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75" windowWidth="7530" windowHeight="4500" activeTab="1"/>
  </bookViews>
  <sheets>
    <sheet name="Base" sheetId="11" r:id="rId1"/>
    <sheet name="Detalle" sheetId="5" r:id="rId2"/>
    <sheet name="Sintesis" sheetId="1" r:id="rId3"/>
    <sheet name="Oferta SPARK" sheetId="8" r:id="rId4"/>
    <sheet name="Oferta OMEXOM" sheetId="9" r:id="rId5"/>
    <sheet name="Oferta AXIANS" sheetId="10" r:id="rId6"/>
    <sheet name="Tesoreria" sheetId="2" r:id="rId7"/>
    <sheet name="Baremo" sheetId="6" r:id="rId8"/>
  </sheets>
  <definedNames>
    <definedName name="_xlnm._FilterDatabase" localSheetId="1" hidden="1">Detalle!$A$18:$CR$93</definedName>
    <definedName name="_xlnm._FilterDatabase" localSheetId="5" hidden="1">'Oferta AXIANS'!$A$19:$F$107</definedName>
    <definedName name="_xlnm._FilterDatabase" localSheetId="4" hidden="1">'Oferta OMEXOM'!$A$19:$F$107</definedName>
    <definedName name="_xlnm._FilterDatabase" localSheetId="3" hidden="1">'Oferta SPARK'!$A$19:$F$107</definedName>
    <definedName name="_xlnm.Print_Area" localSheetId="5">'Oferta AXIANS'!$A$1:$F$107</definedName>
    <definedName name="_xlnm.Print_Area" localSheetId="4">'Oferta OMEXOM'!$A$1:$F$107</definedName>
    <definedName name="_xlnm.Print_Area" localSheetId="3">'Oferta SPARK'!$A$1:$F$107</definedName>
    <definedName name="Baremo">Baremo!$A$2:$H$7830</definedName>
    <definedName name="BU">Base!$B$35</definedName>
    <definedName name="Coste_Total">Sintesis!$R$65</definedName>
    <definedName name="CP_Cliente">Base!$D$12</definedName>
    <definedName name="DC">Base!$D$30</definedName>
    <definedName name="Desc_Op">Base!$A$27</definedName>
    <definedName name="Desc_RN">Base!$A$25</definedName>
    <definedName name="Desc_TO">Base!$A$26</definedName>
    <definedName name="Dir_Cliente">Base!$B$10</definedName>
    <definedName name="Email_cliente">Base!$B$15</definedName>
    <definedName name="Email_RN">Base!$B$33</definedName>
    <definedName name="Fecha_Inicio">Base!$D$38</definedName>
    <definedName name="FECHA_INICIO_PROY">Base!$B$38</definedName>
    <definedName name="FECHA_OF">Base!$B$37</definedName>
    <definedName name="Fecha_Oferta">Base!$D$37</definedName>
    <definedName name="GF">Base!$D$19</definedName>
    <definedName name="GF_Mes">Base!$D$20</definedName>
    <definedName name="GG_Compras">Base!$D$22</definedName>
    <definedName name="GG_Subc">Base!$D$23</definedName>
    <definedName name="Horas_Op">Detalle!$N$6</definedName>
    <definedName name="Horas_RN">Detalle!$N$4</definedName>
    <definedName name="Horas_TO">Detalle!$N$5</definedName>
    <definedName name="IF">Base!$D$21</definedName>
    <definedName name="Interloc_Cliente">Base!$B$14</definedName>
    <definedName name="MD">Base!$D$29</definedName>
    <definedName name="MF">Base!$D$18</definedName>
    <definedName name="NIF_Cliente">Base!$B$9</definedName>
    <definedName name="Nombre_BU">Base!$B$36</definedName>
    <definedName name="Nombre_Cliente">Base!$B$8</definedName>
    <definedName name="Num_BU">Base!$D$35</definedName>
    <definedName name="OP">Base!$D$17</definedName>
    <definedName name="PCI">Sintesis!$R$59</definedName>
    <definedName name="Pobl_Cliente">Base!$B$11</definedName>
    <definedName name="Prov_Cliente">Base!$B$13</definedName>
    <definedName name="Proy_COP">Base!$B$5</definedName>
    <definedName name="Proy_P1">Base!$B$4</definedName>
    <definedName name="Proy_P5">Base!$B$3</definedName>
    <definedName name="RN">Base!$B$6</definedName>
    <definedName name="Tasa_Operativo">Base!$D$27</definedName>
    <definedName name="Tasa_RN">Base!$D$25</definedName>
    <definedName name="Tasa_Tecnico">Base!$D$26</definedName>
    <definedName name="Tel_RN">Base!$B$32</definedName>
    <definedName name="Titulo_Proy">Base!$B$2</definedName>
    <definedName name="Total_Alq_Mat">Detalle!$N$12</definedName>
    <definedName name="Total_Compras">Detalle!$N$10</definedName>
    <definedName name="Total_DC">Detalle!$N$8</definedName>
    <definedName name="Total_GV">Detalle!$N$13</definedName>
    <definedName name="Total_MD">Detalle!$N$7</definedName>
    <definedName name="Total_Subc">Detalle!$N$11</definedName>
    <definedName name="Transf_Coste_Oferta">Detalle!$N$9</definedName>
    <definedName name="Venta_Total">Detalle!$F$14</definedName>
    <definedName name="Version_Ppto">Base!$B$7</definedName>
  </definedNames>
  <calcPr calcId="145621"/>
</workbook>
</file>

<file path=xl/calcChain.xml><?xml version="1.0" encoding="utf-8"?>
<calcChain xmlns="http://schemas.openxmlformats.org/spreadsheetml/2006/main">
  <c r="AE30" i="5" l="1"/>
  <c r="AC30" i="5"/>
  <c r="AA30" i="5"/>
  <c r="AE21" i="5"/>
  <c r="AC21" i="5"/>
  <c r="AC20" i="5"/>
  <c r="D22" i="10" l="1"/>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0"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G31" i="5"/>
  <c r="E31" i="5"/>
  <c r="C31" i="5"/>
  <c r="D31" i="5"/>
  <c r="AA31" i="5"/>
  <c r="AC31" i="5"/>
  <c r="AE31" i="5"/>
  <c r="AE20" i="5"/>
  <c r="F9" i="10" l="1"/>
  <c r="E8" i="10"/>
  <c r="F7" i="10"/>
  <c r="F9" i="9"/>
  <c r="E8" i="9"/>
  <c r="F7" i="9"/>
  <c r="F9" i="8"/>
  <c r="E8" i="8"/>
  <c r="F7" i="8"/>
  <c r="AE19" i="5" l="1"/>
  <c r="AA19" i="5"/>
  <c r="D38" i="11" l="1"/>
  <c r="D37" i="11"/>
  <c r="D35" i="11"/>
  <c r="D30" i="11"/>
  <c r="D29" i="11"/>
  <c r="D27" i="11"/>
  <c r="D26" i="11"/>
  <c r="D25" i="11"/>
  <c r="D23" i="11"/>
  <c r="D22" i="11"/>
  <c r="D21" i="11"/>
  <c r="D20" i="11"/>
  <c r="D19" i="11"/>
  <c r="D18" i="11"/>
  <c r="D17" i="11"/>
  <c r="D12" i="11"/>
  <c r="Z4" i="2" l="1"/>
  <c r="L1" i="5"/>
  <c r="J12" i="1"/>
  <c r="B15" i="10"/>
  <c r="B15" i="9"/>
  <c r="B15" i="8"/>
  <c r="B17" i="10" l="1"/>
  <c r="B17" i="9"/>
  <c r="B17" i="8"/>
  <c r="P37" i="1"/>
  <c r="P36" i="1"/>
  <c r="A1" i="5"/>
  <c r="D4" i="5"/>
  <c r="J6" i="5"/>
  <c r="J5" i="5"/>
  <c r="J4" i="5"/>
  <c r="D7" i="5"/>
  <c r="D6" i="5"/>
  <c r="J6" i="2" l="1"/>
  <c r="AC19" i="5"/>
  <c r="AD19" i="5" s="1"/>
  <c r="AE99" i="5"/>
  <c r="AC99" i="5"/>
  <c r="AD99" i="5" s="1"/>
  <c r="AE98" i="5"/>
  <c r="AC98" i="5"/>
  <c r="AD98" i="5" s="1"/>
  <c r="AE97" i="5"/>
  <c r="AC97" i="5"/>
  <c r="AD97" i="5" s="1"/>
  <c r="AE96" i="5"/>
  <c r="AC96" i="5"/>
  <c r="AD96" i="5" s="1"/>
  <c r="AE95" i="5"/>
  <c r="AC95" i="5"/>
  <c r="AD95" i="5" s="1"/>
  <c r="AE94" i="5"/>
  <c r="AC94" i="5"/>
  <c r="AD94" i="5" s="1"/>
  <c r="AE93" i="5"/>
  <c r="AC93" i="5"/>
  <c r="AD93" i="5" s="1"/>
  <c r="AE92" i="5"/>
  <c r="AC92" i="5"/>
  <c r="AD92" i="5" s="1"/>
  <c r="AE91" i="5"/>
  <c r="AC91" i="5"/>
  <c r="AD91" i="5" s="1"/>
  <c r="AE90" i="5"/>
  <c r="AC90" i="5"/>
  <c r="AD90" i="5" s="1"/>
  <c r="AE89" i="5"/>
  <c r="AC89" i="5"/>
  <c r="AD89" i="5" s="1"/>
  <c r="AE88" i="5"/>
  <c r="AC88" i="5"/>
  <c r="AD88" i="5" s="1"/>
  <c r="AE87" i="5"/>
  <c r="AC87" i="5"/>
  <c r="AD87" i="5" s="1"/>
  <c r="AE86" i="5"/>
  <c r="AC86" i="5"/>
  <c r="AD86" i="5" s="1"/>
  <c r="AE85" i="5"/>
  <c r="AC85" i="5"/>
  <c r="AD85" i="5" s="1"/>
  <c r="AE84" i="5"/>
  <c r="AC84" i="5"/>
  <c r="AD84" i="5" s="1"/>
  <c r="AE83" i="5"/>
  <c r="AC83" i="5"/>
  <c r="AD83" i="5" s="1"/>
  <c r="AE82" i="5"/>
  <c r="AC82" i="5"/>
  <c r="AD82" i="5" s="1"/>
  <c r="AE81" i="5"/>
  <c r="AC81" i="5"/>
  <c r="AD81" i="5" s="1"/>
  <c r="AE80" i="5"/>
  <c r="AC80" i="5"/>
  <c r="AD80" i="5" s="1"/>
  <c r="AE79" i="5"/>
  <c r="AC79" i="5"/>
  <c r="AD79" i="5" s="1"/>
  <c r="AE78" i="5"/>
  <c r="AC78" i="5"/>
  <c r="AD78" i="5" s="1"/>
  <c r="AE77" i="5"/>
  <c r="AC77" i="5"/>
  <c r="AD77" i="5" s="1"/>
  <c r="AE76" i="5"/>
  <c r="AC76" i="5"/>
  <c r="AD76" i="5" s="1"/>
  <c r="AE75" i="5"/>
  <c r="AC75" i="5"/>
  <c r="AD75" i="5" s="1"/>
  <c r="AE74" i="5"/>
  <c r="AC74" i="5"/>
  <c r="AD74" i="5" s="1"/>
  <c r="AE73" i="5"/>
  <c r="AC73" i="5"/>
  <c r="AD73" i="5" s="1"/>
  <c r="AE72" i="5"/>
  <c r="AC72" i="5"/>
  <c r="AD72" i="5" s="1"/>
  <c r="AE71" i="5"/>
  <c r="AC71" i="5"/>
  <c r="AD71" i="5" s="1"/>
  <c r="AE70" i="5"/>
  <c r="AC70" i="5"/>
  <c r="AD70" i="5" s="1"/>
  <c r="AE69" i="5"/>
  <c r="AC69" i="5"/>
  <c r="AD69" i="5" s="1"/>
  <c r="AE68" i="5"/>
  <c r="AC68" i="5"/>
  <c r="AD68" i="5" s="1"/>
  <c r="AE67" i="5"/>
  <c r="AC67" i="5"/>
  <c r="AD67" i="5" s="1"/>
  <c r="AE66" i="5"/>
  <c r="AC66" i="5"/>
  <c r="AD66" i="5" s="1"/>
  <c r="AE65" i="5"/>
  <c r="AC65" i="5"/>
  <c r="AD65" i="5" s="1"/>
  <c r="AE64" i="5"/>
  <c r="AC64" i="5"/>
  <c r="AD64" i="5" s="1"/>
  <c r="AE63" i="5"/>
  <c r="AC63" i="5"/>
  <c r="AD63" i="5" s="1"/>
  <c r="AE62" i="5"/>
  <c r="AC62" i="5"/>
  <c r="AD62" i="5" s="1"/>
  <c r="AE61" i="5"/>
  <c r="AC61" i="5"/>
  <c r="AD61" i="5" s="1"/>
  <c r="AE60" i="5"/>
  <c r="AC60" i="5"/>
  <c r="AD60" i="5" s="1"/>
  <c r="AE59" i="5"/>
  <c r="AC59" i="5"/>
  <c r="AD59" i="5" s="1"/>
  <c r="AE58" i="5"/>
  <c r="AC58" i="5"/>
  <c r="AD58" i="5" s="1"/>
  <c r="AE57" i="5"/>
  <c r="AF57" i="5" s="1"/>
  <c r="AC57" i="5"/>
  <c r="AD57" i="5" s="1"/>
  <c r="AE56" i="5"/>
  <c r="AC56" i="5"/>
  <c r="AD56" i="5" s="1"/>
  <c r="AE55" i="5"/>
  <c r="AC55" i="5"/>
  <c r="AD55" i="5" s="1"/>
  <c r="AE54" i="5"/>
  <c r="AC54" i="5"/>
  <c r="AD54" i="5" s="1"/>
  <c r="AE53" i="5"/>
  <c r="AC53" i="5"/>
  <c r="AD53" i="5" s="1"/>
  <c r="AE52" i="5"/>
  <c r="AC52" i="5"/>
  <c r="AD52" i="5" s="1"/>
  <c r="AE51" i="5"/>
  <c r="AC51" i="5"/>
  <c r="AD51" i="5" s="1"/>
  <c r="AE50" i="5"/>
  <c r="AC50" i="5"/>
  <c r="AD50" i="5" s="1"/>
  <c r="AE49" i="5"/>
  <c r="AC49" i="5"/>
  <c r="AD49" i="5" s="1"/>
  <c r="AE48" i="5"/>
  <c r="AC48" i="5"/>
  <c r="AD48" i="5" s="1"/>
  <c r="AE47" i="5"/>
  <c r="AC47" i="5"/>
  <c r="AD47" i="5" s="1"/>
  <c r="AE46" i="5"/>
  <c r="AC46" i="5"/>
  <c r="AD46" i="5" s="1"/>
  <c r="AE45" i="5"/>
  <c r="AC45" i="5"/>
  <c r="AD45" i="5" s="1"/>
  <c r="AE44" i="5"/>
  <c r="AC44" i="5"/>
  <c r="AD44" i="5" s="1"/>
  <c r="AE43" i="5"/>
  <c r="AC43" i="5"/>
  <c r="AD43" i="5" s="1"/>
  <c r="AE42" i="5"/>
  <c r="AC42" i="5"/>
  <c r="AD42" i="5" s="1"/>
  <c r="AE41" i="5"/>
  <c r="AC41" i="5"/>
  <c r="AD41" i="5" s="1"/>
  <c r="AE40" i="5"/>
  <c r="AC40" i="5"/>
  <c r="AD40" i="5" s="1"/>
  <c r="AE39" i="5"/>
  <c r="AC39" i="5"/>
  <c r="AD39" i="5" s="1"/>
  <c r="AE38" i="5"/>
  <c r="AC38" i="5"/>
  <c r="AD38" i="5" s="1"/>
  <c r="AE37" i="5"/>
  <c r="AC37" i="5"/>
  <c r="AD37" i="5" s="1"/>
  <c r="AE36" i="5"/>
  <c r="AC36" i="5"/>
  <c r="AD36" i="5" s="1"/>
  <c r="AE35" i="5"/>
  <c r="AC35" i="5"/>
  <c r="AD35" i="5" s="1"/>
  <c r="AE34" i="5"/>
  <c r="AC34" i="5"/>
  <c r="AD34" i="5" s="1"/>
  <c r="AE33" i="5"/>
  <c r="AC33" i="5"/>
  <c r="AD33" i="5" s="1"/>
  <c r="AE32" i="5"/>
  <c r="AC32" i="5"/>
  <c r="AD32" i="5" s="1"/>
  <c r="AD31" i="5"/>
  <c r="AF30" i="5"/>
  <c r="AD30" i="5"/>
  <c r="AE29" i="5"/>
  <c r="AC29" i="5"/>
  <c r="AD29" i="5" s="1"/>
  <c r="AE28" i="5"/>
  <c r="AC28" i="5"/>
  <c r="AD28" i="5" s="1"/>
  <c r="AE27" i="5"/>
  <c r="AC27" i="5"/>
  <c r="AD27" i="5" s="1"/>
  <c r="AE26" i="5"/>
  <c r="AC26" i="5"/>
  <c r="AD26" i="5" s="1"/>
  <c r="AE25" i="5"/>
  <c r="AD25" i="5"/>
  <c r="AC25" i="5"/>
  <c r="AE24" i="5"/>
  <c r="AC24" i="5"/>
  <c r="AD24" i="5" s="1"/>
  <c r="AE23" i="5"/>
  <c r="AC23" i="5"/>
  <c r="AD23" i="5" s="1"/>
  <c r="AE22" i="5"/>
  <c r="AC22" i="5"/>
  <c r="AD22" i="5" s="1"/>
  <c r="AD21" i="5"/>
  <c r="AF20" i="5"/>
  <c r="AD20" i="5"/>
  <c r="AF38" i="5" l="1"/>
  <c r="AF22" i="5"/>
  <c r="AF23" i="5"/>
  <c r="AF26" i="5"/>
  <c r="AF31" i="5"/>
  <c r="AF34" i="5"/>
  <c r="AF39" i="5"/>
  <c r="AF42" i="5"/>
  <c r="AF47" i="5"/>
  <c r="AF49" i="5"/>
  <c r="AF51" i="5"/>
  <c r="AF53" i="5"/>
  <c r="AF58" i="5"/>
  <c r="AF60" i="5"/>
  <c r="AF62" i="5"/>
  <c r="AF64" i="5"/>
  <c r="AF66" i="5"/>
  <c r="AF68" i="5"/>
  <c r="AF70" i="5"/>
  <c r="AF72" i="5"/>
  <c r="AF74" i="5"/>
  <c r="AF76" i="5"/>
  <c r="AF78" i="5"/>
  <c r="AF80" i="5"/>
  <c r="AF82" i="5"/>
  <c r="AF84" i="5"/>
  <c r="AF86" i="5"/>
  <c r="AF88" i="5"/>
  <c r="AF90" i="5"/>
  <c r="AF92" i="5"/>
  <c r="AF94" i="5"/>
  <c r="AF96" i="5"/>
  <c r="AF98" i="5"/>
  <c r="AF28" i="5"/>
  <c r="AF36" i="5"/>
  <c r="AF44" i="5"/>
  <c r="AF55" i="5"/>
  <c r="AF33" i="5"/>
  <c r="AF41" i="5"/>
  <c r="AF43" i="5"/>
  <c r="AF46" i="5"/>
  <c r="AF48" i="5"/>
  <c r="AF50" i="5"/>
  <c r="AF52" i="5"/>
  <c r="AF54" i="5"/>
  <c r="AF59" i="5"/>
  <c r="AF61" i="5"/>
  <c r="AF63" i="5"/>
  <c r="AF65" i="5"/>
  <c r="AF67" i="5"/>
  <c r="AF69" i="5"/>
  <c r="AF71" i="5"/>
  <c r="AF73" i="5"/>
  <c r="AF75" i="5"/>
  <c r="AF77" i="5"/>
  <c r="AF79" i="5"/>
  <c r="AF81" i="5"/>
  <c r="AF83" i="5"/>
  <c r="AF85" i="5"/>
  <c r="AF87" i="5"/>
  <c r="AF89" i="5"/>
  <c r="AF91" i="5"/>
  <c r="AF93" i="5"/>
  <c r="AF95" i="5"/>
  <c r="AF97" i="5"/>
  <c r="AF99" i="5"/>
  <c r="AF25" i="5"/>
  <c r="AF21" i="5"/>
  <c r="AF24" i="5"/>
  <c r="AF27" i="5"/>
  <c r="AF29" i="5"/>
  <c r="AF32" i="5"/>
  <c r="AF35" i="5"/>
  <c r="AF37" i="5"/>
  <c r="AF40" i="5"/>
  <c r="AF45" i="5"/>
  <c r="AF56" i="5"/>
  <c r="AF19" i="5"/>
  <c r="DC99" i="5"/>
  <c r="DE99" i="5" s="1"/>
  <c r="DC98" i="5"/>
  <c r="DF98" i="5" s="1"/>
  <c r="DC97" i="5"/>
  <c r="DE97" i="5" s="1"/>
  <c r="DE96" i="5"/>
  <c r="DC96" i="5"/>
  <c r="DF96" i="5" s="1"/>
  <c r="DC95" i="5"/>
  <c r="DE95" i="5" s="1"/>
  <c r="DC94" i="5"/>
  <c r="DF94" i="5" s="1"/>
  <c r="DC93" i="5"/>
  <c r="DE93" i="5" s="1"/>
  <c r="DC92" i="5"/>
  <c r="DF92" i="5" s="1"/>
  <c r="DC91" i="5"/>
  <c r="DE91" i="5" s="1"/>
  <c r="DC90" i="5"/>
  <c r="DF90" i="5" s="1"/>
  <c r="DC89" i="5"/>
  <c r="DE89" i="5" s="1"/>
  <c r="DC88" i="5"/>
  <c r="DE88" i="5" s="1"/>
  <c r="DC87" i="5"/>
  <c r="DE87" i="5" s="1"/>
  <c r="DC86" i="5"/>
  <c r="DF86" i="5" s="1"/>
  <c r="DC85" i="5"/>
  <c r="DE85" i="5" s="1"/>
  <c r="DC84" i="5"/>
  <c r="DF84" i="5" s="1"/>
  <c r="DC83" i="5"/>
  <c r="DE83" i="5" s="1"/>
  <c r="DC82" i="5"/>
  <c r="DF82" i="5" s="1"/>
  <c r="DC81" i="5"/>
  <c r="DE81" i="5" s="1"/>
  <c r="DC80" i="5"/>
  <c r="DE80" i="5" s="1"/>
  <c r="DC79" i="5"/>
  <c r="DE79" i="5" s="1"/>
  <c r="DC78" i="5"/>
  <c r="DF78" i="5" s="1"/>
  <c r="DC77" i="5"/>
  <c r="DE77" i="5" s="1"/>
  <c r="DC76" i="5"/>
  <c r="DF76" i="5" s="1"/>
  <c r="DC75" i="5"/>
  <c r="DE75" i="5" s="1"/>
  <c r="DC74" i="5"/>
  <c r="DF74" i="5" s="1"/>
  <c r="DC73" i="5"/>
  <c r="DE73" i="5" s="1"/>
  <c r="DC72" i="5"/>
  <c r="DE72" i="5" s="1"/>
  <c r="DC71" i="5"/>
  <c r="DE71" i="5" s="1"/>
  <c r="DC70" i="5"/>
  <c r="DF70" i="5" s="1"/>
  <c r="DC69" i="5"/>
  <c r="DF69" i="5" s="1"/>
  <c r="DC68" i="5"/>
  <c r="DE68" i="5" s="1"/>
  <c r="DC67" i="5"/>
  <c r="DF67" i="5" s="1"/>
  <c r="DC66" i="5"/>
  <c r="DF66" i="5" s="1"/>
  <c r="DC65" i="5"/>
  <c r="DF65" i="5" s="1"/>
  <c r="DC64" i="5"/>
  <c r="DE64" i="5" s="1"/>
  <c r="DC63" i="5"/>
  <c r="DF63" i="5" s="1"/>
  <c r="DC62" i="5"/>
  <c r="DF62" i="5" s="1"/>
  <c r="DC61" i="5"/>
  <c r="DF61" i="5" s="1"/>
  <c r="DC60" i="5"/>
  <c r="DE60" i="5" s="1"/>
  <c r="DC59" i="5"/>
  <c r="DE59" i="5" s="1"/>
  <c r="DC58" i="5"/>
  <c r="DE58" i="5" s="1"/>
  <c r="DC57" i="5"/>
  <c r="DE57" i="5" s="1"/>
  <c r="DC56" i="5"/>
  <c r="DE56" i="5" s="1"/>
  <c r="DC55" i="5"/>
  <c r="DE55" i="5" s="1"/>
  <c r="DC54" i="5"/>
  <c r="DF54" i="5" s="1"/>
  <c r="DC53" i="5"/>
  <c r="DF53" i="5" s="1"/>
  <c r="DC52" i="5"/>
  <c r="DF52" i="5" s="1"/>
  <c r="DC51" i="5"/>
  <c r="DF51" i="5" s="1"/>
  <c r="DC50" i="5"/>
  <c r="DF50" i="5" s="1"/>
  <c r="DC49" i="5"/>
  <c r="DF49" i="5" s="1"/>
  <c r="DC48" i="5"/>
  <c r="DF48" i="5" s="1"/>
  <c r="DC47" i="5"/>
  <c r="DC46" i="5"/>
  <c r="DE46" i="5" s="1"/>
  <c r="DC45" i="5"/>
  <c r="DC44" i="5"/>
  <c r="DE44" i="5" s="1"/>
  <c r="DC43" i="5"/>
  <c r="DC42" i="5"/>
  <c r="DE42" i="5" s="1"/>
  <c r="DC41" i="5"/>
  <c r="DC40" i="5"/>
  <c r="DC39" i="5"/>
  <c r="DC38" i="5"/>
  <c r="DE38" i="5" s="1"/>
  <c r="DC37" i="5"/>
  <c r="DC36" i="5"/>
  <c r="DC35" i="5"/>
  <c r="DC34" i="5"/>
  <c r="DC33" i="5"/>
  <c r="DC32" i="5"/>
  <c r="DC31" i="5"/>
  <c r="DE31" i="5" s="1"/>
  <c r="DC30" i="5"/>
  <c r="DC29" i="5"/>
  <c r="DC28" i="5"/>
  <c r="DE28" i="5" s="1"/>
  <c r="DC27" i="5"/>
  <c r="DE27" i="5" s="1"/>
  <c r="DC26" i="5"/>
  <c r="DC25" i="5"/>
  <c r="DC24" i="5"/>
  <c r="DF24" i="5" s="1"/>
  <c r="DC23" i="5"/>
  <c r="DF23" i="5" s="1"/>
  <c r="DC22" i="5"/>
  <c r="DF22" i="5" s="1"/>
  <c r="DC21" i="5"/>
  <c r="DC20" i="5"/>
  <c r="DF20" i="5" s="1"/>
  <c r="DC19" i="5"/>
  <c r="DF57" i="5" l="1"/>
  <c r="DF64" i="5"/>
  <c r="DE52" i="5"/>
  <c r="DE20" i="5"/>
  <c r="DF80" i="5"/>
  <c r="DE50" i="5"/>
  <c r="DF88" i="5"/>
  <c r="DF72" i="5"/>
  <c r="DE76" i="5"/>
  <c r="DE84" i="5"/>
  <c r="DE94" i="5"/>
  <c r="DE54" i="5"/>
  <c r="DF56" i="5"/>
  <c r="DF58" i="5"/>
  <c r="DF60" i="5"/>
  <c r="DF68" i="5"/>
  <c r="DF89" i="5"/>
  <c r="DF97" i="5"/>
  <c r="DE48" i="5"/>
  <c r="DF91" i="5"/>
  <c r="DF99" i="5"/>
  <c r="DE22" i="5"/>
  <c r="DE36" i="5"/>
  <c r="DF71" i="5"/>
  <c r="DF79" i="5"/>
  <c r="DF83" i="5"/>
  <c r="DE34" i="5"/>
  <c r="DE62" i="5"/>
  <c r="DE66" i="5"/>
  <c r="DE70" i="5"/>
  <c r="DE74" i="5"/>
  <c r="DE78" i="5"/>
  <c r="DE82" i="5"/>
  <c r="DE86" i="5"/>
  <c r="DE90" i="5"/>
  <c r="DF95" i="5"/>
  <c r="DE98" i="5"/>
  <c r="DF75" i="5"/>
  <c r="DF87" i="5"/>
  <c r="DF93" i="5"/>
  <c r="DE23" i="5"/>
  <c r="DE32" i="5"/>
  <c r="DE40" i="5"/>
  <c r="DF73" i="5"/>
  <c r="DF77" i="5"/>
  <c r="DF81" i="5"/>
  <c r="DF85" i="5"/>
  <c r="DE92" i="5"/>
  <c r="DF29" i="5"/>
  <c r="DF47" i="5"/>
  <c r="DE47" i="5"/>
  <c r="DF19" i="5"/>
  <c r="DE24" i="5"/>
  <c r="DF28" i="5"/>
  <c r="DF45" i="5"/>
  <c r="DE45" i="5"/>
  <c r="DE21" i="5"/>
  <c r="DF26" i="5"/>
  <c r="DE29" i="5"/>
  <c r="DF30" i="5"/>
  <c r="DF25" i="5"/>
  <c r="DF33" i="5"/>
  <c r="DE33" i="5"/>
  <c r="DF35" i="5"/>
  <c r="DE35" i="5"/>
  <c r="DF37" i="5"/>
  <c r="DE37" i="5"/>
  <c r="DF39" i="5"/>
  <c r="DE39" i="5"/>
  <c r="DF41" i="5"/>
  <c r="DE41" i="5"/>
  <c r="DF43" i="5"/>
  <c r="DE43" i="5"/>
  <c r="DE25" i="5"/>
  <c r="DE19" i="5"/>
  <c r="DF21" i="5"/>
  <c r="DE26" i="5"/>
  <c r="DF27" i="5"/>
  <c r="DE30" i="5"/>
  <c r="DF31" i="5"/>
  <c r="DF32" i="5"/>
  <c r="DF34" i="5"/>
  <c r="DF36" i="5"/>
  <c r="DF38" i="5"/>
  <c r="DF40" i="5"/>
  <c r="DF42" i="5"/>
  <c r="DF44" i="5"/>
  <c r="DF46" i="5"/>
  <c r="DE63" i="5"/>
  <c r="DE67" i="5"/>
  <c r="DE49" i="5"/>
  <c r="DE51" i="5"/>
  <c r="DE53" i="5"/>
  <c r="DF55" i="5"/>
  <c r="DF59" i="5"/>
  <c r="DE61" i="5"/>
  <c r="DE65" i="5"/>
  <c r="DE69" i="5"/>
  <c r="F6" i="2" l="1"/>
  <c r="Q4" i="2"/>
  <c r="D3" i="2"/>
  <c r="C6" i="1"/>
  <c r="I24" i="1"/>
  <c r="I22" i="1"/>
  <c r="I21" i="1"/>
  <c r="M24" i="1"/>
  <c r="M22" i="1"/>
  <c r="M21" i="1"/>
  <c r="P8" i="1"/>
  <c r="J7" i="1"/>
  <c r="J6" i="1"/>
  <c r="P63" i="1"/>
  <c r="P62" i="1"/>
  <c r="P61" i="1"/>
  <c r="P47" i="1"/>
  <c r="P45" i="1"/>
  <c r="D107" i="10"/>
  <c r="D107" i="9"/>
  <c r="D107" i="8"/>
  <c r="B16" i="10"/>
  <c r="B16" i="9"/>
  <c r="B16" i="8"/>
  <c r="E16" i="1"/>
  <c r="R6" i="1"/>
  <c r="J10" i="1"/>
  <c r="CN19" i="5" l="1"/>
  <c r="AJ19" i="5"/>
  <c r="AI19" i="5"/>
  <c r="AQ19" i="5"/>
  <c r="AO19" i="5"/>
  <c r="X19" i="5"/>
  <c r="AK19" i="5" s="1"/>
  <c r="Q19" i="5"/>
  <c r="AH19" i="5" s="1"/>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CP19" i="5" l="1"/>
  <c r="CS19" i="5"/>
  <c r="AV19" i="5"/>
  <c r="AP19" i="5"/>
  <c r="AN19" i="5"/>
  <c r="D106" i="9"/>
  <c r="D106" i="10"/>
  <c r="D106" i="8"/>
  <c r="D105" i="10"/>
  <c r="D105" i="9"/>
  <c r="D105" i="8"/>
  <c r="CR19" i="5" l="1"/>
  <c r="CT19" i="5" s="1"/>
  <c r="CO19" i="5"/>
  <c r="CQ19" i="5" s="1"/>
  <c r="AJ20" i="5"/>
  <c r="AJ21" i="5"/>
  <c r="AJ22" i="5"/>
  <c r="AJ23" i="5"/>
  <c r="AJ24" i="5"/>
  <c r="AJ25" i="5"/>
  <c r="AJ26" i="5"/>
  <c r="AJ27" i="5"/>
  <c r="AJ28" i="5"/>
  <c r="AJ29" i="5"/>
  <c r="AJ30" i="5"/>
  <c r="AJ31" i="5"/>
  <c r="AJ32" i="5"/>
  <c r="AJ33" i="5"/>
  <c r="AJ34" i="5"/>
  <c r="AJ35" i="5"/>
  <c r="AJ36" i="5"/>
  <c r="AJ37" i="5"/>
  <c r="AJ38" i="5"/>
  <c r="AJ39" i="5"/>
  <c r="AJ40" i="5"/>
  <c r="AJ41" i="5"/>
  <c r="AJ42" i="5"/>
  <c r="AJ43" i="5"/>
  <c r="AJ44" i="5"/>
  <c r="AJ45" i="5"/>
  <c r="AJ46" i="5"/>
  <c r="AJ47" i="5"/>
  <c r="AJ48" i="5"/>
  <c r="AJ49" i="5"/>
  <c r="AJ50" i="5"/>
  <c r="AJ51" i="5"/>
  <c r="AJ52" i="5"/>
  <c r="AJ53" i="5"/>
  <c r="AJ54" i="5"/>
  <c r="AJ55" i="5"/>
  <c r="AJ56" i="5"/>
  <c r="AJ57" i="5"/>
  <c r="AJ58" i="5"/>
  <c r="AJ59" i="5"/>
  <c r="AJ60" i="5"/>
  <c r="AJ61" i="5"/>
  <c r="AJ62" i="5"/>
  <c r="AJ63" i="5"/>
  <c r="AJ64" i="5"/>
  <c r="AJ65" i="5"/>
  <c r="AJ66" i="5"/>
  <c r="AJ67" i="5"/>
  <c r="AJ68" i="5"/>
  <c r="AJ69" i="5"/>
  <c r="AJ70" i="5"/>
  <c r="AJ71" i="5"/>
  <c r="AJ72" i="5"/>
  <c r="AJ73" i="5"/>
  <c r="AJ74" i="5"/>
  <c r="AJ75" i="5"/>
  <c r="AJ76" i="5"/>
  <c r="AJ77" i="5"/>
  <c r="AJ78" i="5"/>
  <c r="AJ79" i="5"/>
  <c r="AJ80" i="5"/>
  <c r="AJ81" i="5"/>
  <c r="AJ82" i="5"/>
  <c r="AJ83" i="5"/>
  <c r="AJ84" i="5"/>
  <c r="AJ85" i="5"/>
  <c r="AJ86" i="5"/>
  <c r="AJ87" i="5"/>
  <c r="AJ88" i="5"/>
  <c r="AJ89" i="5"/>
  <c r="AJ90" i="5"/>
  <c r="AJ91" i="5"/>
  <c r="AJ92" i="5"/>
  <c r="AJ93" i="5"/>
  <c r="AJ94" i="5"/>
  <c r="AJ95" i="5"/>
  <c r="AJ96" i="5"/>
  <c r="AJ97" i="5"/>
  <c r="AJ98" i="5"/>
  <c r="AJ99" i="5"/>
  <c r="CN31" i="5"/>
  <c r="AI31" i="5"/>
  <c r="AU31" i="5" s="1"/>
  <c r="AO31" i="5"/>
  <c r="X31" i="5"/>
  <c r="AK31" i="5" s="1"/>
  <c r="AH31" i="5"/>
  <c r="CN30" i="5"/>
  <c r="C30" i="5" s="1"/>
  <c r="AI30" i="5"/>
  <c r="AO30" i="5"/>
  <c r="X30" i="5"/>
  <c r="AK30" i="5" s="1"/>
  <c r="N13" i="5" s="1"/>
  <c r="AH30" i="5"/>
  <c r="G30" i="5"/>
  <c r="CN29" i="5"/>
  <c r="AI29" i="5"/>
  <c r="AU29" i="5" s="1"/>
  <c r="AO29" i="5"/>
  <c r="X29" i="5"/>
  <c r="AK29" i="5" s="1"/>
  <c r="AH29" i="5"/>
  <c r="H29" i="5"/>
  <c r="CN28" i="5"/>
  <c r="AI28" i="5"/>
  <c r="X28" i="5"/>
  <c r="AK28" i="5" s="1"/>
  <c r="AH28" i="5"/>
  <c r="H28" i="5"/>
  <c r="CN27" i="5"/>
  <c r="AI27" i="5"/>
  <c r="X27" i="5"/>
  <c r="AK27" i="5" s="1"/>
  <c r="AH27" i="5"/>
  <c r="H27" i="5"/>
  <c r="CN26" i="5"/>
  <c r="AI26" i="5"/>
  <c r="AP26" i="5"/>
  <c r="AO26" i="5"/>
  <c r="X26" i="5"/>
  <c r="AK26" i="5" s="1"/>
  <c r="H26" i="5"/>
  <c r="CN25" i="5"/>
  <c r="AI25" i="5"/>
  <c r="AP25" i="5"/>
  <c r="AO25" i="5"/>
  <c r="X25" i="5"/>
  <c r="AK25" i="5" s="1"/>
  <c r="H25" i="5"/>
  <c r="CN24" i="5"/>
  <c r="AI24" i="5"/>
  <c r="AO24" i="5"/>
  <c r="X24" i="5"/>
  <c r="AK24" i="5" s="1"/>
  <c r="AH24" i="5"/>
  <c r="H24" i="5"/>
  <c r="CN23" i="5"/>
  <c r="AI23" i="5"/>
  <c r="AP23" i="5"/>
  <c r="AO23" i="5"/>
  <c r="X23" i="5"/>
  <c r="AK23" i="5" s="1"/>
  <c r="H23" i="5"/>
  <c r="CN22" i="5"/>
  <c r="AI22" i="5"/>
  <c r="AP22" i="5"/>
  <c r="AO22" i="5"/>
  <c r="X22" i="5"/>
  <c r="AK22" i="5" s="1"/>
  <c r="CN21" i="5"/>
  <c r="AI21" i="5"/>
  <c r="AP21" i="5"/>
  <c r="AO21" i="5"/>
  <c r="X21" i="5"/>
  <c r="AK21" i="5" s="1"/>
  <c r="CN20" i="5"/>
  <c r="AI20" i="5"/>
  <c r="AP20" i="5"/>
  <c r="AO20" i="5"/>
  <c r="X20" i="5"/>
  <c r="AK20" i="5" s="1"/>
  <c r="N10" i="5" l="1"/>
  <c r="N12" i="5"/>
  <c r="R52" i="1" s="1"/>
  <c r="AU30" i="5"/>
  <c r="N11" i="5"/>
  <c r="CP22" i="5"/>
  <c r="CS22" i="5"/>
  <c r="CS20" i="5"/>
  <c r="CP20" i="5"/>
  <c r="DA29" i="5"/>
  <c r="CS24" i="5"/>
  <c r="CP24" i="5"/>
  <c r="CO24" i="5"/>
  <c r="CR24" i="5"/>
  <c r="N30" i="5"/>
  <c r="CS30" i="5"/>
  <c r="D30" i="5"/>
  <c r="N29" i="5"/>
  <c r="CP29" i="5"/>
  <c r="CS29" i="5"/>
  <c r="CR29" i="5"/>
  <c r="CO29" i="5"/>
  <c r="CR22" i="5"/>
  <c r="CO22" i="5"/>
  <c r="CS26" i="5"/>
  <c r="CP26" i="5"/>
  <c r="CO26" i="5"/>
  <c r="CR26" i="5"/>
  <c r="CS28" i="5"/>
  <c r="CP28" i="5"/>
  <c r="CO28" i="5"/>
  <c r="CR28" i="5"/>
  <c r="CO20" i="5"/>
  <c r="CP27" i="5"/>
  <c r="CS27" i="5"/>
  <c r="CR27" i="5"/>
  <c r="CO27" i="5"/>
  <c r="CP23" i="5"/>
  <c r="CS23" i="5"/>
  <c r="CO23" i="5"/>
  <c r="CR23" i="5"/>
  <c r="CP21" i="5"/>
  <c r="CS21" i="5"/>
  <c r="CP25" i="5"/>
  <c r="CS25" i="5"/>
  <c r="CR25" i="5"/>
  <c r="CO25" i="5"/>
  <c r="M31" i="5"/>
  <c r="CP31" i="5"/>
  <c r="CS31" i="5"/>
  <c r="CO31" i="5"/>
  <c r="CR31" i="5"/>
  <c r="AQ25" i="5"/>
  <c r="AV28" i="5"/>
  <c r="AV27" i="5"/>
  <c r="N31" i="5"/>
  <c r="AQ22" i="5"/>
  <c r="AV24" i="5"/>
  <c r="AH21" i="5"/>
  <c r="AN21" i="5"/>
  <c r="AQ23" i="5"/>
  <c r="AP24" i="5"/>
  <c r="AQ24" i="5"/>
  <c r="AH25" i="5"/>
  <c r="AN25" i="5"/>
  <c r="AN22" i="5"/>
  <c r="AN24" i="5"/>
  <c r="AQ20" i="5"/>
  <c r="AH22" i="5"/>
  <c r="AQ21" i="5"/>
  <c r="AH23" i="5"/>
  <c r="AN23" i="5"/>
  <c r="AH20" i="5"/>
  <c r="AN20" i="5"/>
  <c r="AT30" i="5"/>
  <c r="AP31" i="5"/>
  <c r="AQ31" i="5"/>
  <c r="AQ26" i="5"/>
  <c r="AO27" i="5"/>
  <c r="AN27" i="5"/>
  <c r="M29" i="5"/>
  <c r="L29" i="5"/>
  <c r="K29" i="5"/>
  <c r="AT31" i="5"/>
  <c r="AV31" i="5" s="1"/>
  <c r="AP27" i="5"/>
  <c r="AQ27" i="5"/>
  <c r="AO28" i="5"/>
  <c r="AN28" i="5"/>
  <c r="AP29" i="5"/>
  <c r="AQ29" i="5"/>
  <c r="M30" i="5"/>
  <c r="L30" i="5"/>
  <c r="K30" i="5"/>
  <c r="AH26" i="5"/>
  <c r="AN26" i="5"/>
  <c r="AP28" i="5"/>
  <c r="AQ28" i="5"/>
  <c r="AT29" i="5"/>
  <c r="AV29" i="5" s="1"/>
  <c r="AP30" i="5"/>
  <c r="AQ30" i="5"/>
  <c r="AN29" i="5"/>
  <c r="AN30" i="5"/>
  <c r="K31" i="5"/>
  <c r="AN31" i="5"/>
  <c r="L31" i="5"/>
  <c r="D21" i="10" l="1"/>
  <c r="D21" i="9"/>
  <c r="CP30" i="5"/>
  <c r="D21" i="8"/>
  <c r="CO30" i="5"/>
  <c r="CQ30" i="5" s="1"/>
  <c r="N5" i="5"/>
  <c r="CR30" i="5"/>
  <c r="CT30" i="5" s="1"/>
  <c r="AV30" i="5"/>
  <c r="CT25" i="5"/>
  <c r="CT31" i="5"/>
  <c r="CQ24" i="5"/>
  <c r="CO21" i="5"/>
  <c r="CQ21" i="5" s="1"/>
  <c r="CR20" i="5"/>
  <c r="CT20" i="5" s="1"/>
  <c r="CT29" i="5"/>
  <c r="CQ27" i="5"/>
  <c r="CR21" i="5"/>
  <c r="CT21" i="5" s="1"/>
  <c r="CQ20" i="5"/>
  <c r="CQ22" i="5"/>
  <c r="CT24" i="5"/>
  <c r="CT22" i="5"/>
  <c r="CY22" i="5"/>
  <c r="CZ22" i="5"/>
  <c r="CQ23" i="5"/>
  <c r="CQ28" i="5"/>
  <c r="CQ25" i="5"/>
  <c r="CQ31" i="5"/>
  <c r="CT23" i="5"/>
  <c r="CT27" i="5"/>
  <c r="CT28" i="5"/>
  <c r="CT26" i="5"/>
  <c r="CQ26" i="5"/>
  <c r="CQ29" i="5"/>
  <c r="AV23" i="5"/>
  <c r="AV20" i="5"/>
  <c r="AV25" i="5"/>
  <c r="AV21" i="5"/>
  <c r="B90" i="10"/>
  <c r="A90" i="10"/>
  <c r="B89" i="10"/>
  <c r="A89" i="10"/>
  <c r="B88" i="10"/>
  <c r="A88" i="10"/>
  <c r="B87" i="10"/>
  <c r="A87" i="10"/>
  <c r="B86" i="10"/>
  <c r="A86" i="10"/>
  <c r="B85" i="10"/>
  <c r="A85" i="10"/>
  <c r="B84" i="10"/>
  <c r="A84" i="10"/>
  <c r="B83" i="10"/>
  <c r="A83" i="10"/>
  <c r="B82" i="10"/>
  <c r="A82" i="10"/>
  <c r="B81" i="10"/>
  <c r="A81" i="10"/>
  <c r="B80" i="10"/>
  <c r="A80" i="10"/>
  <c r="B79" i="10"/>
  <c r="A79" i="10"/>
  <c r="B78" i="10"/>
  <c r="A78" i="10"/>
  <c r="B77" i="10"/>
  <c r="A77" i="10"/>
  <c r="B76" i="10"/>
  <c r="A76" i="10"/>
  <c r="B75" i="10"/>
  <c r="A75" i="10"/>
  <c r="B74" i="10"/>
  <c r="A74" i="10"/>
  <c r="B73" i="10"/>
  <c r="A73" i="10"/>
  <c r="B72" i="10"/>
  <c r="A72" i="10"/>
  <c r="B71" i="10"/>
  <c r="A71" i="10"/>
  <c r="B70" i="10"/>
  <c r="A70" i="10"/>
  <c r="B69" i="10"/>
  <c r="A69" i="10"/>
  <c r="B68" i="10"/>
  <c r="A68" i="10"/>
  <c r="B67" i="10"/>
  <c r="A67" i="10"/>
  <c r="B66" i="10"/>
  <c r="A66" i="10"/>
  <c r="B65" i="10"/>
  <c r="A65" i="10"/>
  <c r="B64" i="10"/>
  <c r="A64" i="10"/>
  <c r="B63" i="10"/>
  <c r="A63" i="10"/>
  <c r="B62" i="10"/>
  <c r="A62" i="10"/>
  <c r="B61" i="10"/>
  <c r="A61" i="10"/>
  <c r="B60" i="10"/>
  <c r="A60" i="10"/>
  <c r="B59" i="10"/>
  <c r="A59" i="10"/>
  <c r="B58" i="10"/>
  <c r="A58" i="10"/>
  <c r="B57" i="10"/>
  <c r="A57" i="10"/>
  <c r="B56" i="10"/>
  <c r="A56" i="10"/>
  <c r="B55" i="10"/>
  <c r="A55" i="10"/>
  <c r="B54" i="10"/>
  <c r="A54" i="10"/>
  <c r="B53" i="10"/>
  <c r="A53" i="10"/>
  <c r="B52" i="10"/>
  <c r="A52" i="10"/>
  <c r="B51" i="10"/>
  <c r="A51" i="10"/>
  <c r="B50" i="10"/>
  <c r="A50" i="10"/>
  <c r="B49" i="10"/>
  <c r="A49" i="10"/>
  <c r="B48" i="10"/>
  <c r="A48" i="10"/>
  <c r="B47" i="10"/>
  <c r="A47" i="10"/>
  <c r="B46" i="10"/>
  <c r="A46" i="10"/>
  <c r="B45" i="10"/>
  <c r="A45" i="10"/>
  <c r="B44" i="10"/>
  <c r="A44" i="10"/>
  <c r="B43" i="10"/>
  <c r="A43" i="10"/>
  <c r="B42" i="10"/>
  <c r="A42" i="10"/>
  <c r="B41" i="10"/>
  <c r="A41" i="10"/>
  <c r="B40" i="10"/>
  <c r="A40" i="10"/>
  <c r="B39" i="10"/>
  <c r="A39" i="10"/>
  <c r="B38" i="10"/>
  <c r="A38" i="10"/>
  <c r="B37" i="10"/>
  <c r="A37" i="10"/>
  <c r="B36" i="10"/>
  <c r="A36" i="10"/>
  <c r="B35" i="10"/>
  <c r="A35" i="10"/>
  <c r="B34" i="10"/>
  <c r="A34" i="10"/>
  <c r="B33" i="10"/>
  <c r="A33" i="10"/>
  <c r="B32" i="10"/>
  <c r="A32" i="10"/>
  <c r="B31" i="10"/>
  <c r="A31" i="10"/>
  <c r="B30" i="10"/>
  <c r="A30" i="10"/>
  <c r="B29" i="10"/>
  <c r="A29" i="10"/>
  <c r="B28" i="10"/>
  <c r="A28" i="10"/>
  <c r="B27" i="10"/>
  <c r="A27" i="10"/>
  <c r="B26" i="10"/>
  <c r="A26" i="10"/>
  <c r="B25" i="10"/>
  <c r="A25" i="10"/>
  <c r="B24" i="10"/>
  <c r="A24" i="10"/>
  <c r="B23" i="10"/>
  <c r="A23" i="10"/>
  <c r="B22" i="10"/>
  <c r="A22" i="10"/>
  <c r="C21" i="10"/>
  <c r="B21" i="10"/>
  <c r="A21" i="10"/>
  <c r="E13" i="10"/>
  <c r="E12" i="10"/>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E13" i="9"/>
  <c r="E12" i="9"/>
  <c r="CN42" i="5"/>
  <c r="AI42" i="5"/>
  <c r="AU42" i="5" s="1"/>
  <c r="AN42" i="5"/>
  <c r="X42" i="5"/>
  <c r="AK42" i="5" s="1"/>
  <c r="AH42" i="5"/>
  <c r="H42" i="5"/>
  <c r="G42" i="5"/>
  <c r="CN41" i="5"/>
  <c r="AI41" i="5"/>
  <c r="AU41" i="5" s="1"/>
  <c r="AP41" i="5"/>
  <c r="AN41" i="5"/>
  <c r="X41" i="5"/>
  <c r="AK41" i="5" s="1"/>
  <c r="AH41" i="5"/>
  <c r="H41" i="5"/>
  <c r="G41" i="5"/>
  <c r="CN40" i="5"/>
  <c r="AI40" i="5"/>
  <c r="AU40" i="5" s="1"/>
  <c r="AO40" i="5"/>
  <c r="X40" i="5"/>
  <c r="AK40" i="5" s="1"/>
  <c r="AH40" i="5"/>
  <c r="H40" i="5"/>
  <c r="G40" i="5"/>
  <c r="CN39" i="5"/>
  <c r="AI39" i="5"/>
  <c r="AU39" i="5" s="1"/>
  <c r="AP39" i="5"/>
  <c r="AO39" i="5"/>
  <c r="X39" i="5"/>
  <c r="AK39" i="5" s="1"/>
  <c r="AH39" i="5"/>
  <c r="H39" i="5"/>
  <c r="G39" i="5"/>
  <c r="CN38" i="5"/>
  <c r="AI38" i="5"/>
  <c r="AU38" i="5" s="1"/>
  <c r="AN38" i="5"/>
  <c r="X38" i="5"/>
  <c r="AK38" i="5" s="1"/>
  <c r="AH38" i="5"/>
  <c r="H38" i="5"/>
  <c r="G38" i="5"/>
  <c r="CN37" i="5"/>
  <c r="AN37" i="5"/>
  <c r="AI37" i="5"/>
  <c r="AU37" i="5" s="1"/>
  <c r="AP37" i="5"/>
  <c r="AO37" i="5"/>
  <c r="X37" i="5"/>
  <c r="AK37" i="5" s="1"/>
  <c r="H37" i="5"/>
  <c r="G37" i="5"/>
  <c r="CN36" i="5"/>
  <c r="AI36" i="5"/>
  <c r="AU36" i="5" s="1"/>
  <c r="AN36" i="5"/>
  <c r="X36" i="5"/>
  <c r="AK36" i="5" s="1"/>
  <c r="AH36" i="5"/>
  <c r="H36" i="5"/>
  <c r="G36" i="5"/>
  <c r="CN35" i="5"/>
  <c r="AI35" i="5"/>
  <c r="AU35" i="5" s="1"/>
  <c r="AP35" i="5"/>
  <c r="AN35" i="5"/>
  <c r="X35" i="5"/>
  <c r="AK35" i="5" s="1"/>
  <c r="H35" i="5"/>
  <c r="G35" i="5"/>
  <c r="CN34" i="5"/>
  <c r="AI34" i="5"/>
  <c r="AU34" i="5" s="1"/>
  <c r="AN34" i="5"/>
  <c r="X34" i="5"/>
  <c r="AK34" i="5" s="1"/>
  <c r="AH34" i="5"/>
  <c r="H34" i="5"/>
  <c r="G34" i="5"/>
  <c r="CN33" i="5"/>
  <c r="AI33" i="5"/>
  <c r="AU33" i="5" s="1"/>
  <c r="AQ33" i="5"/>
  <c r="X33" i="5"/>
  <c r="AK33" i="5" s="1"/>
  <c r="H33" i="5"/>
  <c r="G33" i="5"/>
  <c r="CN32" i="5"/>
  <c r="AI32" i="5"/>
  <c r="AU32" i="5" s="1"/>
  <c r="AN32" i="5"/>
  <c r="X32" i="5"/>
  <c r="AK32" i="5" s="1"/>
  <c r="AH32" i="5"/>
  <c r="H32" i="5"/>
  <c r="G32" i="5"/>
  <c r="C21" i="9"/>
  <c r="B90" i="8"/>
  <c r="A90" i="8"/>
  <c r="A21" i="8"/>
  <c r="B21" i="8"/>
  <c r="C21" i="8"/>
  <c r="A22" i="8"/>
  <c r="B22" i="8"/>
  <c r="A23" i="8"/>
  <c r="B23" i="8"/>
  <c r="A24" i="8"/>
  <c r="B24" i="8"/>
  <c r="A25" i="8"/>
  <c r="B25" i="8"/>
  <c r="A26" i="8"/>
  <c r="B26" i="8"/>
  <c r="A27" i="8"/>
  <c r="B27" i="8"/>
  <c r="A28" i="8"/>
  <c r="B28" i="8"/>
  <c r="A29" i="8"/>
  <c r="B29" i="8"/>
  <c r="A30" i="8"/>
  <c r="B30" i="8"/>
  <c r="A31" i="8"/>
  <c r="B31" i="8"/>
  <c r="A32" i="8"/>
  <c r="B32" i="8"/>
  <c r="A33" i="8"/>
  <c r="B33" i="8"/>
  <c r="A34" i="8"/>
  <c r="B34" i="8"/>
  <c r="A35" i="8"/>
  <c r="B35" i="8"/>
  <c r="A36" i="8"/>
  <c r="B36" i="8"/>
  <c r="A37" i="8"/>
  <c r="B37" i="8"/>
  <c r="A38" i="8"/>
  <c r="B38" i="8"/>
  <c r="A39" i="8"/>
  <c r="B39" i="8"/>
  <c r="A40" i="8"/>
  <c r="B40" i="8"/>
  <c r="A41" i="8"/>
  <c r="B41" i="8"/>
  <c r="A42" i="8"/>
  <c r="B42" i="8"/>
  <c r="A43" i="8"/>
  <c r="B43" i="8"/>
  <c r="A44" i="8"/>
  <c r="B44" i="8"/>
  <c r="A45" i="8"/>
  <c r="B45" i="8"/>
  <c r="A46" i="8"/>
  <c r="B46" i="8"/>
  <c r="A47" i="8"/>
  <c r="B47" i="8"/>
  <c r="A48" i="8"/>
  <c r="B48" i="8"/>
  <c r="A49" i="8"/>
  <c r="B49" i="8"/>
  <c r="A50" i="8"/>
  <c r="B50" i="8"/>
  <c r="A51" i="8"/>
  <c r="B51" i="8"/>
  <c r="A52" i="8"/>
  <c r="B52" i="8"/>
  <c r="A53" i="8"/>
  <c r="B53" i="8"/>
  <c r="A54" i="8"/>
  <c r="B54" i="8"/>
  <c r="A55" i="8"/>
  <c r="B55" i="8"/>
  <c r="A56" i="8"/>
  <c r="B56" i="8"/>
  <c r="A57" i="8"/>
  <c r="B57" i="8"/>
  <c r="A58" i="8"/>
  <c r="B58" i="8"/>
  <c r="A59" i="8"/>
  <c r="B59" i="8"/>
  <c r="A60" i="8"/>
  <c r="B60" i="8"/>
  <c r="A61" i="8"/>
  <c r="B61" i="8"/>
  <c r="A62" i="8"/>
  <c r="B62" i="8"/>
  <c r="A63" i="8"/>
  <c r="B63" i="8"/>
  <c r="A64" i="8"/>
  <c r="B64" i="8"/>
  <c r="A65" i="8"/>
  <c r="B65" i="8"/>
  <c r="A66" i="8"/>
  <c r="B66" i="8"/>
  <c r="A67" i="8"/>
  <c r="B67" i="8"/>
  <c r="A68" i="8"/>
  <c r="B68" i="8"/>
  <c r="A69" i="8"/>
  <c r="B69" i="8"/>
  <c r="A70" i="8"/>
  <c r="B70" i="8"/>
  <c r="A71" i="8"/>
  <c r="B71" i="8"/>
  <c r="A72" i="8"/>
  <c r="B72" i="8"/>
  <c r="A73" i="8"/>
  <c r="B73" i="8"/>
  <c r="A74" i="8"/>
  <c r="B74" i="8"/>
  <c r="A75" i="8"/>
  <c r="B75" i="8"/>
  <c r="A76" i="8"/>
  <c r="B76" i="8"/>
  <c r="A77" i="8"/>
  <c r="B77" i="8"/>
  <c r="A78" i="8"/>
  <c r="B78" i="8"/>
  <c r="A79" i="8"/>
  <c r="B79" i="8"/>
  <c r="A80" i="8"/>
  <c r="B80" i="8"/>
  <c r="A81" i="8"/>
  <c r="B81" i="8"/>
  <c r="A82" i="8"/>
  <c r="B82" i="8"/>
  <c r="A83" i="8"/>
  <c r="B83" i="8"/>
  <c r="A84" i="8"/>
  <c r="B84" i="8"/>
  <c r="A85" i="8"/>
  <c r="B85" i="8"/>
  <c r="A86" i="8"/>
  <c r="B86" i="8"/>
  <c r="A87" i="8"/>
  <c r="B87" i="8"/>
  <c r="A88" i="8"/>
  <c r="B88" i="8"/>
  <c r="A89" i="8"/>
  <c r="B89" i="8"/>
  <c r="N1" i="5"/>
  <c r="O12" i="1"/>
  <c r="E13" i="8"/>
  <c r="E12" i="8"/>
  <c r="DA24" i="5" l="1"/>
  <c r="DA28" i="5"/>
  <c r="J29" i="5"/>
  <c r="DA20" i="5"/>
  <c r="DA22" i="5"/>
  <c r="DB22" i="5" s="1"/>
  <c r="CW26" i="5"/>
  <c r="DA26" i="5"/>
  <c r="K34" i="5"/>
  <c r="C34" i="5"/>
  <c r="CS34" i="5" s="1"/>
  <c r="D34" i="5"/>
  <c r="CP34" i="5" s="1"/>
  <c r="CR34" i="5"/>
  <c r="D41" i="5"/>
  <c r="CP41" i="5" s="1"/>
  <c r="C41" i="5"/>
  <c r="CS41" i="5" s="1"/>
  <c r="CO41" i="5"/>
  <c r="CR41" i="5"/>
  <c r="L42" i="5"/>
  <c r="C42" i="5"/>
  <c r="C33" i="10" s="1"/>
  <c r="D42" i="5"/>
  <c r="CP42" i="5" s="1"/>
  <c r="CR42" i="5"/>
  <c r="CO42" i="5"/>
  <c r="D33" i="5"/>
  <c r="CP33" i="5" s="1"/>
  <c r="C33" i="5"/>
  <c r="CS33" i="5" s="1"/>
  <c r="C38" i="5"/>
  <c r="CS38" i="5" s="1"/>
  <c r="D38" i="5"/>
  <c r="CP38" i="5" s="1"/>
  <c r="CO38" i="5"/>
  <c r="CR38" i="5"/>
  <c r="D39" i="5"/>
  <c r="CP39" i="5" s="1"/>
  <c r="C39" i="5"/>
  <c r="CS39" i="5" s="1"/>
  <c r="CR39" i="5"/>
  <c r="CO39" i="5"/>
  <c r="N40" i="5"/>
  <c r="C40" i="5"/>
  <c r="CS40" i="5" s="1"/>
  <c r="D40" i="5"/>
  <c r="CP40" i="5" s="1"/>
  <c r="CO40" i="5"/>
  <c r="CR40" i="5"/>
  <c r="K36" i="5"/>
  <c r="C36" i="5"/>
  <c r="CS36" i="5" s="1"/>
  <c r="D36" i="5"/>
  <c r="CP36" i="5" s="1"/>
  <c r="CO36" i="5"/>
  <c r="CR36" i="5"/>
  <c r="M37" i="5"/>
  <c r="D37" i="5"/>
  <c r="CP37" i="5" s="1"/>
  <c r="C37" i="5"/>
  <c r="CS37" i="5" s="1"/>
  <c r="CO37" i="5"/>
  <c r="CR37" i="5"/>
  <c r="K32" i="5"/>
  <c r="C32" i="5"/>
  <c r="CS32" i="5" s="1"/>
  <c r="D32" i="5"/>
  <c r="CP32" i="5" s="1"/>
  <c r="M35" i="5"/>
  <c r="D35" i="5"/>
  <c r="CP35" i="5" s="1"/>
  <c r="C35" i="5"/>
  <c r="CS35" i="5" s="1"/>
  <c r="CR35" i="5"/>
  <c r="CO35" i="5"/>
  <c r="K40" i="5"/>
  <c r="AO42" i="5"/>
  <c r="AV26" i="5"/>
  <c r="AV22" i="5"/>
  <c r="M32" i="5"/>
  <c r="AP33" i="5"/>
  <c r="AQ35" i="5"/>
  <c r="AO41" i="5"/>
  <c r="N42" i="5"/>
  <c r="AN33" i="5"/>
  <c r="AN40" i="5"/>
  <c r="AN39" i="5"/>
  <c r="N32" i="5"/>
  <c r="N36" i="5"/>
  <c r="AQ39" i="5"/>
  <c r="AQ41" i="5"/>
  <c r="AO32" i="5"/>
  <c r="AO33" i="5"/>
  <c r="M42" i="5"/>
  <c r="AO34" i="5"/>
  <c r="AQ37" i="5"/>
  <c r="AO35" i="5"/>
  <c r="AO36" i="5"/>
  <c r="AO38" i="5"/>
  <c r="M41" i="5"/>
  <c r="M39" i="5"/>
  <c r="N34" i="5"/>
  <c r="K38" i="5"/>
  <c r="M38" i="5"/>
  <c r="M36" i="5"/>
  <c r="C22" i="9"/>
  <c r="N38" i="5"/>
  <c r="M34" i="5"/>
  <c r="M40" i="5"/>
  <c r="K42" i="5"/>
  <c r="AT38" i="5"/>
  <c r="AV38" i="5" s="1"/>
  <c r="AT42" i="5"/>
  <c r="AV42" i="5" s="1"/>
  <c r="L33" i="5"/>
  <c r="N33" i="5"/>
  <c r="K33" i="5"/>
  <c r="M33" i="5"/>
  <c r="AH35" i="5"/>
  <c r="L37" i="5"/>
  <c r="N37" i="5"/>
  <c r="K37" i="5"/>
  <c r="L39" i="5"/>
  <c r="K39" i="5"/>
  <c r="N39" i="5"/>
  <c r="L41" i="5"/>
  <c r="N41" i="5"/>
  <c r="K41" i="5"/>
  <c r="AT40" i="5"/>
  <c r="AV40" i="5" s="1"/>
  <c r="AH33" i="5"/>
  <c r="AT34" i="5"/>
  <c r="AV34" i="5" s="1"/>
  <c r="AT36" i="5"/>
  <c r="AV36" i="5" s="1"/>
  <c r="AT32" i="5"/>
  <c r="AV32" i="5" s="1"/>
  <c r="L35" i="5"/>
  <c r="K35" i="5"/>
  <c r="N35" i="5"/>
  <c r="AH37" i="5"/>
  <c r="AP32" i="5"/>
  <c r="AP34" i="5"/>
  <c r="AQ34" i="5"/>
  <c r="AP36" i="5"/>
  <c r="AQ36" i="5"/>
  <c r="AT39" i="5"/>
  <c r="AV39" i="5" s="1"/>
  <c r="AT41" i="5"/>
  <c r="AV41" i="5" s="1"/>
  <c r="AP38" i="5"/>
  <c r="AQ38" i="5"/>
  <c r="AP40" i="5"/>
  <c r="AQ40" i="5"/>
  <c r="AP42" i="5"/>
  <c r="AQ42" i="5"/>
  <c r="L32" i="5"/>
  <c r="L36" i="5"/>
  <c r="L40" i="5"/>
  <c r="L34" i="5"/>
  <c r="L38" i="5"/>
  <c r="CO34" i="5" l="1"/>
  <c r="CQ34" i="5" s="1"/>
  <c r="CR33" i="5"/>
  <c r="CO33" i="5"/>
  <c r="CQ33" i="5" s="1"/>
  <c r="CO32" i="5"/>
  <c r="CQ32" i="5" s="1"/>
  <c r="CR32" i="5"/>
  <c r="CT32" i="5" s="1"/>
  <c r="C28" i="10"/>
  <c r="C33" i="8"/>
  <c r="CT36" i="5"/>
  <c r="C26" i="10"/>
  <c r="E29" i="5"/>
  <c r="CQ37" i="5"/>
  <c r="C27" i="10"/>
  <c r="CT33" i="5"/>
  <c r="CQ35" i="5"/>
  <c r="CT40" i="5"/>
  <c r="C24" i="10"/>
  <c r="C23" i="10"/>
  <c r="C25" i="10"/>
  <c r="CT35" i="5"/>
  <c r="CQ39" i="5"/>
  <c r="CQ41" i="5"/>
  <c r="CT34" i="5"/>
  <c r="C31" i="10"/>
  <c r="CT37" i="5"/>
  <c r="CQ38" i="5"/>
  <c r="CV28" i="5"/>
  <c r="DA38" i="5"/>
  <c r="DA33" i="5"/>
  <c r="CW23" i="5"/>
  <c r="CV29" i="5"/>
  <c r="CW29" i="5"/>
  <c r="CV25" i="5"/>
  <c r="CW25" i="5"/>
  <c r="DA34" i="5"/>
  <c r="CW28" i="5"/>
  <c r="CQ42" i="5"/>
  <c r="CQ36" i="5"/>
  <c r="CQ40" i="5"/>
  <c r="CS42" i="5"/>
  <c r="CT42" i="5" s="1"/>
  <c r="C33" i="9"/>
  <c r="CT41" i="5"/>
  <c r="CT39" i="5"/>
  <c r="C29" i="10"/>
  <c r="C30" i="9"/>
  <c r="CT38" i="5"/>
  <c r="C27" i="8"/>
  <c r="C30" i="8"/>
  <c r="C30" i="10"/>
  <c r="C27" i="9"/>
  <c r="C32" i="8"/>
  <c r="C32" i="9"/>
  <c r="C32" i="10"/>
  <c r="C22" i="8"/>
  <c r="C22" i="10"/>
  <c r="C28" i="8"/>
  <c r="C28" i="9"/>
  <c r="C24" i="8"/>
  <c r="C24" i="9"/>
  <c r="C23" i="8"/>
  <c r="C23" i="9"/>
  <c r="C31" i="8"/>
  <c r="C31" i="9"/>
  <c r="C25" i="9"/>
  <c r="C25" i="8"/>
  <c r="C26" i="8"/>
  <c r="C26" i="9"/>
  <c r="C29" i="9"/>
  <c r="C29" i="8"/>
  <c r="AQ32" i="5"/>
  <c r="AT37" i="5"/>
  <c r="AV37" i="5" s="1"/>
  <c r="AT33" i="5"/>
  <c r="AT35" i="5"/>
  <c r="AV35" i="5" s="1"/>
  <c r="CY31" i="5" l="1"/>
  <c r="CY23" i="5"/>
  <c r="CV23" i="5"/>
  <c r="CY24" i="5"/>
  <c r="CY25" i="5"/>
  <c r="CY28" i="5"/>
  <c r="CY29" i="5"/>
  <c r="F29" i="5"/>
  <c r="CZ29" i="5"/>
  <c r="DA41" i="5"/>
  <c r="CW38" i="5"/>
  <c r="DA42" i="5"/>
  <c r="CV22" i="5"/>
  <c r="CV31" i="5"/>
  <c r="CV24" i="5"/>
  <c r="CW24" i="5"/>
  <c r="CW33" i="5"/>
  <c r="DA36" i="5"/>
  <c r="CW34" i="5"/>
  <c r="AV33" i="5"/>
  <c r="CU29" i="5" l="1"/>
  <c r="CX29" i="5" s="1"/>
  <c r="DB29" i="5"/>
  <c r="DA31" i="5"/>
  <c r="E22" i="9"/>
  <c r="F31" i="5"/>
  <c r="E22" i="10"/>
  <c r="E22" i="8"/>
  <c r="CZ31" i="5"/>
  <c r="DA23" i="5"/>
  <c r="CU23" i="5"/>
  <c r="CX23" i="5" s="1"/>
  <c r="CZ23" i="5"/>
  <c r="CZ28" i="5"/>
  <c r="DB28" i="5" s="1"/>
  <c r="CU28" i="5"/>
  <c r="CX28" i="5" s="1"/>
  <c r="CZ24" i="5"/>
  <c r="DB24" i="5" s="1"/>
  <c r="CU24" i="5"/>
  <c r="CX24" i="5" s="1"/>
  <c r="DA25" i="5"/>
  <c r="CZ25" i="5"/>
  <c r="CU25" i="5"/>
  <c r="CX25" i="5" s="1"/>
  <c r="J41" i="5"/>
  <c r="CW42" i="5"/>
  <c r="CW36" i="5"/>
  <c r="CW39" i="5"/>
  <c r="CN99" i="5"/>
  <c r="AI99" i="5"/>
  <c r="AU99" i="5" s="1"/>
  <c r="AP99" i="5"/>
  <c r="AO99" i="5"/>
  <c r="X99" i="5"/>
  <c r="AK99" i="5" s="1"/>
  <c r="H99" i="5"/>
  <c r="G99" i="5"/>
  <c r="CN98" i="5"/>
  <c r="AI98" i="5"/>
  <c r="AU98" i="5" s="1"/>
  <c r="AP98" i="5"/>
  <c r="AN98" i="5"/>
  <c r="X98" i="5"/>
  <c r="AK98" i="5" s="1"/>
  <c r="AH98" i="5"/>
  <c r="H98" i="5"/>
  <c r="G98" i="5"/>
  <c r="CN97" i="5"/>
  <c r="AI97" i="5"/>
  <c r="AU97" i="5" s="1"/>
  <c r="AP97" i="5"/>
  <c r="AO97" i="5"/>
  <c r="X97" i="5"/>
  <c r="AK97" i="5" s="1"/>
  <c r="AH97" i="5"/>
  <c r="H97" i="5"/>
  <c r="G97" i="5"/>
  <c r="CN96" i="5"/>
  <c r="AI96" i="5"/>
  <c r="AU96" i="5" s="1"/>
  <c r="AP96" i="5"/>
  <c r="AO96" i="5"/>
  <c r="X96" i="5"/>
  <c r="AK96" i="5" s="1"/>
  <c r="AH96" i="5"/>
  <c r="H96" i="5"/>
  <c r="G96" i="5"/>
  <c r="CN95" i="5"/>
  <c r="AI95" i="5"/>
  <c r="AU95" i="5" s="1"/>
  <c r="AP95" i="5"/>
  <c r="AN95" i="5"/>
  <c r="X95" i="5"/>
  <c r="AK95" i="5" s="1"/>
  <c r="AH95" i="5"/>
  <c r="H95" i="5"/>
  <c r="G95" i="5"/>
  <c r="CN94" i="5"/>
  <c r="AI94" i="5"/>
  <c r="AU94" i="5" s="1"/>
  <c r="AP94" i="5"/>
  <c r="AN94" i="5"/>
  <c r="X94" i="5"/>
  <c r="AK94" i="5" s="1"/>
  <c r="AH94" i="5"/>
  <c r="H94" i="5"/>
  <c r="G94" i="5"/>
  <c r="CN93" i="5"/>
  <c r="AI93" i="5"/>
  <c r="AU93" i="5" s="1"/>
  <c r="AP93" i="5"/>
  <c r="AN93" i="5"/>
  <c r="X93" i="5"/>
  <c r="AK93" i="5" s="1"/>
  <c r="AH93" i="5"/>
  <c r="H93" i="5"/>
  <c r="G93" i="5"/>
  <c r="CN92" i="5"/>
  <c r="AN92" i="5"/>
  <c r="AI92" i="5"/>
  <c r="AU92" i="5" s="1"/>
  <c r="AP92" i="5"/>
  <c r="AO92" i="5"/>
  <c r="X92" i="5"/>
  <c r="AK92" i="5" s="1"/>
  <c r="AH92" i="5"/>
  <c r="H92" i="5"/>
  <c r="G92" i="5"/>
  <c r="CN91" i="5"/>
  <c r="AI91" i="5"/>
  <c r="AU91" i="5" s="1"/>
  <c r="AP91" i="5"/>
  <c r="AO91" i="5"/>
  <c r="X91" i="5"/>
  <c r="AK91" i="5" s="1"/>
  <c r="AH91" i="5"/>
  <c r="H91" i="5"/>
  <c r="G91" i="5"/>
  <c r="CN90" i="5"/>
  <c r="AI90" i="5"/>
  <c r="AU90" i="5" s="1"/>
  <c r="AP90" i="5"/>
  <c r="AO90" i="5"/>
  <c r="X90" i="5"/>
  <c r="AK90" i="5" s="1"/>
  <c r="AH90" i="5"/>
  <c r="H90" i="5"/>
  <c r="G90" i="5"/>
  <c r="CN89" i="5"/>
  <c r="AI89" i="5"/>
  <c r="AU89" i="5" s="1"/>
  <c r="X89" i="5"/>
  <c r="AK89" i="5" s="1"/>
  <c r="AH89" i="5"/>
  <c r="H89" i="5"/>
  <c r="G89" i="5"/>
  <c r="CN88" i="5"/>
  <c r="AI88" i="5"/>
  <c r="AU88" i="5" s="1"/>
  <c r="X88" i="5"/>
  <c r="AK88" i="5" s="1"/>
  <c r="AH88" i="5"/>
  <c r="H88" i="5"/>
  <c r="G88" i="5"/>
  <c r="CN87" i="5"/>
  <c r="AI87" i="5"/>
  <c r="AU87" i="5" s="1"/>
  <c r="AN87" i="5"/>
  <c r="X87" i="5"/>
  <c r="AK87" i="5" s="1"/>
  <c r="AH87" i="5"/>
  <c r="H87" i="5"/>
  <c r="G87" i="5"/>
  <c r="CN86" i="5"/>
  <c r="AI86" i="5"/>
  <c r="AU86" i="5" s="1"/>
  <c r="AN86" i="5"/>
  <c r="X86" i="5"/>
  <c r="AK86" i="5" s="1"/>
  <c r="AH86" i="5"/>
  <c r="H86" i="5"/>
  <c r="G86" i="5"/>
  <c r="CN85" i="5"/>
  <c r="AI85" i="5"/>
  <c r="AU85" i="5" s="1"/>
  <c r="AO85" i="5"/>
  <c r="AN85" i="5"/>
  <c r="X85" i="5"/>
  <c r="AK85" i="5" s="1"/>
  <c r="AH85" i="5"/>
  <c r="H85" i="5"/>
  <c r="G85" i="5"/>
  <c r="CN84" i="5"/>
  <c r="AI84" i="5"/>
  <c r="AU84" i="5" s="1"/>
  <c r="X84" i="5"/>
  <c r="AK84" i="5" s="1"/>
  <c r="AH84" i="5"/>
  <c r="H84" i="5"/>
  <c r="G84" i="5"/>
  <c r="CN83" i="5"/>
  <c r="AI83" i="5"/>
  <c r="AU83" i="5" s="1"/>
  <c r="AN83" i="5"/>
  <c r="X83" i="5"/>
  <c r="AK83" i="5" s="1"/>
  <c r="AH83" i="5"/>
  <c r="H83" i="5"/>
  <c r="G83" i="5"/>
  <c r="CN82" i="5"/>
  <c r="AI82" i="5"/>
  <c r="AU82" i="5" s="1"/>
  <c r="AN82" i="5"/>
  <c r="X82" i="5"/>
  <c r="AK82" i="5" s="1"/>
  <c r="AH82" i="5"/>
  <c r="H82" i="5"/>
  <c r="G82" i="5"/>
  <c r="CN81" i="5"/>
  <c r="AI81" i="5"/>
  <c r="AU81" i="5" s="1"/>
  <c r="AN81" i="5"/>
  <c r="X81" i="5"/>
  <c r="AK81" i="5" s="1"/>
  <c r="AH81" i="5"/>
  <c r="H81" i="5"/>
  <c r="G81" i="5"/>
  <c r="CN80" i="5"/>
  <c r="AI80" i="5"/>
  <c r="AU80" i="5" s="1"/>
  <c r="AQ80" i="5"/>
  <c r="AN80" i="5"/>
  <c r="X80" i="5"/>
  <c r="AK80" i="5" s="1"/>
  <c r="AH80" i="5"/>
  <c r="H80" i="5"/>
  <c r="G80" i="5"/>
  <c r="CN79" i="5"/>
  <c r="AI79" i="5"/>
  <c r="AU79" i="5" s="1"/>
  <c r="AQ79" i="5"/>
  <c r="AN79" i="5"/>
  <c r="X79" i="5"/>
  <c r="AK79" i="5" s="1"/>
  <c r="AH79" i="5"/>
  <c r="H79" i="5"/>
  <c r="G79" i="5"/>
  <c r="CN78" i="5"/>
  <c r="AI78" i="5"/>
  <c r="AU78" i="5" s="1"/>
  <c r="AQ78" i="5"/>
  <c r="AN78" i="5"/>
  <c r="X78" i="5"/>
  <c r="AK78" i="5" s="1"/>
  <c r="AH78" i="5"/>
  <c r="H78" i="5"/>
  <c r="G78" i="5"/>
  <c r="CN77" i="5"/>
  <c r="AI77" i="5"/>
  <c r="AU77" i="5" s="1"/>
  <c r="AQ77" i="5"/>
  <c r="AN77" i="5"/>
  <c r="X77" i="5"/>
  <c r="AK77" i="5" s="1"/>
  <c r="AH77" i="5"/>
  <c r="H77" i="5"/>
  <c r="G77" i="5"/>
  <c r="CN76" i="5"/>
  <c r="AI76" i="5"/>
  <c r="AU76" i="5" s="1"/>
  <c r="AQ76" i="5"/>
  <c r="AN76" i="5"/>
  <c r="X76" i="5"/>
  <c r="AK76" i="5" s="1"/>
  <c r="AH76" i="5"/>
  <c r="H76" i="5"/>
  <c r="G76" i="5"/>
  <c r="CN75" i="5"/>
  <c r="AI75" i="5"/>
  <c r="AU75" i="5" s="1"/>
  <c r="X75" i="5"/>
  <c r="AK75" i="5" s="1"/>
  <c r="AH75" i="5"/>
  <c r="H75" i="5"/>
  <c r="G75" i="5"/>
  <c r="CN74" i="5"/>
  <c r="AI74" i="5"/>
  <c r="AU74" i="5" s="1"/>
  <c r="AN74" i="5"/>
  <c r="X74" i="5"/>
  <c r="AK74" i="5" s="1"/>
  <c r="AH74" i="5"/>
  <c r="H74" i="5"/>
  <c r="G74" i="5"/>
  <c r="CN73" i="5"/>
  <c r="AI73" i="5"/>
  <c r="AU73" i="5" s="1"/>
  <c r="AN73" i="5"/>
  <c r="X73" i="5"/>
  <c r="AK73" i="5" s="1"/>
  <c r="AH73" i="5"/>
  <c r="H73" i="5"/>
  <c r="G73" i="5"/>
  <c r="CN72" i="5"/>
  <c r="AI72" i="5"/>
  <c r="AU72" i="5" s="1"/>
  <c r="X72" i="5"/>
  <c r="AK72" i="5" s="1"/>
  <c r="AH72" i="5"/>
  <c r="H72" i="5"/>
  <c r="G72" i="5"/>
  <c r="CN71" i="5"/>
  <c r="AI71" i="5"/>
  <c r="AU71" i="5" s="1"/>
  <c r="AN71" i="5"/>
  <c r="X71" i="5"/>
  <c r="AK71" i="5" s="1"/>
  <c r="AH71" i="5"/>
  <c r="H71" i="5"/>
  <c r="G71" i="5"/>
  <c r="CN70" i="5"/>
  <c r="AI70" i="5"/>
  <c r="AU70" i="5" s="1"/>
  <c r="AH70" i="5"/>
  <c r="AN70" i="5"/>
  <c r="X70" i="5"/>
  <c r="AK70" i="5" s="1"/>
  <c r="H70" i="5"/>
  <c r="G70" i="5"/>
  <c r="CN69" i="5"/>
  <c r="AI69" i="5"/>
  <c r="AU69" i="5" s="1"/>
  <c r="AN69" i="5"/>
  <c r="X69" i="5"/>
  <c r="AK69" i="5" s="1"/>
  <c r="AH69" i="5"/>
  <c r="H69" i="5"/>
  <c r="G69" i="5"/>
  <c r="CN68" i="5"/>
  <c r="AI68" i="5"/>
  <c r="AU68" i="5" s="1"/>
  <c r="X68" i="5"/>
  <c r="AK68" i="5" s="1"/>
  <c r="AH68" i="5"/>
  <c r="H68" i="5"/>
  <c r="G68" i="5"/>
  <c r="CN67" i="5"/>
  <c r="AI67" i="5"/>
  <c r="AU67" i="5" s="1"/>
  <c r="X67" i="5"/>
  <c r="AK67" i="5" s="1"/>
  <c r="AH67" i="5"/>
  <c r="H67" i="5"/>
  <c r="G67" i="5"/>
  <c r="CN66" i="5"/>
  <c r="AI66" i="5"/>
  <c r="AU66" i="5" s="1"/>
  <c r="AN66" i="5"/>
  <c r="X66" i="5"/>
  <c r="AK66" i="5" s="1"/>
  <c r="AH66" i="5"/>
  <c r="H66" i="5"/>
  <c r="G66" i="5"/>
  <c r="CN65" i="5"/>
  <c r="AI65" i="5"/>
  <c r="AU65" i="5" s="1"/>
  <c r="X65" i="5"/>
  <c r="AK65" i="5" s="1"/>
  <c r="AH65" i="5"/>
  <c r="H65" i="5"/>
  <c r="G65" i="5"/>
  <c r="CN64" i="5"/>
  <c r="AI64" i="5"/>
  <c r="AU64" i="5" s="1"/>
  <c r="X64" i="5"/>
  <c r="AK64" i="5" s="1"/>
  <c r="AH64" i="5"/>
  <c r="H64" i="5"/>
  <c r="G64" i="5"/>
  <c r="CN63" i="5"/>
  <c r="AI63" i="5"/>
  <c r="AU63" i="5" s="1"/>
  <c r="AN63" i="5"/>
  <c r="X63" i="5"/>
  <c r="AK63" i="5" s="1"/>
  <c r="AH63" i="5"/>
  <c r="H63" i="5"/>
  <c r="G63" i="5"/>
  <c r="CN62" i="5"/>
  <c r="AI62" i="5"/>
  <c r="AU62" i="5" s="1"/>
  <c r="AN62" i="5"/>
  <c r="X62" i="5"/>
  <c r="AK62" i="5" s="1"/>
  <c r="AH62" i="5"/>
  <c r="H62" i="5"/>
  <c r="G62" i="5"/>
  <c r="CN61" i="5"/>
  <c r="AI61" i="5"/>
  <c r="AU61" i="5" s="1"/>
  <c r="AN61" i="5"/>
  <c r="X61" i="5"/>
  <c r="AK61" i="5" s="1"/>
  <c r="AH61" i="5"/>
  <c r="H61" i="5"/>
  <c r="G61" i="5"/>
  <c r="CN60" i="5"/>
  <c r="AI60" i="5"/>
  <c r="AU60" i="5" s="1"/>
  <c r="AN60" i="5"/>
  <c r="X60" i="5"/>
  <c r="AK60" i="5" s="1"/>
  <c r="AH60" i="5"/>
  <c r="H60" i="5"/>
  <c r="G60" i="5"/>
  <c r="CN59" i="5"/>
  <c r="AI59" i="5"/>
  <c r="AU59" i="5" s="1"/>
  <c r="X59" i="5"/>
  <c r="AK59" i="5" s="1"/>
  <c r="AH59" i="5"/>
  <c r="H59" i="5"/>
  <c r="G59" i="5"/>
  <c r="CN58" i="5"/>
  <c r="AI58" i="5"/>
  <c r="AU58" i="5" s="1"/>
  <c r="AQ58" i="5"/>
  <c r="X58" i="5"/>
  <c r="AK58" i="5" s="1"/>
  <c r="AH58" i="5"/>
  <c r="H58" i="5"/>
  <c r="G58" i="5"/>
  <c r="CN57" i="5"/>
  <c r="AI57" i="5"/>
  <c r="AU57" i="5" s="1"/>
  <c r="X57" i="5"/>
  <c r="AK57" i="5" s="1"/>
  <c r="AH57" i="5"/>
  <c r="H57" i="5"/>
  <c r="G57" i="5"/>
  <c r="CN56" i="5"/>
  <c r="AI56" i="5"/>
  <c r="AU56" i="5" s="1"/>
  <c r="X56" i="5"/>
  <c r="AK56" i="5" s="1"/>
  <c r="AH56" i="5"/>
  <c r="H56" i="5"/>
  <c r="G56" i="5"/>
  <c r="CN55" i="5"/>
  <c r="AI55" i="5"/>
  <c r="AU55" i="5" s="1"/>
  <c r="AN55" i="5"/>
  <c r="X55" i="5"/>
  <c r="AK55" i="5" s="1"/>
  <c r="AH55" i="5"/>
  <c r="H55" i="5"/>
  <c r="G55" i="5"/>
  <c r="CN54" i="5"/>
  <c r="AI54" i="5"/>
  <c r="AU54" i="5" s="1"/>
  <c r="AN54" i="5"/>
  <c r="X54" i="5"/>
  <c r="AK54" i="5" s="1"/>
  <c r="AH54" i="5"/>
  <c r="H54" i="5"/>
  <c r="G54" i="5"/>
  <c r="CN53" i="5"/>
  <c r="AI53" i="5"/>
  <c r="AU53" i="5" s="1"/>
  <c r="AN53" i="5"/>
  <c r="X53" i="5"/>
  <c r="AK53" i="5" s="1"/>
  <c r="AH53" i="5"/>
  <c r="H53" i="5"/>
  <c r="G53" i="5"/>
  <c r="CN52" i="5"/>
  <c r="AI52" i="5"/>
  <c r="AU52" i="5" s="1"/>
  <c r="AN52" i="5"/>
  <c r="X52" i="5"/>
  <c r="AK52" i="5" s="1"/>
  <c r="AH52" i="5"/>
  <c r="H52" i="5"/>
  <c r="G52" i="5"/>
  <c r="CN51" i="5"/>
  <c r="AI51" i="5"/>
  <c r="AU51" i="5" s="1"/>
  <c r="AN51" i="5"/>
  <c r="X51" i="5"/>
  <c r="AK51" i="5" s="1"/>
  <c r="AH51" i="5"/>
  <c r="H51" i="5"/>
  <c r="G51" i="5"/>
  <c r="CN50" i="5"/>
  <c r="AI50" i="5"/>
  <c r="AU50" i="5" s="1"/>
  <c r="AN50" i="5"/>
  <c r="X50" i="5"/>
  <c r="AK50" i="5" s="1"/>
  <c r="AH50" i="5"/>
  <c r="H50" i="5"/>
  <c r="G50" i="5"/>
  <c r="CN49" i="5"/>
  <c r="AI49" i="5"/>
  <c r="AU49" i="5" s="1"/>
  <c r="AN49" i="5"/>
  <c r="X49" i="5"/>
  <c r="AK49" i="5" s="1"/>
  <c r="AH49" i="5"/>
  <c r="H49" i="5"/>
  <c r="G49" i="5"/>
  <c r="CN48" i="5"/>
  <c r="AI48" i="5"/>
  <c r="AU48" i="5" s="1"/>
  <c r="AN48" i="5"/>
  <c r="X48" i="5"/>
  <c r="AK48" i="5" s="1"/>
  <c r="AH48" i="5"/>
  <c r="H48" i="5"/>
  <c r="G48" i="5"/>
  <c r="CN47" i="5"/>
  <c r="AI47" i="5"/>
  <c r="AU47" i="5" s="1"/>
  <c r="AN47" i="5"/>
  <c r="X47" i="5"/>
  <c r="AK47" i="5" s="1"/>
  <c r="AH47" i="5"/>
  <c r="H47" i="5"/>
  <c r="G47" i="5"/>
  <c r="CN46" i="5"/>
  <c r="AI46" i="5"/>
  <c r="AU46" i="5" s="1"/>
  <c r="AN46" i="5"/>
  <c r="X46" i="5"/>
  <c r="AK46" i="5" s="1"/>
  <c r="AH46" i="5"/>
  <c r="H46" i="5"/>
  <c r="G46" i="5"/>
  <c r="CN45" i="5"/>
  <c r="AI45" i="5"/>
  <c r="AU45" i="5" s="1"/>
  <c r="AN45" i="5"/>
  <c r="X45" i="5"/>
  <c r="AK45" i="5" s="1"/>
  <c r="AH45" i="5"/>
  <c r="H45" i="5"/>
  <c r="G45" i="5"/>
  <c r="CN44" i="5"/>
  <c r="AI44" i="5"/>
  <c r="AU44" i="5" s="1"/>
  <c r="AN44" i="5"/>
  <c r="X44" i="5"/>
  <c r="AK44" i="5" s="1"/>
  <c r="AH44" i="5"/>
  <c r="H44" i="5"/>
  <c r="G44" i="5"/>
  <c r="CN43" i="5"/>
  <c r="AI43" i="5"/>
  <c r="AU43" i="5" s="1"/>
  <c r="AN43" i="5"/>
  <c r="X43" i="5"/>
  <c r="AK43" i="5" s="1"/>
  <c r="AH43" i="5"/>
  <c r="H43" i="5"/>
  <c r="G43" i="5"/>
  <c r="F7" i="5"/>
  <c r="AA22" i="5" s="1"/>
  <c r="O34" i="1"/>
  <c r="R29" i="1"/>
  <c r="R28" i="1"/>
  <c r="R32" i="1"/>
  <c r="R23" i="1"/>
  <c r="R25" i="1"/>
  <c r="R26" i="1"/>
  <c r="R27" i="1"/>
  <c r="R30" i="1"/>
  <c r="R31" i="1"/>
  <c r="R33" i="1"/>
  <c r="BD3" i="2"/>
  <c r="BE3" i="2"/>
  <c r="AV3" i="2"/>
  <c r="AW3" i="2"/>
  <c r="AX3" i="2"/>
  <c r="AY3" i="2"/>
  <c r="AZ3" i="2"/>
  <c r="BA3" i="2"/>
  <c r="BB3" i="2"/>
  <c r="BC3" i="2"/>
  <c r="AI3" i="2"/>
  <c r="AJ3" i="2"/>
  <c r="AK3" i="2"/>
  <c r="AL3" i="2"/>
  <c r="AM3" i="2"/>
  <c r="AN3" i="2"/>
  <c r="AO3" i="2"/>
  <c r="AP3" i="2"/>
  <c r="AQ3" i="2"/>
  <c r="AR3" i="2"/>
  <c r="AS3" i="2"/>
  <c r="AT3" i="2"/>
  <c r="AU3" i="2"/>
  <c r="AH3" i="2"/>
  <c r="AB4" i="2"/>
  <c r="F15" i="2"/>
  <c r="AH5" i="2" s="1"/>
  <c r="AA20" i="5" l="1"/>
  <c r="AG20" i="5" s="1"/>
  <c r="AG22" i="5"/>
  <c r="DB31" i="5"/>
  <c r="DB23" i="5"/>
  <c r="E41" i="5"/>
  <c r="F22" i="10"/>
  <c r="F22" i="9"/>
  <c r="F22" i="8"/>
  <c r="DB25" i="5"/>
  <c r="AA99" i="5"/>
  <c r="AG99" i="5" s="1"/>
  <c r="AA95" i="5"/>
  <c r="AG95" i="5" s="1"/>
  <c r="AA91" i="5"/>
  <c r="AG91" i="5" s="1"/>
  <c r="AR91" i="5" s="1"/>
  <c r="AA87" i="5"/>
  <c r="AG87" i="5" s="1"/>
  <c r="AA83" i="5"/>
  <c r="AG83" i="5" s="1"/>
  <c r="AR83" i="5" s="1"/>
  <c r="AA79" i="5"/>
  <c r="AG79" i="5" s="1"/>
  <c r="AR79" i="5" s="1"/>
  <c r="AA75" i="5"/>
  <c r="AG75" i="5" s="1"/>
  <c r="AA71" i="5"/>
  <c r="AG71" i="5" s="1"/>
  <c r="AA67" i="5"/>
  <c r="AG67" i="5" s="1"/>
  <c r="AR67" i="5" s="1"/>
  <c r="AA63" i="5"/>
  <c r="AL63" i="5" s="1"/>
  <c r="AA57" i="5"/>
  <c r="AG57" i="5" s="1"/>
  <c r="AR57" i="5" s="1"/>
  <c r="AA55" i="5"/>
  <c r="AG55" i="5" s="1"/>
  <c r="AA54" i="5"/>
  <c r="AG54" i="5" s="1"/>
  <c r="AR54" i="5" s="1"/>
  <c r="AA53" i="5"/>
  <c r="AG53" i="5" s="1"/>
  <c r="AA52" i="5"/>
  <c r="AG52" i="5" s="1"/>
  <c r="AA51" i="5"/>
  <c r="AA50" i="5"/>
  <c r="AG50" i="5" s="1"/>
  <c r="AR50" i="5" s="1"/>
  <c r="AA48" i="5"/>
  <c r="AG48" i="5" s="1"/>
  <c r="AR48" i="5" s="1"/>
  <c r="AA38" i="5"/>
  <c r="AG38" i="5" s="1"/>
  <c r="AA37" i="5"/>
  <c r="AG37" i="5" s="1"/>
  <c r="AG30" i="5"/>
  <c r="AA29" i="5"/>
  <c r="AG29" i="5" s="1"/>
  <c r="AA21" i="5"/>
  <c r="AG21" i="5" s="1"/>
  <c r="AA97" i="5"/>
  <c r="AG97" i="5" s="1"/>
  <c r="AA93" i="5"/>
  <c r="AG93" i="5" s="1"/>
  <c r="AA89" i="5"/>
  <c r="AG89" i="5" s="1"/>
  <c r="AR89" i="5" s="1"/>
  <c r="AA85" i="5"/>
  <c r="AG85" i="5" s="1"/>
  <c r="AR85" i="5" s="1"/>
  <c r="AA81" i="5"/>
  <c r="AG81" i="5" s="1"/>
  <c r="AR81" i="5" s="1"/>
  <c r="AA77" i="5"/>
  <c r="AG77" i="5" s="1"/>
  <c r="AR77" i="5" s="1"/>
  <c r="AA73" i="5"/>
  <c r="AG73" i="5" s="1"/>
  <c r="AR73" i="5" s="1"/>
  <c r="AA69" i="5"/>
  <c r="AG69" i="5" s="1"/>
  <c r="AA41" i="5"/>
  <c r="AG41" i="5" s="1"/>
  <c r="AA33" i="5"/>
  <c r="AG33" i="5" s="1"/>
  <c r="AA26" i="5"/>
  <c r="AG26" i="5" s="1"/>
  <c r="AA25" i="5"/>
  <c r="AG25" i="5" s="1"/>
  <c r="AA70" i="5"/>
  <c r="AL70" i="5" s="1"/>
  <c r="AA62" i="5"/>
  <c r="AG62" i="5" s="1"/>
  <c r="AR62" i="5" s="1"/>
  <c r="AA60" i="5"/>
  <c r="AG60" i="5" s="1"/>
  <c r="AA58" i="5"/>
  <c r="AG58" i="5" s="1"/>
  <c r="AA56" i="5"/>
  <c r="AG56" i="5" s="1"/>
  <c r="AA40" i="5"/>
  <c r="AG40" i="5" s="1"/>
  <c r="AA23" i="5"/>
  <c r="AG23" i="5" s="1"/>
  <c r="AA96" i="5"/>
  <c r="AG96" i="5" s="1"/>
  <c r="AA92" i="5"/>
  <c r="AG92" i="5" s="1"/>
  <c r="AA88" i="5"/>
  <c r="AG88" i="5" s="1"/>
  <c r="AA84" i="5"/>
  <c r="AG84" i="5" s="1"/>
  <c r="AR84" i="5" s="1"/>
  <c r="AA80" i="5"/>
  <c r="AG80" i="5" s="1"/>
  <c r="AA76" i="5"/>
  <c r="AA72" i="5"/>
  <c r="AG72" i="5" s="1"/>
  <c r="AR72" i="5" s="1"/>
  <c r="AA68" i="5"/>
  <c r="AG68" i="5" s="1"/>
  <c r="AR68" i="5" s="1"/>
  <c r="AA64" i="5"/>
  <c r="AA49" i="5"/>
  <c r="AG49" i="5" s="1"/>
  <c r="AR49" i="5" s="1"/>
  <c r="AA47" i="5"/>
  <c r="AG47" i="5" s="1"/>
  <c r="AR47" i="5" s="1"/>
  <c r="AA46" i="5"/>
  <c r="AG46" i="5" s="1"/>
  <c r="AA45" i="5"/>
  <c r="AG45" i="5" s="1"/>
  <c r="AA44" i="5"/>
  <c r="AG44" i="5" s="1"/>
  <c r="AA43" i="5"/>
  <c r="AG43" i="5" s="1"/>
  <c r="AR43" i="5" s="1"/>
  <c r="AA36" i="5"/>
  <c r="AG36" i="5" s="1"/>
  <c r="AA35" i="5"/>
  <c r="AG35" i="5" s="1"/>
  <c r="AA28" i="5"/>
  <c r="AG28" i="5" s="1"/>
  <c r="AA27" i="5"/>
  <c r="AG27" i="5" s="1"/>
  <c r="AA65" i="5"/>
  <c r="AG65" i="5" s="1"/>
  <c r="AR65" i="5" s="1"/>
  <c r="AA42" i="5"/>
  <c r="AG42" i="5" s="1"/>
  <c r="AA34" i="5"/>
  <c r="AG34" i="5" s="1"/>
  <c r="AG19" i="5"/>
  <c r="AA98" i="5"/>
  <c r="AG98" i="5" s="1"/>
  <c r="AA94" i="5"/>
  <c r="AG94" i="5" s="1"/>
  <c r="AA90" i="5"/>
  <c r="AG90" i="5" s="1"/>
  <c r="AA86" i="5"/>
  <c r="AG86" i="5" s="1"/>
  <c r="AR86" i="5" s="1"/>
  <c r="AA82" i="5"/>
  <c r="AG82" i="5" s="1"/>
  <c r="AR82" i="5" s="1"/>
  <c r="AA78" i="5"/>
  <c r="AG78" i="5" s="1"/>
  <c r="AA74" i="5"/>
  <c r="AG74" i="5" s="1"/>
  <c r="AR74" i="5" s="1"/>
  <c r="AA66" i="5"/>
  <c r="AG66" i="5" s="1"/>
  <c r="AR66" i="5" s="1"/>
  <c r="AA61" i="5"/>
  <c r="AG61" i="5" s="1"/>
  <c r="AA59" i="5"/>
  <c r="AA39" i="5"/>
  <c r="AG39" i="5" s="1"/>
  <c r="AA32" i="5"/>
  <c r="AG32" i="5" s="1"/>
  <c r="AG31" i="5"/>
  <c r="AA24" i="5"/>
  <c r="AG24" i="5" s="1"/>
  <c r="CV41" i="5"/>
  <c r="CW41" i="5"/>
  <c r="M51" i="5"/>
  <c r="D51" i="5"/>
  <c r="CP51" i="5" s="1"/>
  <c r="C51" i="5"/>
  <c r="CS51" i="5" s="1"/>
  <c r="CO51" i="5"/>
  <c r="CR51" i="5"/>
  <c r="M57" i="5"/>
  <c r="D57" i="5"/>
  <c r="CP57" i="5" s="1"/>
  <c r="C57" i="5"/>
  <c r="CS57" i="5" s="1"/>
  <c r="CR57" i="5"/>
  <c r="CO57" i="5"/>
  <c r="M60" i="5"/>
  <c r="C60" i="5"/>
  <c r="CS60" i="5" s="1"/>
  <c r="D60" i="5"/>
  <c r="CP60" i="5" s="1"/>
  <c r="CO60" i="5"/>
  <c r="CR60" i="5"/>
  <c r="M73" i="5"/>
  <c r="D73" i="5"/>
  <c r="CP73" i="5" s="1"/>
  <c r="C73" i="5"/>
  <c r="CS73" i="5" s="1"/>
  <c r="CO73" i="5"/>
  <c r="CR73" i="5"/>
  <c r="L84" i="5"/>
  <c r="C84" i="5"/>
  <c r="CS84" i="5" s="1"/>
  <c r="D84" i="5"/>
  <c r="CP84" i="5" s="1"/>
  <c r="CR84" i="5"/>
  <c r="CO84" i="5"/>
  <c r="L85" i="5"/>
  <c r="D85" i="5"/>
  <c r="CP85" i="5" s="1"/>
  <c r="C85" i="5"/>
  <c r="CS85" i="5" s="1"/>
  <c r="CO85" i="5"/>
  <c r="CR85" i="5"/>
  <c r="M88" i="5"/>
  <c r="C88" i="5"/>
  <c r="CS88" i="5" s="1"/>
  <c r="D88" i="5"/>
  <c r="CP88" i="5" s="1"/>
  <c r="CO88" i="5"/>
  <c r="CR88" i="5"/>
  <c r="K93" i="5"/>
  <c r="D93" i="5"/>
  <c r="CP93" i="5" s="1"/>
  <c r="C93" i="5"/>
  <c r="C84" i="9" s="1"/>
  <c r="CO93" i="5"/>
  <c r="CR93" i="5"/>
  <c r="K94" i="5"/>
  <c r="C94" i="5"/>
  <c r="CS94" i="5" s="1"/>
  <c r="D94" i="5"/>
  <c r="CP94" i="5" s="1"/>
  <c r="CR94" i="5"/>
  <c r="CO94" i="5"/>
  <c r="M95" i="5"/>
  <c r="D95" i="5"/>
  <c r="CP95" i="5" s="1"/>
  <c r="C95" i="5"/>
  <c r="CS95" i="5" s="1"/>
  <c r="CR95" i="5"/>
  <c r="CO95" i="5"/>
  <c r="C96" i="5"/>
  <c r="CS96" i="5" s="1"/>
  <c r="D96" i="5"/>
  <c r="CP96" i="5" s="1"/>
  <c r="CR96" i="5"/>
  <c r="CO96" i="5"/>
  <c r="M97" i="5"/>
  <c r="D97" i="5"/>
  <c r="CP97" i="5" s="1"/>
  <c r="C97" i="5"/>
  <c r="CS97" i="5" s="1"/>
  <c r="CR97" i="5"/>
  <c r="CO97" i="5"/>
  <c r="N98" i="5"/>
  <c r="C98" i="5"/>
  <c r="CS98" i="5" s="1"/>
  <c r="D98" i="5"/>
  <c r="CP98" i="5" s="1"/>
  <c r="CR98" i="5"/>
  <c r="CO98" i="5"/>
  <c r="M46" i="5"/>
  <c r="C46" i="5"/>
  <c r="CS46" i="5" s="1"/>
  <c r="D46" i="5"/>
  <c r="CP46" i="5" s="1"/>
  <c r="CR46" i="5"/>
  <c r="CO46" i="5"/>
  <c r="M50" i="5"/>
  <c r="C50" i="5"/>
  <c r="CS50" i="5" s="1"/>
  <c r="D50" i="5"/>
  <c r="CP50" i="5" s="1"/>
  <c r="CO50" i="5"/>
  <c r="CR50" i="5"/>
  <c r="M54" i="5"/>
  <c r="C54" i="5"/>
  <c r="CS54" i="5" s="1"/>
  <c r="D54" i="5"/>
  <c r="CP54" i="5" s="1"/>
  <c r="CR54" i="5"/>
  <c r="CO54" i="5"/>
  <c r="D59" i="5"/>
  <c r="CP59" i="5" s="1"/>
  <c r="C59" i="5"/>
  <c r="CS59" i="5" s="1"/>
  <c r="CO59" i="5"/>
  <c r="CR59" i="5"/>
  <c r="L63" i="5"/>
  <c r="D63" i="5"/>
  <c r="CP63" i="5" s="1"/>
  <c r="C63" i="5"/>
  <c r="CS63" i="5" s="1"/>
  <c r="CR63" i="5"/>
  <c r="CO63" i="5"/>
  <c r="C66" i="5"/>
  <c r="CS66" i="5" s="1"/>
  <c r="D66" i="5"/>
  <c r="CP66" i="5" s="1"/>
  <c r="CR66" i="5"/>
  <c r="CO66" i="5"/>
  <c r="C68" i="5"/>
  <c r="CS68" i="5" s="1"/>
  <c r="D68" i="5"/>
  <c r="CP68" i="5" s="1"/>
  <c r="CR68" i="5"/>
  <c r="CO68" i="5"/>
  <c r="L69" i="5"/>
  <c r="D69" i="5"/>
  <c r="C69" i="5"/>
  <c r="CS69" i="5" s="1"/>
  <c r="CO69" i="5"/>
  <c r="CR69" i="5"/>
  <c r="M72" i="5"/>
  <c r="C72" i="5"/>
  <c r="CS72" i="5" s="1"/>
  <c r="D72" i="5"/>
  <c r="CP72" i="5" s="1"/>
  <c r="CO72" i="5"/>
  <c r="CR72" i="5"/>
  <c r="M75" i="5"/>
  <c r="D75" i="5"/>
  <c r="CP75" i="5" s="1"/>
  <c r="C75" i="5"/>
  <c r="CS75" i="5" s="1"/>
  <c r="CR75" i="5"/>
  <c r="CO75" i="5"/>
  <c r="L76" i="5"/>
  <c r="C76" i="5"/>
  <c r="CS76" i="5" s="1"/>
  <c r="D76" i="5"/>
  <c r="CP76" i="5" s="1"/>
  <c r="CO76" i="5"/>
  <c r="CR76" i="5"/>
  <c r="D77" i="5"/>
  <c r="CP77" i="5" s="1"/>
  <c r="C77" i="5"/>
  <c r="CS77" i="5" s="1"/>
  <c r="CR77" i="5"/>
  <c r="CO77" i="5"/>
  <c r="L78" i="5"/>
  <c r="C78" i="5"/>
  <c r="CS78" i="5" s="1"/>
  <c r="D78" i="5"/>
  <c r="CP78" i="5" s="1"/>
  <c r="CO78" i="5"/>
  <c r="CR78" i="5"/>
  <c r="D79" i="5"/>
  <c r="CP79" i="5" s="1"/>
  <c r="C79" i="5"/>
  <c r="CS79" i="5" s="1"/>
  <c r="CR79" i="5"/>
  <c r="CO79" i="5"/>
  <c r="L80" i="5"/>
  <c r="C80" i="5"/>
  <c r="CS80" i="5" s="1"/>
  <c r="D80" i="5"/>
  <c r="CP80" i="5" s="1"/>
  <c r="CR80" i="5"/>
  <c r="CO80" i="5"/>
  <c r="M43" i="5"/>
  <c r="D43" i="5"/>
  <c r="CP43" i="5" s="1"/>
  <c r="C43" i="5"/>
  <c r="CS43" i="5" s="1"/>
  <c r="CR43" i="5"/>
  <c r="CO43" i="5"/>
  <c r="M47" i="5"/>
  <c r="D47" i="5"/>
  <c r="CP47" i="5" s="1"/>
  <c r="C47" i="5"/>
  <c r="CS47" i="5" s="1"/>
  <c r="CR47" i="5"/>
  <c r="CO47" i="5"/>
  <c r="M55" i="5"/>
  <c r="D55" i="5"/>
  <c r="CP55" i="5" s="1"/>
  <c r="C55" i="5"/>
  <c r="CS55" i="5" s="1"/>
  <c r="CR55" i="5"/>
  <c r="CO55" i="5"/>
  <c r="M64" i="5"/>
  <c r="C64" i="5"/>
  <c r="CS64" i="5" s="1"/>
  <c r="D64" i="5"/>
  <c r="CO64" i="5"/>
  <c r="CR64" i="5"/>
  <c r="C70" i="5"/>
  <c r="CS70" i="5" s="1"/>
  <c r="D70" i="5"/>
  <c r="CP70" i="5" s="1"/>
  <c r="CR70" i="5"/>
  <c r="CO70" i="5"/>
  <c r="L81" i="5"/>
  <c r="D81" i="5"/>
  <c r="CP81" i="5" s="1"/>
  <c r="C81" i="5"/>
  <c r="CS81" i="5" s="1"/>
  <c r="CR81" i="5"/>
  <c r="CO81" i="5"/>
  <c r="M45" i="5"/>
  <c r="D45" i="5"/>
  <c r="CP45" i="5" s="1"/>
  <c r="C45" i="5"/>
  <c r="CS45" i="5" s="1"/>
  <c r="CO45" i="5"/>
  <c r="CR45" i="5"/>
  <c r="M49" i="5"/>
  <c r="D49" i="5"/>
  <c r="CP49" i="5" s="1"/>
  <c r="C49" i="5"/>
  <c r="CS49" i="5" s="1"/>
  <c r="CO49" i="5"/>
  <c r="CR49" i="5"/>
  <c r="M53" i="5"/>
  <c r="D53" i="5"/>
  <c r="CP53" i="5" s="1"/>
  <c r="C53" i="5"/>
  <c r="CS53" i="5" s="1"/>
  <c r="CR53" i="5"/>
  <c r="CO53" i="5"/>
  <c r="L56" i="5"/>
  <c r="C56" i="5"/>
  <c r="CS56" i="5" s="1"/>
  <c r="D56" i="5"/>
  <c r="CP56" i="5" s="1"/>
  <c r="CO56" i="5"/>
  <c r="CR56" i="5"/>
  <c r="M62" i="5"/>
  <c r="C62" i="5"/>
  <c r="CS62" i="5" s="1"/>
  <c r="D62" i="5"/>
  <c r="CP62" i="5" s="1"/>
  <c r="CO62" i="5"/>
  <c r="CR62" i="5"/>
  <c r="M65" i="5"/>
  <c r="D65" i="5"/>
  <c r="CP65" i="5" s="1"/>
  <c r="C65" i="5"/>
  <c r="CS65" i="5" s="1"/>
  <c r="CR65" i="5"/>
  <c r="CO65" i="5"/>
  <c r="D83" i="5"/>
  <c r="CP83" i="5" s="1"/>
  <c r="C83" i="5"/>
  <c r="CS83" i="5" s="1"/>
  <c r="CO83" i="5"/>
  <c r="CR83" i="5"/>
  <c r="D87" i="5"/>
  <c r="CP87" i="5" s="1"/>
  <c r="C87" i="5"/>
  <c r="CS87" i="5" s="1"/>
  <c r="CO87" i="5"/>
  <c r="CR87" i="5"/>
  <c r="L89" i="5"/>
  <c r="D89" i="5"/>
  <c r="CP89" i="5" s="1"/>
  <c r="C89" i="5"/>
  <c r="CS89" i="5" s="1"/>
  <c r="CO89" i="5"/>
  <c r="CR89" i="5"/>
  <c r="M90" i="5"/>
  <c r="C90" i="5"/>
  <c r="CS90" i="5" s="1"/>
  <c r="D90" i="5"/>
  <c r="CP90" i="5" s="1"/>
  <c r="CO90" i="5"/>
  <c r="CR90" i="5"/>
  <c r="M91" i="5"/>
  <c r="D91" i="5"/>
  <c r="CP91" i="5" s="1"/>
  <c r="C91" i="5"/>
  <c r="CS91" i="5" s="1"/>
  <c r="CO91" i="5"/>
  <c r="CR91" i="5"/>
  <c r="M44" i="5"/>
  <c r="C44" i="5"/>
  <c r="CS44" i="5" s="1"/>
  <c r="D44" i="5"/>
  <c r="CP44" i="5" s="1"/>
  <c r="CO44" i="5"/>
  <c r="CR44" i="5"/>
  <c r="M48" i="5"/>
  <c r="C48" i="5"/>
  <c r="CS48" i="5" s="1"/>
  <c r="D48" i="5"/>
  <c r="CP48" i="5" s="1"/>
  <c r="CO48" i="5"/>
  <c r="CR48" i="5"/>
  <c r="M52" i="5"/>
  <c r="C52" i="5"/>
  <c r="CS52" i="5" s="1"/>
  <c r="D52" i="5"/>
  <c r="CP52" i="5" s="1"/>
  <c r="CR52" i="5"/>
  <c r="CO52" i="5"/>
  <c r="L58" i="5"/>
  <c r="C58" i="5"/>
  <c r="CS58" i="5" s="1"/>
  <c r="D58" i="5"/>
  <c r="CP58" i="5" s="1"/>
  <c r="CR58" i="5"/>
  <c r="CO58" i="5"/>
  <c r="L61" i="5"/>
  <c r="D61" i="5"/>
  <c r="CP61" i="5" s="1"/>
  <c r="C61" i="5"/>
  <c r="CS61" i="5" s="1"/>
  <c r="CO61" i="5"/>
  <c r="CR61" i="5"/>
  <c r="M67" i="5"/>
  <c r="D67" i="5"/>
  <c r="CP67" i="5" s="1"/>
  <c r="C67" i="5"/>
  <c r="CS67" i="5" s="1"/>
  <c r="CO67" i="5"/>
  <c r="CR67" i="5"/>
  <c r="L71" i="5"/>
  <c r="D71" i="5"/>
  <c r="CP71" i="5" s="1"/>
  <c r="C71" i="5"/>
  <c r="CS71" i="5" s="1"/>
  <c r="CO71" i="5"/>
  <c r="CR71" i="5"/>
  <c r="N74" i="5"/>
  <c r="C74" i="5"/>
  <c r="CS74" i="5" s="1"/>
  <c r="D74" i="5"/>
  <c r="CP74" i="5" s="1"/>
  <c r="CO74" i="5"/>
  <c r="CR74" i="5"/>
  <c r="L82" i="5"/>
  <c r="C82" i="5"/>
  <c r="CS82" i="5" s="1"/>
  <c r="D82" i="5"/>
  <c r="CP82" i="5" s="1"/>
  <c r="CR82" i="5"/>
  <c r="CO82" i="5"/>
  <c r="L86" i="5"/>
  <c r="C86" i="5"/>
  <c r="CS86" i="5" s="1"/>
  <c r="D86" i="5"/>
  <c r="CP86" i="5" s="1"/>
  <c r="CR86" i="5"/>
  <c r="CO86" i="5"/>
  <c r="K92" i="5"/>
  <c r="C92" i="5"/>
  <c r="CS92" i="5" s="1"/>
  <c r="D92" i="5"/>
  <c r="CP92" i="5" s="1"/>
  <c r="CO92" i="5"/>
  <c r="CR92" i="5"/>
  <c r="L99" i="5"/>
  <c r="D99" i="5"/>
  <c r="CP99" i="5" s="1"/>
  <c r="C99" i="5"/>
  <c r="CS99" i="5" s="1"/>
  <c r="CR99" i="5"/>
  <c r="CO99" i="5"/>
  <c r="K95" i="5"/>
  <c r="L74" i="5"/>
  <c r="N78" i="5"/>
  <c r="L55" i="5"/>
  <c r="M74" i="5"/>
  <c r="AO78" i="5"/>
  <c r="M94" i="5"/>
  <c r="AO94" i="5"/>
  <c r="AO86" i="5"/>
  <c r="M89" i="5"/>
  <c r="M69" i="5"/>
  <c r="AO69" i="5"/>
  <c r="N76" i="5"/>
  <c r="AT55" i="5"/>
  <c r="AV55" i="5" s="1"/>
  <c r="AT56" i="5"/>
  <c r="AV56" i="5" s="1"/>
  <c r="AT57" i="5"/>
  <c r="AV57" i="5" s="1"/>
  <c r="AT84" i="5"/>
  <c r="AV84" i="5" s="1"/>
  <c r="AT88" i="5"/>
  <c r="AV88" i="5" s="1"/>
  <c r="AT44" i="5"/>
  <c r="AV44" i="5" s="1"/>
  <c r="AT46" i="5"/>
  <c r="AV46" i="5" s="1"/>
  <c r="AT48" i="5"/>
  <c r="AV48" i="5" s="1"/>
  <c r="AT49" i="5"/>
  <c r="AV49" i="5" s="1"/>
  <c r="AT51" i="5"/>
  <c r="AV51" i="5" s="1"/>
  <c r="AT53" i="5"/>
  <c r="AV53" i="5" s="1"/>
  <c r="AT75" i="5"/>
  <c r="AV75" i="5" s="1"/>
  <c r="AT77" i="5"/>
  <c r="AV77" i="5" s="1"/>
  <c r="AT79" i="5"/>
  <c r="AV79" i="5" s="1"/>
  <c r="AT82" i="5"/>
  <c r="AV82" i="5" s="1"/>
  <c r="AT43" i="5"/>
  <c r="AV43" i="5" s="1"/>
  <c r="AT45" i="5"/>
  <c r="AV45" i="5" s="1"/>
  <c r="AT47" i="5"/>
  <c r="AV47" i="5" s="1"/>
  <c r="AT50" i="5"/>
  <c r="AV50" i="5" s="1"/>
  <c r="AT52" i="5"/>
  <c r="AV52" i="5" s="1"/>
  <c r="AN99" i="5"/>
  <c r="AT54" i="5"/>
  <c r="AV54" i="5" s="1"/>
  <c r="AO93" i="5"/>
  <c r="AO95" i="5"/>
  <c r="N80" i="5"/>
  <c r="AO80" i="5"/>
  <c r="AT87" i="5"/>
  <c r="AV87" i="5" s="1"/>
  <c r="K91" i="5"/>
  <c r="AN96" i="5"/>
  <c r="AQ98" i="5"/>
  <c r="AO62" i="5"/>
  <c r="M66" i="5"/>
  <c r="AO66" i="5"/>
  <c r="AO87" i="5"/>
  <c r="AO60" i="5"/>
  <c r="AO70" i="5"/>
  <c r="AO74" i="5"/>
  <c r="AO81" i="5"/>
  <c r="AN90" i="5"/>
  <c r="AN97" i="5"/>
  <c r="M99" i="5"/>
  <c r="N57" i="5"/>
  <c r="L73" i="5"/>
  <c r="N99" i="5"/>
  <c r="K98" i="5"/>
  <c r="M93" i="5"/>
  <c r="M98" i="5"/>
  <c r="M63" i="5"/>
  <c r="M92" i="5"/>
  <c r="M61" i="5"/>
  <c r="L65" i="5"/>
  <c r="M56" i="5"/>
  <c r="L67" i="5"/>
  <c r="L87" i="5"/>
  <c r="M96" i="5"/>
  <c r="L57" i="5"/>
  <c r="K96" i="5"/>
  <c r="K99" i="5"/>
  <c r="M58" i="5"/>
  <c r="L88" i="5"/>
  <c r="L43" i="5"/>
  <c r="N58" i="5"/>
  <c r="N59" i="5"/>
  <c r="M71" i="5"/>
  <c r="L51" i="5"/>
  <c r="L54" i="5"/>
  <c r="M68" i="5"/>
  <c r="M70" i="5"/>
  <c r="L75" i="5"/>
  <c r="K97" i="5"/>
  <c r="K90" i="5"/>
  <c r="M59" i="5"/>
  <c r="AP80" i="5"/>
  <c r="AQ92" i="5"/>
  <c r="AQ93" i="5"/>
  <c r="AP76" i="5"/>
  <c r="AP77" i="5"/>
  <c r="AQ90" i="5"/>
  <c r="AQ91" i="5"/>
  <c r="AQ94" i="5"/>
  <c r="AQ95" i="5"/>
  <c r="AQ99" i="5"/>
  <c r="AP79" i="5"/>
  <c r="AQ96" i="5"/>
  <c r="AQ97" i="5"/>
  <c r="AP78" i="5"/>
  <c r="AN67" i="5"/>
  <c r="AO67" i="5"/>
  <c r="AN75" i="5"/>
  <c r="AO75" i="5"/>
  <c r="AN65" i="5"/>
  <c r="AO65" i="5"/>
  <c r="AN59" i="5"/>
  <c r="AO59" i="5"/>
  <c r="AN89" i="5"/>
  <c r="AO89" i="5"/>
  <c r="AN91" i="5"/>
  <c r="AN64" i="5"/>
  <c r="AO64" i="5"/>
  <c r="AN68" i="5"/>
  <c r="AO68" i="5"/>
  <c r="AN72" i="5"/>
  <c r="AO72" i="5"/>
  <c r="AO73" i="5"/>
  <c r="AO77" i="5"/>
  <c r="AO82" i="5"/>
  <c r="AO61" i="5"/>
  <c r="AO63" i="5"/>
  <c r="AO71" i="5"/>
  <c r="AO79" i="5"/>
  <c r="AO83" i="5"/>
  <c r="AN84" i="5"/>
  <c r="AO84" i="5"/>
  <c r="AN88" i="5"/>
  <c r="AO88" i="5"/>
  <c r="AO98" i="5"/>
  <c r="L48" i="5"/>
  <c r="L53" i="5"/>
  <c r="L45" i="5"/>
  <c r="L46" i="5"/>
  <c r="L44" i="5"/>
  <c r="L49" i="5"/>
  <c r="L52" i="5"/>
  <c r="L47" i="5"/>
  <c r="L50" i="5"/>
  <c r="AQ45" i="5"/>
  <c r="AP45" i="5"/>
  <c r="AQ49" i="5"/>
  <c r="AP49" i="5"/>
  <c r="AQ53" i="5"/>
  <c r="AP53" i="5"/>
  <c r="AT60" i="5"/>
  <c r="AV60" i="5" s="1"/>
  <c r="AT64" i="5"/>
  <c r="AV64" i="5" s="1"/>
  <c r="AQ46" i="5"/>
  <c r="AP46" i="5"/>
  <c r="AQ50" i="5"/>
  <c r="AP50" i="5"/>
  <c r="AQ54" i="5"/>
  <c r="AP54" i="5"/>
  <c r="AQ55" i="5"/>
  <c r="AP55" i="5"/>
  <c r="AQ43" i="5"/>
  <c r="AP43" i="5"/>
  <c r="AQ47" i="5"/>
  <c r="AP47" i="5"/>
  <c r="AQ51" i="5"/>
  <c r="AP51" i="5"/>
  <c r="AN58" i="5"/>
  <c r="AO58" i="5"/>
  <c r="AT65" i="5"/>
  <c r="AV65" i="5" s="1"/>
  <c r="AQ44" i="5"/>
  <c r="AP44" i="5"/>
  <c r="AQ48" i="5"/>
  <c r="AP48" i="5"/>
  <c r="AQ52" i="5"/>
  <c r="AP52" i="5"/>
  <c r="AT72" i="5"/>
  <c r="AV72" i="5" s="1"/>
  <c r="AT73" i="5"/>
  <c r="AV73" i="5" s="1"/>
  <c r="AQ74" i="5"/>
  <c r="AP74" i="5"/>
  <c r="K77" i="5"/>
  <c r="M77" i="5"/>
  <c r="N77" i="5"/>
  <c r="L77" i="5"/>
  <c r="AN57" i="5"/>
  <c r="AP58" i="5"/>
  <c r="AT63" i="5"/>
  <c r="AV63" i="5" s="1"/>
  <c r="AT70" i="5"/>
  <c r="AV70" i="5" s="1"/>
  <c r="AT71" i="5"/>
  <c r="AV71" i="5" s="1"/>
  <c r="AT81" i="5"/>
  <c r="AV81" i="5" s="1"/>
  <c r="AT86" i="5"/>
  <c r="AV86" i="5" s="1"/>
  <c r="K43" i="5"/>
  <c r="N43" i="5"/>
  <c r="K44" i="5"/>
  <c r="N44" i="5"/>
  <c r="K45" i="5"/>
  <c r="N45" i="5"/>
  <c r="K46" i="5"/>
  <c r="N46" i="5"/>
  <c r="K47" i="5"/>
  <c r="N47" i="5"/>
  <c r="K48" i="5"/>
  <c r="N48" i="5"/>
  <c r="K49" i="5"/>
  <c r="N49" i="5"/>
  <c r="K50" i="5"/>
  <c r="N50" i="5"/>
  <c r="K51" i="5"/>
  <c r="N51" i="5"/>
  <c r="K52" i="5"/>
  <c r="N52" i="5"/>
  <c r="K53" i="5"/>
  <c r="N53" i="5"/>
  <c r="K54" i="5"/>
  <c r="N54" i="5"/>
  <c r="AN56" i="5"/>
  <c r="AQ57" i="5"/>
  <c r="AP57" i="5"/>
  <c r="AT58" i="5"/>
  <c r="AV58" i="5" s="1"/>
  <c r="AQ59" i="5"/>
  <c r="AP59" i="5"/>
  <c r="AT62" i="5"/>
  <c r="AV62" i="5" s="1"/>
  <c r="AT68" i="5"/>
  <c r="AV68" i="5" s="1"/>
  <c r="AT69" i="5"/>
  <c r="AV69" i="5" s="1"/>
  <c r="K81" i="5"/>
  <c r="N81" i="5"/>
  <c r="M81" i="5"/>
  <c r="AQ82" i="5"/>
  <c r="AP82" i="5"/>
  <c r="AT85" i="5"/>
  <c r="AV85" i="5" s="1"/>
  <c r="AQ56" i="5"/>
  <c r="AP56" i="5"/>
  <c r="AT61" i="5"/>
  <c r="AV61" i="5" s="1"/>
  <c r="AT66" i="5"/>
  <c r="AV66" i="5" s="1"/>
  <c r="AT67" i="5"/>
  <c r="AV67" i="5" s="1"/>
  <c r="AT78" i="5"/>
  <c r="AV78" i="5" s="1"/>
  <c r="K79" i="5"/>
  <c r="M79" i="5"/>
  <c r="N79" i="5"/>
  <c r="L79" i="5"/>
  <c r="K55" i="5"/>
  <c r="K56" i="5"/>
  <c r="K57" i="5"/>
  <c r="K60" i="5"/>
  <c r="N60" i="5"/>
  <c r="AQ61" i="5"/>
  <c r="AP61" i="5"/>
  <c r="K62" i="5"/>
  <c r="N62" i="5"/>
  <c r="AQ63" i="5"/>
  <c r="AP63" i="5"/>
  <c r="K64" i="5"/>
  <c r="N64" i="5"/>
  <c r="AQ65" i="5"/>
  <c r="AP65" i="5"/>
  <c r="K66" i="5"/>
  <c r="N66" i="5"/>
  <c r="AQ67" i="5"/>
  <c r="AP67" i="5"/>
  <c r="K68" i="5"/>
  <c r="N68" i="5"/>
  <c r="AQ69" i="5"/>
  <c r="AP69" i="5"/>
  <c r="K70" i="5"/>
  <c r="N70" i="5"/>
  <c r="AQ71" i="5"/>
  <c r="AP71" i="5"/>
  <c r="K72" i="5"/>
  <c r="N72" i="5"/>
  <c r="AQ73" i="5"/>
  <c r="AP73" i="5"/>
  <c r="AT74" i="5"/>
  <c r="AV74" i="5" s="1"/>
  <c r="AT80" i="5"/>
  <c r="AV80" i="5" s="1"/>
  <c r="K83" i="5"/>
  <c r="N83" i="5"/>
  <c r="M83" i="5"/>
  <c r="AQ84" i="5"/>
  <c r="AP84" i="5"/>
  <c r="AQ86" i="5"/>
  <c r="AP86" i="5"/>
  <c r="AP89" i="5"/>
  <c r="AQ89" i="5"/>
  <c r="AH99" i="5"/>
  <c r="N55" i="5"/>
  <c r="N56" i="5"/>
  <c r="K58" i="5"/>
  <c r="AT59" i="5"/>
  <c r="AV59" i="5" s="1"/>
  <c r="L59" i="5"/>
  <c r="K59" i="5"/>
  <c r="L60" i="5"/>
  <c r="AQ60" i="5"/>
  <c r="AP60" i="5"/>
  <c r="K61" i="5"/>
  <c r="N61" i="5"/>
  <c r="L62" i="5"/>
  <c r="AQ62" i="5"/>
  <c r="AP62" i="5"/>
  <c r="K63" i="5"/>
  <c r="N63" i="5"/>
  <c r="L64" i="5"/>
  <c r="AQ64" i="5"/>
  <c r="AP64" i="5"/>
  <c r="K65" i="5"/>
  <c r="N65" i="5"/>
  <c r="L66" i="5"/>
  <c r="AQ66" i="5"/>
  <c r="AP66" i="5"/>
  <c r="K67" i="5"/>
  <c r="N67" i="5"/>
  <c r="L68" i="5"/>
  <c r="AQ68" i="5"/>
  <c r="AP68" i="5"/>
  <c r="K69" i="5"/>
  <c r="N69" i="5"/>
  <c r="L70" i="5"/>
  <c r="AQ70" i="5"/>
  <c r="AP70" i="5"/>
  <c r="K71" i="5"/>
  <c r="N71" i="5"/>
  <c r="L72" i="5"/>
  <c r="AQ72" i="5"/>
  <c r="AP72" i="5"/>
  <c r="K73" i="5"/>
  <c r="N73" i="5"/>
  <c r="AQ75" i="5"/>
  <c r="AP75" i="5"/>
  <c r="L83" i="5"/>
  <c r="AT83" i="5"/>
  <c r="AV83" i="5" s="1"/>
  <c r="AQ87" i="5"/>
  <c r="AP87" i="5"/>
  <c r="K82" i="5"/>
  <c r="N82" i="5"/>
  <c r="M82" i="5"/>
  <c r="AQ88" i="5"/>
  <c r="AP88" i="5"/>
  <c r="K74" i="5"/>
  <c r="K75" i="5"/>
  <c r="N75" i="5"/>
  <c r="AO76" i="5"/>
  <c r="AT76" i="5"/>
  <c r="AV76" i="5" s="1"/>
  <c r="AQ81" i="5"/>
  <c r="AP81" i="5"/>
  <c r="AQ83" i="5"/>
  <c r="AP83" i="5"/>
  <c r="AQ85" i="5"/>
  <c r="AP85" i="5"/>
  <c r="K76" i="5"/>
  <c r="M76" i="5"/>
  <c r="K78" i="5"/>
  <c r="M78" i="5"/>
  <c r="K80" i="5"/>
  <c r="M80" i="5"/>
  <c r="AT94" i="5"/>
  <c r="AV94" i="5" s="1"/>
  <c r="K84" i="5"/>
  <c r="N84" i="5"/>
  <c r="M84" i="5"/>
  <c r="K85" i="5"/>
  <c r="N85" i="5"/>
  <c r="M85" i="5"/>
  <c r="K86" i="5"/>
  <c r="N86" i="5"/>
  <c r="M86" i="5"/>
  <c r="K87" i="5"/>
  <c r="N87" i="5"/>
  <c r="M87" i="5"/>
  <c r="AT96" i="5"/>
  <c r="AV96" i="5" s="1"/>
  <c r="AT92" i="5"/>
  <c r="AV92" i="5" s="1"/>
  <c r="K88" i="5"/>
  <c r="N88" i="5"/>
  <c r="AT89" i="5"/>
  <c r="AV89" i="5" s="1"/>
  <c r="AT90" i="5"/>
  <c r="AV90" i="5" s="1"/>
  <c r="K89" i="5"/>
  <c r="AT91" i="5"/>
  <c r="AV91" i="5" s="1"/>
  <c r="L91" i="5"/>
  <c r="N91" i="5"/>
  <c r="AT93" i="5"/>
  <c r="AV93" i="5" s="1"/>
  <c r="L93" i="5"/>
  <c r="N93" i="5"/>
  <c r="AT95" i="5"/>
  <c r="AV95" i="5" s="1"/>
  <c r="L95" i="5"/>
  <c r="N95" i="5"/>
  <c r="AT97" i="5"/>
  <c r="AV97" i="5" s="1"/>
  <c r="L97" i="5"/>
  <c r="N97" i="5"/>
  <c r="N89" i="5"/>
  <c r="L90" i="5"/>
  <c r="N90" i="5"/>
  <c r="L92" i="5"/>
  <c r="N92" i="5"/>
  <c r="L94" i="5"/>
  <c r="N94" i="5"/>
  <c r="L96" i="5"/>
  <c r="N96" i="5"/>
  <c r="AT98" i="5"/>
  <c r="AV98" i="5" s="1"/>
  <c r="L98" i="5"/>
  <c r="E44" i="1"/>
  <c r="E50" i="1" s="1"/>
  <c r="R46" i="1" s="1"/>
  <c r="R47" i="1" s="1"/>
  <c r="E53" i="1"/>
  <c r="E59" i="1" s="1"/>
  <c r="R49" i="1" s="1"/>
  <c r="N4" i="5" l="1"/>
  <c r="L21" i="1" s="1"/>
  <c r="C48" i="10"/>
  <c r="C50" i="10"/>
  <c r="AL89" i="5"/>
  <c r="Z79" i="5"/>
  <c r="Z53" i="5"/>
  <c r="Z89" i="5"/>
  <c r="Z47" i="5"/>
  <c r="Z78" i="5"/>
  <c r="C86" i="8"/>
  <c r="CQ77" i="5"/>
  <c r="C80" i="10"/>
  <c r="C81" i="10"/>
  <c r="C35" i="10"/>
  <c r="C65" i="10"/>
  <c r="C90" i="10"/>
  <c r="C84" i="8"/>
  <c r="C57" i="10"/>
  <c r="CQ62" i="5"/>
  <c r="CQ76" i="5"/>
  <c r="CQ93" i="5"/>
  <c r="CT48" i="5"/>
  <c r="CT72" i="5"/>
  <c r="CQ95" i="5"/>
  <c r="C60" i="10"/>
  <c r="C46" i="10"/>
  <c r="C41" i="10"/>
  <c r="C68" i="10"/>
  <c r="AL58" i="5"/>
  <c r="CQ79" i="5"/>
  <c r="CT78" i="5"/>
  <c r="CT57" i="5"/>
  <c r="C55" i="10"/>
  <c r="C40" i="10"/>
  <c r="CT50" i="5"/>
  <c r="AL78" i="5"/>
  <c r="C74" i="10"/>
  <c r="C63" i="10"/>
  <c r="C87" i="10"/>
  <c r="C82" i="10"/>
  <c r="CQ47" i="5"/>
  <c r="CY41" i="5"/>
  <c r="F41" i="5"/>
  <c r="CU41" i="5" s="1"/>
  <c r="CX41" i="5" s="1"/>
  <c r="E32" i="9"/>
  <c r="E32" i="10"/>
  <c r="CZ41" i="5"/>
  <c r="E32" i="8"/>
  <c r="AL76" i="5"/>
  <c r="AG76" i="5"/>
  <c r="AR76" i="5" s="1"/>
  <c r="Z70" i="5"/>
  <c r="AG70" i="5"/>
  <c r="AR70" i="5" s="1"/>
  <c r="Z51" i="5"/>
  <c r="AG51" i="5"/>
  <c r="AR51" i="5" s="1"/>
  <c r="Z59" i="5"/>
  <c r="AG59" i="5"/>
  <c r="AR59" i="5" s="1"/>
  <c r="AG64" i="5"/>
  <c r="AR64" i="5" s="1"/>
  <c r="Z63" i="5"/>
  <c r="AG63" i="5"/>
  <c r="AR63" i="5" s="1"/>
  <c r="AB24" i="5"/>
  <c r="DD24" i="5"/>
  <c r="AB78" i="5"/>
  <c r="AM78" i="5" s="1"/>
  <c r="DD78" i="5"/>
  <c r="AB94" i="5"/>
  <c r="DD94" i="5"/>
  <c r="AB35" i="5"/>
  <c r="DD35" i="5"/>
  <c r="AB45" i="5"/>
  <c r="AM45" i="5" s="1"/>
  <c r="DD45" i="5"/>
  <c r="AB80" i="5"/>
  <c r="AM80" i="5" s="1"/>
  <c r="DD80" i="5"/>
  <c r="AB96" i="5"/>
  <c r="DD96" i="5"/>
  <c r="AB58" i="5"/>
  <c r="AM58" i="5" s="1"/>
  <c r="DD58" i="5"/>
  <c r="AB25" i="5"/>
  <c r="DD25" i="5"/>
  <c r="AB69" i="5"/>
  <c r="AM69" i="5" s="1"/>
  <c r="DD69" i="5"/>
  <c r="AB85" i="5"/>
  <c r="DD85" i="5"/>
  <c r="AB21" i="5"/>
  <c r="DD21" i="5"/>
  <c r="AB37" i="5"/>
  <c r="DD37" i="5"/>
  <c r="AB51" i="5"/>
  <c r="AM51" i="5" s="1"/>
  <c r="DD51" i="5"/>
  <c r="AB55" i="5"/>
  <c r="AM55" i="5" s="1"/>
  <c r="DD55" i="5"/>
  <c r="AB71" i="5"/>
  <c r="AM71" i="5" s="1"/>
  <c r="DD71" i="5"/>
  <c r="AB20" i="5"/>
  <c r="DD20" i="5"/>
  <c r="AL80" i="5"/>
  <c r="AB31" i="5"/>
  <c r="DD31" i="5"/>
  <c r="AB61" i="5"/>
  <c r="AM61" i="5" s="1"/>
  <c r="DD61" i="5"/>
  <c r="AB82" i="5"/>
  <c r="AM82" i="5" s="1"/>
  <c r="AS82" i="5" s="1"/>
  <c r="DD82" i="5"/>
  <c r="AB98" i="5"/>
  <c r="DD98" i="5"/>
  <c r="AB65" i="5"/>
  <c r="DD65" i="5"/>
  <c r="AB36" i="5"/>
  <c r="DD36" i="5"/>
  <c r="AB46" i="5"/>
  <c r="AM46" i="5" s="1"/>
  <c r="DD46" i="5"/>
  <c r="AB68" i="5"/>
  <c r="DD68" i="5"/>
  <c r="AB84" i="5"/>
  <c r="AM84" i="5" s="1"/>
  <c r="AS84" i="5" s="1"/>
  <c r="DD84" i="5"/>
  <c r="AB23" i="5"/>
  <c r="DD23" i="5"/>
  <c r="AB60" i="5"/>
  <c r="AM60" i="5" s="1"/>
  <c r="DD60" i="5"/>
  <c r="AB26" i="5"/>
  <c r="DD26" i="5"/>
  <c r="AB73" i="5"/>
  <c r="AM73" i="5" s="1"/>
  <c r="AS73" i="5" s="1"/>
  <c r="DD73" i="5"/>
  <c r="AB89" i="5"/>
  <c r="AM89" i="5" s="1"/>
  <c r="AS89" i="5" s="1"/>
  <c r="DD89" i="5"/>
  <c r="AB22" i="5"/>
  <c r="DD22" i="5"/>
  <c r="AB38" i="5"/>
  <c r="DD38" i="5"/>
  <c r="AB52" i="5"/>
  <c r="AM52" i="5" s="1"/>
  <c r="DD52" i="5"/>
  <c r="AB57" i="5"/>
  <c r="AM57" i="5" s="1"/>
  <c r="DD57" i="5"/>
  <c r="AB91" i="5"/>
  <c r="DD91" i="5"/>
  <c r="AR71" i="5"/>
  <c r="AL59" i="5"/>
  <c r="C61" i="10"/>
  <c r="C53" i="10"/>
  <c r="C43" i="10"/>
  <c r="AR69" i="5"/>
  <c r="AR45" i="5"/>
  <c r="C89" i="10"/>
  <c r="CQ91" i="5"/>
  <c r="CT90" i="5"/>
  <c r="CT70" i="5"/>
  <c r="CQ80" i="5"/>
  <c r="CQ68" i="5"/>
  <c r="CQ66" i="5"/>
  <c r="CQ63" i="5"/>
  <c r="CT46" i="5"/>
  <c r="CQ98" i="5"/>
  <c r="CT94" i="5"/>
  <c r="CQ88" i="5"/>
  <c r="CT85" i="5"/>
  <c r="CQ60" i="5"/>
  <c r="CQ51" i="5"/>
  <c r="AB32" i="5"/>
  <c r="DD32" i="5"/>
  <c r="AB66" i="5"/>
  <c r="DD66" i="5"/>
  <c r="AB86" i="5"/>
  <c r="AM86" i="5" s="1"/>
  <c r="AS86" i="5" s="1"/>
  <c r="DD86" i="5"/>
  <c r="AB19" i="5"/>
  <c r="DD19" i="5"/>
  <c r="Z19" i="5"/>
  <c r="AR19" i="5"/>
  <c r="AL19" i="5"/>
  <c r="AB27" i="5"/>
  <c r="DD27" i="5"/>
  <c r="AB43" i="5"/>
  <c r="AM43" i="5" s="1"/>
  <c r="DD43" i="5"/>
  <c r="AB47" i="5"/>
  <c r="AM47" i="5" s="1"/>
  <c r="DD47" i="5"/>
  <c r="AB72" i="5"/>
  <c r="DD72" i="5"/>
  <c r="AB88" i="5"/>
  <c r="AM88" i="5" s="1"/>
  <c r="DD88" i="5"/>
  <c r="AB40" i="5"/>
  <c r="DD40" i="5"/>
  <c r="AB62" i="5"/>
  <c r="DD62" i="5"/>
  <c r="AB33" i="5"/>
  <c r="DD33" i="5"/>
  <c r="AB77" i="5"/>
  <c r="AM77" i="5" s="1"/>
  <c r="AS77" i="5" s="1"/>
  <c r="DD77" i="5"/>
  <c r="AB93" i="5"/>
  <c r="DD93" i="5"/>
  <c r="AB29" i="5"/>
  <c r="DD29" i="5"/>
  <c r="AB48" i="5"/>
  <c r="AM48" i="5" s="1"/>
  <c r="DD48" i="5"/>
  <c r="AB53" i="5"/>
  <c r="DD53" i="5"/>
  <c r="AB63" i="5"/>
  <c r="AM63" i="5" s="1"/>
  <c r="AS63" i="5" s="1"/>
  <c r="DD63" i="5"/>
  <c r="AB79" i="5"/>
  <c r="DD79" i="5"/>
  <c r="AB95" i="5"/>
  <c r="DD95" i="5"/>
  <c r="AB59" i="5"/>
  <c r="AM59" i="5" s="1"/>
  <c r="DD59" i="5"/>
  <c r="AB42" i="5"/>
  <c r="DD42" i="5"/>
  <c r="AB64" i="5"/>
  <c r="DD64" i="5"/>
  <c r="AB87" i="5"/>
  <c r="DD87" i="5"/>
  <c r="C85" i="10"/>
  <c r="AB75" i="5"/>
  <c r="AM75" i="5" s="1"/>
  <c r="DD75" i="5"/>
  <c r="AR87" i="5"/>
  <c r="C49" i="10"/>
  <c r="C59" i="10"/>
  <c r="C51" i="10"/>
  <c r="C47" i="10"/>
  <c r="C36" i="10"/>
  <c r="AR61" i="5"/>
  <c r="AR55" i="5"/>
  <c r="AR46" i="5"/>
  <c r="AR60" i="5"/>
  <c r="AR52" i="5"/>
  <c r="CT86" i="5"/>
  <c r="CQ82" i="5"/>
  <c r="CT58" i="5"/>
  <c r="CT91" i="5"/>
  <c r="CT89" i="5"/>
  <c r="CQ83" i="5"/>
  <c r="CT45" i="5"/>
  <c r="CT66" i="5"/>
  <c r="CT59" i="5"/>
  <c r="CQ54" i="5"/>
  <c r="CT98" i="5"/>
  <c r="CQ84" i="5"/>
  <c r="AB39" i="5"/>
  <c r="DD39" i="5"/>
  <c r="AB74" i="5"/>
  <c r="AM74" i="5" s="1"/>
  <c r="AS74" i="5" s="1"/>
  <c r="DD74" i="5"/>
  <c r="AB90" i="5"/>
  <c r="DD90" i="5"/>
  <c r="AB34" i="5"/>
  <c r="DD34" i="5"/>
  <c r="AB28" i="5"/>
  <c r="DD28" i="5"/>
  <c r="AB44" i="5"/>
  <c r="AM44" i="5" s="1"/>
  <c r="DD44" i="5"/>
  <c r="AB49" i="5"/>
  <c r="AM49" i="5" s="1"/>
  <c r="DD49" i="5"/>
  <c r="AB76" i="5"/>
  <c r="AM76" i="5" s="1"/>
  <c r="DD76" i="5"/>
  <c r="AB92" i="5"/>
  <c r="DD92" i="5"/>
  <c r="AB56" i="5"/>
  <c r="AM56" i="5" s="1"/>
  <c r="DD56" i="5"/>
  <c r="AB70" i="5"/>
  <c r="AM70" i="5" s="1"/>
  <c r="DD70" i="5"/>
  <c r="AB41" i="5"/>
  <c r="DD41" i="5"/>
  <c r="AB81" i="5"/>
  <c r="DD81" i="5"/>
  <c r="AB97" i="5"/>
  <c r="DD97" i="5"/>
  <c r="AB30" i="5"/>
  <c r="DD30" i="5"/>
  <c r="AB50" i="5"/>
  <c r="AM50" i="5" s="1"/>
  <c r="DD50" i="5"/>
  <c r="AB54" i="5"/>
  <c r="AM54" i="5" s="1"/>
  <c r="DD54" i="5"/>
  <c r="AB67" i="5"/>
  <c r="AM67" i="5" s="1"/>
  <c r="AS67" i="5" s="1"/>
  <c r="DD67" i="5"/>
  <c r="AB83" i="5"/>
  <c r="AM83" i="5" s="1"/>
  <c r="AS83" i="5" s="1"/>
  <c r="DD83" i="5"/>
  <c r="AB99" i="5"/>
  <c r="DD99" i="5"/>
  <c r="CT82" i="5"/>
  <c r="CT61" i="5"/>
  <c r="C79" i="10"/>
  <c r="C52" i="10"/>
  <c r="CT92" i="5"/>
  <c r="CQ61" i="5"/>
  <c r="C73" i="10"/>
  <c r="C38" i="10"/>
  <c r="CT71" i="5"/>
  <c r="CQ52" i="5"/>
  <c r="CQ89" i="5"/>
  <c r="CT87" i="5"/>
  <c r="CT83" i="5"/>
  <c r="CQ45" i="5"/>
  <c r="CQ59" i="5"/>
  <c r="CT54" i="5"/>
  <c r="CT73" i="5"/>
  <c r="C78" i="10"/>
  <c r="C77" i="10"/>
  <c r="C76" i="10"/>
  <c r="C75" i="10"/>
  <c r="C64" i="10"/>
  <c r="C56" i="10"/>
  <c r="C70" i="10"/>
  <c r="C37" i="10"/>
  <c r="C86" i="10"/>
  <c r="CT99" i="5"/>
  <c r="CQ92" i="5"/>
  <c r="CQ86" i="5"/>
  <c r="CT67" i="5"/>
  <c r="CQ58" i="5"/>
  <c r="CQ44" i="5"/>
  <c r="CT65" i="5"/>
  <c r="CT62" i="5"/>
  <c r="CT49" i="5"/>
  <c r="CQ70" i="5"/>
  <c r="CT47" i="5"/>
  <c r="CQ43" i="5"/>
  <c r="CQ78" i="5"/>
  <c r="CQ72" i="5"/>
  <c r="CT96" i="5"/>
  <c r="CT95" i="5"/>
  <c r="CQ94" i="5"/>
  <c r="CQ73" i="5"/>
  <c r="CT51" i="5"/>
  <c r="C62" i="10"/>
  <c r="C58" i="10"/>
  <c r="C54" i="10"/>
  <c r="C72" i="10"/>
  <c r="C45" i="10"/>
  <c r="C39" i="10"/>
  <c r="C86" i="9"/>
  <c r="CQ99" i="5"/>
  <c r="CT74" i="5"/>
  <c r="CQ48" i="5"/>
  <c r="CQ90" i="5"/>
  <c r="CQ56" i="5"/>
  <c r="CQ55" i="5"/>
  <c r="CQ97" i="5"/>
  <c r="DA80" i="5"/>
  <c r="DA58" i="5"/>
  <c r="DA48" i="5"/>
  <c r="DA49" i="5"/>
  <c r="DA53" i="5"/>
  <c r="DA93" i="5"/>
  <c r="DA60" i="5"/>
  <c r="DA57" i="5"/>
  <c r="DA94" i="5"/>
  <c r="DA61" i="5"/>
  <c r="DA64" i="5"/>
  <c r="DA76" i="5"/>
  <c r="DA52" i="5"/>
  <c r="DA67" i="5"/>
  <c r="CQ74" i="5"/>
  <c r="CQ65" i="5"/>
  <c r="CQ53" i="5"/>
  <c r="CQ81" i="5"/>
  <c r="CT77" i="5"/>
  <c r="CP69" i="5"/>
  <c r="CQ69" i="5" s="1"/>
  <c r="CT88" i="5"/>
  <c r="CT60" i="5"/>
  <c r="CQ57" i="5"/>
  <c r="C42" i="10"/>
  <c r="C34" i="10"/>
  <c r="C88" i="10"/>
  <c r="C83" i="10"/>
  <c r="CT56" i="5"/>
  <c r="CT53" i="5"/>
  <c r="CQ49" i="5"/>
  <c r="CT64" i="5"/>
  <c r="CT55" i="5"/>
  <c r="CT43" i="5"/>
  <c r="CT80" i="5"/>
  <c r="CT79" i="5"/>
  <c r="CT69" i="5"/>
  <c r="CQ46" i="5"/>
  <c r="CQ96" i="5"/>
  <c r="CT84" i="5"/>
  <c r="CQ85" i="5"/>
  <c r="C71" i="10"/>
  <c r="C69" i="10"/>
  <c r="C67" i="10"/>
  <c r="C66" i="10"/>
  <c r="C44" i="10"/>
  <c r="C89" i="9"/>
  <c r="CQ71" i="5"/>
  <c r="CQ67" i="5"/>
  <c r="CT52" i="5"/>
  <c r="CT44" i="5"/>
  <c r="CQ87" i="5"/>
  <c r="CT81" i="5"/>
  <c r="CP64" i="5"/>
  <c r="CQ64" i="5" s="1"/>
  <c r="CT76" i="5"/>
  <c r="CT75" i="5"/>
  <c r="CQ75" i="5"/>
  <c r="CT68" i="5"/>
  <c r="CT63" i="5"/>
  <c r="CQ50" i="5"/>
  <c r="CT97" i="5"/>
  <c r="CS93" i="5"/>
  <c r="CT93" i="5" s="1"/>
  <c r="C84" i="10"/>
  <c r="AR80" i="5"/>
  <c r="Z80" i="5"/>
  <c r="Z77" i="5"/>
  <c r="C85" i="8"/>
  <c r="C85" i="9"/>
  <c r="AL41" i="5"/>
  <c r="AR41" i="5"/>
  <c r="Z41" i="5"/>
  <c r="AR21" i="5"/>
  <c r="AL21" i="5"/>
  <c r="Z21" i="5"/>
  <c r="Z76" i="5"/>
  <c r="AR78" i="5"/>
  <c r="AL79" i="5"/>
  <c r="Z43" i="5"/>
  <c r="Z91" i="5"/>
  <c r="AL33" i="5"/>
  <c r="Z33" i="5"/>
  <c r="AR33" i="5"/>
  <c r="AR40" i="5"/>
  <c r="AL40" i="5"/>
  <c r="Z40" i="5"/>
  <c r="AL39" i="5"/>
  <c r="Z39" i="5"/>
  <c r="AR39" i="5"/>
  <c r="AL30" i="5"/>
  <c r="Z30" i="5"/>
  <c r="AR30" i="5"/>
  <c r="AR29" i="5"/>
  <c r="Z29" i="5"/>
  <c r="AL29" i="5"/>
  <c r="AR23" i="5"/>
  <c r="AL23" i="5"/>
  <c r="Z23" i="5"/>
  <c r="AR42" i="5"/>
  <c r="Z42" i="5"/>
  <c r="AL42" i="5"/>
  <c r="AL20" i="5"/>
  <c r="Z20" i="5"/>
  <c r="AR20" i="5"/>
  <c r="AR26" i="5"/>
  <c r="Z26" i="5"/>
  <c r="AL26" i="5"/>
  <c r="Z22" i="5"/>
  <c r="AR22" i="5"/>
  <c r="AL22" i="5"/>
  <c r="AL91" i="5"/>
  <c r="AR38" i="5"/>
  <c r="AL38" i="5"/>
  <c r="Z38" i="5"/>
  <c r="AL34" i="5"/>
  <c r="AR34" i="5"/>
  <c r="Z34" i="5"/>
  <c r="AL36" i="5"/>
  <c r="AR36" i="5"/>
  <c r="Z36" i="5"/>
  <c r="AR25" i="5"/>
  <c r="AL25" i="5"/>
  <c r="Z25" i="5"/>
  <c r="AL24" i="5"/>
  <c r="Z24" i="5"/>
  <c r="AR24" i="5"/>
  <c r="AL27" i="5"/>
  <c r="Z27" i="5"/>
  <c r="AR27" i="5"/>
  <c r="AR53" i="5"/>
  <c r="Z45" i="5"/>
  <c r="AL35" i="5"/>
  <c r="AR35" i="5"/>
  <c r="Z35" i="5"/>
  <c r="AL32" i="5"/>
  <c r="AR32" i="5"/>
  <c r="Z32" i="5"/>
  <c r="Z37" i="5"/>
  <c r="AL37" i="5"/>
  <c r="AR37" i="5"/>
  <c r="AL31" i="5"/>
  <c r="AR31" i="5"/>
  <c r="Z31" i="5"/>
  <c r="AR28" i="5"/>
  <c r="AL28" i="5"/>
  <c r="Z28" i="5"/>
  <c r="C89" i="8"/>
  <c r="C57" i="9"/>
  <c r="C57" i="8"/>
  <c r="C42" i="8"/>
  <c r="C42" i="9"/>
  <c r="C38" i="8"/>
  <c r="C38" i="9"/>
  <c r="C34" i="8"/>
  <c r="C34" i="9"/>
  <c r="C81" i="9"/>
  <c r="C81" i="8"/>
  <c r="C88" i="8"/>
  <c r="C88" i="9"/>
  <c r="C82" i="8"/>
  <c r="C82" i="9"/>
  <c r="C79" i="8"/>
  <c r="C79" i="9"/>
  <c r="C75" i="8"/>
  <c r="C75" i="9"/>
  <c r="C65" i="9"/>
  <c r="C65" i="8"/>
  <c r="C64" i="8"/>
  <c r="C64" i="9"/>
  <c r="C62" i="8"/>
  <c r="C62" i="9"/>
  <c r="C60" i="8"/>
  <c r="C60" i="9"/>
  <c r="C58" i="8"/>
  <c r="C58" i="9"/>
  <c r="C56" i="8"/>
  <c r="C56" i="9"/>
  <c r="C54" i="8"/>
  <c r="C54" i="9"/>
  <c r="C52" i="8"/>
  <c r="C52" i="9"/>
  <c r="C74" i="8"/>
  <c r="C74" i="9"/>
  <c r="C59" i="8"/>
  <c r="C59" i="9"/>
  <c r="C51" i="8"/>
  <c r="C51" i="9"/>
  <c r="C47" i="8"/>
  <c r="C47" i="9"/>
  <c r="C45" i="9"/>
  <c r="C45" i="8"/>
  <c r="C41" i="9"/>
  <c r="C41" i="8"/>
  <c r="C37" i="9"/>
  <c r="C37" i="8"/>
  <c r="C68" i="8"/>
  <c r="C68" i="9"/>
  <c r="C76" i="8"/>
  <c r="C76" i="9"/>
  <c r="C78" i="8"/>
  <c r="C78" i="9"/>
  <c r="C71" i="8"/>
  <c r="C71" i="9"/>
  <c r="C69" i="9"/>
  <c r="C69" i="8"/>
  <c r="C67" i="8"/>
  <c r="C67" i="9"/>
  <c r="C66" i="8"/>
  <c r="C66" i="9"/>
  <c r="C73" i="9"/>
  <c r="C73" i="8"/>
  <c r="C50" i="8"/>
  <c r="C50" i="9"/>
  <c r="C49" i="9"/>
  <c r="C49" i="8"/>
  <c r="C61" i="9"/>
  <c r="C61" i="8"/>
  <c r="C53" i="9"/>
  <c r="C53" i="8"/>
  <c r="C72" i="8"/>
  <c r="C72" i="9"/>
  <c r="C44" i="8"/>
  <c r="C44" i="9"/>
  <c r="C40" i="8"/>
  <c r="C40" i="9"/>
  <c r="C36" i="8"/>
  <c r="C36" i="9"/>
  <c r="C90" i="8"/>
  <c r="C90" i="9"/>
  <c r="C83" i="8"/>
  <c r="C83" i="9"/>
  <c r="C80" i="8"/>
  <c r="C80" i="9"/>
  <c r="C77" i="9"/>
  <c r="C77" i="8"/>
  <c r="C63" i="8"/>
  <c r="C63" i="9"/>
  <c r="C55" i="8"/>
  <c r="C55" i="9"/>
  <c r="C48" i="8"/>
  <c r="C48" i="9"/>
  <c r="C46" i="8"/>
  <c r="C46" i="9"/>
  <c r="C70" i="8"/>
  <c r="C70" i="9"/>
  <c r="C43" i="8"/>
  <c r="C43" i="9"/>
  <c r="C39" i="8"/>
  <c r="C39" i="9"/>
  <c r="C35" i="8"/>
  <c r="C35" i="9"/>
  <c r="C87" i="8"/>
  <c r="C87" i="9"/>
  <c r="AR94" i="5"/>
  <c r="AL94" i="5"/>
  <c r="Z94" i="5"/>
  <c r="Z82" i="5"/>
  <c r="AL82" i="5"/>
  <c r="AL72" i="5"/>
  <c r="Z72" i="5"/>
  <c r="AR96" i="5"/>
  <c r="Z96" i="5"/>
  <c r="AL96" i="5"/>
  <c r="AL88" i="5"/>
  <c r="Z88" i="5"/>
  <c r="Z44" i="5"/>
  <c r="AL44" i="5"/>
  <c r="AL57" i="5"/>
  <c r="Z75" i="5"/>
  <c r="AL75" i="5"/>
  <c r="Z81" i="5"/>
  <c r="AL81" i="5"/>
  <c r="AL49" i="5"/>
  <c r="AL56" i="5"/>
  <c r="Z56" i="5"/>
  <c r="AR88" i="5"/>
  <c r="AR75" i="5"/>
  <c r="AR56" i="5"/>
  <c r="AR44" i="5"/>
  <c r="AL77" i="5"/>
  <c r="Z57" i="5"/>
  <c r="Z71" i="5"/>
  <c r="AL71" i="5"/>
  <c r="AM68" i="5"/>
  <c r="AS68" i="5" s="1"/>
  <c r="AL68" i="5"/>
  <c r="Z68" i="5"/>
  <c r="Z55" i="5"/>
  <c r="AL55" i="5"/>
  <c r="AL43" i="5"/>
  <c r="Z74" i="5"/>
  <c r="AL74" i="5"/>
  <c r="AR93" i="5"/>
  <c r="AL93" i="5"/>
  <c r="Z93" i="5"/>
  <c r="Z50" i="5"/>
  <c r="AL50" i="5"/>
  <c r="Z62" i="5"/>
  <c r="AL62" i="5"/>
  <c r="Z87" i="5"/>
  <c r="AL87" i="5"/>
  <c r="Z60" i="5"/>
  <c r="AL60" i="5"/>
  <c r="AL83" i="5"/>
  <c r="Z83" i="5"/>
  <c r="AL52" i="5"/>
  <c r="Z52" i="5"/>
  <c r="Z69" i="5"/>
  <c r="AL69" i="5"/>
  <c r="AL64" i="5"/>
  <c r="Z64" i="5"/>
  <c r="AL51" i="5"/>
  <c r="AL85" i="5"/>
  <c r="Z85" i="5"/>
  <c r="AL45" i="5"/>
  <c r="AL84" i="5"/>
  <c r="Z84" i="5"/>
  <c r="AR95" i="5"/>
  <c r="AL95" i="5"/>
  <c r="Z95" i="5"/>
  <c r="AM53" i="5"/>
  <c r="AL53" i="5"/>
  <c r="Z66" i="5"/>
  <c r="AL66" i="5"/>
  <c r="AR97" i="5"/>
  <c r="AL97" i="5"/>
  <c r="Z97" i="5"/>
  <c r="AL65" i="5"/>
  <c r="Z65" i="5"/>
  <c r="AR90" i="5"/>
  <c r="AL90" i="5"/>
  <c r="Z90" i="5"/>
  <c r="AR58" i="5"/>
  <c r="Z58" i="5"/>
  <c r="Z49" i="5"/>
  <c r="Z61" i="5"/>
  <c r="AL61" i="5"/>
  <c r="AL47" i="5"/>
  <c r="AR92" i="5"/>
  <c r="AL92" i="5"/>
  <c r="Z92" i="5"/>
  <c r="AL46" i="5"/>
  <c r="Z46" i="5"/>
  <c r="Z86" i="5"/>
  <c r="AL86" i="5"/>
  <c r="AR99" i="5"/>
  <c r="AL99" i="5"/>
  <c r="Z99" i="5"/>
  <c r="Z54" i="5"/>
  <c r="AL54" i="5"/>
  <c r="AL67" i="5"/>
  <c r="Z67" i="5"/>
  <c r="Z48" i="5"/>
  <c r="AL48" i="5"/>
  <c r="AL73" i="5"/>
  <c r="Z73" i="5"/>
  <c r="AR98" i="5"/>
  <c r="AL98" i="5"/>
  <c r="Z98" i="5"/>
  <c r="AO52" i="5"/>
  <c r="AO48" i="5"/>
  <c r="AO44" i="5"/>
  <c r="AT99" i="5"/>
  <c r="AV99" i="5" s="1"/>
  <c r="AO55" i="5"/>
  <c r="AO53" i="5"/>
  <c r="AO49" i="5"/>
  <c r="AO45" i="5"/>
  <c r="AO54" i="5"/>
  <c r="AO50" i="5"/>
  <c r="AO46" i="5"/>
  <c r="AO56" i="5"/>
  <c r="AO51" i="5"/>
  <c r="AO47" i="5"/>
  <c r="AO43" i="5"/>
  <c r="AO57" i="5"/>
  <c r="L22" i="1"/>
  <c r="R22" i="1" s="1"/>
  <c r="E30" i="1"/>
  <c r="E41" i="1" s="1"/>
  <c r="R44" i="1" s="1"/>
  <c r="AS71" i="5" l="1"/>
  <c r="AS78" i="5"/>
  <c r="AW78" i="5" s="1"/>
  <c r="AZ78" i="5" s="1"/>
  <c r="AS51" i="5"/>
  <c r="AS75" i="5"/>
  <c r="AW75" i="5" s="1"/>
  <c r="AZ75" i="5" s="1"/>
  <c r="AS55" i="5"/>
  <c r="AW55" i="5" s="1"/>
  <c r="AS69" i="5"/>
  <c r="AW69" i="5" s="1"/>
  <c r="AZ69" i="5" s="1"/>
  <c r="AS80" i="5"/>
  <c r="AW80" i="5" s="1"/>
  <c r="N6" i="5"/>
  <c r="L24" i="1" s="1"/>
  <c r="R24" i="1" s="1"/>
  <c r="AS45" i="5"/>
  <c r="AW45" i="5" s="1"/>
  <c r="AX45" i="5" s="1"/>
  <c r="AS54" i="5"/>
  <c r="AW54" i="5" s="1"/>
  <c r="AS70" i="5"/>
  <c r="AW70" i="5" s="1"/>
  <c r="AS49" i="5"/>
  <c r="AW49" i="5" s="1"/>
  <c r="AS48" i="5"/>
  <c r="AS43" i="5"/>
  <c r="AW43" i="5" s="1"/>
  <c r="AS52" i="5"/>
  <c r="AW52" i="5" s="1"/>
  <c r="AS60" i="5"/>
  <c r="AW60" i="5" s="1"/>
  <c r="AY60" i="5" s="1"/>
  <c r="AS46" i="5"/>
  <c r="AW46" i="5" s="1"/>
  <c r="AS53" i="5"/>
  <c r="AW53" i="5" s="1"/>
  <c r="AY53" i="5" s="1"/>
  <c r="AS58" i="5"/>
  <c r="AS50" i="5"/>
  <c r="AW50" i="5" s="1"/>
  <c r="AS56" i="5"/>
  <c r="AW56" i="5" s="1"/>
  <c r="AS76" i="5"/>
  <c r="AW76" i="5" s="1"/>
  <c r="AS44" i="5"/>
  <c r="AW44" i="5" s="1"/>
  <c r="AS59" i="5"/>
  <c r="AW59" i="5" s="1"/>
  <c r="AS88" i="5"/>
  <c r="AW88" i="5" s="1"/>
  <c r="AX88" i="5" s="1"/>
  <c r="AS47" i="5"/>
  <c r="AW47" i="5" s="1"/>
  <c r="AY47" i="5" s="1"/>
  <c r="AS57" i="5"/>
  <c r="AW57" i="5" s="1"/>
  <c r="AY57" i="5" s="1"/>
  <c r="AS61" i="5"/>
  <c r="AW61" i="5" s="1"/>
  <c r="AZ61" i="5" s="1"/>
  <c r="F32" i="8"/>
  <c r="F32" i="9"/>
  <c r="F32" i="10"/>
  <c r="DB41" i="5"/>
  <c r="AM65" i="5"/>
  <c r="AM91" i="5"/>
  <c r="AS91" i="5" s="1"/>
  <c r="AW91" i="5" s="1"/>
  <c r="AZ91" i="5" s="1"/>
  <c r="AM19" i="5"/>
  <c r="AS19" i="5" s="1"/>
  <c r="CW90" i="5"/>
  <c r="CW94" i="5"/>
  <c r="CW74" i="5"/>
  <c r="CW68" i="5"/>
  <c r="CW58" i="5"/>
  <c r="DA83" i="5"/>
  <c r="DA69" i="5"/>
  <c r="DA45" i="5"/>
  <c r="DA59" i="5"/>
  <c r="DA46" i="5"/>
  <c r="DA82" i="5"/>
  <c r="CW52" i="5"/>
  <c r="CW79" i="5"/>
  <c r="CW67" i="5"/>
  <c r="CW49" i="5"/>
  <c r="CW87" i="5"/>
  <c r="CW97" i="5"/>
  <c r="CW70" i="5"/>
  <c r="DA44" i="5"/>
  <c r="DA63" i="5"/>
  <c r="DA56" i="5"/>
  <c r="DA90" i="5"/>
  <c r="DA86" i="5"/>
  <c r="CW78" i="5"/>
  <c r="CW66" i="5"/>
  <c r="CW86" i="5"/>
  <c r="CW60" i="5"/>
  <c r="CW93" i="5"/>
  <c r="CW46" i="5"/>
  <c r="CW83" i="5"/>
  <c r="CW47" i="5"/>
  <c r="CW61" i="5"/>
  <c r="CW57" i="5"/>
  <c r="J80" i="5"/>
  <c r="DA98" i="5"/>
  <c r="DA66" i="5"/>
  <c r="DA77" i="5"/>
  <c r="DA71" i="5"/>
  <c r="CW53" i="5"/>
  <c r="DA97" i="5"/>
  <c r="DA87" i="5"/>
  <c r="AM79" i="5"/>
  <c r="AW63" i="5"/>
  <c r="AZ63" i="5" s="1"/>
  <c r="AM36" i="5"/>
  <c r="AS36" i="5" s="1"/>
  <c r="AM31" i="5"/>
  <c r="AS31" i="5" s="1"/>
  <c r="AM32" i="5"/>
  <c r="AS32" i="5" s="1"/>
  <c r="AM38" i="5"/>
  <c r="AS38" i="5" s="1"/>
  <c r="AW89" i="5"/>
  <c r="AZ89" i="5" s="1"/>
  <c r="AM27" i="5"/>
  <c r="AS27" i="5" s="1"/>
  <c r="AM23" i="5"/>
  <c r="AS23" i="5" s="1"/>
  <c r="AM29" i="5"/>
  <c r="AS29" i="5" s="1"/>
  <c r="AM37" i="5"/>
  <c r="AS37" i="5" s="1"/>
  <c r="AM35" i="5"/>
  <c r="AS35" i="5" s="1"/>
  <c r="AM22" i="5"/>
  <c r="AS22" i="5" s="1"/>
  <c r="AM26" i="5"/>
  <c r="AS26" i="5" s="1"/>
  <c r="AM20" i="5"/>
  <c r="AS20" i="5" s="1"/>
  <c r="AM41" i="5"/>
  <c r="AS41" i="5" s="1"/>
  <c r="AM25" i="5"/>
  <c r="AS25" i="5" s="1"/>
  <c r="AM34" i="5"/>
  <c r="AS34" i="5" s="1"/>
  <c r="AM39" i="5"/>
  <c r="AS39" i="5" s="1"/>
  <c r="AM28" i="5"/>
  <c r="AS28" i="5" s="1"/>
  <c r="AM24" i="5"/>
  <c r="AS24" i="5" s="1"/>
  <c r="AM42" i="5"/>
  <c r="AS42" i="5" s="1"/>
  <c r="AM30" i="5"/>
  <c r="AS30" i="5" s="1"/>
  <c r="AM40" i="5"/>
  <c r="AS40" i="5" s="1"/>
  <c r="AM33" i="5"/>
  <c r="AS33" i="5" s="1"/>
  <c r="AM21" i="5"/>
  <c r="AS21" i="5" s="1"/>
  <c r="AW67" i="5"/>
  <c r="AZ67" i="5" s="1"/>
  <c r="AW58" i="5"/>
  <c r="AW73" i="5"/>
  <c r="AZ73" i="5" s="1"/>
  <c r="AW82" i="5"/>
  <c r="AX82" i="5" s="1"/>
  <c r="AW71" i="5"/>
  <c r="AZ71" i="5" s="1"/>
  <c r="AW51" i="5"/>
  <c r="AW84" i="5"/>
  <c r="AZ84" i="5" s="1"/>
  <c r="AW48" i="5"/>
  <c r="AZ48" i="5" s="1"/>
  <c r="AW83" i="5"/>
  <c r="AZ83" i="5" s="1"/>
  <c r="AM85" i="5"/>
  <c r="AS85" i="5" s="1"/>
  <c r="AM92" i="5"/>
  <c r="AS92" i="5" s="1"/>
  <c r="AM66" i="5"/>
  <c r="AS66" i="5" s="1"/>
  <c r="AM93" i="5"/>
  <c r="AS93" i="5" s="1"/>
  <c r="AW74" i="5"/>
  <c r="AY74" i="5" s="1"/>
  <c r="AW68" i="5"/>
  <c r="AZ68" i="5" s="1"/>
  <c r="AW86" i="5"/>
  <c r="AY86" i="5" s="1"/>
  <c r="AM98" i="5"/>
  <c r="AS98" i="5" s="1"/>
  <c r="AM95" i="5"/>
  <c r="AS95" i="5" s="1"/>
  <c r="AM81" i="5"/>
  <c r="AS81" i="5" s="1"/>
  <c r="AM99" i="5"/>
  <c r="AS99" i="5" s="1"/>
  <c r="AM62" i="5"/>
  <c r="AS62" i="5" s="1"/>
  <c r="AM90" i="5"/>
  <c r="AS90" i="5" s="1"/>
  <c r="AM97" i="5"/>
  <c r="AS97" i="5" s="1"/>
  <c r="AM64" i="5"/>
  <c r="AS64" i="5" s="1"/>
  <c r="AM87" i="5"/>
  <c r="AS87" i="5" s="1"/>
  <c r="AM96" i="5"/>
  <c r="AS96" i="5" s="1"/>
  <c r="AM72" i="5"/>
  <c r="AS72" i="5" s="1"/>
  <c r="AM94" i="5"/>
  <c r="AS94" i="5" s="1"/>
  <c r="AW77" i="5"/>
  <c r="R21" i="1"/>
  <c r="R45" i="1"/>
  <c r="R57" i="1" s="1"/>
  <c r="AZ70" i="5" l="1"/>
  <c r="AX70" i="5"/>
  <c r="AY70" i="5"/>
  <c r="AW79" i="5"/>
  <c r="AX79" i="5" s="1"/>
  <c r="AS79" i="5"/>
  <c r="AS65" i="5"/>
  <c r="AW65" i="5" s="1"/>
  <c r="CW80" i="5"/>
  <c r="CV80" i="5"/>
  <c r="E80" i="5"/>
  <c r="AW19" i="5"/>
  <c r="AY63" i="5"/>
  <c r="J44" i="5"/>
  <c r="J75" i="5"/>
  <c r="CW63" i="5"/>
  <c r="CW82" i="5"/>
  <c r="CW45" i="5"/>
  <c r="CW69" i="5"/>
  <c r="J73" i="5"/>
  <c r="J77" i="5"/>
  <c r="CW62" i="5"/>
  <c r="CW56" i="5"/>
  <c r="CW59" i="5"/>
  <c r="CW71" i="5"/>
  <c r="CW98" i="5"/>
  <c r="AX89" i="5"/>
  <c r="AW21" i="5"/>
  <c r="AZ21" i="5" s="1"/>
  <c r="AW37" i="5"/>
  <c r="AY37" i="5" s="1"/>
  <c r="AY89" i="5"/>
  <c r="AX63" i="5"/>
  <c r="AW34" i="5"/>
  <c r="AX34" i="5" s="1"/>
  <c r="AW39" i="5"/>
  <c r="AY39" i="5" s="1"/>
  <c r="AW25" i="5"/>
  <c r="AZ25" i="5" s="1"/>
  <c r="AW26" i="5"/>
  <c r="AY26" i="5" s="1"/>
  <c r="AW29" i="5"/>
  <c r="AY29" i="5" s="1"/>
  <c r="AY83" i="5"/>
  <c r="AW24" i="5"/>
  <c r="AY24" i="5" s="1"/>
  <c r="AW33" i="5"/>
  <c r="AW30" i="5"/>
  <c r="AW41" i="5"/>
  <c r="AW35" i="5"/>
  <c r="AW27" i="5"/>
  <c r="AW38" i="5"/>
  <c r="AW31" i="5"/>
  <c r="AW40" i="5"/>
  <c r="AW42" i="5"/>
  <c r="AW28" i="5"/>
  <c r="AW20" i="5"/>
  <c r="AW22" i="5"/>
  <c r="AW23" i="5"/>
  <c r="AW32" i="5"/>
  <c r="AW36" i="5"/>
  <c r="AY88" i="5"/>
  <c r="AY58" i="5"/>
  <c r="AZ58" i="5"/>
  <c r="AX58" i="5"/>
  <c r="AY75" i="5"/>
  <c r="AX75" i="5"/>
  <c r="AZ88" i="5"/>
  <c r="AX84" i="5"/>
  <c r="AY84" i="5"/>
  <c r="AZ60" i="5"/>
  <c r="AY71" i="5"/>
  <c r="AX83" i="5"/>
  <c r="AZ47" i="5"/>
  <c r="AY73" i="5"/>
  <c r="AX67" i="5"/>
  <c r="AZ82" i="5"/>
  <c r="AX73" i="5"/>
  <c r="AY67" i="5"/>
  <c r="AX91" i="5"/>
  <c r="AX71" i="5"/>
  <c r="AX60" i="5"/>
  <c r="AX68" i="5"/>
  <c r="AW87" i="5"/>
  <c r="AX87" i="5" s="1"/>
  <c r="AW90" i="5"/>
  <c r="AX90" i="5" s="1"/>
  <c r="AX47" i="5"/>
  <c r="AY82" i="5"/>
  <c r="AZ50" i="5"/>
  <c r="AX50" i="5"/>
  <c r="AY50" i="5"/>
  <c r="AX78" i="5"/>
  <c r="AY78" i="5"/>
  <c r="AY91" i="5"/>
  <c r="AX69" i="5"/>
  <c r="AY69" i="5"/>
  <c r="AW72" i="5"/>
  <c r="AY72" i="5" s="1"/>
  <c r="AW94" i="5"/>
  <c r="AX94" i="5" s="1"/>
  <c r="AZ45" i="5"/>
  <c r="AX74" i="5"/>
  <c r="AW81" i="5"/>
  <c r="AX81" i="5" s="1"/>
  <c r="AW95" i="5"/>
  <c r="AZ95" i="5" s="1"/>
  <c r="AW98" i="5"/>
  <c r="AY98" i="5" s="1"/>
  <c r="AW93" i="5"/>
  <c r="AZ93" i="5" s="1"/>
  <c r="AW92" i="5"/>
  <c r="AW85" i="5"/>
  <c r="AY85" i="5" s="1"/>
  <c r="AY48" i="5"/>
  <c r="AY61" i="5"/>
  <c r="AW62" i="5"/>
  <c r="AW99" i="5"/>
  <c r="AX48" i="5"/>
  <c r="AX61" i="5"/>
  <c r="AZ57" i="5"/>
  <c r="AY68" i="5"/>
  <c r="AZ74" i="5"/>
  <c r="AZ86" i="5"/>
  <c r="AW97" i="5"/>
  <c r="AX57" i="5"/>
  <c r="AX86" i="5"/>
  <c r="AW96" i="5"/>
  <c r="AW66" i="5"/>
  <c r="AW64" i="5"/>
  <c r="AX53" i="5"/>
  <c r="AZ53" i="5"/>
  <c r="AY45" i="5"/>
  <c r="AY54" i="5"/>
  <c r="AZ54" i="5"/>
  <c r="AX54" i="5"/>
  <c r="AY80" i="5"/>
  <c r="AX80" i="5"/>
  <c r="AZ80" i="5"/>
  <c r="AY56" i="5"/>
  <c r="AZ56" i="5"/>
  <c r="AX56" i="5"/>
  <c r="AY52" i="5"/>
  <c r="AZ52" i="5"/>
  <c r="AX52" i="5"/>
  <c r="AY76" i="5"/>
  <c r="AX76" i="5"/>
  <c r="AZ76" i="5"/>
  <c r="AY77" i="5"/>
  <c r="AX77" i="5"/>
  <c r="AZ77" i="5"/>
  <c r="AY44" i="5"/>
  <c r="AZ44" i="5"/>
  <c r="AX44" i="5"/>
  <c r="AY79" i="5"/>
  <c r="AY51" i="5"/>
  <c r="AZ51" i="5"/>
  <c r="AX51" i="5"/>
  <c r="AY55" i="5"/>
  <c r="AZ55" i="5"/>
  <c r="AX55" i="5"/>
  <c r="AY59" i="5"/>
  <c r="AZ59" i="5"/>
  <c r="AX59" i="5"/>
  <c r="AY46" i="5"/>
  <c r="AZ46" i="5"/>
  <c r="AX46" i="5"/>
  <c r="AY43" i="5"/>
  <c r="AZ43" i="5"/>
  <c r="AX43" i="5"/>
  <c r="AY49" i="5"/>
  <c r="AZ49" i="5"/>
  <c r="AX49" i="5"/>
  <c r="L34" i="1"/>
  <c r="R34" i="1"/>
  <c r="N7" i="5"/>
  <c r="N8" i="5"/>
  <c r="BA70" i="5" l="1"/>
  <c r="I70" i="5" s="1"/>
  <c r="N14" i="5"/>
  <c r="N9" i="5"/>
  <c r="AZ65" i="5"/>
  <c r="AX65" i="5"/>
  <c r="AY65" i="5"/>
  <c r="AZ79" i="5"/>
  <c r="BA79" i="5" s="1"/>
  <c r="I79" i="5" s="1"/>
  <c r="E77" i="5"/>
  <c r="CY77" i="5" s="1"/>
  <c r="E73" i="5"/>
  <c r="CY73" i="5" s="1"/>
  <c r="E44" i="5"/>
  <c r="CY44" i="5" s="1"/>
  <c r="CY80" i="5"/>
  <c r="E71" i="9"/>
  <c r="E71" i="8"/>
  <c r="CZ80" i="5"/>
  <c r="F80" i="5"/>
  <c r="CU80" i="5" s="1"/>
  <c r="CX80" i="5" s="1"/>
  <c r="E71" i="10"/>
  <c r="E75" i="5"/>
  <c r="CY75" i="5" s="1"/>
  <c r="AZ19" i="5"/>
  <c r="AY19" i="5"/>
  <c r="AX19" i="5"/>
  <c r="BA63" i="5"/>
  <c r="I63" i="5" s="1"/>
  <c r="BA89" i="5"/>
  <c r="I89" i="5" s="1"/>
  <c r="BA88" i="5"/>
  <c r="I88" i="5" s="1"/>
  <c r="M37" i="1"/>
  <c r="M36" i="1"/>
  <c r="AX37" i="5"/>
  <c r="AZ37" i="5"/>
  <c r="AY21" i="5"/>
  <c r="CV44" i="5"/>
  <c r="CW44" i="5"/>
  <c r="CV73" i="5"/>
  <c r="CW73" i="5"/>
  <c r="CV77" i="5"/>
  <c r="CW77" i="5"/>
  <c r="CV75" i="5"/>
  <c r="CW75" i="5"/>
  <c r="AX21" i="5"/>
  <c r="AX25" i="5"/>
  <c r="AY25" i="5"/>
  <c r="AY34" i="5"/>
  <c r="AX39" i="5"/>
  <c r="AZ39" i="5"/>
  <c r="AZ34" i="5"/>
  <c r="AX29" i="5"/>
  <c r="AZ29" i="5"/>
  <c r="AZ26" i="5"/>
  <c r="AX26" i="5"/>
  <c r="AX24" i="5"/>
  <c r="AZ24" i="5"/>
  <c r="BA83" i="5"/>
  <c r="I83" i="5" s="1"/>
  <c r="AY40" i="5"/>
  <c r="AX40" i="5"/>
  <c r="AZ40" i="5"/>
  <c r="AZ36" i="5"/>
  <c r="AY36" i="5"/>
  <c r="AX36" i="5"/>
  <c r="AZ20" i="5"/>
  <c r="AY20" i="5"/>
  <c r="AX20" i="5"/>
  <c r="AX31" i="5"/>
  <c r="AY31" i="5"/>
  <c r="AZ31" i="5"/>
  <c r="AZ41" i="5"/>
  <c r="AX41" i="5"/>
  <c r="AY41" i="5"/>
  <c r="AX23" i="5"/>
  <c r="AZ23" i="5"/>
  <c r="AY23" i="5"/>
  <c r="AZ42" i="5"/>
  <c r="AY42" i="5"/>
  <c r="AX42" i="5"/>
  <c r="AY27" i="5"/>
  <c r="AX27" i="5"/>
  <c r="AZ27" i="5"/>
  <c r="AY33" i="5"/>
  <c r="AX33" i="5"/>
  <c r="AZ33" i="5"/>
  <c r="AX22" i="5"/>
  <c r="AY22" i="5"/>
  <c r="AZ22" i="5"/>
  <c r="AZ35" i="5"/>
  <c r="AY35" i="5"/>
  <c r="AX35" i="5"/>
  <c r="AZ32" i="5"/>
  <c r="AY32" i="5"/>
  <c r="AX32" i="5"/>
  <c r="AY28" i="5"/>
  <c r="AZ28" i="5"/>
  <c r="AX28" i="5"/>
  <c r="AX38" i="5"/>
  <c r="AZ38" i="5"/>
  <c r="AY38" i="5"/>
  <c r="AZ30" i="5"/>
  <c r="AY30" i="5"/>
  <c r="AX30" i="5"/>
  <c r="BA58" i="5"/>
  <c r="I58" i="5" s="1"/>
  <c r="BA75" i="5"/>
  <c r="I75" i="5" s="1"/>
  <c r="BA67" i="5"/>
  <c r="I67" i="5" s="1"/>
  <c r="BA60" i="5"/>
  <c r="I60" i="5" s="1"/>
  <c r="BA84" i="5"/>
  <c r="I84" i="5" s="1"/>
  <c r="BA71" i="5"/>
  <c r="I71" i="5" s="1"/>
  <c r="BA78" i="5"/>
  <c r="I78" i="5" s="1"/>
  <c r="BA91" i="5"/>
  <c r="I91" i="5" s="1"/>
  <c r="BA47" i="5"/>
  <c r="I47" i="5" s="1"/>
  <c r="BA73" i="5"/>
  <c r="I73" i="5" s="1"/>
  <c r="AZ87" i="5"/>
  <c r="AZ85" i="5"/>
  <c r="BA82" i="5"/>
  <c r="I82" i="5" s="1"/>
  <c r="BA68" i="5"/>
  <c r="I68" i="5" s="1"/>
  <c r="AZ81" i="5"/>
  <c r="AY87" i="5"/>
  <c r="BA69" i="5"/>
  <c r="I69" i="5" s="1"/>
  <c r="AY95" i="5"/>
  <c r="AY94" i="5"/>
  <c r="BA50" i="5"/>
  <c r="I50" i="5" s="1"/>
  <c r="AY90" i="5"/>
  <c r="AZ90" i="5"/>
  <c r="AX95" i="5"/>
  <c r="BA77" i="5"/>
  <c r="I77" i="5" s="1"/>
  <c r="AZ94" i="5"/>
  <c r="AY93" i="5"/>
  <c r="AX72" i="5"/>
  <c r="AY81" i="5"/>
  <c r="AX98" i="5"/>
  <c r="AZ72" i="5"/>
  <c r="BA76" i="5"/>
  <c r="I76" i="5" s="1"/>
  <c r="BA54" i="5"/>
  <c r="I54" i="5" s="1"/>
  <c r="AZ98" i="5"/>
  <c r="BA86" i="5"/>
  <c r="I86" i="5" s="1"/>
  <c r="BA61" i="5"/>
  <c r="I61" i="5" s="1"/>
  <c r="BA45" i="5"/>
  <c r="I45" i="5" s="1"/>
  <c r="BA57" i="5"/>
  <c r="I57" i="5" s="1"/>
  <c r="BA48" i="5"/>
  <c r="I48" i="5" s="1"/>
  <c r="BA74" i="5"/>
  <c r="I74" i="5" s="1"/>
  <c r="AY92" i="5"/>
  <c r="AZ92" i="5"/>
  <c r="AX92" i="5"/>
  <c r="AX85" i="5"/>
  <c r="AX93" i="5"/>
  <c r="AY99" i="5"/>
  <c r="AX99" i="5"/>
  <c r="AZ99" i="5"/>
  <c r="BA59" i="5"/>
  <c r="I59" i="5" s="1"/>
  <c r="AZ64" i="5"/>
  <c r="AX64" i="5"/>
  <c r="AY64" i="5"/>
  <c r="AX96" i="5"/>
  <c r="AY96" i="5"/>
  <c r="AZ96" i="5"/>
  <c r="AZ62" i="5"/>
  <c r="AY62" i="5"/>
  <c r="AX62" i="5"/>
  <c r="BA53" i="5"/>
  <c r="I53" i="5" s="1"/>
  <c r="AY97" i="5"/>
  <c r="AX97" i="5"/>
  <c r="AZ97" i="5"/>
  <c r="BA80" i="5"/>
  <c r="I80" i="5" s="1"/>
  <c r="AX66" i="5"/>
  <c r="AZ66" i="5"/>
  <c r="AY66" i="5"/>
  <c r="BA56" i="5"/>
  <c r="I56" i="5" s="1"/>
  <c r="BA55" i="5"/>
  <c r="I55" i="5" s="1"/>
  <c r="BA49" i="5"/>
  <c r="I49" i="5" s="1"/>
  <c r="BA52" i="5"/>
  <c r="I52" i="5" s="1"/>
  <c r="BA46" i="5"/>
  <c r="I46" i="5" s="1"/>
  <c r="BA44" i="5"/>
  <c r="I44" i="5" s="1"/>
  <c r="BA43" i="5"/>
  <c r="I43" i="5" s="1"/>
  <c r="BA51" i="5"/>
  <c r="I51" i="5" s="1"/>
  <c r="BA65" i="5" l="1"/>
  <c r="I65" i="5" s="1"/>
  <c r="DB80" i="5"/>
  <c r="E68" i="8"/>
  <c r="E68" i="9"/>
  <c r="E68" i="10"/>
  <c r="CZ77" i="5"/>
  <c r="DB77" i="5" s="1"/>
  <c r="F77" i="5"/>
  <c r="CU77" i="5" s="1"/>
  <c r="CX77" i="5" s="1"/>
  <c r="DA75" i="5"/>
  <c r="E66" i="10"/>
  <c r="CZ75" i="5"/>
  <c r="E66" i="8"/>
  <c r="E66" i="9"/>
  <c r="F75" i="5"/>
  <c r="CU75" i="5" s="1"/>
  <c r="DA73" i="5"/>
  <c r="CZ73" i="5"/>
  <c r="F73" i="5"/>
  <c r="CU73" i="5" s="1"/>
  <c r="CX73" i="5" s="1"/>
  <c r="E64" i="9"/>
  <c r="E64" i="10"/>
  <c r="E64" i="8"/>
  <c r="E35" i="8"/>
  <c r="E35" i="9"/>
  <c r="CZ44" i="5"/>
  <c r="DB44" i="5" s="1"/>
  <c r="F44" i="5"/>
  <c r="CU44" i="5" s="1"/>
  <c r="CX44" i="5" s="1"/>
  <c r="E35" i="10"/>
  <c r="F71" i="10"/>
  <c r="F71" i="8"/>
  <c r="F71" i="9"/>
  <c r="BA19" i="5"/>
  <c r="BA21" i="5"/>
  <c r="I21" i="5" s="1"/>
  <c r="BA37" i="5"/>
  <c r="I37" i="5" s="1"/>
  <c r="R37" i="1"/>
  <c r="R36" i="1"/>
  <c r="CX75" i="5"/>
  <c r="BA39" i="5"/>
  <c r="I39" i="5" s="1"/>
  <c r="BA34" i="5"/>
  <c r="I34" i="5" s="1"/>
  <c r="BA25" i="5"/>
  <c r="I25" i="5" s="1"/>
  <c r="BA29" i="5"/>
  <c r="I29" i="5" s="1"/>
  <c r="BA26" i="5"/>
  <c r="I26" i="5" s="1"/>
  <c r="BA36" i="5"/>
  <c r="I36" i="5" s="1"/>
  <c r="BA20" i="5"/>
  <c r="H20" i="5" s="1"/>
  <c r="BA27" i="5"/>
  <c r="I27" i="5" s="1"/>
  <c r="BA40" i="5"/>
  <c r="I40" i="5" s="1"/>
  <c r="BA24" i="5"/>
  <c r="I24" i="5" s="1"/>
  <c r="BA41" i="5"/>
  <c r="I41" i="5" s="1"/>
  <c r="BA38" i="5"/>
  <c r="I38" i="5" s="1"/>
  <c r="BA22" i="5"/>
  <c r="BA23" i="5"/>
  <c r="I23" i="5" s="1"/>
  <c r="BA33" i="5"/>
  <c r="I33" i="5" s="1"/>
  <c r="BA42" i="5"/>
  <c r="I42" i="5" s="1"/>
  <c r="BA32" i="5"/>
  <c r="I32" i="5" s="1"/>
  <c r="BA30" i="5"/>
  <c r="BA28" i="5"/>
  <c r="I28" i="5" s="1"/>
  <c r="BA35" i="5"/>
  <c r="I35" i="5" s="1"/>
  <c r="BA31" i="5"/>
  <c r="BA81" i="5"/>
  <c r="I81" i="5" s="1"/>
  <c r="BA87" i="5"/>
  <c r="I87" i="5" s="1"/>
  <c r="BA95" i="5"/>
  <c r="I95" i="5" s="1"/>
  <c r="BA90" i="5"/>
  <c r="I90" i="5" s="1"/>
  <c r="BA93" i="5"/>
  <c r="I93" i="5" s="1"/>
  <c r="BA98" i="5"/>
  <c r="I98" i="5" s="1"/>
  <c r="BA94" i="5"/>
  <c r="I94" i="5" s="1"/>
  <c r="BA85" i="5"/>
  <c r="I85" i="5" s="1"/>
  <c r="BA72" i="5"/>
  <c r="I72" i="5" s="1"/>
  <c r="BA96" i="5"/>
  <c r="I96" i="5" s="1"/>
  <c r="BA97" i="5"/>
  <c r="I97" i="5" s="1"/>
  <c r="BA64" i="5"/>
  <c r="I64" i="5" s="1"/>
  <c r="BA92" i="5"/>
  <c r="I92" i="5" s="1"/>
  <c r="BA62" i="5"/>
  <c r="I62" i="5" s="1"/>
  <c r="BA66" i="5"/>
  <c r="I66" i="5" s="1"/>
  <c r="BA99" i="5"/>
  <c r="I99" i="5" s="1"/>
  <c r="I31" i="5" l="1"/>
  <c r="J31" i="5" s="1"/>
  <c r="H31" i="5"/>
  <c r="I30" i="5"/>
  <c r="H30" i="5"/>
  <c r="DB73" i="5"/>
  <c r="F64" i="10"/>
  <c r="F64" i="8"/>
  <c r="F64" i="9"/>
  <c r="DB75" i="5"/>
  <c r="F66" i="10"/>
  <c r="F66" i="8"/>
  <c r="F66" i="9"/>
  <c r="F35" i="8"/>
  <c r="F35" i="10"/>
  <c r="F35" i="9"/>
  <c r="F68" i="9"/>
  <c r="F68" i="10"/>
  <c r="F68" i="8"/>
  <c r="I22" i="5"/>
  <c r="H22" i="5"/>
  <c r="H21" i="5"/>
  <c r="I19" i="5"/>
  <c r="H19" i="5"/>
  <c r="I20" i="5"/>
  <c r="G15" i="2"/>
  <c r="CW31" i="5" l="1"/>
  <c r="CU31" i="5"/>
  <c r="E14" i="5"/>
  <c r="CU22" i="5"/>
  <c r="CW22" i="5"/>
  <c r="CY20" i="5"/>
  <c r="CV20" i="5"/>
  <c r="CV21" i="5"/>
  <c r="CW20" i="5"/>
  <c r="AI5" i="2"/>
  <c r="H15" i="2"/>
  <c r="CX31" i="5" l="1"/>
  <c r="CX22" i="5"/>
  <c r="CY21" i="5"/>
  <c r="DA21" i="5"/>
  <c r="CZ20" i="5"/>
  <c r="DB20" i="5" s="1"/>
  <c r="CZ21" i="5"/>
  <c r="AJ5" i="2"/>
  <c r="CU20" i="5" l="1"/>
  <c r="CX20" i="5" s="1"/>
  <c r="DB21" i="5"/>
  <c r="CU21" i="5" l="1"/>
  <c r="CW21" i="5"/>
  <c r="R38" i="1"/>
  <c r="R40" i="1" s="1"/>
  <c r="R59" i="1" s="1"/>
  <c r="R63" i="1" l="1"/>
  <c r="E62" i="1"/>
  <c r="CX21" i="5"/>
  <c r="R62" i="1"/>
  <c r="E65" i="1"/>
  <c r="E63" i="1"/>
  <c r="R61" i="1"/>
  <c r="R65" i="1" l="1"/>
  <c r="F11" i="2" s="1"/>
  <c r="F12" i="2" s="1"/>
  <c r="G11" i="2" l="1"/>
  <c r="H11" i="2" s="1"/>
  <c r="I11" i="2" s="1"/>
  <c r="J11" i="2" s="1"/>
  <c r="K11" i="2" s="1"/>
  <c r="L11" i="2" s="1"/>
  <c r="M11" i="2" s="1"/>
  <c r="N11" i="2" s="1"/>
  <c r="O11" i="2" s="1"/>
  <c r="P11" i="2" s="1"/>
  <c r="Q11" i="2" s="1"/>
  <c r="AH4" i="2"/>
  <c r="F16" i="2"/>
  <c r="F18" i="2" s="1"/>
  <c r="F19" i="2" s="1"/>
  <c r="G12" i="2" l="1"/>
  <c r="H12" i="2" s="1"/>
  <c r="I12" i="2" s="1"/>
  <c r="AI4" i="2" l="1"/>
  <c r="AJ4" i="2"/>
  <c r="H16" i="2"/>
  <c r="H18" i="2" s="1"/>
  <c r="G16" i="2"/>
  <c r="G18" i="2" s="1"/>
  <c r="G19" i="2" s="1"/>
  <c r="J12" i="2"/>
  <c r="AK4" i="2"/>
  <c r="H19" i="2" l="1"/>
  <c r="K12" i="2"/>
  <c r="AL4" i="2"/>
  <c r="AM4" i="2" l="1"/>
  <c r="L12" i="2"/>
  <c r="AN4" i="2" l="1"/>
  <c r="M12" i="2"/>
  <c r="AO4" i="2" l="1"/>
  <c r="N12" i="2"/>
  <c r="AP4" i="2" l="1"/>
  <c r="O12" i="2"/>
  <c r="P12" i="2" l="1"/>
  <c r="AQ4" i="2"/>
  <c r="Q12" i="2" l="1"/>
  <c r="AR4" i="2"/>
  <c r="R12" i="2" l="1"/>
  <c r="AS4" i="2"/>
  <c r="S12" i="2" l="1"/>
  <c r="AT4" i="2"/>
  <c r="AU4" i="2" l="1"/>
  <c r="T12" i="2"/>
  <c r="AV4" i="2" l="1"/>
  <c r="U12" i="2"/>
  <c r="V12" i="2" l="1"/>
  <c r="AW4" i="2"/>
  <c r="W12" i="2" l="1"/>
  <c r="AX4" i="2"/>
  <c r="AY4" i="2" l="1"/>
  <c r="X12" i="2"/>
  <c r="Y12" i="2" l="1"/>
  <c r="AZ4" i="2"/>
  <c r="Z12" i="2" l="1"/>
  <c r="BA4" i="2"/>
  <c r="BB4" i="2" l="1"/>
  <c r="AA12" i="2"/>
  <c r="AB12" i="2" l="1"/>
  <c r="BC4" i="2"/>
  <c r="BD4" i="2" l="1"/>
  <c r="AC12" i="2"/>
  <c r="BE4" i="2" l="1"/>
  <c r="J89" i="5"/>
  <c r="E89" i="5" s="1"/>
  <c r="DA95" i="5"/>
  <c r="DA89" i="5"/>
  <c r="DA65" i="5"/>
  <c r="DA81" i="5"/>
  <c r="DA92" i="5"/>
  <c r="DA50" i="5"/>
  <c r="DA54" i="5"/>
  <c r="DA85" i="5"/>
  <c r="DA96" i="5"/>
  <c r="CW32" i="5"/>
  <c r="J35" i="5"/>
  <c r="CV35" i="5" s="1"/>
  <c r="CW35" i="5"/>
  <c r="J37" i="5"/>
  <c r="DA32" i="5"/>
  <c r="DA37" i="5"/>
  <c r="DA40" i="5"/>
  <c r="DA35" i="5"/>
  <c r="DA27" i="5"/>
  <c r="DA30" i="5"/>
  <c r="DA19" i="5"/>
  <c r="E35" i="5" l="1"/>
  <c r="F35" i="5" s="1"/>
  <c r="F26" i="10" s="1"/>
  <c r="CZ30" i="5"/>
  <c r="CY89" i="5"/>
  <c r="CZ89" i="5"/>
  <c r="CW37" i="5"/>
  <c r="CV37" i="5"/>
  <c r="E37" i="5"/>
  <c r="E28" i="10" s="1"/>
  <c r="CW89" i="5"/>
  <c r="CV89" i="5"/>
  <c r="CZ35" i="5"/>
  <c r="CW30" i="5"/>
  <c r="CV30" i="5"/>
  <c r="E32" i="5"/>
  <c r="CZ32" i="5" s="1"/>
  <c r="E80" i="8"/>
  <c r="E80" i="9"/>
  <c r="E80" i="10"/>
  <c r="F89" i="5"/>
  <c r="F80" i="9" s="1"/>
  <c r="DA84" i="5"/>
  <c r="J96" i="5"/>
  <c r="DA88" i="5"/>
  <c r="J81" i="5"/>
  <c r="DA51" i="5"/>
  <c r="J40" i="5"/>
  <c r="DA91" i="5"/>
  <c r="J50" i="5"/>
  <c r="DA55" i="5"/>
  <c r="J92" i="5"/>
  <c r="J85" i="5"/>
  <c r="DA72" i="5"/>
  <c r="J54" i="5"/>
  <c r="DA99" i="5"/>
  <c r="J65" i="5"/>
  <c r="DA43" i="5"/>
  <c r="E26" i="9" l="1"/>
  <c r="E26" i="10"/>
  <c r="CY35" i="5"/>
  <c r="DB35" i="5" s="1"/>
  <c r="E26" i="8"/>
  <c r="E28" i="9"/>
  <c r="CY37" i="5"/>
  <c r="DB89" i="5"/>
  <c r="F37" i="5"/>
  <c r="F28" i="9" s="1"/>
  <c r="CY32" i="5"/>
  <c r="DB32" i="5" s="1"/>
  <c r="CU35" i="5"/>
  <c r="CX35" i="5" s="1"/>
  <c r="E23" i="9"/>
  <c r="CW92" i="5"/>
  <c r="CV92" i="5"/>
  <c r="E92" i="5"/>
  <c r="CW50" i="5"/>
  <c r="CV50" i="5"/>
  <c r="E50" i="5"/>
  <c r="CW65" i="5"/>
  <c r="CV65" i="5"/>
  <c r="E65" i="5"/>
  <c r="CY65" i="5" s="1"/>
  <c r="CW54" i="5"/>
  <c r="CV54" i="5"/>
  <c r="E54" i="5"/>
  <c r="CY54" i="5" s="1"/>
  <c r="F26" i="9"/>
  <c r="CW40" i="5"/>
  <c r="CV40" i="5"/>
  <c r="E40" i="5"/>
  <c r="CW96" i="5"/>
  <c r="CV96" i="5"/>
  <c r="E96" i="5"/>
  <c r="CY96" i="5" s="1"/>
  <c r="E23" i="8"/>
  <c r="E23" i="10"/>
  <c r="F32" i="5"/>
  <c r="CW85" i="5"/>
  <c r="CV85" i="5"/>
  <c r="E85" i="5"/>
  <c r="F26" i="8"/>
  <c r="E28" i="8"/>
  <c r="CZ37" i="5"/>
  <c r="CW81" i="5"/>
  <c r="CV81" i="5"/>
  <c r="E81" i="5"/>
  <c r="F80" i="10"/>
  <c r="CU37" i="5"/>
  <c r="CX37" i="5" s="1"/>
  <c r="CU89" i="5"/>
  <c r="CX89" i="5" s="1"/>
  <c r="F80" i="8"/>
  <c r="J43" i="5"/>
  <c r="J84" i="5"/>
  <c r="J99" i="5"/>
  <c r="J72" i="5"/>
  <c r="J95" i="5"/>
  <c r="J51" i="5"/>
  <c r="J55" i="5"/>
  <c r="J91" i="5"/>
  <c r="J88" i="5"/>
  <c r="J32" i="5" l="1"/>
  <c r="CV32" i="5" s="1"/>
  <c r="F28" i="8"/>
  <c r="DB37" i="5"/>
  <c r="F28" i="10"/>
  <c r="F23" i="10"/>
  <c r="F23" i="9"/>
  <c r="CY40" i="5"/>
  <c r="CZ40" i="5"/>
  <c r="F40" i="5"/>
  <c r="CU40" i="5" s="1"/>
  <c r="CX40" i="5" s="1"/>
  <c r="E31" i="9"/>
  <c r="E31" i="10"/>
  <c r="E31" i="8"/>
  <c r="F65" i="5"/>
  <c r="CU65" i="5" s="1"/>
  <c r="CX65" i="5" s="1"/>
  <c r="CZ65" i="5"/>
  <c r="DB65" i="5" s="1"/>
  <c r="E56" i="8"/>
  <c r="E56" i="9"/>
  <c r="E56" i="10"/>
  <c r="CW84" i="5"/>
  <c r="CV84" i="5"/>
  <c r="E84" i="5"/>
  <c r="CY84" i="5" s="1"/>
  <c r="CW51" i="5"/>
  <c r="CV51" i="5"/>
  <c r="E51" i="5"/>
  <c r="CW72" i="5"/>
  <c r="CV72" i="5"/>
  <c r="E72" i="5"/>
  <c r="CW91" i="5"/>
  <c r="CV91" i="5"/>
  <c r="E91" i="5"/>
  <c r="CW27" i="5"/>
  <c r="CV27" i="5"/>
  <c r="CW55" i="5"/>
  <c r="CV55" i="5"/>
  <c r="E55" i="5"/>
  <c r="CW95" i="5"/>
  <c r="CV95" i="5"/>
  <c r="E95" i="5"/>
  <c r="CW43" i="5"/>
  <c r="CV43" i="5"/>
  <c r="E43" i="5"/>
  <c r="CY43" i="5" s="1"/>
  <c r="F23" i="8"/>
  <c r="CY50" i="5"/>
  <c r="CZ50" i="5"/>
  <c r="E41" i="10"/>
  <c r="E41" i="8"/>
  <c r="E41" i="9"/>
  <c r="F50" i="5"/>
  <c r="CU50" i="5" s="1"/>
  <c r="CX50" i="5" s="1"/>
  <c r="CY92" i="5"/>
  <c r="CZ92" i="5"/>
  <c r="E83" i="10"/>
  <c r="E83" i="9"/>
  <c r="E83" i="8"/>
  <c r="F92" i="5"/>
  <c r="CU92" i="5" s="1"/>
  <c r="CX92" i="5" s="1"/>
  <c r="CW88" i="5"/>
  <c r="CV88" i="5"/>
  <c r="E88" i="5"/>
  <c r="CY85" i="5"/>
  <c r="CZ85" i="5"/>
  <c r="E76" i="10"/>
  <c r="F85" i="5"/>
  <c r="CU85" i="5" s="1"/>
  <c r="CX85" i="5" s="1"/>
  <c r="E76" i="8"/>
  <c r="E76" i="9"/>
  <c r="CW99" i="5"/>
  <c r="CV99" i="5"/>
  <c r="E99" i="5"/>
  <c r="CW19" i="5"/>
  <c r="CY81" i="5"/>
  <c r="CZ81" i="5"/>
  <c r="E72" i="10"/>
  <c r="E72" i="9"/>
  <c r="E72" i="8"/>
  <c r="F81" i="5"/>
  <c r="CU81" i="5" s="1"/>
  <c r="CX81" i="5" s="1"/>
  <c r="E87" i="8"/>
  <c r="CZ96" i="5"/>
  <c r="DB96" i="5" s="1"/>
  <c r="F96" i="5"/>
  <c r="CU96" i="5" s="1"/>
  <c r="CX96" i="5" s="1"/>
  <c r="E87" i="10"/>
  <c r="E87" i="9"/>
  <c r="F54" i="5"/>
  <c r="CU54" i="5" s="1"/>
  <c r="CX54" i="5" s="1"/>
  <c r="CZ54" i="5"/>
  <c r="DB54" i="5" s="1"/>
  <c r="E45" i="10"/>
  <c r="E45" i="9"/>
  <c r="E45" i="8"/>
  <c r="CU32" i="5" l="1"/>
  <c r="CX32" i="5" s="1"/>
  <c r="DB85" i="5"/>
  <c r="F41" i="9"/>
  <c r="F41" i="10"/>
  <c r="F41" i="8"/>
  <c r="E75" i="9"/>
  <c r="CZ84" i="5"/>
  <c r="DB84" i="5" s="1"/>
  <c r="E75" i="10"/>
  <c r="E75" i="8"/>
  <c r="F84" i="5"/>
  <c r="CU84" i="5" s="1"/>
  <c r="CX84" i="5" s="1"/>
  <c r="F87" i="9"/>
  <c r="F87" i="10"/>
  <c r="F87" i="8"/>
  <c r="DB81" i="5"/>
  <c r="CY99" i="5"/>
  <c r="CZ99" i="5"/>
  <c r="E90" i="10"/>
  <c r="E90" i="8"/>
  <c r="E90" i="9"/>
  <c r="F99" i="5"/>
  <c r="CU99" i="5" s="1"/>
  <c r="CX99" i="5" s="1"/>
  <c r="F83" i="9"/>
  <c r="F83" i="8"/>
  <c r="F83" i="10"/>
  <c r="CY27" i="5"/>
  <c r="CZ27" i="5"/>
  <c r="CU27" i="5"/>
  <c r="CX27" i="5" s="1"/>
  <c r="CY72" i="5"/>
  <c r="CZ72" i="5"/>
  <c r="E63" i="9"/>
  <c r="F72" i="5"/>
  <c r="CU72" i="5" s="1"/>
  <c r="CX72" i="5" s="1"/>
  <c r="E63" i="8"/>
  <c r="E63" i="10"/>
  <c r="F45" i="8"/>
  <c r="F45" i="9"/>
  <c r="F45" i="10"/>
  <c r="F76" i="9"/>
  <c r="F76" i="8"/>
  <c r="F76" i="10"/>
  <c r="CY88" i="5"/>
  <c r="CZ88" i="5"/>
  <c r="F88" i="5"/>
  <c r="CU88" i="5" s="1"/>
  <c r="CX88" i="5" s="1"/>
  <c r="E79" i="9"/>
  <c r="E79" i="8"/>
  <c r="E79" i="10"/>
  <c r="DB92" i="5"/>
  <c r="CY55" i="5"/>
  <c r="CZ55" i="5"/>
  <c r="E46" i="9"/>
  <c r="E46" i="8"/>
  <c r="E46" i="10"/>
  <c r="F55" i="5"/>
  <c r="CU55" i="5" s="1"/>
  <c r="CX55" i="5" s="1"/>
  <c r="F56" i="10"/>
  <c r="F56" i="8"/>
  <c r="F56" i="9"/>
  <c r="F31" i="9"/>
  <c r="F31" i="10"/>
  <c r="F31" i="8"/>
  <c r="CY95" i="5"/>
  <c r="CZ95" i="5"/>
  <c r="E86" i="8"/>
  <c r="E86" i="10"/>
  <c r="F95" i="5"/>
  <c r="CU95" i="5" s="1"/>
  <c r="CX95" i="5" s="1"/>
  <c r="E86" i="9"/>
  <c r="F72" i="9"/>
  <c r="F72" i="8"/>
  <c r="F72" i="10"/>
  <c r="DB50" i="5"/>
  <c r="E34" i="9"/>
  <c r="CZ43" i="5"/>
  <c r="DB43" i="5" s="1"/>
  <c r="F43" i="5"/>
  <c r="CU43" i="5" s="1"/>
  <c r="CX43" i="5" s="1"/>
  <c r="E34" i="10"/>
  <c r="E34" i="8"/>
  <c r="CY91" i="5"/>
  <c r="CZ91" i="5"/>
  <c r="E82" i="10"/>
  <c r="F91" i="5"/>
  <c r="CU91" i="5" s="1"/>
  <c r="CX91" i="5" s="1"/>
  <c r="E82" i="8"/>
  <c r="E82" i="9"/>
  <c r="CY51" i="5"/>
  <c r="CZ51" i="5"/>
  <c r="F51" i="5"/>
  <c r="CU51" i="5" s="1"/>
  <c r="CX51" i="5" s="1"/>
  <c r="E42" i="8"/>
  <c r="E42" i="9"/>
  <c r="E42" i="10"/>
  <c r="DB40" i="5"/>
  <c r="DB99" i="5" l="1"/>
  <c r="DB88" i="5"/>
  <c r="F82" i="9"/>
  <c r="F82" i="8"/>
  <c r="F82" i="10"/>
  <c r="F79" i="8"/>
  <c r="F79" i="9"/>
  <c r="F79" i="10"/>
  <c r="F63" i="9"/>
  <c r="F63" i="10"/>
  <c r="F63" i="8"/>
  <c r="F75" i="10"/>
  <c r="F75" i="8"/>
  <c r="F75" i="9"/>
  <c r="DB51" i="5"/>
  <c r="DB27" i="5"/>
  <c r="F90" i="9"/>
  <c r="F90" i="10"/>
  <c r="F90" i="8"/>
  <c r="F34" i="9"/>
  <c r="F34" i="8"/>
  <c r="F34" i="10"/>
  <c r="F46" i="8"/>
  <c r="F46" i="9"/>
  <c r="F46" i="10"/>
  <c r="F42" i="8"/>
  <c r="F42" i="9"/>
  <c r="F42" i="10"/>
  <c r="DB91" i="5"/>
  <c r="F86" i="9"/>
  <c r="F86" i="10"/>
  <c r="F86" i="8"/>
  <c r="DB95" i="5"/>
  <c r="DB55" i="5"/>
  <c r="DB72" i="5"/>
  <c r="CV19" i="5" l="1"/>
  <c r="CY19" i="5"/>
  <c r="CZ19" i="5" l="1"/>
  <c r="DB19" i="5" s="1"/>
  <c r="CU19" i="5" l="1"/>
  <c r="CX19" i="5" s="1"/>
  <c r="CZ26" i="5" l="1"/>
  <c r="J36" i="5"/>
  <c r="E36" i="5" s="1"/>
  <c r="CY36" i="5" s="1"/>
  <c r="J38" i="5"/>
  <c r="E38" i="5" s="1"/>
  <c r="F38" i="5" s="1"/>
  <c r="F29" i="10" s="1"/>
  <c r="J39" i="5"/>
  <c r="E39" i="5" s="1"/>
  <c r="CY39" i="5" s="1"/>
  <c r="J42" i="5"/>
  <c r="E42" i="5" s="1"/>
  <c r="F42" i="5" s="1"/>
  <c r="J45" i="5"/>
  <c r="E45" i="5" s="1"/>
  <c r="CY45" i="5" s="1"/>
  <c r="J46" i="5"/>
  <c r="E46" i="5"/>
  <c r="F46" i="5" s="1"/>
  <c r="F37" i="9" s="1"/>
  <c r="J47" i="5"/>
  <c r="E47" i="5" s="1"/>
  <c r="CY47" i="5" s="1"/>
  <c r="J48" i="5"/>
  <c r="E48" i="5" s="1"/>
  <c r="E39" i="8" s="1"/>
  <c r="J49" i="5"/>
  <c r="E49" i="5" s="1"/>
  <c r="CY49" i="5" s="1"/>
  <c r="J52" i="5"/>
  <c r="E52" i="5" s="1"/>
  <c r="F52" i="5" s="1"/>
  <c r="F43" i="10" s="1"/>
  <c r="J53" i="5"/>
  <c r="E53" i="5" s="1"/>
  <c r="CY53" i="5" s="1"/>
  <c r="J56" i="5"/>
  <c r="E56" i="5" s="1"/>
  <c r="J57" i="5"/>
  <c r="E57" i="5" s="1"/>
  <c r="F57" i="5" s="1"/>
  <c r="CU57" i="5" s="1"/>
  <c r="J58" i="5"/>
  <c r="E58" i="5"/>
  <c r="E49" i="8" s="1"/>
  <c r="J59" i="5"/>
  <c r="E59" i="5" s="1"/>
  <c r="CY59" i="5" s="1"/>
  <c r="J60" i="5"/>
  <c r="E60" i="5" s="1"/>
  <c r="J61" i="5"/>
  <c r="E61" i="5" s="1"/>
  <c r="F61" i="5" s="1"/>
  <c r="J62" i="5"/>
  <c r="E62" i="5" s="1"/>
  <c r="J63" i="5"/>
  <c r="E63" i="5" s="1"/>
  <c r="CY63" i="5" s="1"/>
  <c r="J64" i="5"/>
  <c r="E64" i="5" s="1"/>
  <c r="J66" i="5"/>
  <c r="E66" i="5" s="1"/>
  <c r="F66" i="5" s="1"/>
  <c r="J67" i="5"/>
  <c r="E67" i="5"/>
  <c r="F67" i="5" s="1"/>
  <c r="F58" i="9" s="1"/>
  <c r="J68" i="5"/>
  <c r="E68" i="5" s="1"/>
  <c r="CY68" i="5" s="1"/>
  <c r="J69" i="5"/>
  <c r="E69" i="5" s="1"/>
  <c r="E60" i="9" s="1"/>
  <c r="J70" i="5"/>
  <c r="E70" i="5" s="1"/>
  <c r="CY70" i="5" s="1"/>
  <c r="J71" i="5"/>
  <c r="CV71" i="5" s="1"/>
  <c r="J74" i="5"/>
  <c r="E74" i="5" s="1"/>
  <c r="F74" i="5" s="1"/>
  <c r="CU74" i="5" s="1"/>
  <c r="J76" i="5"/>
  <c r="E76" i="5" s="1"/>
  <c r="J78" i="5"/>
  <c r="E78" i="5" s="1"/>
  <c r="CY78" i="5" s="1"/>
  <c r="J79" i="5"/>
  <c r="E79" i="5"/>
  <c r="E70" i="10" s="1"/>
  <c r="J82" i="5"/>
  <c r="E82" i="5" s="1"/>
  <c r="CZ82" i="5" s="1"/>
  <c r="J83" i="5"/>
  <c r="E83" i="5" s="1"/>
  <c r="E74" i="8" s="1"/>
  <c r="J86" i="5"/>
  <c r="E86" i="5" s="1"/>
  <c r="CY86" i="5" s="1"/>
  <c r="J87" i="5"/>
  <c r="E87" i="5" s="1"/>
  <c r="E78" i="8" s="1"/>
  <c r="J90" i="5"/>
  <c r="E90" i="5" s="1"/>
  <c r="CY90" i="5" s="1"/>
  <c r="J93" i="5"/>
  <c r="E93" i="5" s="1"/>
  <c r="J94" i="5"/>
  <c r="E94" i="5" s="1"/>
  <c r="F94" i="5" s="1"/>
  <c r="J97" i="5"/>
  <c r="E97" i="5"/>
  <c r="E88" i="8" s="1"/>
  <c r="J98" i="5"/>
  <c r="E98" i="5" s="1"/>
  <c r="E89" i="10" s="1"/>
  <c r="CV68" i="5"/>
  <c r="CV79" i="5"/>
  <c r="CV59" i="5"/>
  <c r="CV97" i="5"/>
  <c r="CV87" i="5"/>
  <c r="CV98" i="5"/>
  <c r="CV74" i="5"/>
  <c r="CZ79" i="5"/>
  <c r="DA79" i="5"/>
  <c r="DA74" i="5"/>
  <c r="CZ70" i="5"/>
  <c r="DA70" i="5"/>
  <c r="DA78" i="5"/>
  <c r="CZ90" i="5"/>
  <c r="CZ86" i="5"/>
  <c r="CV58" i="5"/>
  <c r="CZ47" i="5"/>
  <c r="DA47" i="5"/>
  <c r="CZ98" i="5"/>
  <c r="CV52" i="5"/>
  <c r="CV46" i="5"/>
  <c r="CV53" i="5"/>
  <c r="CW48" i="5"/>
  <c r="DA62" i="5"/>
  <c r="CV49" i="5"/>
  <c r="CV47" i="5"/>
  <c r="CV60" i="5"/>
  <c r="CZ59" i="5"/>
  <c r="CZ46" i="5"/>
  <c r="CW76" i="5"/>
  <c r="CZ68" i="5"/>
  <c r="DA68" i="5"/>
  <c r="CV61" i="5"/>
  <c r="CV67" i="5"/>
  <c r="CZ63" i="5"/>
  <c r="CV64" i="5"/>
  <c r="CW64" i="5"/>
  <c r="CZ67" i="5"/>
  <c r="CZ49" i="5"/>
  <c r="CZ61" i="5"/>
  <c r="CZ53" i="5"/>
  <c r="CV36" i="5"/>
  <c r="CV33" i="5"/>
  <c r="CZ36" i="5"/>
  <c r="CV38" i="5"/>
  <c r="DA39" i="5"/>
  <c r="CZ33" i="5"/>
  <c r="CV26" i="5"/>
  <c r="E52" i="10" l="1"/>
  <c r="CY61" i="5"/>
  <c r="DB61" i="5" s="1"/>
  <c r="E30" i="10"/>
  <c r="E77" i="8"/>
  <c r="E30" i="8"/>
  <c r="DB36" i="5"/>
  <c r="E54" i="10"/>
  <c r="E27" i="10"/>
  <c r="E85" i="8"/>
  <c r="E36" i="10"/>
  <c r="DB59" i="5"/>
  <c r="E81" i="8"/>
  <c r="DB90" i="5"/>
  <c r="E38" i="8"/>
  <c r="E61" i="10"/>
  <c r="E61" i="9"/>
  <c r="DB53" i="5"/>
  <c r="E44" i="10"/>
  <c r="E38" i="9"/>
  <c r="E38" i="10"/>
  <c r="E61" i="8"/>
  <c r="CY57" i="5"/>
  <c r="E65" i="8"/>
  <c r="CY98" i="5"/>
  <c r="DB98" i="5" s="1"/>
  <c r="E27" i="9"/>
  <c r="E40" i="8"/>
  <c r="E73" i="9"/>
  <c r="E59" i="8"/>
  <c r="E50" i="8"/>
  <c r="DB63" i="5"/>
  <c r="DB68" i="5"/>
  <c r="E40" i="9"/>
  <c r="DB49" i="5"/>
  <c r="E48" i="8"/>
  <c r="E54" i="8"/>
  <c r="E59" i="10"/>
  <c r="E50" i="9"/>
  <c r="CY67" i="5"/>
  <c r="DB67" i="5" s="1"/>
  <c r="DB86" i="5"/>
  <c r="E53" i="10"/>
  <c r="E53" i="8"/>
  <c r="CZ62" i="5"/>
  <c r="CV34" i="5"/>
  <c r="E44" i="9"/>
  <c r="E48" i="10"/>
  <c r="E81" i="9"/>
  <c r="E65" i="10"/>
  <c r="E36" i="8"/>
  <c r="E54" i="9"/>
  <c r="CV82" i="5"/>
  <c r="CV62" i="5"/>
  <c r="CV63" i="5"/>
  <c r="E71" i="5"/>
  <c r="E62" i="9" s="1"/>
  <c r="E30" i="9"/>
  <c r="CZ39" i="5"/>
  <c r="DB39" i="5" s="1"/>
  <c r="CV39" i="5"/>
  <c r="E44" i="8"/>
  <c r="E49" i="10"/>
  <c r="E81" i="10"/>
  <c r="E69" i="10"/>
  <c r="E57" i="10"/>
  <c r="CZ97" i="5"/>
  <c r="CV90" i="5"/>
  <c r="E51" i="8"/>
  <c r="CZ60" i="5"/>
  <c r="CZ34" i="5"/>
  <c r="E67" i="10"/>
  <c r="CZ76" i="5"/>
  <c r="F93" i="5"/>
  <c r="F84" i="8" s="1"/>
  <c r="CZ93" i="5"/>
  <c r="F64" i="5"/>
  <c r="CU64" i="5" s="1"/>
  <c r="CX64" i="5" s="1"/>
  <c r="CZ64" i="5"/>
  <c r="E47" i="8"/>
  <c r="CZ56" i="5"/>
  <c r="E69" i="9"/>
  <c r="CZ87" i="5"/>
  <c r="CV48" i="5"/>
  <c r="CZ78" i="5"/>
  <c r="DB78" i="5" s="1"/>
  <c r="CZ45" i="5"/>
  <c r="DB45" i="5" s="1"/>
  <c r="CV66" i="5"/>
  <c r="CV69" i="5"/>
  <c r="E27" i="8"/>
  <c r="CV42" i="5"/>
  <c r="E85" i="9"/>
  <c r="E40" i="10"/>
  <c r="E52" i="8"/>
  <c r="E89" i="9"/>
  <c r="CZ57" i="5"/>
  <c r="CV76" i="5"/>
  <c r="CV93" i="5"/>
  <c r="CV57" i="5"/>
  <c r="CX57" i="5" s="1"/>
  <c r="CV45" i="5"/>
  <c r="CV70" i="5"/>
  <c r="CV83" i="5"/>
  <c r="CV56" i="5"/>
  <c r="CZ38" i="5"/>
  <c r="E48" i="9"/>
  <c r="E43" i="10"/>
  <c r="E69" i="8"/>
  <c r="E77" i="10"/>
  <c r="E36" i="9"/>
  <c r="E57" i="8"/>
  <c r="CV94" i="5"/>
  <c r="CV86" i="5"/>
  <c r="CY42" i="5"/>
  <c r="E67" i="8"/>
  <c r="E74" i="10"/>
  <c r="E37" i="9"/>
  <c r="DB70" i="5"/>
  <c r="E29" i="9"/>
  <c r="CY38" i="5"/>
  <c r="E58" i="10"/>
  <c r="E51" i="10"/>
  <c r="E55" i="8"/>
  <c r="E84" i="9"/>
  <c r="E52" i="9"/>
  <c r="E65" i="9"/>
  <c r="E77" i="9"/>
  <c r="E73" i="8"/>
  <c r="E37" i="10"/>
  <c r="E57" i="9"/>
  <c r="E59" i="9"/>
  <c r="E50" i="10"/>
  <c r="CY64" i="5"/>
  <c r="DB47" i="5"/>
  <c r="F98" i="5"/>
  <c r="CU98" i="5" s="1"/>
  <c r="CX98" i="5" s="1"/>
  <c r="F90" i="5"/>
  <c r="CU90" i="5" s="1"/>
  <c r="F86" i="5"/>
  <c r="F77" i="8" s="1"/>
  <c r="F82" i="5"/>
  <c r="CU82" i="5" s="1"/>
  <c r="F78" i="5"/>
  <c r="CU78" i="5" s="1"/>
  <c r="F70" i="5"/>
  <c r="CU70" i="5" s="1"/>
  <c r="F68" i="5"/>
  <c r="CU68" i="5" s="1"/>
  <c r="CX68" i="5" s="1"/>
  <c r="F63" i="5"/>
  <c r="CU63" i="5" s="1"/>
  <c r="F59" i="5"/>
  <c r="CU59" i="5" s="1"/>
  <c r="CX59" i="5" s="1"/>
  <c r="F53" i="5"/>
  <c r="CU53" i="5" s="1"/>
  <c r="CX53" i="5" s="1"/>
  <c r="F49" i="5"/>
  <c r="CU49" i="5" s="1"/>
  <c r="CX49" i="5" s="1"/>
  <c r="F47" i="5"/>
  <c r="CU47" i="5" s="1"/>
  <c r="CX47" i="5" s="1"/>
  <c r="F45" i="5"/>
  <c r="F36" i="10" s="1"/>
  <c r="F39" i="5"/>
  <c r="CU39" i="5" s="1"/>
  <c r="F36" i="5"/>
  <c r="F27" i="8" s="1"/>
  <c r="E33" i="8"/>
  <c r="E58" i="9"/>
  <c r="E43" i="9"/>
  <c r="CY46" i="5"/>
  <c r="DB46" i="5" s="1"/>
  <c r="F97" i="5"/>
  <c r="CY97" i="5"/>
  <c r="F87" i="5"/>
  <c r="CY87" i="5"/>
  <c r="F83" i="5"/>
  <c r="F74" i="9" s="1"/>
  <c r="CY83" i="5"/>
  <c r="F79" i="5"/>
  <c r="CY79" i="5"/>
  <c r="DB79" i="5" s="1"/>
  <c r="F76" i="5"/>
  <c r="F67" i="10" s="1"/>
  <c r="CY76" i="5"/>
  <c r="F69" i="5"/>
  <c r="F60" i="10" s="1"/>
  <c r="CY69" i="5"/>
  <c r="F58" i="8"/>
  <c r="CU67" i="5"/>
  <c r="CX67" i="5" s="1"/>
  <c r="F62" i="5"/>
  <c r="CY62" i="5"/>
  <c r="F60" i="5"/>
  <c r="F51" i="9" s="1"/>
  <c r="CY60" i="5"/>
  <c r="F58" i="5"/>
  <c r="CY58" i="5"/>
  <c r="F56" i="5"/>
  <c r="F47" i="10" s="1"/>
  <c r="CY56" i="5"/>
  <c r="F43" i="8"/>
  <c r="CU52" i="5"/>
  <c r="CX52" i="5" s="1"/>
  <c r="F48" i="5"/>
  <c r="F39" i="10" s="1"/>
  <c r="CY48" i="5"/>
  <c r="F37" i="8"/>
  <c r="CU46" i="5"/>
  <c r="CX46" i="5" s="1"/>
  <c r="F33" i="8"/>
  <c r="CU42" i="5"/>
  <c r="F29" i="8"/>
  <c r="CU38" i="5"/>
  <c r="CX38" i="5" s="1"/>
  <c r="CY26" i="5"/>
  <c r="DB26" i="5" s="1"/>
  <c r="E29" i="10"/>
  <c r="E33" i="10"/>
  <c r="E39" i="10"/>
  <c r="E49" i="9"/>
  <c r="E55" i="10"/>
  <c r="E84" i="8"/>
  <c r="E43" i="8"/>
  <c r="E78" i="9"/>
  <c r="E74" i="9"/>
  <c r="CY52" i="5"/>
  <c r="E70" i="8"/>
  <c r="CY93" i="5"/>
  <c r="E47" i="9"/>
  <c r="E89" i="8"/>
  <c r="E53" i="9"/>
  <c r="CY82" i="5"/>
  <c r="DB82" i="5" s="1"/>
  <c r="F43" i="9"/>
  <c r="F58" i="10"/>
  <c r="F37" i="10"/>
  <c r="F48" i="8"/>
  <c r="F85" i="8"/>
  <c r="CU94" i="5"/>
  <c r="F57" i="8"/>
  <c r="CU66" i="5"/>
  <c r="F52" i="8"/>
  <c r="CU61" i="5"/>
  <c r="CX61" i="5" s="1"/>
  <c r="E88" i="10"/>
  <c r="E70" i="9"/>
  <c r="E60" i="10"/>
  <c r="CX74" i="5"/>
  <c r="F29" i="9"/>
  <c r="CZ94" i="5"/>
  <c r="CY94" i="5"/>
  <c r="CZ74" i="5"/>
  <c r="CY74" i="5"/>
  <c r="CZ66" i="5"/>
  <c r="CY66" i="5"/>
  <c r="F85" i="10"/>
  <c r="F85" i="9"/>
  <c r="F65" i="10"/>
  <c r="F65" i="9"/>
  <c r="F65" i="8"/>
  <c r="F57" i="10"/>
  <c r="F57" i="9"/>
  <c r="F52" i="10"/>
  <c r="F52" i="9"/>
  <c r="F48" i="10"/>
  <c r="F48" i="9"/>
  <c r="E29" i="8"/>
  <c r="E33" i="9"/>
  <c r="CZ42" i="5"/>
  <c r="E58" i="8"/>
  <c r="E85" i="10"/>
  <c r="E39" i="9"/>
  <c r="E51" i="9"/>
  <c r="E55" i="9"/>
  <c r="E84" i="10"/>
  <c r="E88" i="9"/>
  <c r="E67" i="9"/>
  <c r="E78" i="10"/>
  <c r="CZ52" i="5"/>
  <c r="E60" i="8"/>
  <c r="E47" i="10"/>
  <c r="E73" i="10"/>
  <c r="E37" i="8"/>
  <c r="CZ58" i="5"/>
  <c r="CZ48" i="5"/>
  <c r="CV78" i="5"/>
  <c r="CZ83" i="5"/>
  <c r="F33" i="9"/>
  <c r="CZ69" i="5"/>
  <c r="F33" i="10"/>
  <c r="DB57" i="5" l="1"/>
  <c r="CU86" i="5"/>
  <c r="CX86" i="5" s="1"/>
  <c r="CU93" i="5"/>
  <c r="CX93" i="5" s="1"/>
  <c r="F84" i="10"/>
  <c r="F84" i="9"/>
  <c r="F81" i="8"/>
  <c r="DB97" i="5"/>
  <c r="F74" i="10"/>
  <c r="F30" i="8"/>
  <c r="F61" i="8"/>
  <c r="E62" i="8"/>
  <c r="F60" i="9"/>
  <c r="CY71" i="5"/>
  <c r="CX66" i="5"/>
  <c r="CU36" i="5"/>
  <c r="CX36" i="5" s="1"/>
  <c r="F55" i="8"/>
  <c r="F39" i="9"/>
  <c r="F27" i="9"/>
  <c r="F50" i="9"/>
  <c r="F77" i="9"/>
  <c r="F89" i="9"/>
  <c r="CU45" i="5"/>
  <c r="CX45" i="5" s="1"/>
  <c r="DB62" i="5"/>
  <c r="CX63" i="5"/>
  <c r="CX82" i="5"/>
  <c r="F55" i="10"/>
  <c r="F55" i="9"/>
  <c r="DB42" i="5"/>
  <c r="CX39" i="5"/>
  <c r="DB38" i="5"/>
  <c r="F67" i="9"/>
  <c r="DB48" i="5"/>
  <c r="F38" i="9"/>
  <c r="DB52" i="5"/>
  <c r="F54" i="8"/>
  <c r="E62" i="10"/>
  <c r="F51" i="10"/>
  <c r="F47" i="9"/>
  <c r="F40" i="10"/>
  <c r="F59" i="9"/>
  <c r="CX94" i="5"/>
  <c r="F71" i="5"/>
  <c r="F62" i="9" s="1"/>
  <c r="CZ71" i="5"/>
  <c r="CX78" i="5"/>
  <c r="F36" i="9"/>
  <c r="F44" i="10"/>
  <c r="F50" i="10"/>
  <c r="F59" i="10"/>
  <c r="F69" i="10"/>
  <c r="F89" i="10"/>
  <c r="F36" i="8"/>
  <c r="DB93" i="5"/>
  <c r="CX42" i="5"/>
  <c r="DB56" i="5"/>
  <c r="F69" i="8"/>
  <c r="F40" i="8"/>
  <c r="F27" i="10"/>
  <c r="F40" i="9"/>
  <c r="F59" i="8"/>
  <c r="F77" i="10"/>
  <c r="F89" i="8"/>
  <c r="DB87" i="5"/>
  <c r="CX70" i="5"/>
  <c r="CX90" i="5"/>
  <c r="DB64" i="5"/>
  <c r="DB60" i="5"/>
  <c r="DB76" i="5"/>
  <c r="F44" i="8"/>
  <c r="F50" i="8"/>
  <c r="F61" i="9"/>
  <c r="F69" i="9"/>
  <c r="F30" i="10"/>
  <c r="F54" i="10"/>
  <c r="F73" i="9"/>
  <c r="F81" i="10"/>
  <c r="DB66" i="5"/>
  <c r="DB94" i="5"/>
  <c r="F30" i="9"/>
  <c r="F38" i="8"/>
  <c r="F54" i="9"/>
  <c r="F61" i="10"/>
  <c r="F73" i="10"/>
  <c r="F81" i="9"/>
  <c r="DB74" i="5"/>
  <c r="DB58" i="5"/>
  <c r="F38" i="10"/>
  <c r="F44" i="9"/>
  <c r="F73" i="8"/>
  <c r="CU26" i="5"/>
  <c r="CX26" i="5" s="1"/>
  <c r="DB69" i="5"/>
  <c r="DB83" i="5"/>
  <c r="F39" i="8"/>
  <c r="CU48" i="5"/>
  <c r="CX48" i="5" s="1"/>
  <c r="F47" i="8"/>
  <c r="CU56" i="5"/>
  <c r="CX56" i="5" s="1"/>
  <c r="F51" i="8"/>
  <c r="CU60" i="5"/>
  <c r="CX60" i="5" s="1"/>
  <c r="F60" i="8"/>
  <c r="CU69" i="5"/>
  <c r="CX69" i="5" s="1"/>
  <c r="F67" i="8"/>
  <c r="CU76" i="5"/>
  <c r="CX76" i="5" s="1"/>
  <c r="F74" i="8"/>
  <c r="CU83" i="5"/>
  <c r="CX83" i="5" s="1"/>
  <c r="F49" i="8"/>
  <c r="CU58" i="5"/>
  <c r="CX58" i="5" s="1"/>
  <c r="F49" i="10"/>
  <c r="F49" i="9"/>
  <c r="F53" i="8"/>
  <c r="CU62" i="5"/>
  <c r="CX62" i="5" s="1"/>
  <c r="F53" i="9"/>
  <c r="F53" i="10"/>
  <c r="F70" i="8"/>
  <c r="CU79" i="5"/>
  <c r="CX79" i="5" s="1"/>
  <c r="F70" i="10"/>
  <c r="F70" i="9"/>
  <c r="F78" i="8"/>
  <c r="CU87" i="5"/>
  <c r="CX87" i="5" s="1"/>
  <c r="F78" i="9"/>
  <c r="F78" i="10"/>
  <c r="F88" i="8"/>
  <c r="CU97" i="5"/>
  <c r="CX97" i="5" s="1"/>
  <c r="F88" i="9"/>
  <c r="F88" i="10"/>
  <c r="F62" i="10" l="1"/>
  <c r="DB71" i="5"/>
  <c r="CU71" i="5"/>
  <c r="CX71" i="5" s="1"/>
  <c r="F62" i="8"/>
  <c r="E30" i="5" l="1"/>
  <c r="E21" i="10" s="1"/>
  <c r="E21" i="8" l="1"/>
  <c r="CY30" i="5"/>
  <c r="DB30" i="5" s="1"/>
  <c r="E21" i="9"/>
  <c r="F30" i="5"/>
  <c r="F21" i="8" l="1"/>
  <c r="J30" i="5"/>
  <c r="CU30" i="5" s="1"/>
  <c r="CX30" i="5" s="1"/>
  <c r="F21" i="9"/>
  <c r="F21" i="10"/>
  <c r="E33" i="5"/>
  <c r="F33" i="5" s="1"/>
  <c r="J33" i="5"/>
  <c r="E34" i="5"/>
  <c r="E25" i="8" s="1"/>
  <c r="J34" i="5"/>
  <c r="E24" i="8" l="1"/>
  <c r="F34" i="5"/>
  <c r="F25" i="8" s="1"/>
  <c r="E25" i="9"/>
  <c r="E24" i="10"/>
  <c r="E25" i="10"/>
  <c r="CY34" i="5"/>
  <c r="DB34" i="5" s="1"/>
  <c r="CY33" i="5"/>
  <c r="DB33" i="5" s="1"/>
  <c r="F24" i="9"/>
  <c r="CU33" i="5"/>
  <c r="CX33" i="5" s="1"/>
  <c r="F24" i="8"/>
  <c r="F24" i="10"/>
  <c r="E24" i="9"/>
  <c r="F93" i="8" l="1"/>
  <c r="F25" i="10"/>
  <c r="F93" i="10" s="1"/>
  <c r="F14" i="5"/>
  <c r="I14" i="2" s="1"/>
  <c r="F25" i="9"/>
  <c r="F93" i="9" s="1"/>
  <c r="CU34" i="5"/>
  <c r="CX34" i="5" s="1"/>
  <c r="R69" i="1" l="1"/>
  <c r="G14" i="5"/>
  <c r="H14" i="5" s="1"/>
  <c r="I15" i="2"/>
  <c r="J14" i="2"/>
  <c r="K14" i="2" s="1"/>
  <c r="L14" i="2" s="1"/>
  <c r="M14" i="2" s="1"/>
  <c r="N14" i="2" s="1"/>
  <c r="O14" i="2" s="1"/>
  <c r="P14" i="2" s="1"/>
  <c r="Q14" i="2" s="1"/>
  <c r="R14" i="2" s="1"/>
  <c r="S14" i="2" s="1"/>
  <c r="T14" i="2" s="1"/>
  <c r="R67" i="1"/>
  <c r="P67" i="1" s="1"/>
  <c r="I16" i="2" l="1"/>
  <c r="I18" i="2" s="1"/>
  <c r="I19" i="2" s="1"/>
  <c r="J15" i="2"/>
  <c r="AK5" i="2"/>
  <c r="AL5" i="2" l="1"/>
  <c r="J16" i="2"/>
  <c r="J18" i="2" s="1"/>
  <c r="J19" i="2" s="1"/>
  <c r="K15" i="2"/>
  <c r="L15" i="2" l="1"/>
  <c r="K16" i="2"/>
  <c r="K18" i="2" s="1"/>
  <c r="K19" i="2" s="1"/>
  <c r="AM5" i="2"/>
  <c r="M15" i="2" l="1"/>
  <c r="AN5" i="2"/>
  <c r="L16" i="2"/>
  <c r="L18" i="2" s="1"/>
  <c r="L19" i="2" s="1"/>
  <c r="M16" i="2" l="1"/>
  <c r="M18" i="2" s="1"/>
  <c r="M19" i="2" s="1"/>
  <c r="N15" i="2"/>
  <c r="AO5" i="2"/>
  <c r="N16" i="2" l="1"/>
  <c r="N18" i="2" s="1"/>
  <c r="N19" i="2" s="1"/>
  <c r="O15" i="2"/>
  <c r="AP5" i="2"/>
  <c r="P15" i="2" l="1"/>
  <c r="AQ5" i="2"/>
  <c r="O16" i="2"/>
  <c r="O18" i="2" s="1"/>
  <c r="O19" i="2" s="1"/>
  <c r="Q15" i="2" l="1"/>
  <c r="AR5" i="2"/>
  <c r="P16" i="2"/>
  <c r="P18" i="2" s="1"/>
  <c r="P19" i="2" s="1"/>
  <c r="Q16" i="2" l="1"/>
  <c r="Q18" i="2" s="1"/>
  <c r="Q19" i="2" s="1"/>
  <c r="R15" i="2"/>
  <c r="AS5" i="2"/>
  <c r="AT5" i="2" l="1"/>
  <c r="R16" i="2"/>
  <c r="R18" i="2" s="1"/>
  <c r="R19" i="2" s="1"/>
  <c r="S15" i="2"/>
  <c r="AU5" i="2" l="1"/>
  <c r="S16" i="2"/>
  <c r="S18" i="2" s="1"/>
  <c r="S19" i="2" s="1"/>
  <c r="T15" i="2"/>
  <c r="AV5" i="2" l="1"/>
  <c r="U15" i="2"/>
  <c r="T16" i="2"/>
  <c r="T18" i="2" s="1"/>
  <c r="T19" i="2" s="1"/>
  <c r="V15" i="2" l="1"/>
  <c r="U16" i="2"/>
  <c r="U18" i="2" s="1"/>
  <c r="U19" i="2" s="1"/>
  <c r="AW5" i="2"/>
  <c r="V16" i="2" l="1"/>
  <c r="V18" i="2" s="1"/>
  <c r="V19" i="2" s="1"/>
  <c r="W15" i="2"/>
  <c r="AX5" i="2"/>
  <c r="X15" i="2" l="1"/>
  <c r="W16" i="2"/>
  <c r="W18" i="2" s="1"/>
  <c r="W19" i="2" s="1"/>
  <c r="AY5" i="2"/>
  <c r="X16" i="2" l="1"/>
  <c r="X18" i="2" s="1"/>
  <c r="X19" i="2" s="1"/>
  <c r="Y15" i="2"/>
  <c r="AZ5" i="2"/>
  <c r="Z15" i="2" l="1"/>
  <c r="BA5" i="2"/>
  <c r="Y16" i="2"/>
  <c r="Y18" i="2" s="1"/>
  <c r="Y19" i="2" s="1"/>
  <c r="Z16" i="2" l="1"/>
  <c r="Z18" i="2" s="1"/>
  <c r="Z19" i="2" s="1"/>
  <c r="BB5" i="2"/>
  <c r="AA15" i="2"/>
  <c r="AB15" i="2" l="1"/>
  <c r="BC5" i="2"/>
  <c r="AA16" i="2"/>
  <c r="AA18" i="2" s="1"/>
  <c r="AA19" i="2" s="1"/>
  <c r="AC15" i="2" l="1"/>
  <c r="AB16" i="2"/>
  <c r="AB18" i="2" s="1"/>
  <c r="AB19" i="2" s="1"/>
  <c r="BD5" i="2"/>
  <c r="BE5" i="2" l="1"/>
  <c r="AC16" i="2"/>
  <c r="AC18" i="2" s="1"/>
  <c r="AC19" i="2" s="1"/>
  <c r="G20" i="2" s="1"/>
</calcChain>
</file>

<file path=xl/comments1.xml><?xml version="1.0" encoding="utf-8"?>
<comments xmlns="http://schemas.openxmlformats.org/spreadsheetml/2006/main">
  <authors>
    <author>usuario</author>
  </authors>
  <commentList>
    <comment ref="P18" authorId="0">
      <text>
        <r>
          <rPr>
            <sz val="8"/>
            <color indexed="81"/>
            <rFont val="Tahoma"/>
            <family val="2"/>
          </rPr>
          <t>Puede utilizarse como:
a) % Dto de materiales 
b) % Mejora en Compras
c) % Accesorios (poner valor en negativo!)</t>
        </r>
      </text>
    </comment>
    <comment ref="T18" authorId="0">
      <text>
        <r>
          <rPr>
            <sz val="8"/>
            <color indexed="81"/>
            <rFont val="Tahoma"/>
            <family val="2"/>
          </rPr>
          <t>Billetes de avion, hoteles, etc.</t>
        </r>
      </text>
    </comment>
    <comment ref="U18" authorId="0">
      <text>
        <r>
          <rPr>
            <sz val="8"/>
            <color indexed="81"/>
            <rFont val="Tahoma"/>
            <family val="2"/>
          </rPr>
          <t xml:space="preserve">Debe incluir el % de cargas sociales
</t>
        </r>
      </text>
    </comment>
  </commentList>
</comments>
</file>

<file path=xl/comments2.xml><?xml version="1.0" encoding="utf-8"?>
<comments xmlns="http://schemas.openxmlformats.org/spreadsheetml/2006/main">
  <authors>
    <author>Jordi Farrero</author>
  </authors>
  <commentList>
    <comment ref="F234" authorId="0">
      <text>
        <r>
          <rPr>
            <b/>
            <sz val="8"/>
            <color indexed="81"/>
            <rFont val="Tahoma"/>
            <family val="2"/>
          </rPr>
          <t>Jordi Farrero:</t>
        </r>
        <r>
          <rPr>
            <sz val="8"/>
            <color indexed="81"/>
            <rFont val="Tahoma"/>
            <family val="2"/>
          </rPr>
          <t xml:space="preserve">
PREU ANTERIOR SENSE JUSTIFICAR</t>
        </r>
      </text>
    </comment>
    <comment ref="D1991" authorId="0">
      <text>
        <r>
          <rPr>
            <b/>
            <sz val="8"/>
            <color indexed="81"/>
            <rFont val="Tahoma"/>
            <family val="2"/>
          </rPr>
          <t>Jordi Farrero:</t>
        </r>
        <r>
          <rPr>
            <sz val="8"/>
            <color indexed="81"/>
            <rFont val="Tahoma"/>
            <family val="2"/>
          </rPr>
          <t xml:space="preserve">
PREU ANTERIOR SENSE JUSTIFICAR</t>
        </r>
      </text>
    </comment>
    <comment ref="F1991" authorId="0">
      <text>
        <r>
          <rPr>
            <b/>
            <sz val="8"/>
            <color indexed="81"/>
            <rFont val="Tahoma"/>
            <family val="2"/>
          </rPr>
          <t>Jordi Farrero:</t>
        </r>
        <r>
          <rPr>
            <sz val="8"/>
            <color indexed="81"/>
            <rFont val="Tahoma"/>
            <family val="2"/>
          </rPr>
          <t xml:space="preserve">
PREU ANTERIOR SENSE JUSTIFICAR</t>
        </r>
      </text>
    </comment>
    <comment ref="F4163" authorId="0">
      <text>
        <r>
          <rPr>
            <b/>
            <sz val="8"/>
            <color indexed="81"/>
            <rFont val="Tahoma"/>
            <family val="2"/>
          </rPr>
          <t>Jordi Farrero:</t>
        </r>
        <r>
          <rPr>
            <sz val="8"/>
            <color indexed="81"/>
            <rFont val="Tahoma"/>
            <family val="2"/>
          </rPr>
          <t xml:space="preserve">
PREU ANTERIOR SENSE JUSTIFICAR</t>
        </r>
      </text>
    </comment>
    <comment ref="D6100" authorId="0">
      <text>
        <r>
          <rPr>
            <b/>
            <sz val="8"/>
            <color indexed="81"/>
            <rFont val="Tahoma"/>
            <family val="2"/>
          </rPr>
          <t>Jordi Farrero:</t>
        </r>
        <r>
          <rPr>
            <sz val="8"/>
            <color indexed="81"/>
            <rFont val="Tahoma"/>
            <family val="2"/>
          </rPr>
          <t xml:space="preserve">
PREU ANTERIOR SENSE JUSTIFICAR</t>
        </r>
      </text>
    </comment>
    <comment ref="F6100" authorId="0">
      <text>
        <r>
          <rPr>
            <b/>
            <sz val="8"/>
            <color indexed="81"/>
            <rFont val="Tahoma"/>
            <family val="2"/>
          </rPr>
          <t>Jordi Farrero:</t>
        </r>
        <r>
          <rPr>
            <sz val="8"/>
            <color indexed="81"/>
            <rFont val="Tahoma"/>
            <family val="2"/>
          </rPr>
          <t xml:space="preserve">
PREU ANTERIOR SENSE JUSTIFICAR</t>
        </r>
      </text>
    </comment>
  </commentList>
</comments>
</file>

<file path=xl/sharedStrings.xml><?xml version="1.0" encoding="utf-8"?>
<sst xmlns="http://schemas.openxmlformats.org/spreadsheetml/2006/main" count="41271" uniqueCount="12704">
  <si>
    <t>Taux</t>
  </si>
  <si>
    <t>en % PV</t>
  </si>
  <si>
    <t>Total</t>
  </si>
  <si>
    <t>Base</t>
  </si>
  <si>
    <t>Ratios</t>
  </si>
  <si>
    <t>en K€</t>
  </si>
  <si>
    <t>PRESUPUESTO DE TESORERÍA DEL PROYECTO</t>
  </si>
  <si>
    <t>Mes 1</t>
  </si>
  <si>
    <t>Gastos financieros mes</t>
  </si>
  <si>
    <t>Mes</t>
  </si>
  <si>
    <t>Pagos</t>
  </si>
  <si>
    <t>. Mensuales</t>
  </si>
  <si>
    <t>. Acumulados</t>
  </si>
  <si>
    <t>Cobros</t>
  </si>
  <si>
    <t>Tesorería del proyecto</t>
  </si>
  <si>
    <t>Gastos financieros</t>
  </si>
  <si>
    <t>Tasa de gastos financieros/PRI</t>
  </si>
  <si>
    <t>(tasa calculada-la tasa elegida puede ser superior)</t>
  </si>
  <si>
    <t>Pagos acumulados</t>
  </si>
  <si>
    <t>Cobros acumulados</t>
  </si>
  <si>
    <t>SÍNTESIS DE OFERTA</t>
  </si>
  <si>
    <t>TÍTULO DEL PROYECTO</t>
  </si>
  <si>
    <t>NOMBRE DEL CLIENTE</t>
  </si>
  <si>
    <t>PLAZO DE REALIZACIÓN</t>
  </si>
  <si>
    <t>FECHA INICIO DE PROYECTO</t>
  </si>
  <si>
    <t>N° PROYECTO PRESUPUESTO</t>
  </si>
  <si>
    <t>FECHA</t>
  </si>
  <si>
    <t>CÓDIGO MARKETING:</t>
  </si>
  <si>
    <t>Oferta</t>
  </si>
  <si>
    <t>Firme</t>
  </si>
  <si>
    <t>Actualizable</t>
  </si>
  <si>
    <t>Revisable</t>
  </si>
  <si>
    <t>Facturación/Pagos</t>
  </si>
  <si>
    <r>
      <t xml:space="preserve"> véase presupuesto tesorer</t>
    </r>
    <r>
      <rPr>
        <b/>
        <sz val="10"/>
        <rFont val="Calibri"/>
        <family val="2"/>
      </rPr>
      <t>ía adjunto</t>
    </r>
  </si>
  <si>
    <t>Detalle Compras</t>
  </si>
  <si>
    <t>Detalle Subcontratación externa</t>
  </si>
  <si>
    <t>Detalle Gastos varios</t>
  </si>
  <si>
    <t>COMENTARIOS</t>
  </si>
  <si>
    <t xml:space="preserve">GASTOS MANO DE OBRA </t>
  </si>
  <si>
    <t>Sección</t>
  </si>
  <si>
    <t>Título</t>
  </si>
  <si>
    <t>HORAS TEMPORALES</t>
  </si>
  <si>
    <t>HORAS</t>
  </si>
  <si>
    <t>TRANSFERENCIA PR PRESUPUESTO</t>
  </si>
  <si>
    <t>días a</t>
  </si>
  <si>
    <t>horas a</t>
  </si>
  <si>
    <t>Horas normales</t>
  </si>
  <si>
    <t>Número</t>
  </si>
  <si>
    <t>Tasa
Presupuesto</t>
  </si>
  <si>
    <t>Horas con aumento</t>
  </si>
  <si>
    <t>Aumento</t>
  </si>
  <si>
    <t xml:space="preserve"> S/TOTAL MANO DE OBRA</t>
  </si>
  <si>
    <t>OTROS GASTOS</t>
  </si>
  <si>
    <t>COMPRAS (véase desglose)</t>
  </si>
  <si>
    <t>Gastos generales por compras</t>
  </si>
  <si>
    <t>SUBCONTRATACIÓN EXTERNA (véase desglose)</t>
  </si>
  <si>
    <t>Tasa</t>
  </si>
  <si>
    <t>Gastos generales por subcontratación</t>
  </si>
  <si>
    <t>SUBCONTRATACIÓN INTERNA</t>
  </si>
  <si>
    <t>GASTOS VARIOS (véase desglose)</t>
  </si>
  <si>
    <t>DECLARACIÓN DE GASTOS</t>
  </si>
  <si>
    <t>ALQUILER INTERNO</t>
  </si>
  <si>
    <t>ALQUILER EXTERNO</t>
  </si>
  <si>
    <t>GASTOS EXTERIORES (prorrateos, supervisión, …)</t>
  </si>
  <si>
    <t>SEGUROS &amp; HONORARIOS</t>
  </si>
  <si>
    <t>IMPREVISTOS &amp; GARANTÍA</t>
  </si>
  <si>
    <t xml:space="preserve"> S/TOTAL OTROS GASTOS</t>
  </si>
  <si>
    <t xml:space="preserve"> PRECIO DE COSTE INTERMEDIO</t>
  </si>
  <si>
    <t>GASTOS DE OFERTAS PERDIDAS</t>
  </si>
  <si>
    <t>GASTOS FINANCIEROS</t>
  </si>
  <si>
    <t>GASTOS DE GRUPO</t>
  </si>
  <si>
    <t xml:space="preserve"> PRECIO DE COSTE</t>
  </si>
  <si>
    <t>RESULTADO</t>
  </si>
  <si>
    <t xml:space="preserve"> PRECIO DE VENTA</t>
  </si>
  <si>
    <t xml:space="preserve"> Sr. </t>
  </si>
  <si>
    <t xml:space="preserve">Sr. </t>
  </si>
  <si>
    <t>Visto bueno</t>
  </si>
  <si>
    <t>ÍNDICE :</t>
  </si>
  <si>
    <t xml:space="preserve"> Sr.</t>
  </si>
  <si>
    <t>Provisión/incrementos</t>
  </si>
  <si>
    <t>RESPONSABLE DE NEGOCIO:</t>
  </si>
  <si>
    <t>CIF:</t>
  </si>
  <si>
    <t>Gastos de ofertas perdidas</t>
  </si>
  <si>
    <t>Management Fees</t>
  </si>
  <si>
    <t>Gastos financieros del presupuesto</t>
  </si>
  <si>
    <t>Gastos sobre descubierto</t>
  </si>
  <si>
    <t>Ingresos financieros</t>
  </si>
  <si>
    <t>Gastos generales sobre compras</t>
  </si>
  <si>
    <t>Gastos generales sobre subc. externa</t>
  </si>
  <si>
    <t>Media Dieta</t>
  </si>
  <si>
    <t>Dieta Completa</t>
  </si>
  <si>
    <t>Oferta elaborada por:</t>
  </si>
  <si>
    <t>Tel:</t>
  </si>
  <si>
    <t>E-Mail:</t>
  </si>
  <si>
    <t>Codigo Postal:</t>
  </si>
  <si>
    <t>BU</t>
  </si>
  <si>
    <t>Nombre BU</t>
  </si>
  <si>
    <t>Poblacion Cliente</t>
  </si>
  <si>
    <t>Provincia Cliente</t>
  </si>
  <si>
    <t>S/N</t>
  </si>
  <si>
    <t>Responsable de Negocio</t>
  </si>
  <si>
    <t>Técnico de Obra</t>
  </si>
  <si>
    <t>Operativo</t>
  </si>
  <si>
    <t>MEDIA DIETAS</t>
  </si>
  <si>
    <t>DIETAS</t>
  </si>
  <si>
    <t>Total Subcontratación</t>
  </si>
  <si>
    <t>Total Gastos Varios</t>
  </si>
  <si>
    <t>Responsable de negocio</t>
  </si>
  <si>
    <t>Director de BU</t>
  </si>
  <si>
    <t>Dirección General</t>
  </si>
  <si>
    <t>Parametros</t>
  </si>
  <si>
    <t>Desglose del Presupuesto</t>
  </si>
  <si>
    <t>Horas de Gestión</t>
  </si>
  <si>
    <t>Tipo de Dieta</t>
  </si>
  <si>
    <t>% H. Ejec.</t>
  </si>
  <si>
    <t>Horas</t>
  </si>
  <si>
    <t>01</t>
  </si>
  <si>
    <t>Sin Dieta</t>
  </si>
  <si>
    <t>Horas de Ejecución</t>
  </si>
  <si>
    <t>% Dedic.</t>
  </si>
  <si>
    <t>02</t>
  </si>
  <si>
    <t>04</t>
  </si>
  <si>
    <t>Medias dietas</t>
  </si>
  <si>
    <r>
      <t>Margen objetivo</t>
    </r>
    <r>
      <rPr>
        <sz val="8"/>
        <rFont val="Helvetica"/>
        <family val="2"/>
      </rPr>
      <t xml:space="preserve"> (puede modificarse en cada partida)</t>
    </r>
  </si>
  <si>
    <t>s/Venta</t>
  </si>
  <si>
    <t>Dietas</t>
  </si>
  <si>
    <t>K de aplicación a los precios del baremo</t>
  </si>
  <si>
    <r>
      <t xml:space="preserve">Determinación de Precio de Venta </t>
    </r>
    <r>
      <rPr>
        <sz val="8"/>
        <rFont val="Helvetica"/>
        <family val="2"/>
      </rPr>
      <t>(puede modificarse en cada partida)</t>
    </r>
  </si>
  <si>
    <t>s/Baremo</t>
  </si>
  <si>
    <t>Coste Total</t>
  </si>
  <si>
    <t>Venta Total</t>
  </si>
  <si>
    <t>Resul. T.</t>
  </si>
  <si>
    <t>Resul. (%)</t>
  </si>
  <si>
    <t>Resumen Presupuesto</t>
  </si>
  <si>
    <t>Información de las Partidas</t>
  </si>
  <si>
    <t>Información de referencia según Baremo</t>
  </si>
  <si>
    <t>Costes unitarios</t>
  </si>
  <si>
    <t>Costes totales</t>
  </si>
  <si>
    <t>Resumen Coste</t>
  </si>
  <si>
    <t>Coste Externo</t>
  </si>
  <si>
    <t>M.O. Propia</t>
  </si>
  <si>
    <t>Ref.</t>
  </si>
  <si>
    <t>Cantidad</t>
  </si>
  <si>
    <t>Ud</t>
  </si>
  <si>
    <t>Descripción</t>
  </si>
  <si>
    <t>P. Venta U.</t>
  </si>
  <si>
    <t>P. Venta T.</t>
  </si>
  <si>
    <t>Determin. PV</t>
  </si>
  <si>
    <t>P. Coste U.</t>
  </si>
  <si>
    <t>P. Coste T.</t>
  </si>
  <si>
    <t>Margen (%)</t>
  </si>
  <si>
    <t>Precio Venta de ref.</t>
  </si>
  <si>
    <t>Precio Mat.
de ref.</t>
  </si>
  <si>
    <t>Precio M.O.
de ref.</t>
  </si>
  <si>
    <t>Horas Ejec. De ref.</t>
  </si>
  <si>
    <t>Coste Materiales</t>
  </si>
  <si>
    <t>% Dto Mat.</t>
  </si>
  <si>
    <t>Total Mat.</t>
  </si>
  <si>
    <t>Coste Subc.</t>
  </si>
  <si>
    <t>Mensajeria</t>
  </si>
  <si>
    <t>Otros</t>
  </si>
  <si>
    <t>Total G.Varios.</t>
  </si>
  <si>
    <t>Horas Ejecución</t>
  </si>
  <si>
    <t>Horas Totales</t>
  </si>
  <si>
    <t>Horas Operativo</t>
  </si>
  <si>
    <t>Coste Operativo</t>
  </si>
  <si>
    <t>Horas Técnico</t>
  </si>
  <si>
    <t>Coste Técnico</t>
  </si>
  <si>
    <t>Coste T. Materiales</t>
  </si>
  <si>
    <t>Coste T. Subc.</t>
  </si>
  <si>
    <t>Coste T. Gastos Varios</t>
  </si>
  <si>
    <t>Horas T. Operativo</t>
  </si>
  <si>
    <t>Coste T. Operativo</t>
  </si>
  <si>
    <t>Horas T. Técnico</t>
  </si>
  <si>
    <t>Coste T. Técnico</t>
  </si>
  <si>
    <t>Dietas T.</t>
  </si>
  <si>
    <t>Coste T. M.O. Propia</t>
  </si>
  <si>
    <t>GG sobre Compras</t>
  </si>
  <si>
    <t>GG sobre Subc.</t>
  </si>
  <si>
    <t>Total Coste Externo</t>
  </si>
  <si>
    <t>Coste Intermedio</t>
  </si>
  <si>
    <t xml:space="preserve">Gastos financieros </t>
  </si>
  <si>
    <t xml:space="preserve">Gastos de of. perdidas </t>
  </si>
  <si>
    <t xml:space="preserve">Management Fees </t>
  </si>
  <si>
    <t xml:space="preserve">Precio de Coste total </t>
  </si>
  <si>
    <t>Sin baremar</t>
  </si>
  <si>
    <t>Detalle de los costes</t>
  </si>
  <si>
    <t>N° Proyecto Presupuesto</t>
  </si>
  <si>
    <t>Total Compras</t>
  </si>
  <si>
    <t>Transferencia Coste Oferta (P5)</t>
  </si>
  <si>
    <t>CÓDIGO O REF</t>
  </si>
  <si>
    <t>DESCRIPCIÓN</t>
  </si>
  <si>
    <t>UNIDAD</t>
  </si>
  <si>
    <t>PRECIO DE VENTA</t>
  </si>
  <si>
    <t>PARTE MATERIALES</t>
  </si>
  <si>
    <t>PARTE M.O.</t>
  </si>
  <si>
    <t>ALCANCE</t>
  </si>
  <si>
    <t>HORAS ESTIMADAS EJECUCÍON</t>
  </si>
  <si>
    <t>CAMPO ADICIONAL1 (CODIGO MO)</t>
  </si>
  <si>
    <t>CAMPO ADICIONAL2</t>
  </si>
  <si>
    <t>CAMPO ADICIONAL3</t>
  </si>
  <si>
    <t>CAMPO ADICIONAL4</t>
  </si>
  <si>
    <t>CAMPO ADICIONAL5</t>
  </si>
  <si>
    <t>EA</t>
  </si>
  <si>
    <t>INGENIERIA SUBESTACIONES</t>
  </si>
  <si>
    <t>X60</t>
  </si>
  <si>
    <t>EA10</t>
  </si>
  <si>
    <t>ESTUDIOS/PROYECTOS/INGENIERIA DE POTENCIA</t>
  </si>
  <si>
    <t>Se confeccionarán los proyectos según:
Estándar de ingeniería correspondiente a cada posición 
Pliego de condiciones generales y especificaciones técnicas de la propiedad
Se deberán entregar hasta 7 copias en papel y una en soporte</t>
  </si>
  <si>
    <t>X601</t>
  </si>
  <si>
    <t>EA1000</t>
  </si>
  <si>
    <t>Estudio geotécnico y de resistividad</t>
  </si>
  <si>
    <t>UD</t>
  </si>
  <si>
    <t>Estudio geotécnico y de resistividad del terreno según documento GE SFH001. Necesario para obtener los datos de partida para la construcción de una nueva SE. Por cada punto de sondeo y/o ensayo de penetración a partir del sexto se añadirá un 10% por sondeo, mediante la unidad de baremo correspondiente.</t>
  </si>
  <si>
    <t>X60100</t>
  </si>
  <si>
    <t>EA1010</t>
  </si>
  <si>
    <t>Estudio y levantamiento topográfico</t>
  </si>
  <si>
    <t>Realización del Estudio Topográfico y documentación asociada. Comprenderá los trabajos de campo y de gabinete necesarios para representar el terreno seleccionado sobre plano, con todos los detalles naturales o creados, obteniendo como resultado final los planos de planta y perfil necesarios para la elección de la cota de explanación más favorable. Los trabajos de campo incluirán entre otros: Desbroces y pequeñas talas si fuera necesario, de forma que permitan la visibilidad entre las diferentes estaciones o puntos intermedios Elaboración del parcelario o estaquillado con un número de estacas suficientes, señalizadas de tal forma que permitan una rápida localización, debiendo estar coordenadas en base a un vértice geodésico en la nomenclatura UTM. Los trabajos de gabinete consistirán básicamente en calcular los datos obtenidos en el campo y la elaboración de los planos a partir de éstos.</t>
  </si>
  <si>
    <t>X60101</t>
  </si>
  <si>
    <t>EA1020</t>
  </si>
  <si>
    <t xml:space="preserve">Complemento estudio geotécnico y de resistividad </t>
  </si>
  <si>
    <t>Se añadira este complemento a la unidad de baremo del estudio geotécnico por cada punto de sondeo y/o ensayo de penetración a partir del sexto.
En caso que se justifique tecnica y legalmente un alcance inferior al indicado en el documento de criterios SFH001, se utilizará únicamente esta posición un número de veces igual al número de sondeos que se realicen.</t>
  </si>
  <si>
    <t>X60102</t>
  </si>
  <si>
    <t>EA1030</t>
  </si>
  <si>
    <t>Estudio geotécnico y de resistividad Reducido</t>
  </si>
  <si>
    <t>Estudio geotécnico y de resistividad del terreno según documento GE SFH001. Necesario para obtener los datos de partida para la ampliación de una Subestación existente. La reducción consiste en que el número máximo de calicatas y/o sondeos es de tres. El resto del estudio será igual a lo especificado en el documento GE SFH001</t>
  </si>
  <si>
    <t>X60103</t>
  </si>
  <si>
    <t>EA1050</t>
  </si>
  <si>
    <t>Estudio impacto medioambiental</t>
  </si>
  <si>
    <t xml:space="preserve">Confección del estudio sobre el impacto medioambiental, adaptado a la legislación local vigente. Se aplicará solo en aquellos casos en que se requiera el estudio. </t>
  </si>
  <si>
    <t>X60105</t>
  </si>
  <si>
    <t>EA1100</t>
  </si>
  <si>
    <t>Proyecto de ejecución para legalización</t>
  </si>
  <si>
    <t>Proyecto oficial, necesario para tramitar la legalización con la Delegación de Industria correspondiente, con estudio de seguridad y salud, que se entregará 15 días hábiles después de la recepción del pedido. Constará de: Memoria, Planos (Esquema Unifilar, Emplazamiento, Situación, Planta, Alzados, Red de tierras y Edificios); Cálculos justificativos; Piego de Condiciones Técnicas;Estudio de Seguridad y Salud y Presupuesto. Serán firmados por un responsable autorizado técnico competente de la Empresa Adjudicataria. Se entregarán 5 copias completas y visadas.</t>
  </si>
  <si>
    <t>X60110</t>
  </si>
  <si>
    <t>EA1110</t>
  </si>
  <si>
    <t>Proyecto de actividades</t>
  </si>
  <si>
    <t>Proyecto para la obtención de la Licencia de Actividad, adaptado a la legislación local vigente.Constará de: Memoria; Planos (Esquema Unifilar, Emplazamiento, Situación, Planta, Alzado, Red de tierras y Edificio); Cálculos justificativos (incluidos los cálculos de eficiencia energética según ITC-EA-05); Proyecto de protección contra incendios. Proyecto de insonorización y ventilación. Estudio de Seguridad y Salud; Presupuesto. Serán firmados por un técnico competente de la Empresa Adjudicataria. Estarán singularizados a la ubicación de la Subestación y Líneas AT asociadas de la red de distribución. Necesario para tramitar la legalización con la administración local. Se entregarán hasta 7 copias completas visadas, según necesidades de la propiedad.</t>
  </si>
  <si>
    <t>X60111</t>
  </si>
  <si>
    <t>EA1120</t>
  </si>
  <si>
    <t>Proyecto de Actuación</t>
  </si>
  <si>
    <t>Proyecto de Actuaciones para nuevas subestaciones con indicación de las actuaciones para la construcción de la subestación en cumplimiento de la Ley del Suelo en vigor.</t>
  </si>
  <si>
    <t>X60112</t>
  </si>
  <si>
    <t>EA1150</t>
  </si>
  <si>
    <t>Proyecto de construcción para legalización</t>
  </si>
  <si>
    <t>Proyecto oficial, necesario para tramitar la Licencia Municipal de Obras con el Ayuntamiento correspondiente, adaptado a la legislación local vigente, que se entregará 15 días hábiles después de la recepción del pedido.'Constará de: Memoria, Planos (Esquema Unifilar, Emplazamiento y Situación respecto a planos catastrales si fuera necesario, Planta, Alzados, Red de tierras y Edificios); Cálculos justificativos; Piego de Condiciones Técnicas;Ficha urbanística si fuera necesario;Estudio de Seguridad y Salud y Presupuesto. Incluye tanto las reformas y ampliaciones de los edificios existentes como la construcción de nuevas edificaciones.Incluye la obtención de la información urbanística necesaria.Serán firmados por un responsable autorizado técnico competente de la Empresa Adjudicataria.Se entregarán hasta 7 copias completas y visadas, según necesidades de la propiedad.</t>
  </si>
  <si>
    <t>X60115</t>
  </si>
  <si>
    <t>EA1160</t>
  </si>
  <si>
    <t>Ingeniería de adaptación de proyecto tipo de potencia</t>
  </si>
  <si>
    <t>Adaptación del proyecto tipo a la singularidad de cada instalación, para la realización del proyecto de detalle constructivo.</t>
  </si>
  <si>
    <t>X60116</t>
  </si>
  <si>
    <t>EA1170</t>
  </si>
  <si>
    <t>Ingeniería de desarrollo proyecto de potencia Posición AT</t>
  </si>
  <si>
    <t>Ingeniería de desarrollo del proyecto de potencia de una posición completa de AT intemperie, acoplamiento, línea o transformador, que, tomando como base los planos estandar y especificaciones de la propiedad o la información que ceda la propiedad, se particularicen para la instalación objeto de esta medición. El alcance de la documentación técnica a realizar será: -Esquema unifilar inicial - Mediciones iniciales previas de obra - Planos de disposición física (planta y alzado) con indicación de conductores, cadenas, aisladores y racores de conexión. - Planta de obra civil donde se indiquen las unidades constructivas tipo utilizadas.- Planos de Estructura Metálica. -Planos de montaje con el contenido indicado en los planos tipo de la propiedad - Se efectuarán todos los cálculos electromecánicos, obra civil y cimentaciones precisos para garantizar la idoneidad de la solución propuesta, no solo la adecuación de la misma. En caso de reformas o ampliaciones incluye modificar los esquemas existentes de la instalación. Toda esta documentación debe entregarse para aprobación de la propiedad antes de comenzar la obra. Durante la realización de la misma, todo error encontrado imputable a la ingeniería deberá ser modificada sin perjuicio de los plazos de ejecución y sin coste para la propiedad. 
Al terminar la misma, deberán entregarse todos los planos "as built", del proyecto ejecutado a partir de la información recogida por la Dirección de Obra.</t>
  </si>
  <si>
    <t>X60117</t>
  </si>
  <si>
    <t>EA1180</t>
  </si>
  <si>
    <t>Complemento Ingeniería de desarrollo proyecto de potencia Posición AT</t>
  </si>
  <si>
    <t>En el supuesto de realizar una ingeniería en la que contemple más de una posición de las citadas, la 1ª se cobrará al precio correpsondiente y cada una de las restantes este complemento.</t>
  </si>
  <si>
    <t>X60118</t>
  </si>
  <si>
    <t>EA1190</t>
  </si>
  <si>
    <t>Ingeniería de desarrollo proyecto de potencia Transformador de Potencia</t>
  </si>
  <si>
    <t>Ingeniería de desarrollo del proyecto de potencia de un Transformador de potencia de 2 o 3 devanados, que, tomando como base los planos estandar y especificaciones de la propiedad o la información que ceda la propiedad, se particularicen para la instalación objeto de esta medición. El alcance de la documentación técnica a realizar será: -Esquema unifilar inicial - Mediciones iniciales previas de obra - Planos de disposición física (planta y alzado) con indicación de conductores, cadenas, aisladores y racores de conexión. - Planta de obra civil donde se indiquen las unidades constructivas tipo utilizadas.- Planos de Estructura Metálica. -Planos de montaje con el contenido indicado en los planos tipo de la propiedad -. Se efectuarán todos los cálculos electromecánicos, obra civil y cimentaciones precisos para garantizar la idoneidad de la solución propuesta, no solo la adecuación de la misma. En caso de reformas o ampliaciones incluye modificar los esquemas existentes de la instalación. Toda esta documentación debe entregarse para aprobación de la propiedad antes de comenzar la obra. Durante la realización de la misma, todo error encontrado imputable a la ingeniería deberá ser modificada sin perjuicio de los plazos de ejecución y sin coste para la propiedad. 
Al terminar la misma, deberán entregarse todos los planos "as built", del proyecto ejecutado a partir de la información recogida por la Dirección de Obra.</t>
  </si>
  <si>
    <t>X60119</t>
  </si>
  <si>
    <t>EA1200</t>
  </si>
  <si>
    <t xml:space="preserve"> Complemento Ingeniería de desarrollo proyecto de potencia Transformador de Potencia</t>
  </si>
  <si>
    <t>En el supuesto de realizar una ingeniería en la que contemple más de una posición de las citadas, la 1ª se cobrará al precio correpsondienta y cada una de las restantes este complemento.</t>
  </si>
  <si>
    <t>X60120</t>
  </si>
  <si>
    <t>EA1210</t>
  </si>
  <si>
    <t>Ingeniería de desarrollo proyecto de potencia Celdas Blindadas en SF6</t>
  </si>
  <si>
    <t>Ingeniería de desarrollo del proyecto de potencia de una posición completa de AT o MT tipo GIS o blindada, acoplamiento, línea o transformador, que, tomando como base los planos estandar y especificaciones de la propiedad o la información que ceda la propiedad, se particularicen para la instalación objeto de esta medición.El alcance de la documentación técnica a realizar será: -Esquema unifilar inicial - Mediciones iniciales previas de obra - Planos de disposición física (planta y alzado) con indicación de conductores, cadenas, aisladores y racores de conexión. - Planta de obra civil donde se indiquen las unidades constructivas tipo utilizadas.- Planos de Estructura Metálica. -Planos de montaje con el contenido indicado en los planos tipo de la propiedad -. Se efectuarán todos los cálculos electromecánicos, obra civil y cimentaciones precisos para garantizar la idoneidad de la solución propuesta, no solo la adecuación de la misma.En caso de reformas o ampliaciones incluye modificar los esquemas existentes de la instalación. Toda esta documentación debe entregarse para aprobación de la propiedad antes de comenzar la obra.Al terminar la misma, deberán entregarse todos los planos "as built", del proyecto ejecutado.</t>
  </si>
  <si>
    <t>X60121</t>
  </si>
  <si>
    <t>EA1220</t>
  </si>
  <si>
    <t>Complemento Ingeniería de desarrollo proyecto de potencia Celdas Blindadas en SF6</t>
  </si>
  <si>
    <t>X60122</t>
  </si>
  <si>
    <t>EA1230</t>
  </si>
  <si>
    <t>Proyecto de construcción de edificio de celdas blindadas en SF6 hasta 72,5 kV</t>
  </si>
  <si>
    <t>M2</t>
  </si>
  <si>
    <t>Ingeniería de desarrollo del proyecto de obra civil de un edificio para celdas blindadas hasta 72,5 kV (tipo celda) con sala de equipos de control y todas las instalaciones definidas por la propiedad. El alcance de la documentación técnica a realizar será: Planta de obra civil donde se indiquen las unidades constructivas tipo utilizadas.- Planos de detalles necesarios para la construcción - Mediciones de la obra -Cálculos (si se consideran necesarios).  Se efectuarán todos los cálculos electromecánicos, obra civil y cimentaciones precisos para garantizar la idoneidad de la solución propuesta, no solo la adecuación de la misma. Toda esta documentación debe entregarse para aprobación de la propiedad previa a la entrega definitiva. Al terminar la misma, deberán entregarse todos los planos "as built", del proyecto ejecutado.</t>
  </si>
  <si>
    <t>X60123</t>
  </si>
  <si>
    <t>EA1240</t>
  </si>
  <si>
    <t>Proyecto de construcción de edificio de celdas blindadas en SF6 desde 72,5 kV</t>
  </si>
  <si>
    <t>Ingeniería de desarrollo del proyecto de obra civil de un edificio para celdas blindadas desde 72,5 kV (tipo GIS) con sala de equipos de control y todas las instalaciones definidas por la propiedad. El alcance de la documentación técnica a realizar será: Planta de obra civil donde se indiquen las unidades constructivas tipo utilizadas.- Planos de detalles necesarios para la construcción - Mediciones de la obra -Cálculos (si se consideran necesarios).  Se efectuarán todos los cálculos electromecánicos, obra civil y cimentaciones precisos para garantizar la idoneidad de la solución propuesta, no solo la adecuación de la misma. Toda esta documentación debe entregarse para aprobación de la propiedad previa a la entrega definitiva. Al terminar la misma, deberán entregarse todos los planos "as built", del proyecto ejecutado.</t>
  </si>
  <si>
    <t>X60124</t>
  </si>
  <si>
    <t>EA1250</t>
  </si>
  <si>
    <t>Proyecto de red de tierras</t>
  </si>
  <si>
    <t>Ingeniería para la realización de los planos constructivos de la red de tierras de una subestación. Cálculo justificativo. Incluyendo mediciones de unidades de obra.</t>
  </si>
  <si>
    <t>X60125</t>
  </si>
  <si>
    <t>EA1260</t>
  </si>
  <si>
    <t>Anteproyecto Nueva Instalación</t>
  </si>
  <si>
    <t>Ubicación y emplazamiento de una subestación dado un terreno determinado . Ya sea convencional, GIS Mixta .Comprende planta y sección . Se entregará 3 copias en papel y en soporte magnetico</t>
  </si>
  <si>
    <t>X60126</t>
  </si>
  <si>
    <t>EA1270</t>
  </si>
  <si>
    <t>Análisis de afectación en Equipos AT/MT</t>
  </si>
  <si>
    <t>Realización de un informe que recoja las modificaciones a realizar en la parte de AT o MT por reforma de una posición AT o MT de acoplamiento, línea o transformador de una subestación. Siguiendo instrucciones del gestor del Proyecto y la documentación existente, visitando la instalación para aclaración del estado y situación real de la instalación.</t>
  </si>
  <si>
    <t>X60127</t>
  </si>
  <si>
    <t>EA1280</t>
  </si>
  <si>
    <t>Análisis de afectación en Obra Civil</t>
  </si>
  <si>
    <t>Realización de un informe que recoja las modificaciones a realizar en la parte de obra civil por reforma de una posición AT o MT de acoplamiento, línea o transformador de una subestación. Siguiendo instrucciones del gestor del Proyecto y la documentación existente, visitando la instalación para aclaración del estado y situación real de la instalación.</t>
  </si>
  <si>
    <t>X60128</t>
  </si>
  <si>
    <t>EA1290</t>
  </si>
  <si>
    <t>Ingeniería de desarrollo proy. de potencia sustitución de aparamenta</t>
  </si>
  <si>
    <t>Ingeniería de desarrollo necesario para la sustitución de aparamenta, considerando esta unidad por posición/calle completa. Mediciones iniciales previas de obra - Planos de disposición física (planta y alzado) con indicación de conductores, cadenas, aisladores y racores de conexión. - Planta de obra civil donde se indiquen las unidades constructivas tipo utilizadas.- Planos de Estructura Metálica. -Planos de montaje con el contenido indicado en los planos tipo de la propiedad - En caso de reformas o ampliaciones incluye modificar los esquemas existentes de la instalación. Toda esta documentación debe entregarse para aprobación de la propiedad previa a la entrega definitiva. Al terminar la obra, deberán actualizarse todos los planos "as built", del proyecto ejecutado.</t>
  </si>
  <si>
    <t>X60129</t>
  </si>
  <si>
    <t>EA1300</t>
  </si>
  <si>
    <t>Elaboración o actualización del Plan de Autoprotección</t>
  </si>
  <si>
    <t>Elaboración o actualización de la documentación definida en el Anexo II del RD 393/2007, Capítulo 1. Identificación de los titulares y del emplazamiento de la actividad., Capítulo 2. Descripción detallada de la actividad y del medio físico en el que se desarrolla., Capítulo 3. Inventario, análisis y evaluación de riesgos, Capítulo 4. Inventario y descripción de las medidas y medios de autoprotección, Capítulo 5. Programa de mantenimiento de instalaciones., Capítulo 6. Plan de actuación ante emergencias, Capítulo 7. Integración del plan de autoprotección en otros de ámbito superior, Capítulo 8. Implantación del Plan de Autoprotección, Capítulo 9. Mantenimiento de la eficacia y actualización del Plan de Autoprotección, y anexos.
Todo de acuerdo con formatos y estandares de Endesa.</t>
  </si>
  <si>
    <t>X60130</t>
  </si>
  <si>
    <t>EA20</t>
  </si>
  <si>
    <t>PROYECTOS/INGENIERIA DE CONTROL, PROTECCIÓN Y TELECONTROL</t>
  </si>
  <si>
    <t xml:space="preserve">Se confeccionarán los proyectos según:
Procedimiento para la confección de proyectos de control y protección, NZC001. 
Estándar de ingeniería correspondiente a cada posición. 
Pliego de condiciones generales para el suministro de proyectos de control y protección. 
En el caso de instalaciones con SICOP, se considerará incluida en cada una de las unidades de ingeniería, la configuración de las UCPs. 
Al terminar la obra, deberá entregarse actualizada toda la información del proyecto ejecutado. 
Se deberán entregar 4 copias en papel ( 2 en formato A3 y 2 en A4 ) y una en soporte informático. </t>
  </si>
  <si>
    <t>X602</t>
  </si>
  <si>
    <t>EA2050</t>
  </si>
  <si>
    <t>Ingeniería de control y protección Posición de MT</t>
  </si>
  <si>
    <t>Ingeniería de desarrollo del proyecto de control y protección de una posición completa de MT de simple o doble barra, tipo; Línea MT ó Autoproductor ó Cable ó Trafo ó Acoplamiento ó Batería de condensadores, que tomando como base el esquema unifilar de la instalación y especificaciones de la propiedad, se particularice para la instalación objeto de esta medición. El alcance de la documentación técnica a realizar será: Realización del Esquema Funcional de la posición . Realización de Esquema de Cableado de la posición. Realización de Esquema de Cableado del armario de protección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</si>
  <si>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X60205</t>
  </si>
  <si>
    <t>EA2080</t>
  </si>
  <si>
    <t>Ingeniería de control y protección Posición de MT repetitiva</t>
  </si>
  <si>
    <t>Unidad que se aplicará por cada ingeniería repetitiva en la misma instalación de una posición tipo; Línea MT ó Autoproductor ó Cable ó Trafo ó Acoplamiento ó Batería de condensadores. El alcance de la documentación técnica a realizar será:. Realización del Esquema Funcional de la posición . Realización de Esquema de Cableado de la posición. Realización de Esquema de Cableado del armario de protección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</si>
  <si>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X60208</t>
  </si>
  <si>
    <t>EA2110</t>
  </si>
  <si>
    <t>Ingeniería de control y protección Barra/s de MT</t>
  </si>
  <si>
    <t>Ingeniería de desarrollo del proyecto de control y protección de una posición de Barra de MT, que tomando como base el esquema unifilar de la instalación y especificaciones de la propiedad, se particularice para la instalación objeto de esta medición. El alcance de la documentación técnica a realizar será:. Realización del Esquema Funcional de la posición . Realización de Esquema de Cableado de la posición. Realización de Esquema de Cableado del armario de protección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</si>
  <si>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X60211</t>
  </si>
  <si>
    <t>EA2140</t>
  </si>
  <si>
    <t>Ingeniería de control y protección Barra/s de AT</t>
  </si>
  <si>
    <t>Ingeniería de desarrollo del proyecto de control y protección de una posición de Barra de AT, que tomando como base el esquema unifilar de la instalación y especificaciones de la propiedad, se particularice para la instalación objeto de esta medición. El alcance de la documentación técnica a realizar será: Realización del Esquema Funcional de la posición . Realización de Esquema de Cableado de la posición. Realización de Esquema de Cableado del armario de protección. Realización de Esquema de Cableado del armario centralizador de la posición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</si>
  <si>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X60214</t>
  </si>
  <si>
    <t>EA2170</t>
  </si>
  <si>
    <t>Ingeniería de control y protección Diferencial de Barras para una posición</t>
  </si>
  <si>
    <t>Ingeniería de desarrollo del proyecto de control y protección para la unidad central en nuevas instalaciones o para la ampliación de una posición en una Diferencial de Barras existente. El alcance de la documentación técnica a realizar será: Realización del Esquema Funcional de cada posición . Realización de Esquema de Cableado de cada posición . Realización de Esquema de Cableado del armario de protección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</si>
  <si>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X60217</t>
  </si>
  <si>
    <t>EA2200</t>
  </si>
  <si>
    <t>Ingeniería de control y protección Posición Línea de AT rural</t>
  </si>
  <si>
    <t>Ingeniería de desarrollo del proyecto de control y protección de una posición de Línea de 45 a 66 kV del tipo rural, entendiendo como rural, la dotada de protecciones de sobreintensidad direccionales para fase y neutro, o protección de distancia .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</si>
  <si>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X60220</t>
  </si>
  <si>
    <t>EA2230</t>
  </si>
  <si>
    <t>Ingeniería de control y protección Posición Línea de AT rural repetitiva</t>
  </si>
  <si>
    <t>Unidad que se aplicará por cada ingeniería repetitiva en la misma instalación de una posición tipo; Línea de 45 a 66 kV del tipo rural, entendiendo como rural, la dotada de protecciones de sobreintensidad direccionales para fase y neutro, o protección de distancia .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</si>
  <si>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X60223</t>
  </si>
  <si>
    <t>EA2260</t>
  </si>
  <si>
    <t>Ingeniería de control y protección Posición Línea de AT</t>
  </si>
  <si>
    <t>Ingeniería de desarrollo del proyecto de control y protección de una posición de Línea o Batería de Condensadores de AT.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</si>
  <si>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X60226</t>
  </si>
  <si>
    <t>EA2290</t>
  </si>
  <si>
    <t>Ingeniería de control y protección Posición Línea de AT repetitiva</t>
  </si>
  <si>
    <t>Unidad que se aplicará por cada ingeniería repetitiva en la misma instalación de una posición tipo; Línea o Batería de condensadores de AT .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</si>
  <si>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X60229</t>
  </si>
  <si>
    <t>EA2320</t>
  </si>
  <si>
    <t>Ingeniería de control y protección Posición Línea de AT crítica o Cable de AT</t>
  </si>
  <si>
    <t>Ingeniería de desarrollo del proyecto de control y protección de una posición de Línea AT critica o Cable de AT.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</si>
  <si>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X60232</t>
  </si>
  <si>
    <t>EA2350</t>
  </si>
  <si>
    <t>Ingeniería de control y protección Posición Línea de AT crítica o Cable de AT repetitiva</t>
  </si>
  <si>
    <t>Unidad que se aplicará por cada ingeniería repetitiva en la misma instalación de una posición tipo; Línea AT crítica o Cable de AT .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</si>
  <si>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X60235</t>
  </si>
  <si>
    <t>EA2380</t>
  </si>
  <si>
    <t>Ingeniería de control y protección Posición AT Trafo o Acoplamiento Barras AT rural</t>
  </si>
  <si>
    <t>Ingeniería de desarrollo del proyecto de una posición AT Trafo o Acoplamiento AT del tipo rural, entendiendo como rural, la dotada de protecciones de sobreintensidad fase y neutro. El alcance de la documentación técnica a realizar será:. Realización del Esquema Funcional de la posición.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</si>
  <si>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X60238</t>
  </si>
  <si>
    <t>EA2390</t>
  </si>
  <si>
    <t>Ingeniería de control y protección Posición AT Trafo o Acoplamiento Barras AT rural repetitiva</t>
  </si>
  <si>
    <t>Unidad que se aplicará por cada ingeniería repetitiva en la misma instalación de una posición tipo; AT Trafo o Acoplamiento Barras AT rural .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</si>
  <si>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X60239</t>
  </si>
  <si>
    <t>EA2410</t>
  </si>
  <si>
    <t>Ingeniería de control y protección Posición AT Trafo o Acoplamiento Barras AT</t>
  </si>
  <si>
    <t>Ingeniería de desarrollo del proyecto de control y protección de una posición de AT Trafo o Acoplamiento de Barras de AT.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</si>
  <si>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X60241</t>
  </si>
  <si>
    <t>EA2420</t>
  </si>
  <si>
    <t>Ingeniería de control y protección Posición AT Trafo o Acoplamiento Barras AT repetitiva</t>
  </si>
  <si>
    <t>Unidad que se aplicará por cada ingeniería repetitiva en la misma instalación de una posición tipo; AT Trafo o Acoplamiento Barras AT. El alcance de la documentación técnica a realizar será:. Realización del Esquema Funcional de la posición . Realización de Esquema de Cableado de la posición. Realización de Esquema de Cableado del armario de protección . Realización de Esquema de Cableado del armario centralizador de la posición.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</si>
  <si>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X60242</t>
  </si>
  <si>
    <t>EA2440</t>
  </si>
  <si>
    <t>Ingeniería de control y protección máquina Trafo de dos devanados</t>
  </si>
  <si>
    <t>Ingeniería de desarrollo del proyecto de control y protección de una posición máquina Trafo de dos devanados. Entendiendo como posición de máquina Trafo, la dotada de sus protecciones propias (temperatura, buccholz, .), diferencial o cuba y regulación. El alcance de la documentación técnica a realizar será:. Realización del Esquema Funcional de la posición máquina Trafo . Realización de Esquema de Cableado de la posición máquina Trafo. Realización de Esquema de Cableado del armario de protección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</si>
  <si>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X60244</t>
  </si>
  <si>
    <t>EA2450</t>
  </si>
  <si>
    <t>Ingeniería de control y protección máquina Trafo de dos devanados repetitiva</t>
  </si>
  <si>
    <t>Unidad que se aplicará por cada ingeniería repetitiva del proyecto de control y protección de una posición máquina Trafo de dos devanados. Entendiendo como posición de máquina Trafo, la dotada de sus protecciones propias (temperatura, buccholz, .), diferencial o cuba y regulación. El alcance de la documentación técnica a realizar será:. Realización del Esquema Funcional de la posición máquina Trafo . Realización de Esquema de Cableado de la posición máquina Trafo. Realización de Esquema de Cableado del armario de protección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</si>
  <si>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X60245</t>
  </si>
  <si>
    <t>EA2470</t>
  </si>
  <si>
    <t>Ingeniería de control y protección máquina Trafo de tres devanados</t>
  </si>
  <si>
    <t>Ingeniería de desarrollo del proyecto de control y protección de una posición máquina Trafo de tres devanados. Entendiendo como posición de máquina Trafo, la dotada de sus protecciones propias (temperatura, buccholz, .), diferencial o cuba y regulación. El alcance de la documentación técnica a realizar será:. Realización del Esquema Funcional de la posición máquina Trafo . Realización de Esquema de Cableado de la posición máquina Trafo. Realización de Esquema de Cableado del armario de protección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</si>
  <si>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X60247</t>
  </si>
  <si>
    <t>EA2471</t>
  </si>
  <si>
    <t>Ingeniería de control y protección máquina Trafo de tres devanados repetitiva</t>
  </si>
  <si>
    <t>Unida que se aplicará por cada ingeniería repetitiva del proyecto de control y protección de una posición máquina Trafo de tres devanados. Entendiendo como posición de máquina Trafo, la dotada de sus protecciones propias (temperatura, buccholz, .), diferencial o cuba y regulación. El alcance de la documentación técnica a realizar será:. Realización del Esquema Funcional de la posición máquina Trafo . Realización de Esquema de Cableado de la posición máquina Trafo. Realización de Esquema de Cableado del armario de protección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</si>
  <si>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X60248</t>
  </si>
  <si>
    <t>EA2500</t>
  </si>
  <si>
    <t>Ingeniería de control y protección Trafo de Servicios Auxiliares</t>
  </si>
  <si>
    <t>Ingeniería de desarrollo del proyecto de control y protección de una posición completa de Trafo para servicios auxiliares. El alcance de la documentación técnica a realizar será:. Realización del Esquema Funcional de la posición . Realización de Esquema de Cableado de la posición. Realización de Esquema de Cableado del armario de BT del Trafo . Lista de Cables de Control .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</si>
  <si>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X60250</t>
  </si>
  <si>
    <t>EA2530</t>
  </si>
  <si>
    <t>Ingeniería de control y protección Cuadro de SA de CA o CC</t>
  </si>
  <si>
    <t>Ingeniería de desarrollo del proyecto de control y protección de una posición Cuadro SA de distribución en CA o CC. El alcance de la documentación técnica a realizar será:. Realización del Esquema Funcional de la distribución de SA de CA o CC . Realización de Esquema del cuadro de distribución. Realización de Esquema de Cableado del cuadro de distribución. Cálculos de CC y c.d.t. Lista de Cables de Control . Listado de señales para Telecontrol. Relación de Materiales. Mediciones iniciales. En caso de reformas de los Servicios Auxiliares existentes, se emplearán múltiplos de esta unidad a definir en cada caso. Incluye modificar los esquemas existentes de la instalación, afectados por la misma. Toda esta documentación debe entregarse para aprobación de la propiedad antes de comenzar la obra.</t>
  </si>
  <si>
    <t>X60253</t>
  </si>
  <si>
    <t>EA2620</t>
  </si>
  <si>
    <t>Ingeniería de control y protección Remota Telecontrol AT convencional o ampliación de una posición</t>
  </si>
  <si>
    <t>Ingeniería de desarrollo del proyecto de control y protección para la unidad central de una RTU convencional o ampliación de una posición. El alcance de la documentación técnica a realizar será:. Realización de Esquema de Cableado de la RTU. Lista de Cables de Control . Listado de programación de la RTU (Base de datos). Configuración de Base de Datos. Relación de Materiales. Mediciones iniciales. En caso de reformas o ampliaciones incluye modificar los esquemas existentes de la instalación, afectados por la misma. Toda esta documentación debe entregarse para aprobación de la propiedad antes de comenzar la obra.</t>
  </si>
  <si>
    <t>X60262</t>
  </si>
  <si>
    <t>EA2650</t>
  </si>
  <si>
    <t>Ingeniería de control y protección Remota SICOP o ampliación de una posición</t>
  </si>
  <si>
    <t>Ingeniería de desarrollo del proyecto de control y protección para la unidad central (UCS) de una Remota SICOP o ampliación de una posición (UCP). El alcance de la documentación técnica a realizar será:. Realización de Esquema de Cableado de la UCS. Lista de Cables de Control . Listado de programación de la UCS (Base de datos). Configuración de Base de Datos. Relación de Materiales. Mediciones iniciales. En caso de reformas o ampliaciones incluye modificar los esquemas existentes de la instalación, afectados por la misma. Toda esta documentación debe entregarse para aprobación de la propiedad antes de comenzar la obra.</t>
  </si>
  <si>
    <t>X60265</t>
  </si>
  <si>
    <t>EA2670</t>
  </si>
  <si>
    <t>Ingeniería de adaptación del proyecto tipo de contaje R.P.M. para una SSE completa</t>
  </si>
  <si>
    <t>Elaboración de la ingeniería de detalle de todos los contadores y registradores de R.P.M. de una SSEE completa a partir del proyecto tipo que le sea de aplicación. Incluídas mediciones iniciales. Generación de toda la documentación normalizada en formato papel y en soporte digital. Esta documentación normalizada debe entregarse para aprobación de la propiedad antes de comenzar la obra.</t>
  </si>
  <si>
    <t>X60267</t>
  </si>
  <si>
    <t>EA2680</t>
  </si>
  <si>
    <t>Ingeniería de control para CD sin protecciones o ampliación de una posición</t>
  </si>
  <si>
    <t>Ingeniería de desarrollo del proyecto de control de los equipos comunes necesarios para el Telemando de un CD sin protecciones o ampliación de una posición. El alcance de la documentación técnica a realizar será:. Realización del Esquema Funcional del CD . Realización del Esquema de Cableado del armario de control . Listado de programación de la RTU (base de datos). Configuración Base de Datos RTU. Lista de cables de 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</si>
  <si>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X60268</t>
  </si>
  <si>
    <t>EA2690</t>
  </si>
  <si>
    <t>Ingeniería de adaptación del proyecto tipo de control, protección y telecontrol del conjunto de posiciones de una SSEE completa y para un máximo de 5 posiciones de AT y 8 posiciones de MT. Se excluye el contaje de R.P.M.</t>
  </si>
  <si>
    <t>Elaboración de la ingeniería de detalle de todas las posiciones de la SSEE a partir del proyecto tipo que le sea de aplicación. Incluídas mediciones iniciales. Generación de la documentación normalizada para todas y cada una de las posiciones de la SSEE, en formato papel y en soporte digital. Quedan excluidas las posiciones de contaje de R.P.M. Esta documentación normalizada debe entregarse para aprobación de la propiedad antes de comenzar la obra.</t>
  </si>
  <si>
    <t>X60269</t>
  </si>
  <si>
    <t>EA2700</t>
  </si>
  <si>
    <t>Ingeniería de adaptación del proyecto tipo de control, protección y telecontrol del conjunto de posiciones de una SSEE completa y para un máximo de 6 posiciones de AT y 24 posiciones de MT. Se excluye el contaje de R.P.M.</t>
  </si>
  <si>
    <t>X60270</t>
  </si>
  <si>
    <t>EA2710</t>
  </si>
  <si>
    <t>Ingeniería de control Remota Autoproductor</t>
  </si>
  <si>
    <t>Ingeniería de desarrollo del proyecto de control para la incorporación de una Remota de Autoproductor a una posición existente. El alcance de la documentación técnica a realizar será:. Realización del Esquema Funcional . Realización del Esquema de Cableado del armario de control . Listado de programación de la RTU (base de datos). Configuración Base de Datos RTU. Lista de cables de 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</si>
  <si>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X60271</t>
  </si>
  <si>
    <t>EA2740</t>
  </si>
  <si>
    <t>Ingeniería de control y Telemando apoyo MT</t>
  </si>
  <si>
    <t>Ingeniería de desarrollo del proyecto de control de una posición de Telemando de apoyo MT . El alcance de la documentación técnica a realizar será:. Realización del Esquema Funcional de la posición . Realización del Esquema de Cableado del armario de control . Listado de programación de la RTU (base de datos). Configuración Base de Datos RTU. Relación de Materiales. En caso de reformas o ampliaciones incluye modificar los esquemas existentes de la instalación, afectados por la misma. Toda esta documentación debe entregarse para aprobación de la propiedad antes de comenzar la obra.</t>
  </si>
  <si>
    <t>X60274</t>
  </si>
  <si>
    <t>EA2770</t>
  </si>
  <si>
    <t>Ingeniería de control para sistema de comunicación protecciones y equipos comunicables</t>
  </si>
  <si>
    <t>Ingeniería de desarrollo del proyecto de control para el sistema de comunicaciones de las protecciones y los equipos comunicables de la instalación . El alcance de la documentación técnica a realizar será:. Realización del Esquema Funcional del sistema . Realización del Esquema de Cableado del sistema . Listado de parámetros de configuración (direcciones, velocidad,.). Relación de Materiales. Mediciones iniciales. En caso de reformas o ampliaciones incluye modificar los esquemas existentes de la instalación, afectados por la misma. Toda esta documentación debe entregarse para aprobación de la propiedad antes de comenzar la obra.</t>
  </si>
  <si>
    <t>X60277</t>
  </si>
  <si>
    <t>EA2790</t>
  </si>
  <si>
    <t>Ingeniería de control y protección equipo teledisparo/teleprotección</t>
  </si>
  <si>
    <t>Ingeniería de desarrollo necesario para el montaje o sustitución equipo de teledisparo/teleprotección. Incluye las modificaciones necesarias en ambos extremos del sistema de protección.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</si>
  <si>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X60279</t>
  </si>
  <si>
    <t>EA2810</t>
  </si>
  <si>
    <t>Esquema unifilar general con los secundarios de TT y TI</t>
  </si>
  <si>
    <t>Confección del esquema unifilar general con los secundarios de TT y TI y equipos asociados (protecciones, medida, .) de todas las posiciones de toda la instalación.</t>
  </si>
  <si>
    <t>X60281</t>
  </si>
  <si>
    <t>EA2830</t>
  </si>
  <si>
    <t>Situación de equipos y conducciones cables en planta</t>
  </si>
  <si>
    <t xml:space="preserve">Confección del plano para la situación de equipos y conducciones cables en planta. </t>
  </si>
  <si>
    <t>X60283</t>
  </si>
  <si>
    <t>EA2840</t>
  </si>
  <si>
    <t xml:space="preserve">Copia adicional en papel de ingeniería de detalle </t>
  </si>
  <si>
    <t>Efectuar una copia adicional, suplementaria a las definidas como obligatorias, en papel, del mismo tamaño en el que se haya entregado al ingeniería original o la "AS BUILT", a petición se la propiedad, debidamente oredenada y encuadernada. A efectos de cómputo de hojas se considerarán como tales las hojas impresas, no contabilizando los separadores.</t>
  </si>
  <si>
    <t>X60284</t>
  </si>
  <si>
    <t>EA30</t>
  </si>
  <si>
    <t>INGENIERÍA DE CONTROL Y PROTECCIÓN PARA SUSTITUCIONES</t>
  </si>
  <si>
    <t xml:space="preserve">Se confeccionarán los proyectos según:. 
Procedimiento para la confección de proyectos de control y protección, NZC001. 
Estándar de ingeniería correspondiente a cada posición. 
Pliego de condiciones generales para el suministro de proyectos de control y protección. 
En el caso de instalaciones con SICOP, se considerará incluida en cada una de las unidades de ingeniería, la configuración de las UCPs. 
Al terminar la obra, deberá entregarse actualizada toda la información del proyecto ejecutado. 
Se deberán entregar 4 copias en papel ( 2 en formato A3 y 2 en A4 ) y una en soporte informático. </t>
  </si>
  <si>
    <t>X603</t>
  </si>
  <si>
    <t>EA3050</t>
  </si>
  <si>
    <t>Ingeniería de control para la sustitución relé sobreintensidad fases/neutro</t>
  </si>
  <si>
    <t>Ingeniería de desarrollo necesario para la sustitución de una protección de sobreintensidad fases/neutro o imagen térmica o cuba o equivalente.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</si>
  <si>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X60305</t>
  </si>
  <si>
    <t>EA3080</t>
  </si>
  <si>
    <t>Ingeniería de control para la sustitución relé sobreintensidad direccional fases/neutro</t>
  </si>
  <si>
    <t>Ingeniería de desarrollo necesario para la sustitución de una protección de sobreintensidad direccional fases/neutro.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</si>
  <si>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X60308</t>
  </si>
  <si>
    <t>EA3110</t>
  </si>
  <si>
    <t>Ingeniería de control para la sustitución relé de frecuencia</t>
  </si>
  <si>
    <t>Ingeniería de desarrollo necesario para la sustitución de un relé de frecuencia.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</si>
  <si>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X60311</t>
  </si>
  <si>
    <t>EA3140</t>
  </si>
  <si>
    <t>Ingeniería de control para la sustitución relé Diferencial de Trafo 2 devanados</t>
  </si>
  <si>
    <t>Ingeniería de desarrollo necesario para la sustitución de un relé Diferencial de Trafo de 2 devanados.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</si>
  <si>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X60314</t>
  </si>
  <si>
    <t>EA3170</t>
  </si>
  <si>
    <t>Ingeniería de control para la sustitución relé Diferencial de Trafo 3 devanados</t>
  </si>
  <si>
    <t>Ingeniería de desarrollo necesario para la sustitución de un relé Diferencial de Trafo de 3 devanados.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</si>
  <si>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X60317</t>
  </si>
  <si>
    <t>EA3200</t>
  </si>
  <si>
    <t>Ingeniería de control para la sustitución relé de sincronismo</t>
  </si>
  <si>
    <t>Ingeniería de desarrollo necesario para la sustitución de un relé de sincronismo.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</si>
  <si>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X60320</t>
  </si>
  <si>
    <t>EA3230</t>
  </si>
  <si>
    <t>Ingeniería de control para la sustitución relé de máxima/mínima tensión</t>
  </si>
  <si>
    <t>Ingeniería de desarrollo necesario para la sustitución de un relé de máxima/mínima tensión.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</si>
  <si>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X60323</t>
  </si>
  <si>
    <t>EA3260</t>
  </si>
  <si>
    <t>Ingeniería de control para la sustitución de un regulador de tensión</t>
  </si>
  <si>
    <t>Ingeniería de desarrollo necesario para la sustitución de un regulador de tensión.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</si>
  <si>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X60326</t>
  </si>
  <si>
    <t>EA3290</t>
  </si>
  <si>
    <t>Ingeniería de control para la sustitución relé diferencial de Línea</t>
  </si>
  <si>
    <t>Ingeniería de desarrollo necesario para la sustitución de un relé diferencial de Línea de fases segregadas o no. Incluye las modificaciones necesarias en ambos extremos del sistema de protección.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</si>
  <si>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X60329</t>
  </si>
  <si>
    <t>EA3320</t>
  </si>
  <si>
    <t>Ingeniería de control para la sustitución relé de distancia</t>
  </si>
  <si>
    <t>Ingeniería de desarrollo necesario para la sustitución de un relé de distancia que puede incluir funciones adicionales, tales como sincronismo, reenganchador, sobreintensidad direccional de neutro.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</si>
  <si>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X60332</t>
  </si>
  <si>
    <t>EA3380</t>
  </si>
  <si>
    <t>Ingeniería de control para la sustitución de un oscilo</t>
  </si>
  <si>
    <t>Ingeniería de desarrollo necesario para la sustitución de un oscilo.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</si>
  <si>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X60338</t>
  </si>
  <si>
    <t>EA3410</t>
  </si>
  <si>
    <t>Ingeniería de control para la sustitución de aparamenta</t>
  </si>
  <si>
    <t>Ingeniería de desarrollo necesario para la sustitución de aparamenta, considerando esta unidad para cada equipo a sustituir, tales como TT, TI, seccionadores, interruptores, celdas blindadas, juego de TTs, TIs.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</si>
  <si>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X60341</t>
  </si>
  <si>
    <t>EA3440</t>
  </si>
  <si>
    <t>Delineación en CAD hoja esquemas de control y protección existentes</t>
  </si>
  <si>
    <t>Trabajos necesarios para la delineación en CAD de una hoja en formato A3 o A4 de un esquema de control, protección o Telecontrol existentes. El documento de origen podrá encontrarse en cualquier formato y calidad (vegetal, papel, mano alzada, soporte magnético, etc.). Se aplicarán los criterios contemplados en el procedimiento GE.</t>
  </si>
  <si>
    <t>X60344</t>
  </si>
  <si>
    <t>EA40</t>
  </si>
  <si>
    <t>TRÁMITES PREVIOS PARA SUBESTACIONES</t>
  </si>
  <si>
    <t>X604</t>
  </si>
  <si>
    <t>EA4010</t>
  </si>
  <si>
    <t>Gestión de archivo de planos</t>
  </si>
  <si>
    <t>Gestion de prestamo ó devolución , registro y archivo de un plano de obra civil, Alta Tensión ó esquema de Control y protección que puede estar realizado en formato vegetal o en CAD. Contado por unidad de plano gestionado. Se incluye la actualización de la base de datos.</t>
  </si>
  <si>
    <t>X60401</t>
  </si>
  <si>
    <t>EA4020</t>
  </si>
  <si>
    <t>Gestión terrenos para subestación</t>
  </si>
  <si>
    <t>Gestión para la localización y compra del terreno. Incluye la presentación de 3 terrenos alternativos. Contrato de opción de compra.Estudio de viabilidad trazas LAT (2 alternativas). Presentación de la documentación con apoyo de fotos, planos e imágenes.</t>
  </si>
  <si>
    <t>X60402</t>
  </si>
  <si>
    <t>EA4030</t>
  </si>
  <si>
    <t>Recalificación terrenos</t>
  </si>
  <si>
    <t>Realizar todas las gestiones y documentación para la recalificación del terreno a la actividad requerida.</t>
  </si>
  <si>
    <t>X60403</t>
  </si>
  <si>
    <t>EA4040</t>
  </si>
  <si>
    <t>Justificación finalidad del Proyecto y compatibilidad actuación con planteamiento urbanístico y sectorial</t>
  </si>
  <si>
    <t xml:space="preserve">Justificación específica de la finalidad del Proyecto y de la compatibilidad de la actuación con el planteamiento urbanístico y sectorial. Realización y tramitación en caso de requerimiento de cualquier Administración u otros organismos. </t>
  </si>
  <si>
    <t>X60404</t>
  </si>
  <si>
    <t>EA4050</t>
  </si>
  <si>
    <t>Estudio de Impacto Paisajístico</t>
  </si>
  <si>
    <t>Estudio de Impacto Paisajístico. Realización y tramitación por separado del estudio de impacto ambiental, en caso de requerimiento de cualquier Administración u otros organismos.</t>
  </si>
  <si>
    <t>X60405</t>
  </si>
  <si>
    <t>EA4060</t>
  </si>
  <si>
    <t>Estudio Arqueológico y de afectación a restos arqueológicos</t>
  </si>
  <si>
    <t>Estudio Arqueológico y de si la actuación afecta a restos arqueológicos o de interés declarado. Realización y tramitación por separado del estudio de impacto ambiental, en caso de requerimiento de cualquier Administración u otros organismos.</t>
  </si>
  <si>
    <t>X60406</t>
  </si>
  <si>
    <t>EA4070</t>
  </si>
  <si>
    <t>Informe de afectación a plan sectorial agrario</t>
  </si>
  <si>
    <t>Informe de si el ámbito de actuación no está comprometido a un plan sectorial agrario. Realización y tramitación en caso de requerimiento de cualquier Administración u otros organismos.</t>
  </si>
  <si>
    <t>X60407</t>
  </si>
  <si>
    <t>EA4080</t>
  </si>
  <si>
    <t>Informe impacto a acuíferos clasificados</t>
  </si>
  <si>
    <t>Informe de si la actuación afecta a acuíferos clasificados. Realización y tramitación por separado del estudio de impacto ambiental, en caso de requerimiento de cualquier Administración u otros organismos.</t>
  </si>
  <si>
    <t>X60408</t>
  </si>
  <si>
    <t>EA4090</t>
  </si>
  <si>
    <t>Estudio de impacto visual</t>
  </si>
  <si>
    <t>Estudio de impacto visual. Realización y tramitación por separado del estudio de impacto ambiental, en caso de requerimiento de cualquier Administración u otros organismos.</t>
  </si>
  <si>
    <t>X60409</t>
  </si>
  <si>
    <t>EA4100</t>
  </si>
  <si>
    <t>Estudio de impacto medioambiental</t>
  </si>
  <si>
    <t>Estudio de impacto medioambiental. Realización y tramitación en caso de requerimiento de cualquier Administración u otros organismos.Incluirá los estudios de impacto paisajístico, arqueológico,, acuíferos, impacto visual, de ruido y de campos electromagnéticos.</t>
  </si>
  <si>
    <t>X60410</t>
  </si>
  <si>
    <t>EA4110</t>
  </si>
  <si>
    <t>Estudio de ruido</t>
  </si>
  <si>
    <t>Estudio de ruido. Realización y tramitación por separado del estudio de impacto ambiental, en caso de requerimiento de cualquier Administración u otros organismos.</t>
  </si>
  <si>
    <t>X60411</t>
  </si>
  <si>
    <t>EA4120</t>
  </si>
  <si>
    <t>Estucio de campos electromagnéticos</t>
  </si>
  <si>
    <t>Estucio de campos electromagnéticos. Realización y tramitación en caso de requerimiento de cualquier Administración u otros organismos.</t>
  </si>
  <si>
    <t>X60412</t>
  </si>
  <si>
    <t>EA4130</t>
  </si>
  <si>
    <t>Otros estudios o proyectos singulares</t>
  </si>
  <si>
    <t>Cualquier estudio o proyecto singular pedido por la administración u otros organismos.</t>
  </si>
  <si>
    <t>X60413</t>
  </si>
  <si>
    <t>EA4140</t>
  </si>
  <si>
    <t>Permisos oficiales de SSEE</t>
  </si>
  <si>
    <t>Gestiones realcionadas con la obtención de todos y cada uno de los Permisos Oficiales que posibiliten la construcción de la obra. A partir de los proyectos realizados se preparará toda la documentación necesaria, con el formato y número de copias exigible en cada momento, para la presentación de la misma en las administraciones y organismos afectados. En caso de que éstas lo requieran se presentará en ficheros PDF y en ningú caso en los ficheros de origen (word, autocad, etc.). A partir de ésta se deberá realizar un seguimientos exhaustivo, con el fin de saber en cada momento en que fase de autorización se encuentra la obra en concreto. A tal fin se deberá realizar un informe semanal de seguimiento que será presentado a ENDESA.  El Informe estará basado en una planificación previa de las actividades que dicho seguimiento comporta. La planificación e informe de seguimiento será realizada con la herramienta informática Microsoft Project.</t>
  </si>
  <si>
    <t>X60414</t>
  </si>
  <si>
    <t>EA4150</t>
  </si>
  <si>
    <t xml:space="preserve">Permisos particulares </t>
  </si>
  <si>
    <t>Identificación de los propietarios afectados por la ejecución de la obra y obtención de todos y cada uno de los Permisos Particulares que posibiliten la construcción de la obra. De igual forma que para la obtención de los Permisos Oficiales, se deberá realizar un informe de seguimiento basado en una planificación previa y con presentación semanal a ENDESA.  El precio total será el nº de permisos por el importe unitario.</t>
  </si>
  <si>
    <t>X60415</t>
  </si>
  <si>
    <t>EA4160</t>
  </si>
  <si>
    <t>Lista de materiales estratégicos SUBESTACIONES</t>
  </si>
  <si>
    <t>Realización de la lista de materiales estratégicos de Subestaciones necesarios para la construcción de la Subestación. La consideración de material estratégico se irá facilitando puntualmente por ENDESA.</t>
  </si>
  <si>
    <t>X60416</t>
  </si>
  <si>
    <t>EA4170</t>
  </si>
  <si>
    <t>Mediciones SUBESTACIONES</t>
  </si>
  <si>
    <t>Realización del documento de mediciones según el modelo tipo y siguiendo el criterio del baremo de subestaciones, de aplicación en cada momento en cuanto a la valoración de las distintas actividades y definición de las mismas. Las unidades del documento de mediciones serán las adaptadas del proyecto tipo cuando exista o en su defecto la de un proyecto de similares características.</t>
  </si>
  <si>
    <t>X60417</t>
  </si>
  <si>
    <t>EA4180</t>
  </si>
  <si>
    <t>Presentación virtual</t>
  </si>
  <si>
    <t>Con el objetivo de presentar el proyecto de construcción de nuevas subestaciones o líneas a los organismos oficiales, medios de comunicación y dirección de ENDESA DISTRIBUCION, de una forma atractiva y clara, se deberá realizar una CD_ROM, multimedia interactivo de la implementación sobre el terreno de la subestación y de las líneas de AT asociadas. El material visual deberá contener tanto imágenes reales como virtuales y estar apoyado por los gráficos y textos necesarios, así colmo la correspondiente locución y banda sonora.Incluye composición fotográfica hasta 10 fotos tamaña folio.</t>
  </si>
  <si>
    <t>X60418</t>
  </si>
  <si>
    <t>EA4200</t>
  </si>
  <si>
    <t>Estudio básico SE Normalizada para nuevos suministros</t>
  </si>
  <si>
    <t>Comprende la adaptación de una documentación estándar consistente en: Memoria descriptiva, planos unifilares, planos de situación, emplazamiento y planta, mediciones valoradas y cronograma, según documento "ESTUDIOS PARA ATENCIÓN DE SOLICITUDES DE NUEVOS SUMINISTROS".</t>
  </si>
  <si>
    <t>X60420</t>
  </si>
  <si>
    <t>EA4210</t>
  </si>
  <si>
    <t>Estudio de detalle para nuevos suministros</t>
  </si>
  <si>
    <t>Comprende la realización de la siguiente documentación: Memoria descriptiva, planos unifilares actual y proyectado, disposición física actual y proyectado, mediciones valoradas y cronograma, según documento "ESTUDIOS PARA ATENCIÓN DE SOLICITUDES DE NUEVOS SUMINISTROS".</t>
  </si>
  <si>
    <t>X60421</t>
  </si>
  <si>
    <t>EA50</t>
  </si>
  <si>
    <t>SEGUIMIENTO OBRAS Y MONTAJES</t>
  </si>
  <si>
    <t>X605</t>
  </si>
  <si>
    <t>EA5020</t>
  </si>
  <si>
    <t>Seguimiento, Certificaciones, Control de Calidad (mensual)</t>
  </si>
  <si>
    <t>Prestación de los servicios de Control de Calidad, Medio Ambiente en la construcción y montaje, de subestaciones y/o líneas eléctricas de alta tensión, comprendiendo la supervisión de la recepción de los equipos, de la realización de obras civiles, del montaje de estructuras metálicas, del montaje electromecánico, puesta en servicio, incluso el control y verificación de la documentación asociada al desarrollo de la obra, como: proyectos, planos, informes de pruebas, certificaciones, etc. Así como el seguimiento y activación, las mediciones y certificaciones parciales y finales de obras,  y vigilancia medioambiental durante el desarrollo de las actividades de construcción y montaje de subestaciones, según definido en NNZ024.
Se utiliza esta unidad en el caso de una obra de duración superior a un mes.</t>
  </si>
  <si>
    <t>X60502</t>
  </si>
  <si>
    <t>EA5030</t>
  </si>
  <si>
    <t>Seguimiento, Certificaciones, Control de Calidad (1 solo mes)</t>
  </si>
  <si>
    <t>Prestación de los servicios de Control de Calidad, Medio Ambiente en la construcción y montaje, de subestaciones y/o líneas eléctricas de alta tensión, comprendiendo la supervisión de la recepción de los equipos, de la realización de obras civiles, del montaje de estructuras metálicas, del montaje electromecánico, puesta en servicio, incluso el control y verificación de la documentación asociada al desarrollo de la obra, como: proyectos, planos, informes de pruebas, certificaciones, etc. Así como el seguimiento y activación, las mediciones y certificaciones parciales y finales de obras,  y vigilancia medioambiental durante el desarrollo de las actividades de construcción y montaje de subestaciones, según definido en NNZ024.
Se utiliza esta unidad en el caso de una pequeña obra de duración igual o inferior a un mes.</t>
  </si>
  <si>
    <t>X60503</t>
  </si>
  <si>
    <t>EA5040</t>
  </si>
  <si>
    <t>Complemento por visita adicional</t>
  </si>
  <si>
    <t>Visita para la prestación de los servicios de Control de Calidad, Medio Ambiente en la construcción y montaje, de subestaciones y/o líneas eléctricas de alta tensión, comprendiendo la supervisión de la recepción de los equipos, de la realización de obras civiles, del montaje de estructuras metálicas, del montaje electromecánico, puesta en servicio, incluso el control y verificación de la documentación asociada al desarrollo de la obra, como: proyectos, planos, informes de pruebas, certificaciones, etc. Así como el seguimiento y activación, las mediciones y certificaciones parciales y finales de obras,  y vigilancia medioambiental durante el desarrollo de las actividades de construcción y montaje de subestaciones, según definido en NNZ024.
Esta visita es un complemento a las unidades de seguimiento y deberá ser expresamente encargada por escrito por EDE.</t>
  </si>
  <si>
    <t>X60504</t>
  </si>
  <si>
    <t>EA5050</t>
  </si>
  <si>
    <t>Coordinación de Seguridad y Salud (mensual)</t>
  </si>
  <si>
    <t>Funciones y responsabilidades de la Coordinación de Seguridad y Salud, referidas en el R.D. 1.627/97, ejecutadas por el técnico competente asignado por la empresa proveedora de estos servicios, según definido en NNZ024.
Se utiliza esta unidad en el caso de una obra de duración superior a un mes.</t>
  </si>
  <si>
    <t>X60505</t>
  </si>
  <si>
    <t>EA5060</t>
  </si>
  <si>
    <t>Coordinación de Seguridad y Salud (1 solo mes)</t>
  </si>
  <si>
    <t>Funciones y responsabilidades de la Coordinación de Seguridad y Salud, referidas en el R.D. 1.627/97, ejecutadas por el técnico competente asignado por la empresa proveedora de estos servicios, según definido en NNZ024.
Se utiliza esta unidad en el caso de una pequeña obra de duración igual o inferior a un mes.</t>
  </si>
  <si>
    <t>X60506</t>
  </si>
  <si>
    <t>EB</t>
  </si>
  <si>
    <t>OBRA CIVIL PARQUE</t>
  </si>
  <si>
    <t>X61</t>
  </si>
  <si>
    <t>EB00</t>
  </si>
  <si>
    <t>MOVIMIENTO DE TIERRAS/EXCAVACIÓN/RELLENOS</t>
  </si>
  <si>
    <t>X610</t>
  </si>
  <si>
    <t>EB0050</t>
  </si>
  <si>
    <t>Desbroce y limpieza de terreno</t>
  </si>
  <si>
    <t>M3</t>
  </si>
  <si>
    <t>Desbroce y limpieza del terreno, incluso capa vegetal hasta 25 cm de espesor, tocones, árboles, etc., incluyendo carga, transporte a vertedero y cánon de vertido, según Art. 300 PG3</t>
  </si>
  <si>
    <t>X61005</t>
  </si>
  <si>
    <t>EB0100</t>
  </si>
  <si>
    <t>Excavación de terreno a cielo abierto</t>
  </si>
  <si>
    <t>Desmonte y limpieza de cualquier clase de terreno hasta la cota requerida por la D.F., incluyendo carga y transporte a donde indique la propiedad. En el caso de vertedero, incluye el cánon de vertido.</t>
  </si>
  <si>
    <t>X61010</t>
  </si>
  <si>
    <t>EB0150</t>
  </si>
  <si>
    <t>Excavación de zanjas y cimentaciones</t>
  </si>
  <si>
    <t>Excavación de cualquier clase de terreno en apertura de zanjas, cimentaciones, pozos, etc. Incluye; preparación, marcado, excavación, entibado (si procede), carga y transporte a donde indique la propiedad. En el caso de vertedero, incluye el cánon de vertido.</t>
  </si>
  <si>
    <t>X61015</t>
  </si>
  <si>
    <t>EB0200</t>
  </si>
  <si>
    <t>Excavación o demolición en roca u hormigón</t>
  </si>
  <si>
    <t>Excavación o demolición en roca u hormigón. Incluye; preparación, marcado, excavación, entibado si procede, carga, transporte a vertedero y cánon de vertido.</t>
  </si>
  <si>
    <t>X61020</t>
  </si>
  <si>
    <t>EB0210</t>
  </si>
  <si>
    <t>Suplemento excavacion o demolicion manual</t>
  </si>
  <si>
    <t>Suplemento por excavacion de zanjas y cimentaciones de forma manual, zanjas de cables, red de tierras, etc.en cualquier terreno incluido roca u hormigon. Por indicacion de la propiedad</t>
  </si>
  <si>
    <t>X61021</t>
  </si>
  <si>
    <t>EB0220</t>
  </si>
  <si>
    <t>Transporte residuos centro autorizado</t>
  </si>
  <si>
    <t>Transporte residuos centro reciclage/monodeposito/vertedero especializado/recorrido inferior o igual a 20 Km, camión 7 t, carga mecánica, no incluidos en otras partidas.</t>
  </si>
  <si>
    <t>X61022</t>
  </si>
  <si>
    <t>EB0250</t>
  </si>
  <si>
    <t>Apertura y cierre de Zanja, para cables de potencia</t>
  </si>
  <si>
    <t>M</t>
  </si>
  <si>
    <t>Apertura y cierre de zanja de aproximadamente 0,7 x 1,2 m (ancho x profundidad), para tendido de cables de potencia, no está incluido el tendido y sí la preparación, marcado de zanja, excavación, relleno con arena, ladrillo, cinta señalización y compactación hasta la cota 0. Se ejecutará según plano de la propiedad</t>
  </si>
  <si>
    <t>X61025</t>
  </si>
  <si>
    <t>EB0260</t>
  </si>
  <si>
    <t>Apertura y cierre de Zanja, para cables de potencia entubados</t>
  </si>
  <si>
    <t>Apertura y cierre de zanja de 0,7 x 1,2 m (ancho x profundidad), para tendido de cables de potencia, no está incluido el tendido y sí la preparación, marcado de zanja, excavación, colocacion y hormigonado de 3 tubos de hasta 160 mm, relleno con material de excavacion, ladrillo, cinta señalización y compactación hasta la cota 0. Se ejecutará según plano de la propiedad</t>
  </si>
  <si>
    <t>X61026</t>
  </si>
  <si>
    <t>EB0270</t>
  </si>
  <si>
    <t>Suplemento por apertura y cierre de zanja de forma manual</t>
  </si>
  <si>
    <t>Suplemento por apertura y cierre de zanjas de forma manual no incluidas en otra partida y realizadas por indicacion de la propiedad</t>
  </si>
  <si>
    <t>X61027</t>
  </si>
  <si>
    <t>EB0300</t>
  </si>
  <si>
    <t>Apertura y cierre de zanja para red de tierras</t>
  </si>
  <si>
    <t>Apertura y cierre de zanja de aproximadamente 0,4 x 0,8 m (ancho x profundidad) para tendido red de tierras subterránea, no está incluido el tendido y sí la preparación, marcado de la zanja, excavación, relleno con tierra vegetal hasta 0,4 m y relleno con material procedente de la excavación compactada en capas de 20 cm, hasta llegar a cota 0. Se ejecutará según plano de la propiedad</t>
  </si>
  <si>
    <t>X61030</t>
  </si>
  <si>
    <t>EB0310</t>
  </si>
  <si>
    <t>Relleno en superficie</t>
  </si>
  <si>
    <t>Extendido y compactación de suelo adecuado, en tongadas de 25 cm de grueso, como máximo, con compactación del 95 % PN, utilizando motoniveladora y rodillo vibratorio autopropulsado y humedeciendo, según norma NTE-ADE y Artículos PG3. Incluye el transporte del terreno si este es procedente de la propia excavación</t>
  </si>
  <si>
    <t>X61031</t>
  </si>
  <si>
    <t>EB0320</t>
  </si>
  <si>
    <t>Suministro de tierra seleccionada de aportación</t>
  </si>
  <si>
    <t>Suministro de tierra seleccionada de aportación según PG3. Incluye aportación, carga y transporte hasta pie de obra.</t>
  </si>
  <si>
    <t>X61032</t>
  </si>
  <si>
    <t>EB0330</t>
  </si>
  <si>
    <t>Suministro de tierra adecuada de aportación.</t>
  </si>
  <si>
    <t>Suministro de tierra adecuada de aportación PG3. Incluye aportación, carga y transporte hasta pie de obra.</t>
  </si>
  <si>
    <t>X61033</t>
  </si>
  <si>
    <t>EB0350</t>
  </si>
  <si>
    <t>Relleno en superficie con zahorra</t>
  </si>
  <si>
    <t>Suministro y relleno en superficie con zahorra, compactada en capas de espesor menor de 25 cm., regado y compactado al 95% Proctor o hasta alcanzar el grado de compactación exigido por la D.F. Incluyendo suministro, carga y transporte.</t>
  </si>
  <si>
    <t>X61035</t>
  </si>
  <si>
    <t>EB0400</t>
  </si>
  <si>
    <t xml:space="preserve">Relleno de zanjas y huecos de cimentación </t>
  </si>
  <si>
    <t>Relleno, extendido, regado y compactado de tierras en zanjas y huecos de cimentación, en tongadas de 25 cm de espesor, hasta alcanzar el grado de compactación exigido por la Dirección de Obra. Incluye carga, transporte y aportación de tierras en caso de no utilizar material procedente de la excavación.</t>
  </si>
  <si>
    <t>X61040</t>
  </si>
  <si>
    <t>EB0450</t>
  </si>
  <si>
    <t>Suministro y extendido de arena o gravilla machacada 18-20 mm en subbase edificaciones</t>
  </si>
  <si>
    <t>Suministro y extendido de arena o gravilla machacada 18-20 mm, en capa de 10 cm. Incluye aportación, carga y transporte.</t>
  </si>
  <si>
    <t>X61045</t>
  </si>
  <si>
    <t>EB0500</t>
  </si>
  <si>
    <t>Suministro y extendido de grava de 30-40 mm para urbanización del parque</t>
  </si>
  <si>
    <t>Suministro y extendido de grava de canto rodado en capa de 10 cm de espesor, con una granulometría de 30/40 mm . Incluye aportación, carga y transporte.</t>
  </si>
  <si>
    <t>X61050</t>
  </si>
  <si>
    <t>EB0510</t>
  </si>
  <si>
    <t xml:space="preserve">Suministro y extendido de grava de canto rodado, con una granulometría de 50/70 mm. </t>
  </si>
  <si>
    <t>Suministro y extendido de grava de canto rodado, con una granulometría de 50/70 mm con medios mecánicos. Incluye aportación, carga y transporte.</t>
  </si>
  <si>
    <t>X61051</t>
  </si>
  <si>
    <t>EB0520</t>
  </si>
  <si>
    <t>Retirada de grava en parques de intemperie</t>
  </si>
  <si>
    <t>Retirada de grava previa a la excavacion de cimentaciones en modificaciones de parques existentes</t>
  </si>
  <si>
    <t>X61052</t>
  </si>
  <si>
    <t>EB0550</t>
  </si>
  <si>
    <t>Extendido de grava de 50-70 mm para cubeto transformadores</t>
  </si>
  <si>
    <t>Suministro y extendido de grava de canto rodado, con una granulometría de 50/70 mm. Incluye aportación, carga y transporte.</t>
  </si>
  <si>
    <t>X61055</t>
  </si>
  <si>
    <t>EB10</t>
  </si>
  <si>
    <t>ENCOFRADOS/HORMIGONADOS</t>
  </si>
  <si>
    <t>X611</t>
  </si>
  <si>
    <t>EB1050</t>
  </si>
  <si>
    <t>Encofrado recto, para hormigón visto</t>
  </si>
  <si>
    <t>Encofrado recto con chapas metálicas o en madera machihembrada cepillada, para hormigón visto en muros a una o dos caras, según NTE-EME. Incluye el suministro de materiales, ejecución del encofrado y desencofrado y el desencofrante.</t>
  </si>
  <si>
    <t>X61105</t>
  </si>
  <si>
    <t>EB1060</t>
  </si>
  <si>
    <t>Encofrado recto, para hormigón no visto</t>
  </si>
  <si>
    <t>X61106</t>
  </si>
  <si>
    <t>EB1070</t>
  </si>
  <si>
    <t>Encofrado visto para pilares de sección rectangular</t>
  </si>
  <si>
    <t xml:space="preserve">Montaje y desmontaje de encofrado con plafones metálicos y puntales metálicos para pilares de sección rectangular, para dejar el hormigón visto, de altura &lt;=3 m, según NTE-EME. Incluye montaje y desmontaje. </t>
  </si>
  <si>
    <t>X61107</t>
  </si>
  <si>
    <t>EB1100</t>
  </si>
  <si>
    <t>Encofrado en jácenas, vigas, nervios</t>
  </si>
  <si>
    <t>Encofrado con chapas metálicas o madera de pino machiembrada, en jácenas, vigas y nervios. Incluye limpieza, humedecido , aplicación de desencofrante y elementos complementarios para su estabilidad y adecuada ejecución y desencofrado. Construido s/NTE-EHU</t>
  </si>
  <si>
    <t>X61110</t>
  </si>
  <si>
    <t>EB1110</t>
  </si>
  <si>
    <t>Encofrado para losas, para una altura de como máximo 3 m, con tablero de madera de pino</t>
  </si>
  <si>
    <t>Encofrado para losas, para una altura de como máximo 3 m, con tablero de madera de pino, , según NTE-EME. Incluye montaje y desmontaje</t>
  </si>
  <si>
    <t>X61111</t>
  </si>
  <si>
    <t>EB1120</t>
  </si>
  <si>
    <t>Formación de junta de trabajo</t>
  </si>
  <si>
    <t>ML</t>
  </si>
  <si>
    <t>Formación de junta de trabajo, en elementos hormigonados "in situ", con perfil elastomérico de alma plana, de 250 mm de ancho, colocado en el interior</t>
  </si>
  <si>
    <t>X61112</t>
  </si>
  <si>
    <t>EB1150</t>
  </si>
  <si>
    <t>Acero coarrugado B-500-S y B-500-T</t>
  </si>
  <si>
    <t>KG</t>
  </si>
  <si>
    <t>Suministro y colocación de acero coarrugado para armaduras, s/.EHE, B-500-S o B-500-T (límite elástico 5100 kg/cm2) de cualquier diámetro. Incluye cortado, doblado, armado e instalado.</t>
  </si>
  <si>
    <t>X61115</t>
  </si>
  <si>
    <t>EB1160</t>
  </si>
  <si>
    <t>Vaina de tubo de acero corrugado para armaduras</t>
  </si>
  <si>
    <t>Vaina de tubo de acero corrugado para armaduras activas de diámetro 170 mm y 0,3 mm de espesor, fijada con alambres</t>
  </si>
  <si>
    <t>X61116</t>
  </si>
  <si>
    <t>EB1200</t>
  </si>
  <si>
    <t xml:space="preserve">Hormigón HM-10 </t>
  </si>
  <si>
    <t>Suministro de hormigón HM-10, amasado en planta, colocado en obra, vibrado y curado. Incluye; preparación, aporte de vallas para el emplazamiento de camión cuba (en caso necesario), vertido de hormigón, extendido y aplanado del mismo, y recogida de vallas.</t>
  </si>
  <si>
    <t>X61120</t>
  </si>
  <si>
    <t>EB1250</t>
  </si>
  <si>
    <t xml:space="preserve">Hormigón HM-15 </t>
  </si>
  <si>
    <t>Suministro de hormigón HM-15, amasado en planta, colocado en obra, vibrado y curado. Incluye; preparación, aporte de vallas para el emplazamiento de camión cuba (en caso necesario), vertido de hormigón, extendido y aplanado del mismo, y recogida de vallas.</t>
  </si>
  <si>
    <t>X61125</t>
  </si>
  <si>
    <t>EB1300</t>
  </si>
  <si>
    <t xml:space="preserve">Hormigón HM-20/- /20 </t>
  </si>
  <si>
    <t>Suministro de hormigón HM-20/-/20 en masa de cualquier consistencia, amasado en planta, colocado en obra, vibrado y curado. Incluye; preparación, aporte de vallas para el emplazamiento de camión cuba (en caso necesario), vertido de hormigón, extendido y aplanado del mismo, y recogida de vallas.</t>
  </si>
  <si>
    <t>X61130</t>
  </si>
  <si>
    <t>EB1350</t>
  </si>
  <si>
    <t xml:space="preserve">Hormigón HM-20/- /40 </t>
  </si>
  <si>
    <t>Suministro de hormigón HM-20/-/40 en masa de cualquier consistencia, amasado en planta, colocado en obra, vibrado y curado. Incluye; preparación, aporte de vallas para el emplazamiento de camión cuba (en caso necesario), vertido de hormigón, extendido y aplanado del mismo, y recogida de vallas.</t>
  </si>
  <si>
    <t>X61135</t>
  </si>
  <si>
    <t>EB1400</t>
  </si>
  <si>
    <t>Hormigón HA-25/- /12</t>
  </si>
  <si>
    <t>Suministro de hormigón HA-25/-/12 para armar ( para cualquier densidad de armadura de hierro por m3 ) de cualquier consistencia, incluido sulforesistente si la propiedad lo considera necesario, amasado en planta, colocado en obra, vibrado y curado. Incluye; preparación, aporte de vallas para el emplazamiento de camión cuba (en caso necesario), vertido de hormigón, extendido y aplanado del mismo, y recogida de vallas.</t>
  </si>
  <si>
    <t>X61140</t>
  </si>
  <si>
    <t>EB1450</t>
  </si>
  <si>
    <t xml:space="preserve">Hormigón HA-25/- /20 </t>
  </si>
  <si>
    <t>Suministro de hormigón HA-25/-/20 para armar ( para cualquier densidad de armadura de hierro por m3 ) de cualquier consistencia, incluido sulforesistente si la propiedad lo considera necesario, amasado en planta, colocado en obra, vibrado y curado. Incluye; preparación, aporte de vallas para el emplazamiento de camión cuba (en caso necesario), vertido de hormigón, extendido y aplanado del mismo, y recogida de vallas.</t>
  </si>
  <si>
    <t>X61145</t>
  </si>
  <si>
    <t>EB1500</t>
  </si>
  <si>
    <t xml:space="preserve">Hormigón HA-25/- /40 </t>
  </si>
  <si>
    <t>Suministro de hormigón HA-25/-/40 para armar ( para cualquier densidad de armadura de hierro por m3 ) de cualquier consistencia, incluido sulforesistente si la propiedad lo considera necesario, amasado en planta, colocado en obra, vibrado y curado. Incluye; preparación, aporte de vallas para el emplazamiento de camión cuba (en caso necesario), vertido de hormigón, extendido y aplanado del mismo, y recogida de vallas.</t>
  </si>
  <si>
    <t>X61150</t>
  </si>
  <si>
    <t>EB1550</t>
  </si>
  <si>
    <t xml:space="preserve">Montaje lámina de polietileno de 0.8 mm. de espesor 
</t>
  </si>
  <si>
    <t>Suministro y montaje lámina de polietileno de 0.8 mm. de espesor colocada sobre la base de cimentación; incluso P.P. de solapes. Incluye transporte, instalación y acabados.</t>
  </si>
  <si>
    <t>X61155</t>
  </si>
  <si>
    <t>EB1560</t>
  </si>
  <si>
    <t>Impermeabilización asfáltica de muros</t>
  </si>
  <si>
    <t>Suministro y colocación de impermeabilización de sótanos mediante imprimación asfáltica, envolviéndola totalmente y protegida mediante membrana de polietileno de alta densidad (PEHD) con relieve semicónico.</t>
  </si>
  <si>
    <t>X61156</t>
  </si>
  <si>
    <t>EB1570</t>
  </si>
  <si>
    <t>Impermeabilización de paramentas</t>
  </si>
  <si>
    <t>Impermeabilización de paramentas verticales y horizontales de hormigón, con 1,8 kg/m2 emulsión bituminosa catiónica (EC-), s/ NBE-QB-90 y Artículo 213 PG3</t>
  </si>
  <si>
    <t>X61157</t>
  </si>
  <si>
    <t>EB1580</t>
  </si>
  <si>
    <t>Suministro y colocacion de geotextil</t>
  </si>
  <si>
    <t>Suministro y colocacion de geotextil de caracterísiticas definidas por la propiedad, según indicaciones Artículo 290 PG3, o equivalente en vigor.</t>
  </si>
  <si>
    <t>X61158</t>
  </si>
  <si>
    <t>EB1590</t>
  </si>
  <si>
    <t>Suministro y colocacion de lámina separadora</t>
  </si>
  <si>
    <t>Suministro y colocacion de lámina separadora de fieltro de polipropileno/polietileno con un peso de 110 a 130 g/m2, colocada no adherida</t>
  </si>
  <si>
    <t>X61159</t>
  </si>
  <si>
    <t>EB1600</t>
  </si>
  <si>
    <t>Ejecución de pilote CPI-8</t>
  </si>
  <si>
    <t>Ejecución de pilote de diámetro de 65 cm con barrena continua, tipo CPI-8, según NTE-CPI, incluyendo hormigón HA-30 Arido 12 y fluido con superfluidificante, colocación, cortes, soldados y/o empalmes de armaduras (sin sumistro de acero) carga y transporte del mateiral y equipamiento necesario aasí como la carga y transporte de material de desecho a vertedero, si fuera necesario, incluyendo el canon de vertido.</t>
  </si>
  <si>
    <t>X61160</t>
  </si>
  <si>
    <t>EB1610</t>
  </si>
  <si>
    <t>Resanado de pilares de hormigón</t>
  </si>
  <si>
    <t>Resanado de pilares de hormigón, hasta sanear la estructurar oxidada y reconstrucción con mortero de resina de dos componenetes y terminación con pintura de caucho acrílico. Realizado mediante indicaciones y procedimientos de la propiedad, y a su petición. No incluye la preparación y puntales.</t>
  </si>
  <si>
    <t>X61161</t>
  </si>
  <si>
    <t>EB1620</t>
  </si>
  <si>
    <t>Formación de pendientes con hormigón</t>
  </si>
  <si>
    <t xml:space="preserve">Formación de pendientes con hormigón de dosificación 150 kg/m3 de cemento pórtland con caliza CEM II/B-L 32,5 R, de 10 cm de espesor medio </t>
  </si>
  <si>
    <t>X61162</t>
  </si>
  <si>
    <t>EB20</t>
  </si>
  <si>
    <t>CANALIZACIONES/ARQUETAS PARA PASO DE CABLES</t>
  </si>
  <si>
    <t>X612</t>
  </si>
  <si>
    <t>EB2050</t>
  </si>
  <si>
    <t>Fabricación y montaje de losas para canalizaciones</t>
  </si>
  <si>
    <t>Fabricación y montaje de losas para canalizaciones con hormigón HA-25/P/12 con doble armadura interior de mallazo electrosoldado de diámetro 4 mm y # 20 cm, o similar de dimensiones acordes a las existentes o proyectadas. Incluye la carga y transporte a lugar de montaje.</t>
  </si>
  <si>
    <t>X61205</t>
  </si>
  <si>
    <t>EB2100</t>
  </si>
  <si>
    <t>Apertura y cierre de canales de cables con losas</t>
  </si>
  <si>
    <t>Apertura y cierre de canales de cables con losas, dejando la instalación en perfecto estado. Se habilitarán pasos provisionales para el perfecto funcionamiento de la instalación.</t>
  </si>
  <si>
    <t>X61210</t>
  </si>
  <si>
    <t>EB2150</t>
  </si>
  <si>
    <t>Apertura y cierre de tapas de falso suelo</t>
  </si>
  <si>
    <t>Apertura y cierre de tapas de falso suelo en casetas, sala mandos, etc. , dejando la instalación en perfecto estado. Se habilitarán pasos provisionales para el perfecto funcionamiento de la instalación.</t>
  </si>
  <si>
    <t>X61215</t>
  </si>
  <si>
    <t>EB2200</t>
  </si>
  <si>
    <t xml:space="preserve">Construcción canal reforzado (paso de vehiculos) para paso de cables </t>
  </si>
  <si>
    <t>Construcción canal para paso de cables, reforzado para paso de vehiculos, según planos de Proyecto Tipo SPH10504 o equivalente, totalmente terminado. Incluye excavación de terreno, acondicionado, instalación y acabado.</t>
  </si>
  <si>
    <t>X61220</t>
  </si>
  <si>
    <t>EB2210</t>
  </si>
  <si>
    <t>Construcción canal reforzado canal "A" para paso de cables.</t>
  </si>
  <si>
    <t>Construcción canal reforzado con las características indicadas según planos de Proyecto Tipo SPH10501 o equivalente.</t>
  </si>
  <si>
    <t>X61221</t>
  </si>
  <si>
    <t>EB2220</t>
  </si>
  <si>
    <t>Construcción canal reforzado canal "B" o "C" para paso de cables.</t>
  </si>
  <si>
    <t>X61222</t>
  </si>
  <si>
    <t>EB2250</t>
  </si>
  <si>
    <t>Construcción canal normalizado para paso de cables</t>
  </si>
  <si>
    <t>Construcción canal normalizado para paso de cables según planos de Proyecto Tipo SPH10503 o equivalente de 0,5 x 0,50 m (ancho x alto), totalmente terminado. Incluye excavación de terreno, acondicionado, instalación y acabado.</t>
  </si>
  <si>
    <t>X61225</t>
  </si>
  <si>
    <t>EB2260</t>
  </si>
  <si>
    <t>Construcción canal para paso de cables, de 45x25 cm</t>
  </si>
  <si>
    <t>Construcción canal para paso de cables, de 40x25 cm de dimensiones interiores, formado por solera de hormigón en masa H-20 de 15 cm y bordillos de 25x15 cm prefabricados de hormigon, tomados con morteror; incluso excavación, encofrados y desencofrados necesarios, cortes en solera para drenaje. Incluye también, materiales y medios necesarios para dejar terminada la obra. Segun plano de la propiedad</t>
  </si>
  <si>
    <t>X61226</t>
  </si>
  <si>
    <t>EB2270</t>
  </si>
  <si>
    <t>Construcción canal DOBLE para paso de cables, de 45x25 cm</t>
  </si>
  <si>
    <t>Construcción canal DOBLE para paso de cables, con dos huecos de 40x25 cm de dimensiones interiores, formado por solera de hormigón en masa H-20 de 15 cm y bordillos de 25x15 cm prefabricados de hormigon, tomados con morteror; incluso excavación, encofrados y desencofrados necesarios, cortes en solera para drenaje. Incluye también, materiales y medios necesarios para dejar terminada la obra. Segun plano de la propiedad</t>
  </si>
  <si>
    <t>X61227</t>
  </si>
  <si>
    <t>EB2300</t>
  </si>
  <si>
    <t>Construcción canal de hormigón para paso de cables, de 40x40 cm</t>
  </si>
  <si>
    <t>Construcción canal de hormigón para paso de cables, de 40x40 cm de dimensiones interiores y 10 cm de espesor de paredes y fondo, empotrado en solera de hormigón, con precerco de angular en perfil laminado L-30x3 con garras de fijación y tapa modular de chapa lisa estriada de 5 mm de espesor con p.p. de redondos de Y 8 mm para apoyo en angular; incluso excavación, encofrados y desencofrados necesarios, dos manos de imprimación anticorrosiva, dos manos de pintura al esmalte y ayudas de albañilería. Incluye también transporte, materiales y medios necesarios para dejar terminada la obra.</t>
  </si>
  <si>
    <t>X61230</t>
  </si>
  <si>
    <t>EB2350</t>
  </si>
  <si>
    <t>Canal tipo "A" de 100x70 cm.</t>
  </si>
  <si>
    <t>Metro lineal de canal tipo "A" de 100 x 70 cm (ancho x alto), s/plano de la propiedad. Incluso excavación, transporte de tierras a vertedero, encofrado y desencofrado, armaduras, tapas, perchas, drenaje. Completamente terminado.</t>
  </si>
  <si>
    <t>X61235</t>
  </si>
  <si>
    <t>EB2400</t>
  </si>
  <si>
    <t>Canal tipo "B" de 40x50 cm.</t>
  </si>
  <si>
    <t>Metro lineal de canal tipo "B" de 40 x 50 cm (ancho x alto), s/plano de la propiedad. Incluso excavación, transporte de tierras a vertedero, encofrado y desencofrado, armaduras, tapas, perchas, drenaje. Completamente terminado.</t>
  </si>
  <si>
    <t>X61240</t>
  </si>
  <si>
    <t>EB2450</t>
  </si>
  <si>
    <t>Canal tipo "C" de 25x275 cm.</t>
  </si>
  <si>
    <t>Metro lineal de canal tipo "C" de 25 x 275 cm (ancho x alto), s/plano de la propiedad. Incluso excavación, transporte de tierras a vertedero, encofrado y desencofrado, armaduras, tapas, perchas, drenaje. Completamente terminado.</t>
  </si>
  <si>
    <t>X61245</t>
  </si>
  <si>
    <t>EB2460</t>
  </si>
  <si>
    <t>Canal prefabricado de dimensiones interiores 0,68 x 1,05</t>
  </si>
  <si>
    <t>Metro lineal de colocación de canal prefabricado de dimensiones interiores 0,68 x 1,05 incluyendo:  - Excavación y preparación del terreno.  - Suministro, vertido y extendido de capa de arena en fondo excavación para nivelación.  - Colocación de canaleta prefabricada de dimensiones indicadas y longitud unitaria de 1 m.  - Relleno y compactado tierras en excavación restante.  - Suministro y colocación tapas. Totalmente acabado.</t>
  </si>
  <si>
    <t>X61246</t>
  </si>
  <si>
    <t>EB2500</t>
  </si>
  <si>
    <t>Construcción arqueta para paso de cables</t>
  </si>
  <si>
    <t>Construcción arqueta colectora para paso de cables de 0,70 x 0,60 m (ancho x alto), según planos de Proyecto Tipo SPH10506 o equivalente, totalmente terminada. Incluye excavación de terreno, acondicionado, instalación y acabado.</t>
  </si>
  <si>
    <t>X61250</t>
  </si>
  <si>
    <t>EB2550</t>
  </si>
  <si>
    <t>Pasatubo de 250-200 mm. de diámetro</t>
  </si>
  <si>
    <t xml:space="preserve">Pasatubo de 250 - 200 mm. de diámetro y 1 m. aproximado de longitud, colocado en zanja corrida de hormigón armado, en previsión de paso de canalizaciones; incluso sellado, pequeño material y ayudas de albañilería. </t>
  </si>
  <si>
    <t>X61255</t>
  </si>
  <si>
    <t>EB2600</t>
  </si>
  <si>
    <t>Pasatubo de 110-150 mm. de diámetro</t>
  </si>
  <si>
    <t xml:space="preserve">Pasatubo de 110 - 150 mm. de diámetro y 1 m. aproximado de longitud, colocado en zanja corrida de hormigón armado, en previsión para paso de canalizaciones; incluso sellado, pequeño material y ayudas de albañilería. </t>
  </si>
  <si>
    <t>X61260</t>
  </si>
  <si>
    <t>EB30</t>
  </si>
  <si>
    <t>CANALIZACIONES FLUIDOS</t>
  </si>
  <si>
    <t>X613</t>
  </si>
  <si>
    <t>EB3050</t>
  </si>
  <si>
    <t>Construcción canalización de fibrocemento 200 mm de diámetro</t>
  </si>
  <si>
    <t>Construcción de canalización de fibrocemento de 200 mm de diámetro para unión de foso de trafo con arqueta o depósito de recogida de aceite, incluyendo excavación y relleno.</t>
  </si>
  <si>
    <t>X61305</t>
  </si>
  <si>
    <t>EB3100</t>
  </si>
  <si>
    <t>Construcción arqueta 80x80x80 cm para recogida de aceite.</t>
  </si>
  <si>
    <t>Construcción arqueta de 80x80x80 cm para recogida de aceite, de citara de fábrica de ladrillo enfoscado por el interior, asentada en losas de 15 cm. de espeso. Completamente terminada.</t>
  </si>
  <si>
    <t>X61310</t>
  </si>
  <si>
    <t>EB3150</t>
  </si>
  <si>
    <t>Construcción de arqueta para paso de aceite o saneamiento</t>
  </si>
  <si>
    <t>Construcción de arqueta para paso de aceite o saneamiento según planos de Proyecto Tipo SPH10701 o equivalente, totalmente terminada.</t>
  </si>
  <si>
    <t>X61315</t>
  </si>
  <si>
    <t>EB3200</t>
  </si>
  <si>
    <t>Construcción zanja de gravas para instalación tubería dren hasta Ø200mm</t>
  </si>
  <si>
    <t>Construcción zanja de gravas para instalación tubería dren hasta Ø200 mm, según planos de Proyecto Tipo SPH10601o equivalente. Incluida excavación mecánica hasta 2 m de profundidad y 0,60 m de ancho, refino de paredes y fondos resultantes, transporte de tierras a vertedero, relleno de zanjas y pozos con gravas para drenaje en tongadas de 25 cm como máximo, suministro y colocación de geotextil de 150 gr/m2 en trasdós muro contención de tierras, y suministro y colocación tubo Dren hasta Ø200 mm</t>
  </si>
  <si>
    <t>X61320</t>
  </si>
  <si>
    <t>EB3210</t>
  </si>
  <si>
    <t>Construcción zanja de gravas para instalación tubería PVC o PET</t>
  </si>
  <si>
    <t>Construcción zanja de gravas para instalación tubería PVC o PET hasta 200mm de diámetro, según Proyecto Tipo. Incluida excavación mecánica hasta 2 m de profundidad y 0,60 m de ancho, refino de paredes y fondos resultantes, transporte de tierras a vertedero, relleno de zanjas y pozos, suministro y colocación tubo, juntas, uniones, cordones, todo totalmente acabado y según planos de Proyecto Tipo.</t>
  </si>
  <si>
    <t>X61321</t>
  </si>
  <si>
    <t>EB3220</t>
  </si>
  <si>
    <t>Tubo de PVC o PET de 300 mm de diámetro nominal o inferior</t>
  </si>
  <si>
    <t>Tubo de PVC o PET de 300 mm de diámetro nominal o inferior de formación helicoidal con perfil rígido nervado exteriormente, autoportante, unión elástica con masilla adhesiva de poliuretano y colocado en el fondo de la zanja.</t>
  </si>
  <si>
    <t>X61322</t>
  </si>
  <si>
    <t>EB3230</t>
  </si>
  <si>
    <t>Tubo de PVC o PET de 400 mm de diámetro nominal d</t>
  </si>
  <si>
    <t>Tubo de PVC o PET de 400 mm de diámetro nominal de formación helicoidal con perfil rígido nervado exteriormente, autoportante, unión elástica con masilla adhesiva de poliuretano y colocado en el fondo de la zanja.</t>
  </si>
  <si>
    <t>X61323</t>
  </si>
  <si>
    <t>EB3240</t>
  </si>
  <si>
    <t xml:space="preserve">Tubo de PVC o PET de 500 mm de diámetro nominal </t>
  </si>
  <si>
    <t>Tubo de PVC o PET de 500 mm de diámetro nominal de formación helicoidal con perfil rígido nervado exteriormente, autoportante, unión elástica con masilla adhesiva de poliuretano y colocado en el fondo de la zanja.</t>
  </si>
  <si>
    <t>X61324</t>
  </si>
  <si>
    <t>EB3250</t>
  </si>
  <si>
    <t xml:space="preserve">Tubo de PVC o PET de 600 mm de diámetro nominal </t>
  </si>
  <si>
    <t>Tubo de PVC o PET de 600 mm de diámetro nominal de formación helicoidal con perfil rígido nervado exteriormente, autoportante, unión elástica con masilla adhesiva de poliuretano y colocado en el fondo de la zanja.</t>
  </si>
  <si>
    <t>X61325</t>
  </si>
  <si>
    <t>EB3300</t>
  </si>
  <si>
    <t>Pozo de registro drenajes</t>
  </si>
  <si>
    <t>Construcción de pozo de registro del sistema de drenajes de la Subestación. Incluye excavación, conexión de tuberías, materiales, rellenos, totalmente terminado según planos de Proyecto Tipo SPH10606 o equivalente.</t>
  </si>
  <si>
    <t>X61330</t>
  </si>
  <si>
    <t>EB3310</t>
  </si>
  <si>
    <t>Suministro y colocación de sumideros</t>
  </si>
  <si>
    <t>X61331</t>
  </si>
  <si>
    <t>EB3320</t>
  </si>
  <si>
    <t>Canalón de PVC para recogida de pluviales</t>
  </si>
  <si>
    <t>Suministro y colocación de canalón de PVC de 185 mm de diámetro para recogida de aguas pluviales, incluso p.p. de piezas especiales, accesorios de anclaje y fijación, andamiaje y medios auxiliares, montaje y conexiones, totalmente instalada.</t>
  </si>
  <si>
    <t>X61332</t>
  </si>
  <si>
    <t>EB3330</t>
  </si>
  <si>
    <t>Tubería de PVC para bajante de pluviales en edificio</t>
  </si>
  <si>
    <t>Suministro y colocación de bajante de PVC de 110 mm de diámetro para evacuación de aguas pluviales, incluso p.p. de piezas especiales, accesorios de anclaje y fijación, andamiaje y medios auxiliares, montaje y conexiones, totalmente instalada. Incluye tramo horizontal por debajo de acera.</t>
  </si>
  <si>
    <t>X61333</t>
  </si>
  <si>
    <t>EB3340</t>
  </si>
  <si>
    <t>Arqueta imbornal</t>
  </si>
  <si>
    <t>Construcción de arqueta imbornal con marco y parrilla metálica, de 60x40 cm, arqueta registro de 51x34 cm y 60 cm de profundidad, solera de hormigón, paredes de ladrillo, enfoscado y enlucido interior, con orificios y conexión a tubería.</t>
  </si>
  <si>
    <t>X61334</t>
  </si>
  <si>
    <t>EB3350</t>
  </si>
  <si>
    <t>Tubo de hormigón armado prefabricado</t>
  </si>
  <si>
    <t>Suministro y colocación de Tubo de hormigón armado prefabricado de 300 mm de diámetro nominal, de 6 bar de presión nominal, unión machihembrada con anilla elastomérica, con grado de dificultad mediano y colocado en el fondo de la zanja.</t>
  </si>
  <si>
    <t>X61335</t>
  </si>
  <si>
    <t>EB40</t>
  </si>
  <si>
    <t>VIALES</t>
  </si>
  <si>
    <t>X614</t>
  </si>
  <si>
    <t>EB4050</t>
  </si>
  <si>
    <t>Construcción vial de hormigón</t>
  </si>
  <si>
    <t>Construcción vial SE según planos de Proyecto Tipo SPH10505 o equivalente, totalmente terminado. incluyendo: Excavación de tierras para formación de cajón vial de 30 cm de profundidad, en terreno compacto,con medios mecánicos y carga sobre camión, repaso y compactación del suelo del cajón resultante con medios mecánicos y compactación del 95 % proctor, relleno y compactación de suelo con tierras extraidas en la excavación hasta conseguir la profundidad deseada, trasporte de tierras sobrantes a vertedero con un recorrido máximo de 10 km, elaboración de una subbase mediante suelo cemento de 0,16 m de espesor, elaboración de una base mediante grava cemento de espesor 0,15 m , compactada al 95 % Proctor, elaboración del pavimento propiamente dicho con hormigón HA-20/P/12 y un espesor de 0,21 m, disponiendo en el mismo una malla electrosoldada AEH-500-T de límite elástico 5100 kg/cm2 de 15x15 cm y redondo de 8 mm de diámetro. El hormigón del pavimento será vertido directamente desde camión y deberá ser regleado, vibrado y se formará una pendiente del 2 % hacia los laterales, debiéndose igualmente rellenar las juntas de dilatación cada 10 m con masilla asfáltica.</t>
  </si>
  <si>
    <t>X61405</t>
  </si>
  <si>
    <t>EB4100</t>
  </si>
  <si>
    <t xml:space="preserve">Construcción vial asfáltico </t>
  </si>
  <si>
    <t>Construcción vial asfáltico según planos de la propiedad, compuesto de: saneamiento y compactación del terreno, al 95% del proctor modificado, base compuesta de aglomerado asfáltico en caliente con capa de 10 cms y capa de rodadura del mismo material de espesor 6 cms.</t>
  </si>
  <si>
    <t>X61410</t>
  </si>
  <si>
    <t>EB4110</t>
  </si>
  <si>
    <t>Corte de pavimento</t>
  </si>
  <si>
    <t>Realizacion de cortes en vial asfaltico o de hormigon, con maquinaria adecuada , según procedimientos y normas de la propiedad.</t>
  </si>
  <si>
    <t>X61411</t>
  </si>
  <si>
    <t>EB4120</t>
  </si>
  <si>
    <t>Acabado de pavimento</t>
  </si>
  <si>
    <t>Acabado de pavimento de hormigón con enlucido manual añadiendo 4 kg/m2 de polvo de cuarzo gris</t>
  </si>
  <si>
    <t>X61412</t>
  </si>
  <si>
    <t>EB50</t>
  </si>
  <si>
    <t>CERRAMIENTOS Y MUROS DE PROTECCIÓN</t>
  </si>
  <si>
    <t>X615</t>
  </si>
  <si>
    <t>EB5050</t>
  </si>
  <si>
    <t>Construcción valla cerramiento recinto SE</t>
  </si>
  <si>
    <t>Construcción valla cerramiento recinto, incluyendo excavación de zanja de 0,30 m de profundidad y 0,30 cm de anchura a lo largo del tendido de la valla, así como excavación en pozo de 0,80 m de profundidad mínimo y 0,40 m de anchura en la zona donde se ubiquen los postes del vallado ( 3 metros entre postes), todo ello para la elaboración de la cimentación correspondiente, en terreno compacto, con medios mecánicos y carga sobre camión; refino de paredes y fondos resultantes de la excavación, transporte de tierras sobrantes, encofrado con tablero de madera para riostras y basamentos en la parte exterior a las instalaciones, hormigonado de la cimentación a base de hormigón HA-175 de una resistencia característica fck = 175 kg/cm2 y cercos verticales de 0,30x0,30 m con varilla de acero de diámetro 8 mm cada 20 cm, varilla de 8 mm de diámetro y 0,50 m de longitud en posición vertical y cada 20 cm, 4 redondos igualmente de 8 mm de diámetro en posición horizontal, en zona sin poste y 2 cercos verticales de 0,30x0,30 m con varilla de acero de diámetro 8 mm y 4 varillas de 8 mm de diámetro y 0,80 m de longitud en posición vertical en zona con poste; murete de bloques de hormigón prefabricados de dimensiones 15x40x20 cm y 20 cm de altura , utilizando para su fijación a la cimentación, hormigón de relleno de las mismas características de la cimentación; instalación de malla simple torsión galvanizada, tipo 50-20/17 (diámetro 4,13 mm) y de 2 m de altura, con postes intermedios constituidos por perfil circular de diámetro 60 mm igualmente galvanizado y cada 3 m de separación, tornapuntas de las mismas características en los cambios de dirección, en cada esquina y al principio del cerramiento; tensores cada 25 m y 4 hiladas alambre galvanizada de diámetro 4 mm en la parte superior. Cada poste dispondrá de pasamano sin plastificar provisto de taladro para fijación de la p. a t.. Todo lo descrito s/plano GE, SPH20402.</t>
  </si>
  <si>
    <t>X61505</t>
  </si>
  <si>
    <t>EB5060</t>
  </si>
  <si>
    <t>Construcción valla cerramiento recinto SE, en AMBIENTE NORMAL con valla electrosoldada galvanizada Tipo Rivisa Fax o similar</t>
  </si>
  <si>
    <t>Construcción de valla de cerramiento, incluyendo excavación, encofrado visto, hormigón de limpiezay hormigonado de murete de cerramiento, colocación de postes y valla electrosoldada galvanizadaTipo Rivisa Fax o similar, para AMBIENTE NORMAL, tubo corrugado de polietileno y rabillo de cable de Cu desnudo de puesta a tierra con terminal de compresión para cable de Cu, conectado al anillo perimetral de puesta a tierra,según planos de Proyecto Tipo SPH10106 o equivalente.</t>
  </si>
  <si>
    <t>X61506</t>
  </si>
  <si>
    <t>EB5070</t>
  </si>
  <si>
    <t>Construcción valla cerramiento recinto SE, en AMBIENTE AGRESIVO O MARINO con valla electrosoldada  plastificada verde Tipo Rivisa Fax o similar</t>
  </si>
  <si>
    <t>Construcción de valla de cerramiento, incluyendo excavación, encofrado visto, hormigón de limpiezay hormigonado de murete de cerramiento, colocación de postes y valla electrosoldada  plastificada verde Tipo Rivisa Fax o similar, para AMBIENTE AGRESIVO O MARINO, tubo corrugado de polietileno y rabillo de cable de Cu desnudo de puesta a tierra con terminal de compresión para cable de Cu, conectado al anillo perimetral de puesta a tierra,según planos de Proyecto Tipo SPH10107 o equivalente.</t>
  </si>
  <si>
    <t>X61507</t>
  </si>
  <si>
    <t>EB5100</t>
  </si>
  <si>
    <t>Construcción de murete de cerramiento con malla electrosoldada, modelo PBH</t>
  </si>
  <si>
    <t>Formación de murete de cerramiento, incluso excavación, encofrado, hormigón, suministro y colocación postes de 60 x 60 mm., galvanizados, malla electrosoldada de 200 x 50 mm. y alambre de 5 mm. galvanizada en caliente, sin acabado de poliester. De 2,5 m. de altura. Completamente terminado. Según plano de la propiedad.</t>
  </si>
  <si>
    <t>X61510</t>
  </si>
  <si>
    <t>EB5130</t>
  </si>
  <si>
    <t>Montar acceso completo a SE</t>
  </si>
  <si>
    <t>Montar acceso completo a SE  ( puerta corredera motorizada, pilastras, puerta peatonal, etc.) según planos del Endesa, SPH101 totalmente terminada. Incluye aportación de materiales, obra civil, construcción y acabados.</t>
  </si>
  <si>
    <t>X61513</t>
  </si>
  <si>
    <t>EB5140</t>
  </si>
  <si>
    <t>Montar Puerta de acceso corredera y motorizada SE</t>
  </si>
  <si>
    <t>Montar puerta de de acceso corredera y motorizada a SE según planos del Endesa, SPH101 totalmente terminada. Incluye aportación de materiales, obra civil, construcción y acabados.</t>
  </si>
  <si>
    <t>X61514</t>
  </si>
  <si>
    <t>EB5150</t>
  </si>
  <si>
    <t>Montar Puerta de acceso parque exterior SE</t>
  </si>
  <si>
    <t>Montar Puerta de de acceso parque exterior SE según planos del Endesa, SPH20300, totalmente terminada. Incluye aportación de materiales, obra civil, construcción y acabados.</t>
  </si>
  <si>
    <t>X61515</t>
  </si>
  <si>
    <t>EB5160</t>
  </si>
  <si>
    <t>Montar puerta de acceso parque de intemperie de 1 m</t>
  </si>
  <si>
    <t>Puerta de acceso al parque de intemperie de subestación de 1m, de 1 hoja de malla electrosoldada ó perfiles tubulares, galvanizada en caliente, totalmente colocada, según planos de la propiedad. Incluye aportación de materiales, excavación y cimentación, pilares de sujeción de la puerta y acabados.</t>
  </si>
  <si>
    <t>X61516</t>
  </si>
  <si>
    <t>EB5170</t>
  </si>
  <si>
    <t>Montar puerta de acceso parque de intemperie de 3 m</t>
  </si>
  <si>
    <t>Puerta de acceso al parque de intemperie de subestación de 3 m, de hojas abatibles, de malla electrosoldada ó perfiles tubulares, galvanizada en caliente, totalmente colocada, según planos de la propiedad. Incluye aportación de materiales, excavación y cimentación, pilares de sujeción de la puerta y acabados.</t>
  </si>
  <si>
    <t>X61517</t>
  </si>
  <si>
    <t>EB5200</t>
  </si>
  <si>
    <t>Montar puerta de acceso de 5 m. de malla electrosolda, modelo PBH</t>
  </si>
  <si>
    <t>Suministro e instalación puerta de acceso de 5 m. de 200x 50 mm. y alambre de 5 mm., galvanizada en caliente, sin acabado de poliester, de 2,5 m.de altura. Incluida obra civil necesaria, completamente terminada. Según plano de la propiedad.</t>
  </si>
  <si>
    <t>X61520</t>
  </si>
  <si>
    <t>EB5250</t>
  </si>
  <si>
    <t>Montaje placas macizas prefabricadas de hormigón de 1,50 m de anchura y 12 cm de espesor</t>
  </si>
  <si>
    <t>Suministro y montaje de placas macizas prefabricadas de hormigón de dimensiones aproximadas de 1,50 m de anchura y 12 cm de espesor, encajadas en pilares prefabricados, para muros cortafuegos en zona de transformadores. Incluye; transporte, medios de elevación, y todo lo necesario para dejar el montaje terminado.</t>
  </si>
  <si>
    <t>X61525</t>
  </si>
  <si>
    <t>EB5300</t>
  </si>
  <si>
    <t>Montaje pilar de hormigón prefabricado de sección 50X50 cm</t>
  </si>
  <si>
    <t>Suministro y montaje de pilar de hormigón armado prefabricado para muros cortafuegos en zona de transformadores de potencia de 0,50x0,50 m de sección con dos encastes laterales. Incluido transporte, cimentación, y todo lo necesario para dejar terminado en montaje.</t>
  </si>
  <si>
    <t>X61530</t>
  </si>
  <si>
    <t>EB5350</t>
  </si>
  <si>
    <t>Cerramiento perimetral a base de placas prefabricadas tipo RSB o similar</t>
  </si>
  <si>
    <t>Suministro y montaje cerramiento de placas tipo RSB o similar, de 15 cm de grosor, altura inferior a 5 m, colocadas mecánicamente sobre la coronación de la cimentación y conectadas con esperas de diámetro 10 mm cada 35 cm, rellenas de hormigón HA-25/B/10/IIa utilizado como rellene del encofrado utilizado. Incluida la parte proporcional de columnas de contrafuerte de 0,2 x 0,1 m , cada 5 m., así como todo el hormigón y armaduras necesarias. Colores : RAL 7032 y RAL 7036, distribuidos según plano proyecto.</t>
  </si>
  <si>
    <t>X61535</t>
  </si>
  <si>
    <t>EB60</t>
  </si>
  <si>
    <t>CONJUNTOS CONSTRUCTIVOS PARQUE</t>
  </si>
  <si>
    <t>X616</t>
  </si>
  <si>
    <t>EB6050</t>
  </si>
  <si>
    <t>Construcción de vial en zona de entrada a cubeto de transformador de potencia</t>
  </si>
  <si>
    <t>Construcción de vial en zona de entrada a cubeto de transformador de potencia, previéndose la utilización de carriles metálicos de rodadura. según planos de Proyecto Tipo SPH111 o equivalente.</t>
  </si>
  <si>
    <t>X61605</t>
  </si>
  <si>
    <t>EB6060</t>
  </si>
  <si>
    <t>Construcción de vial de rodadura trafos</t>
  </si>
  <si>
    <t>Construcción de vial de rodadura de trafos, incluidos los cruces con los viales de entrada a cubetos, según planos de Proyecto Tipo SPH111 o equivalente. Incluidos carriles metálicos, perfiles y aportación del resto de material, construcción, nivelación de los carriles y acabados.</t>
  </si>
  <si>
    <t>X61606</t>
  </si>
  <si>
    <t>EB6070</t>
  </si>
  <si>
    <t>Anclaje de arrastre Transformador de Potencia</t>
  </si>
  <si>
    <t>Construcción de anclaje arrastre de trafo, según planos de Proyecto Tipo SPH16001 o equivalente. Incluye aportación del material, construcción y acabado.</t>
  </si>
  <si>
    <t>X61607</t>
  </si>
  <si>
    <t>EB6150</t>
  </si>
  <si>
    <t>Construcción losa hormigón recogida aceite depósito expansión</t>
  </si>
  <si>
    <t>Construcción de losa de hormigón según planos de la propiedad, anexa a fundación trafo, como ampliación del cubeto de recogida.</t>
  </si>
  <si>
    <t>X61615</t>
  </si>
  <si>
    <t>EB6300</t>
  </si>
  <si>
    <t>Construcción depósito recolector aceite para 60 m3 de capacidad</t>
  </si>
  <si>
    <t>Construcción depósito recolector de aceite para una capacidad de 60 m3, completamente terminado, según planos del GE SPH05100. Incluye, aportación de materiales, construcción, instalación de bomba, niveles, tuberías y todo lo necesario para su acabado.</t>
  </si>
  <si>
    <t>X61630</t>
  </si>
  <si>
    <t>EB6310</t>
  </si>
  <si>
    <t>Construcción depósito recolector aceite para 37 m3 de capacidad</t>
  </si>
  <si>
    <t>Construcción depósito recolector de aceite para una capacidad de 37 m3, completamente terminado, según planos del GE SPH05100.  Incluye, aportación de materiales, construcción, instalación de bomba, niveles, tuberías y todo lo necesario para su acabado.</t>
  </si>
  <si>
    <t>X61631</t>
  </si>
  <si>
    <t>EB6320</t>
  </si>
  <si>
    <t>Construcción depósito recolector aceite para 23 m3 de capacidad</t>
  </si>
  <si>
    <t>Construcción depósito recolector de aceite para una capacidad de 23 m3, completamente terminado, según planos del GE SPH05100.  Incluye, aportación de materiales, construcción, instalación de bomba, niveles, tuberías y todo lo necesario para su acabado.</t>
  </si>
  <si>
    <t>X61632</t>
  </si>
  <si>
    <t>EB6400</t>
  </si>
  <si>
    <t>Construcción de foso recogida de aceite para trafo 220 kV, Tipo 1</t>
  </si>
  <si>
    <t>Construcción depósito recolector de aceite para una capacidad para trafo de 220 kV, completamente terminado, según planos de la propiedad (SPH832 o equivalente). Incluye, aportación de materiales, construcción y acabados.</t>
  </si>
  <si>
    <t>X61640</t>
  </si>
  <si>
    <t>EB6410</t>
  </si>
  <si>
    <t>Construcción de foso recogida de aceite para trafo 132 kV, Tipo 1</t>
  </si>
  <si>
    <t>Construcción depósito recolector de aceite para una capacidad para trafo de 132 kV, completamente terminado, según planos de la propiedad (SPH532 o equivalente). Incluye, aportación de materiales, construcción y acabados.</t>
  </si>
  <si>
    <t>X61641</t>
  </si>
  <si>
    <t>EB6420</t>
  </si>
  <si>
    <t>Construcción de foso recogida de aceite para trafo 66 kV, Tipo 1</t>
  </si>
  <si>
    <t>Construcción depósito recolector de aceite para una capacidad para trafo de 66 kV, completamente terminado, según planos de la propiedad (SPHE32 o equivalente). Incluye, aportación de materiales, construcción y acabados.</t>
  </si>
  <si>
    <t>X61642</t>
  </si>
  <si>
    <t>EB6430</t>
  </si>
  <si>
    <t>Suministro e instalación de depósito prefabricado para aceite de 25 m3</t>
  </si>
  <si>
    <t>Suministro, instalación, conexión a la red de aceite y drenaje de un depósito prefabricado de PRFV, incluidas arquetas, presostato, excavación, preparación del terreno, terminación, grava, etc. Todo los materiales y servicios necesarios para la realización de lo incluido en el plano SPH10714 desde un terreno sin urbanizar.</t>
  </si>
  <si>
    <t>X61643</t>
  </si>
  <si>
    <t>EB6440</t>
  </si>
  <si>
    <t>Suministro e instalación de depósito prefabricado para aceite de 25 m3 con losa</t>
  </si>
  <si>
    <t>Suministro, instalación, conexión a la red de aceite y drenaje de un depósito prefabricado de PRFV, incluidas arquetas, presostato, excavación, preparación del terreno, terminación, grava, etc. Todo los materiales y servicios necesarios para la realización de lo incluido en el plano SPH10715 desde un terreno sin urbanizar.</t>
  </si>
  <si>
    <t>X61644</t>
  </si>
  <si>
    <t>EB6450</t>
  </si>
  <si>
    <t>Suministro e instalación de depósito prefabricado para aceite de 40 m3</t>
  </si>
  <si>
    <t>Suministro, instalación, conexión a la red de aceite y drenaje de un depósito prefabricado de PRFV, incluidas arquetas, presostato, excavación, preparación del terreno, terminación, grava, etc. Todo los materiales y servicios necesarios para la realización de lo incluido en el plano SPH10716 desde un terreno sin urbanizar.</t>
  </si>
  <si>
    <t>X61645</t>
  </si>
  <si>
    <t>EB6460</t>
  </si>
  <si>
    <t>Suministro e instalación de depósito prefabricado para aceite de 40 m3 con losa</t>
  </si>
  <si>
    <t>Suministro, instalación, conexión a la red de aceite y drenaje de un depósito prefabricado de PRFV, incluidas arquetas, presostato, excavación, preparación del terreno, terminación, grava, etc. Todo los materiales y servicios necesarios para la realización de lo incluido en el plano SPH10717 desde un terreno sin urbanizar.</t>
  </si>
  <si>
    <t>X61646</t>
  </si>
  <si>
    <t>EB6470</t>
  </si>
  <si>
    <t>Suministro e instalación de depósito prefabricado para aceite de 60m3</t>
  </si>
  <si>
    <t>Suministro, instalación, conexión a la red de aceite y drenaje de un depósito prefabricado de PRFV, incluidas arquetas, presostato, excavación, preparación del terreno, terminación, grava, etc. Todo los materiales y servicios necesarios para la realización de lo incluido en el plano SPH10718 desde un terreno sin urbanizar.</t>
  </si>
  <si>
    <t>X61647</t>
  </si>
  <si>
    <t>EB6480</t>
  </si>
  <si>
    <t>Suministro e instalación de depósito prefabricado para aceite de 60m3 con losa</t>
  </si>
  <si>
    <t>Suministro, instalación, conexión a la red de aceite y drenaje de un depósito prefabricado de PRFV, incluidas arquetas, presostato, excavación, preparación del terreno, terminación, grava, etc. Todo los materiales y servicios necesarios para la realización de lo incluido en el plano SPH10719 desde un terreno sin urbanizar.</t>
  </si>
  <si>
    <t>X61648</t>
  </si>
  <si>
    <t>EB6500</t>
  </si>
  <si>
    <t>Construcción muro pantalla cortafuego de transformadores de 9 x 8 m de hasta 220kV</t>
  </si>
  <si>
    <t>Construcción muro pantalla cortafuegos con materiales prefabricados de 9 x 8 m (alto x ancho) para Trafos de 220 kV, constituida por 3 pilares prefabricados de sección cuadrada de 50X50 cm de hormigón armado y 12 placas prefabricadas de 1,50 m de ancho y 12 cm de espesor. Incluye aportación del material, construcción y acabados.</t>
  </si>
  <si>
    <t>X61650</t>
  </si>
  <si>
    <t>EB6510</t>
  </si>
  <si>
    <t>Construcción muro pantalla cortafuego de transformadores de 7,5 x 6,5 m de hasta 132 kV</t>
  </si>
  <si>
    <t>Construcción muro pantalla cortafuegos con materiales prefabricados de 7,50 x 6,50 m (alto x ancho) para Trafos de 132 kV, constituida por 2 pilares prefabricados de sección cuadrada de 50X50 cm de hormigón armado y 5 placas prefabricadas de 1,50 m de ancho y 12 cm de espesor. Incluye aportación del material, construcción y acabados.</t>
  </si>
  <si>
    <t>X61651</t>
  </si>
  <si>
    <t>EB6520</t>
  </si>
  <si>
    <t>Construcción muro pantalla cortafuego de transformadores de 6 x 5 m de hasta 66 kV</t>
  </si>
  <si>
    <t>Construcción muro pantalla cortafuegos con materiales prefabricados de 6 x 5 m (alto x ancho) para Trafos de 66 kV, constituida por 2 pilares prefabricados de sección cuadrada de 50X50 cm de hormigón armado y 4 placas prefabricadas de 1,50 m de ancho y 12 cm de espesor. Incluye aportación del material, construcción y acabados.</t>
  </si>
  <si>
    <t>X61652</t>
  </si>
  <si>
    <t>EB6630</t>
  </si>
  <si>
    <t>Construcción fundación trafos 220/MT kV</t>
  </si>
  <si>
    <t>Construcción fundación (cubeto) para transformadores de potencia 220/MT kV, completamente terminada, según planos facilitados por la propiedad (SPHxxxx o equivalente) e incluyendo grava del tamaño definido en planos. Incluye excavación, preparación del terreno, aportación del material, construcción y acabados.</t>
  </si>
  <si>
    <t>X61663</t>
  </si>
  <si>
    <t>EB6640</t>
  </si>
  <si>
    <t>Construcción fundación trafos 132/66 kV, 132/45 kV</t>
  </si>
  <si>
    <t>Construcción fundación (cubeto) para transformadores de potencia 132/66-45 kV, completamente terminada, según planos facilitados por la propiedad (SPHxxxx o equivalente) e incluyendo grava del tamaño definido en planos. Incluye excavación, preparación del terreno, aportación del material, construcción y acabados.</t>
  </si>
  <si>
    <t>X61664</t>
  </si>
  <si>
    <t>EB6650</t>
  </si>
  <si>
    <t>Construcción fundación trafos 132/MT kV</t>
  </si>
  <si>
    <t>Construcción fundación (cubeto) para transformadores de potencia 132/MT kV, completamente terminada, según planos facilitados por la propiedad (SPHxxxx o equivalente) e incluyendo grava del tamaño definido en planos. Incluye excavación, preparación del terreno, aportación del material, construcción y acabados.</t>
  </si>
  <si>
    <t>X61665</t>
  </si>
  <si>
    <t>EB6660</t>
  </si>
  <si>
    <t>Construcción fundación trafos 66/MT kV</t>
  </si>
  <si>
    <t>Construcción fundación (cubeto) para transformadores de potencia 66/MT kV, completamente terminada, según planos facilitados por la propiedad (SPHxxxx o equivalente) e incluyendo grava del tamaño definido en planos. Incluye excavación, preparación del terreno, aportación del material, construcción y acabados.</t>
  </si>
  <si>
    <t>X61666</t>
  </si>
  <si>
    <t>EB6670</t>
  </si>
  <si>
    <t>Construcción fundación trafos 45/MT kV</t>
  </si>
  <si>
    <t>Construcción fundación (cubeto) para transformadores de potencia 45/MT kV, completamente terminada, según planos facilitados por la propiedad (SPHxxxx o equivalente) e incluyendo grava del tamaño definido en planos. Incluye excavación, preparación del terreno, aportación del material, construcción y acabados.</t>
  </si>
  <si>
    <t>X61667</t>
  </si>
  <si>
    <t>EB6680</t>
  </si>
  <si>
    <t>Construcción muro pantalla cortafuego de transformadores de 9,6 x 7,5 m</t>
  </si>
  <si>
    <t>Construcción muro pantalla cortafuegos con materiales prefabricados de 9,6 x 7,5 m (alto x ancho), constituida por 2 pilares prefabricados de sección cuadrada de 80X80 cm de hormigón armado y 8 placas prefabricadas de 1,20 m de ancho y 12 cm de espesor, según planos estandarizados SPH10801 . Incluye excavación, preparación del terreno, aportación del material, construcción y acabados.</t>
  </si>
  <si>
    <t>X61668</t>
  </si>
  <si>
    <t>EB6690</t>
  </si>
  <si>
    <t>Construcción muro pantalla cortafuego de transformadores de 8,4 x 7,5 m</t>
  </si>
  <si>
    <t>Construcción muro pantalla cortafuegos con materiales prefabricados de 8,4 x 7,5 m (alto x ancho), constituida por 2 pilares prefabricados de sección cuadrada de 80X80 cm de hormigón armado y 7 placas prefabricadas de 1,20 m de ancho y 12 cm de espesor, según planos estandarizados SPH10802 . Incluye excavación, preparación del terreno, aportación del material, construcción y acabados.</t>
  </si>
  <si>
    <t>X61669</t>
  </si>
  <si>
    <t>EB66A0</t>
  </si>
  <si>
    <t>Construcción muro pantalla cortafuego de transformadores de 7,2 x 9,5 m</t>
  </si>
  <si>
    <t>Construcción muro pantalla cortafuegos con materiales prefabricados de 7,2 x 9,5 m (alto x ancho), constituida por 2 pilares prefabricados de sección cuadrada de 80X80 cm de hormigón armado y 6 placas prefabricadas de 1,20 m de ancho y 12 cm de espesor, según planos estandarizados SPH10803 . Incluye excavación, preparación del terreno, aportación del material, construcción y acabados.</t>
  </si>
  <si>
    <t>X6166A</t>
  </si>
  <si>
    <t>EB66B0</t>
  </si>
  <si>
    <t>Construcción muro pantalla cortafuego de transformadores de 6 x 9 m</t>
  </si>
  <si>
    <t>Construcción muro pantalla cortafuegos con materiales prefabricados de 6 x 9 m (alto x ancho), constituida por 2 pilares prefabricados de sección cuadrada de 80X80 cm de hormigón armado y 5 placas prefabricadas de 1,20 m de ancho y 12 cm de espesor, según planos estandarizados SPH10804 .Incluye excavación, preparación del terreno, aportación del material, construcción y acabados.</t>
  </si>
  <si>
    <t>X6166B</t>
  </si>
  <si>
    <t>EC</t>
  </si>
  <si>
    <t>OBRA CIVIL EDIFICIOS</t>
  </si>
  <si>
    <t>X62</t>
  </si>
  <si>
    <t>EC00</t>
  </si>
  <si>
    <t>ALBAÑILERÍA</t>
  </si>
  <si>
    <t>X620</t>
  </si>
  <si>
    <t>EC0050</t>
  </si>
  <si>
    <t>Fábrica de bloques aligerados de hormigón, espesor 20 cm</t>
  </si>
  <si>
    <t>Fábrica de bloques aligerados de hormigón, espesor 20 cm, sentados con mortero 1/6 de arena y cemento incluso p.p. de armadura y hormigón en refuerzos y andamiaje.</t>
  </si>
  <si>
    <t>X62005</t>
  </si>
  <si>
    <t>EC0100</t>
  </si>
  <si>
    <t>Fábrica de bloques aligerados de hormigón, espesor 12 cm</t>
  </si>
  <si>
    <t>Fábrica de bloques aligerados de hormigón, espesor 12 cms, sentados con mortero 1/6 de arena y cemento incluso p.p. de armadura y hormigón en refuerzos y andamiaje.</t>
  </si>
  <si>
    <t>X62010</t>
  </si>
  <si>
    <t>EC0150</t>
  </si>
  <si>
    <t>Fábrica de bloques aligerados de hormigón, espesor 9 cm</t>
  </si>
  <si>
    <t>Fábrica de bloques aligerados de hormigón, espesor 9 cms, sentados con mortero 1/6 de arena y cemento incluso p.p. de armadura y hormigón en refuerzos y andamiaje.</t>
  </si>
  <si>
    <t>X62015</t>
  </si>
  <si>
    <t>EC0200</t>
  </si>
  <si>
    <t>Pared estructural de 15 cm de espesor con ladrillo perforado para revestir</t>
  </si>
  <si>
    <t xml:space="preserve">Pared estructural de 15 cm de grueso a base de ladrillo perforado para revestir por una sola cara, colocado con mortero cemento 1:4 elaborado en obra, incluso formación de huecos (jambas y dinteles). </t>
  </si>
  <si>
    <t>X62020</t>
  </si>
  <si>
    <t>EC0250</t>
  </si>
  <si>
    <t xml:space="preserve">Pared cerramiento de 10 cm de espesor con ladrillo doble hueco para revestir </t>
  </si>
  <si>
    <t>Pared de cerramiento y divisiones interiores de 10 cm de grueso a base de ladrillo cerámico doble hueco para enlucir, tomada con mortero mixto 1: 2 : 10 , elaborado en obra, según NTE-PTL, incluso formación de huecos (jambas y dinteles).</t>
  </si>
  <si>
    <t>X62025</t>
  </si>
  <si>
    <t>EC0300</t>
  </si>
  <si>
    <t>Pared tabique de 5 cm de espesor con ladrillo simple hueco para revestir</t>
  </si>
  <si>
    <t>Pared para formación cámara de aislamiento de 5 cm de espesor a base de ladrillo cerámico simple hueco para enlucir, tomada con mortero mixto 1: 2 : 10 , elaborado en obra, según NTE-PTL, incluso formación de huecos (jambas y dinteles).</t>
  </si>
  <si>
    <t>X62030</t>
  </si>
  <si>
    <t>EC0310</t>
  </si>
  <si>
    <t>Tabique de placas de yeso laminado</t>
  </si>
  <si>
    <t>Tabique de placas de yeso laminado, con perfilería de plancha de acero galvanizado con montantes verticales entre 46 y 55 mm de anchura colocados cada 60 cm y perfiles horizontales entre 46 y 55 mm de anchura, aislamiento con placas semirígidas de lana de vidrio(MW) de 50 mm de espesor y &lt;= 0,035 W/mK resistencia térmica &gt;= 1,45 m2K/W, aplacado por las dos caras con placa de yeso laminado de 13 mm de espesor, fijada mecánicamente. m2 de superficie realmente ejecutada.</t>
  </si>
  <si>
    <t>X62031</t>
  </si>
  <si>
    <t>EC0350</t>
  </si>
  <si>
    <t xml:space="preserve">Pared cerramiento con cámara de aire </t>
  </si>
  <si>
    <t>Construcción pared con fábrica de ladrillo perforado de 5 cm cara vista, liso/rugoso/corcho de 16 cm espesor, enfoscado interiormente con mortero de cemento, cámara de aire de 5 cm y tabicón de ladrillo hueco doble, recibido con mortero de cemento, y replanteo, nivelación, aplomado, p.p. de enjarjes, nermas y roturas, humedecido de las piezas, rejuntado y limpieza.</t>
  </si>
  <si>
    <t>X62035</t>
  </si>
  <si>
    <t>EC0400</t>
  </si>
  <si>
    <t xml:space="preserve">Fábrica de un pie de espesor realizada con ladrillo perforado para revestir. </t>
  </si>
  <si>
    <t>Fábrica de un pie de espesor realizada con ladrillo perforado para revestir, recibos con mortero M-40 (1:6) con plastificante y aditivo hidrógugo; incluso p.p. de pasatubos de PVC para uso de conductores y rebaje necesario para apoyo de bordillo de hormigón.</t>
  </si>
  <si>
    <t>X62040</t>
  </si>
  <si>
    <t>EC0410</t>
  </si>
  <si>
    <t>Fábrica de bloques ceramicos de termoarcilla</t>
  </si>
  <si>
    <t>Fábrica de bloques ceramicos de termoarcilla, espesor 24 cm, sentados con mortero de cemento y arena, incluso p.p. de andamiaje.</t>
  </si>
  <si>
    <t>X62041</t>
  </si>
  <si>
    <t>EC0450</t>
  </si>
  <si>
    <t>Tabicón de ladrillo hueco doble de 7 cm de espesor</t>
  </si>
  <si>
    <t>Tabicón de ladrillo hueco doble de 7 cm de espesor, tomado con mortero M-40a (1:6) con plastificante ; incluso última hilada recibida con pasta de yeso Y-12 . Construido s/NTE-FFL.</t>
  </si>
  <si>
    <t>X62045</t>
  </si>
  <si>
    <t>EC0500</t>
  </si>
  <si>
    <t>Formación de mocheta de un pie de anchura.</t>
  </si>
  <si>
    <t>Formación de mocheta de un pie de anchura, realizada de ladrillo perforado para revestir, tomada con mortero M-40a (1:6) con plastificante. Construido s/NTE-FFL.</t>
  </si>
  <si>
    <t>X62050</t>
  </si>
  <si>
    <t>EC0550</t>
  </si>
  <si>
    <t>Formación de cargadero en cerramiento de un pie de espesor.</t>
  </si>
  <si>
    <t>Formación de cargadero en cerramiento de un pie de espesor, mediante vigueta autorresistente pretensada de hormigón; incluso p.p. de entregas en paramento y emparchado del frente con ladrillo hueco tomado con mortero.</t>
  </si>
  <si>
    <t>X62055</t>
  </si>
  <si>
    <t>EC0600</t>
  </si>
  <si>
    <t>Formación de cargadero mediante ladrillo hueco armado.</t>
  </si>
  <si>
    <t>Formación de cargadero mediante ladrillo hueco armado con redondos de diámetro 12 mm ; incluso p.p. de entregas en paramento.</t>
  </si>
  <si>
    <t>X62060</t>
  </si>
  <si>
    <t>EC10</t>
  </si>
  <si>
    <t>PAVIMENTOS</t>
  </si>
  <si>
    <t>X621</t>
  </si>
  <si>
    <t>EC1050</t>
  </si>
  <si>
    <t xml:space="preserve">Solado de hormigón </t>
  </si>
  <si>
    <t>Solado de hormigón en soleras endurecido con agregados de sílice en despiece no superior a dos metros y acabado con pintura especial antipolvo terminado.</t>
  </si>
  <si>
    <t>X62105</t>
  </si>
  <si>
    <t>EC1100</t>
  </si>
  <si>
    <t xml:space="preserve">Solera de cimentación </t>
  </si>
  <si>
    <t>Solera de cimentación incluyendo 15 cm de tendido de gravas de 5 a 7 cm, vertido de hormigón HA-25/B/12 con un espesor igualmente de 15 cm y mallazo Ø8c/20 cm.</t>
  </si>
  <si>
    <t>X62110</t>
  </si>
  <si>
    <t>EC1150</t>
  </si>
  <si>
    <t>Solera de hormigón armado</t>
  </si>
  <si>
    <t xml:space="preserve">Solera de hormigón en masa H-125 de 10 cm de espesor, con árido rodado de diámetro máximo 18 mm, cemento PA-350 y consistencia plástica, ligeramente armada con mallazo electrosoldado de Y 4 mm, y # 20x30 cm; incluso p.p.de juntas de dilatación, formación </t>
  </si>
  <si>
    <t>X62115</t>
  </si>
  <si>
    <t>EC1160</t>
  </si>
  <si>
    <t>Acabado superficial de hormigón regleado y fratasado</t>
  </si>
  <si>
    <t>Pavimento consistente en acabado superficial de hormigón regleado y fratasado con medios mecánicos. No incluye suministro de hormigón.</t>
  </si>
  <si>
    <t>X62116</t>
  </si>
  <si>
    <t>EC1170</t>
  </si>
  <si>
    <t>Acabado superficial de hormigón regleado y fratasado y colorante.</t>
  </si>
  <si>
    <t>Pavimento consistente en acabado superficial de hormigón regleado y fratasado con medios mecànicos con añadido de cuarzo y colorante de tonalidad definida por la propiedad. No incluye suministro de hormigón.</t>
  </si>
  <si>
    <t>X62117</t>
  </si>
  <si>
    <t>EC1200</t>
  </si>
  <si>
    <t>Pavimento de terrazo de 1ª calidad a base de piezas de 40x40x3 cm.</t>
  </si>
  <si>
    <t>Solado con baldosas de terrazo de 1ª calidad con marmolina de grado medio y prepulido y dimensiones 40x40x3 cm , en modelo y color a elegir por la D.F., recibidas con mortero M-40 a (1:6), incluso nivelado con capa de arena de 2 cm de espesor medio, enlechado drogado en color acorde con solería y limpieza, así como p.p. de despieces para alojamiento de canales, rieles y huecos, así como rodapié de 40x7 cm en igual calidad y color a solería.</t>
  </si>
  <si>
    <t>X62120</t>
  </si>
  <si>
    <t>EC1250</t>
  </si>
  <si>
    <t>Pavimento falso suelo en Sala de Control</t>
  </si>
  <si>
    <t xml:space="preserve">Suministro y colocación de pavimento sobreelevado de las firmas, Uniflair, Desmon o similar, a base de losetas de 60x60 cm, con recubrimiento laminado estratificado y superficie zincada de 1 mm en la parte inferior del panel con una RF-45, incluidos soportes telescópicos y fijaciones. </t>
  </si>
  <si>
    <t>X62125</t>
  </si>
  <si>
    <t>EC1300</t>
  </si>
  <si>
    <t>Peldaño de escalera de terrazo</t>
  </si>
  <si>
    <t>Construcción peldaño de escalera de terrazo. Incluye p.p de contrahuella, zócalo totalmente colocado y material.</t>
  </si>
  <si>
    <t>X62130</t>
  </si>
  <si>
    <t>EC1350</t>
  </si>
  <si>
    <t>Formación acera perimetral del edificio</t>
  </si>
  <si>
    <t xml:space="preserve">Elaboración de acera perimetral, incluyendo capa de piedra machacada de 15 cm de espesor y tamaño máximo de 50 a 70 mm, solera de hormigón HM-20/P/20/I de consistencia plástica y tamaño máximo del granulado 20 mm y 10 cm de espesor y colocación de baldosin hidráulico de 20x20x4 cm, clase 1ª tipo 2 , con mortero mixto 1:2:10, incluyendo lechada de color a base de cemento portland blanco compuesto. </t>
  </si>
  <si>
    <t>X62135</t>
  </si>
  <si>
    <t>EC1400</t>
  </si>
  <si>
    <t>Suministro y colocación bordillo en acera perimetral</t>
  </si>
  <si>
    <t>Suministro y colocación bordillo perimetral de cemento de 100x28x10 mm, con mortero mixto 1:2:10, sobre solera de hormigón HM-20/P/20/I de contistencia plástica y tamaño máximo de granulado de 20 mm y 10 cm de espesor o bordillo prefabricado de hormigón, achaflanado de dimensiones 14x28 cm, en color gris, a elegir por la D.F., asentado sobre base de hormigón en masa H-100 de 40x20 cm de sección; incluso p.p.de enlechado de juntas de mortero de cemento (1:1), rejuntado y limpieza.</t>
  </si>
  <si>
    <t>X62140</t>
  </si>
  <si>
    <t>EC1450</t>
  </si>
  <si>
    <t>Revestimiento de peldaños</t>
  </si>
  <si>
    <t>Revestimiento de peldaños, realizado mediante huella de piedra artificial de 30 mm de espesor , en calidad, color y textura similar a solería, recibida con mortero M-40a (1:6) y tabica de baldosín cerámico 14x28 de 1ª calidad a elegir, tomado con mortero.</t>
  </si>
  <si>
    <t>X62145</t>
  </si>
  <si>
    <t>EC20</t>
  </si>
  <si>
    <t>FORJADOS Y CUBIERTAS</t>
  </si>
  <si>
    <t>X622</t>
  </si>
  <si>
    <t>EC2050</t>
  </si>
  <si>
    <t>Forjado de viguetas y bovedillas, sobrecarga de 500 kg/cm2.</t>
  </si>
  <si>
    <t>Forjado de viguetas y bovedillas incluso capa de compresión H-250, armadura, y p.p.de de apuntalamiento y cimbras, para una sobrecarga de 500 kg/cm2.</t>
  </si>
  <si>
    <t>X62205</t>
  </si>
  <si>
    <t>EC2100</t>
  </si>
  <si>
    <t>Forjado de viguetas y bovedillas, sobrecarga de 1000 kg/cm2.</t>
  </si>
  <si>
    <t>Forjado de viguetas y bovedillas incluso capa de compresión H-250, armadura, y p.p.de de apuntalamiento y cimbras, para una sobrecarga de 1000 kg/cm2.</t>
  </si>
  <si>
    <t>X62210</t>
  </si>
  <si>
    <t>EC2200</t>
  </si>
  <si>
    <t xml:space="preserve">Cubierta ejecutada con hormigón ligero </t>
  </si>
  <si>
    <t>Cubierta ejecutada con hormigón ligero para formación de pendientes,enlucido e impermeabilización a base de imprimación de caucho tipo KIMPER o similar, cuatro capas de fibra de vidrio más KIMPER.</t>
  </si>
  <si>
    <t>X62220</t>
  </si>
  <si>
    <t>EC2250</t>
  </si>
  <si>
    <t>Cubierta a dos aguas, formada con tabiques palomeros, espesor 9 cm</t>
  </si>
  <si>
    <t>Cubierta inclinada a dos aguas de cerámica o teja tipo árabe color rojo, con pendiente del 40 %, incluido p.p. de tabiquillos palomeros, maestra de yeso, placas cerámicas aligeradas, chapa de hormigón, malla electrosoldada, piezas especiales de ventilación y aislamiento a base de fibra de vidrio de densidad 10 a 18 kg/m3 de 80 mm de espesor, colocado con fijaciones mecánicas.</t>
  </si>
  <si>
    <t>X62225</t>
  </si>
  <si>
    <t>EC2300</t>
  </si>
  <si>
    <t>Cubierta inclinada a cuatro aguas</t>
  </si>
  <si>
    <t>Construcción cubierta inclinada a cuatro aguas de cerámica o teja tipo árabe color rojo, con pendiente del 40 %, incluido p.p. de tabiquillos palomeros, maestra de yeso, placas cerámicas aligeradas, chapa de hormigón, malla electrosoldada, piezas especiales de ventilación y aislamiento a base de fibra de vidrio de densidad 10 a 18 kg/m3 de 80 mm de espesor, colocado con fijaciones mecánicas. Incluido la formación de cumbrera, limatesa, emboquillado de frente de alero, transporte, suministro de materiales, acabados, etc., y en general todo lo necesario para dejar la cubierta perfectamente terminada. Los m2 se medirán por superficie ejecutada, no en planta.</t>
  </si>
  <si>
    <t>X62230</t>
  </si>
  <si>
    <t>EC2310</t>
  </si>
  <si>
    <t xml:space="preserve">Capa compresión </t>
  </si>
  <si>
    <t>Capa de compresión de hormigon HA-30B123A de 5 cm de espesor. Incluye mallazo de diámetro 8 de cuadrilla 20x20.</t>
  </si>
  <si>
    <t>X62231</t>
  </si>
  <si>
    <t>EC2320</t>
  </si>
  <si>
    <t>Impermeabilización de cubierta existente</t>
  </si>
  <si>
    <t>Impermeabilización de cubierta con preparación previa de la misma y formación de media caña en aristas. Incluye material y todo lo necesario para dejar la cubierta perectamente terminada.</t>
  </si>
  <si>
    <t>X62232</t>
  </si>
  <si>
    <t>EC30</t>
  </si>
  <si>
    <t>REVESTIMIENTOS</t>
  </si>
  <si>
    <t>X623</t>
  </si>
  <si>
    <t>EC3050</t>
  </si>
  <si>
    <t>Revestimiento exterior en muros con piedra volcánica</t>
  </si>
  <si>
    <t>Revestimiento exterior en muros de cerramiento con piedra de volcán en alzados a una cara vista, de 30 cms de espesor, recibida con mortero de arena y cemento 1:4 incluso juntas ripiadas.</t>
  </si>
  <si>
    <t>X62305</t>
  </si>
  <si>
    <t>EC3100</t>
  </si>
  <si>
    <t>Revestimiento exterior en muros con piedra natural</t>
  </si>
  <si>
    <t>Revestimiento exterior en muros de cerramiento con piedra natural rugosa en alzados a una cara vista, de 30 cms de espesor, recibida con mortero de arena y cemento 1:4 incluso juntas ripiadas.</t>
  </si>
  <si>
    <t>X62310</t>
  </si>
  <si>
    <t>EC3150</t>
  </si>
  <si>
    <t xml:space="preserve">Alfeizar de piedra artificial </t>
  </si>
  <si>
    <t>Alfeizar con piezas de piedra artificial de 1ª calidad y 35 cm de anchura media, a elegir por la D.F., colocadas en huecos de fachadas y recibidas con mortero bastardo M-40a (1:6) ; inclu-so goterón, enlechado, limpieza, y p.p.de sellado con paramentos, a</t>
  </si>
  <si>
    <t>X62315</t>
  </si>
  <si>
    <t>EC3200</t>
  </si>
  <si>
    <t>Revestimiento paramentos verticales interior</t>
  </si>
  <si>
    <t>Revestimiento de paramentos verticales mediante revocado maestrado con mortero de cemento de 1:6 de 20 mm de espesor, incluido acabado con pasta de cemento portland. Incluye también la formación de rincones, guaniciones de huecos, remates con rodapiés y p.p. de colocación de andamios</t>
  </si>
  <si>
    <t>X62320</t>
  </si>
  <si>
    <t>EC3250</t>
  </si>
  <si>
    <t>Revestimiento paramentos horizontales y verticales con yeso</t>
  </si>
  <si>
    <t>Revestimiento de paramentos horizontales y verticales mediante revoco con pasta de yeso blanco YG, con acabado maestreado de 12 mm de espesor, incluido acabado con enlucido de yeso YF. Incluye formación de rincones, guaniciones de huecos, remates con rodapiés y p.p. de colocación de andamios</t>
  </si>
  <si>
    <t>X62325</t>
  </si>
  <si>
    <t>EC3300</t>
  </si>
  <si>
    <t>Revestimiento paramentos verticales exteriores</t>
  </si>
  <si>
    <t>Revestimiento de paramentos verticales exteriores mediante colocación de mortero monocapa directamente sobre el cerramiento, tipo Cempral Raspado de la firma Cemarksa ó Cotegrán RP-L de la firma Texsa, incluido p.p. de junquillos para despiece de los paños. Incluye formación de rincones, guaniciones de huecos, remates con rodapiés y p.p. de colocación de andamios</t>
  </si>
  <si>
    <t>X62330</t>
  </si>
  <si>
    <t>EC3350</t>
  </si>
  <si>
    <t>Enfoscado fratasado sin maestrar en paramentos horizontales.</t>
  </si>
  <si>
    <t>Enfoscado fratasado sin maestrar en paramentos horizontales, realizado con mortero M-40a (1:6) de 1,5 cm de espesor mínimo, incluso p.p. de vueltas y aristados necesarios s/planos y detalles de fachada, así como p.p. de formación de goterón en zonas neces</t>
  </si>
  <si>
    <t>X62335</t>
  </si>
  <si>
    <t>EC3400</t>
  </si>
  <si>
    <t>Alicatado con azulejo de 1ª calidad en paramentos verticales.</t>
  </si>
  <si>
    <t>Alicatado con azulejo de 1ª calidad en color blanco y dimensiones 15x15 cm, blanco, tomado con mortero bastador M-40b (1:1:7); incluso preparación del paramento, cortes, p.p. de piezas romas o ingletes, humedecido previo de piezas, rejuntado, enlachado y limpieza.</t>
  </si>
  <si>
    <t>X62340</t>
  </si>
  <si>
    <t>EC3450</t>
  </si>
  <si>
    <t>Falso techo a base de placas de fibras minerales de 120 x 60 cm</t>
  </si>
  <si>
    <t>Falso techo de placas de fibras minerales de 120x60 cm y entramado visto a base de perfilería de aluminio.</t>
  </si>
  <si>
    <t>X62345</t>
  </si>
  <si>
    <t>EC40</t>
  </si>
  <si>
    <t>IMPERMEABILIZACIONES/AISLAMIENTOS</t>
  </si>
  <si>
    <t>X624</t>
  </si>
  <si>
    <t>EC4050</t>
  </si>
  <si>
    <t>Aislamiento térmico en cerramiento vertical con espuma de poliuretano</t>
  </si>
  <si>
    <t>Suministro y montaje aislamiento en cerramiento con espuma de poliuretano proyectada, de 4 cm de espesor, 40 kg/m3 de densidad y conductividad térmica de 0,020 kcal/hºC</t>
  </si>
  <si>
    <t>X62405</t>
  </si>
  <si>
    <t>EC4100</t>
  </si>
  <si>
    <t>Aislamiento térmico en cerramiento vertical con planchas de poliestireno</t>
  </si>
  <si>
    <t>Suministro y montaje aislamiento en cerramiento con dlanchas rígidas de poliestireno extruído, machihembradas, WALLMATE-CW, de 40 mm, o similares, colocadas.</t>
  </si>
  <si>
    <t>X62410</t>
  </si>
  <si>
    <t>EC4150</t>
  </si>
  <si>
    <t>Aislamiento con placas de espuma de poliuretano</t>
  </si>
  <si>
    <t>Suministro y colocación de placas de aislamiento.</t>
  </si>
  <si>
    <t>X62415</t>
  </si>
  <si>
    <t>EC4200</t>
  </si>
  <si>
    <t>Membrana vituminosa adherida en caliente</t>
  </si>
  <si>
    <t>Suministro y colocación de membranas de aislamiento.</t>
  </si>
  <si>
    <t>X62420</t>
  </si>
  <si>
    <t>EC50</t>
  </si>
  <si>
    <t>FONTANERÍA/SANEAMIENTO Y EVACUACIÓN</t>
  </si>
  <si>
    <t>X625</t>
  </si>
  <si>
    <t>EC5050</t>
  </si>
  <si>
    <t>Suministro e instalación depósito agua</t>
  </si>
  <si>
    <t>Suministro e instalación de depósito cilíndrico de poliester reforzado para agua sanitaria, de 10.000 litros de capacidad y ubicado en el subsuelo de las instalaciones. Incluido la excavación, relleno, coinexiones de tuberías, transporte y vertido de tierras a vertedero y cánon de vertido.</t>
  </si>
  <si>
    <t>X62505</t>
  </si>
  <si>
    <t>EC5100</t>
  </si>
  <si>
    <t>Suministro e instalación grupo de presión de agua</t>
  </si>
  <si>
    <t>Suministro e instalación de grupo de presión para agua sanitaria, a base de bomba autoaspirante y válvulas de apertura y cierre antes y después de la bomba, incluso formación de caseta de obra y montaje de resistencia calefactora, termostato, conexión de tuberías e instalación eléctrica, según proyecto.</t>
  </si>
  <si>
    <t>X62510</t>
  </si>
  <si>
    <t>EC5150</t>
  </si>
  <si>
    <t>Acometida de agua sanitaria</t>
  </si>
  <si>
    <t>Instalación de la red de acometida de agua desde la bomba de impulsión hasta la conexión a la red interior edificio, utilizando para ello tubería de polietileno de alta densidad a presión nominal de 10 kg/cm2 y de 25 mm de diámetro, así como la correspondiente llave principal de apertura y cierre del suministro.</t>
  </si>
  <si>
    <t>X62515</t>
  </si>
  <si>
    <t>EC5200</t>
  </si>
  <si>
    <t>Instalación red de agua sanitaria</t>
  </si>
  <si>
    <t>Instalación de la red de agua sanitaria a base de tubería de cobre empotrada, para dar servicioa lavabo e inodoro, incluyendo igualmente la red de desagües con tuberías empotradas de PVC de diámetros 40, 80 y 120 mm. Instalación empotrada de desagües para aseo con inodoro y lavabo, con tuberías de PVC marca Terrain o similar, de diámetros 110 y 50 mm, s/planos , con conexiones individuales a pasatubo de salida, incluso sifón individual tipo botella en lavabo, conexiones, cortatubos, uniones con piezas especiales, pequeño material y ayudas de albañilería.</t>
  </si>
  <si>
    <t>X62520</t>
  </si>
  <si>
    <t>EC5250</t>
  </si>
  <si>
    <t>Suministro y colocación lavabo</t>
  </si>
  <si>
    <t>Suministro y colocación lavabo de porcelana vitrificada de color blanco y colocado con soportes murales , incluyendo igualmente el suministro y colocación de dos grifos monobloc de latón cromado, montados superficialmente sobre lavabo y con entradas de 1/2". Suministro y colocación de inodoro y lavabo, marca Roca o similar, incluso grifería.</t>
  </si>
  <si>
    <t>X62525</t>
  </si>
  <si>
    <t>EC5300</t>
  </si>
  <si>
    <t>Suministro y colocación inodoro</t>
  </si>
  <si>
    <t xml:space="preserve">Suministro y colocación de inodoro de porcelana vetrificada de color blanco, con tapa, tanque bajo y con todos los mecanismos, colocado sobre pavimento y conectado a las redes de suministro de agua y de evacuación. </t>
  </si>
  <si>
    <t>X62530</t>
  </si>
  <si>
    <t>EC5350</t>
  </si>
  <si>
    <t>Suministro y colocación termo eléctrico</t>
  </si>
  <si>
    <t xml:space="preserve">Suministro y colocación de termo eléctrico de 50 litros de capacidad, con cubeta de acero esmaltado, con una potencia de 750 a 1.500 W , colocado en posición vertical con fijaciones murales y conectado a la red de suministro y distridución de agua. </t>
  </si>
  <si>
    <t>X62535</t>
  </si>
  <si>
    <t>EC5400</t>
  </si>
  <si>
    <t>Suministro y colocación accesorios aseo</t>
  </si>
  <si>
    <t>Suministro y colocación de complementos y accesorios para aseo, tales como 1 portarrollos, 1dosificador de jabón, 1 espejo y 1 toallero de papel.Suministro y colocación de accesorios en cuarto de baño, incluyendo : espejo con luz incorporada, toallero, portarrollos y escobilla.</t>
  </si>
  <si>
    <t>X62540</t>
  </si>
  <si>
    <t>EC5450</t>
  </si>
  <si>
    <t>Suministro e instalación ducha</t>
  </si>
  <si>
    <t xml:space="preserve">Suministro y colocación de plato de ducha de porcelana vetrificada de color blanco, colocado sobre pavimento y conectado a las redes de suministro de agua y de evacuación. </t>
  </si>
  <si>
    <t>X62545</t>
  </si>
  <si>
    <t>EC5500</t>
  </si>
  <si>
    <t>Arqueta sifónica de 40x40x50 cm</t>
  </si>
  <si>
    <t>Arqueta registrable de fábrica de ladrillo hueco de 15 cm para recibir aguas negras en zona de aseo de 40x40x50 cm de altura con tapa de hormigón.</t>
  </si>
  <si>
    <t>X62550</t>
  </si>
  <si>
    <t>EC5550</t>
  </si>
  <si>
    <t>Arqueta sifónica de 60x60x70 cm</t>
  </si>
  <si>
    <t>Arqueta registrable de fábrica de ladrillo hueco de 15 cm para recibir aguas negras en zona exterior al edificio de 60x60x70 cm de altura con tapa de hormigón.</t>
  </si>
  <si>
    <t>X62555</t>
  </si>
  <si>
    <t>EC5560</t>
  </si>
  <si>
    <t>Arqueta de desagüe</t>
  </si>
  <si>
    <t>Arqueta registrable según planos de Proyecto Tipo SPH10602 o equivalente.</t>
  </si>
  <si>
    <t>X62556</t>
  </si>
  <si>
    <t>EC5600</t>
  </si>
  <si>
    <t>Fosa séptica y filtro</t>
  </si>
  <si>
    <t>Suministro y colocación en subsuelo de fosa séptica prefabricada en poliester reforzado, tipo compacto fosa-filtro, para seis personas y un volumen total de 2.110 litros, incluyendo las tuberías de conexión de entrada y salida al conjunto, así como las correspondientes a las tomas de aire y los tres registros necesarios de todo el sistema, mediante arquetas de obra de fábrica, con sus correpondientes tapas y cercos de fundición de un diámetro de 60 cm.  Incluye excavación,  construcción, materiales, instalación,incluso relleno exterior de arenas, solera de hormigón HM-20, accesorios y p.p. de excavación y transporte de tierras sobrantes a vertedero. Medida la unidad ejecutada.</t>
  </si>
  <si>
    <t>X62560</t>
  </si>
  <si>
    <t>EC5650</t>
  </si>
  <si>
    <t>Pozo filtrante</t>
  </si>
  <si>
    <t>Contrucción de pozo filtrante enterrado de diámetro interior de 1,80 m, para lo cual deberá efectuarse una excavación en el suelo de forma cilíndrica de diámetro 270 cm y profundidad 380 cm, siendo la composición del mismo la indicada seguidamente : Una capa base de 40 cm de altura y 270 cm de diámetro de grava de tamaño máximo de 50 a 70 mm, un zuncho de hormigón inferior para apoyo de fábrica de 20 cm de altura, un muro circular de ladrillo doble hueco colocado a tizón de un espesor aproximado de 29 cm, un muro de ladrillo macizo colocado a tizón de un espesor aproximado de 29 cm, enfoscado interiormente, una losa de hormigón armado en la que habrá una tapa circular de fundición de 60 cm de diámetro para registro y unas patas de acero galvanizado colocadas sobre el paramento vertical interior para aceder al interior del conjunto.</t>
  </si>
  <si>
    <t>X62565</t>
  </si>
  <si>
    <t>EC5700</t>
  </si>
  <si>
    <t>Canalización Hormigón con colector circular 500 mm</t>
  </si>
  <si>
    <t>Canalización de hormigón con colector circular de 500 mm de diámetro interior, colocado sobre solera de 15 cm y recalce de
hormigón HM-20, hasta eje horizontal, incluso p.p. de corchetes de hormigón en masa. Medida la longitud ejecutada.</t>
  </si>
  <si>
    <t>X62570</t>
  </si>
  <si>
    <t>EC60</t>
  </si>
  <si>
    <t>CARPINTERÍA/CRISTALERÍA/PINTURAS</t>
  </si>
  <si>
    <t>X626</t>
  </si>
  <si>
    <t>EC6050</t>
  </si>
  <si>
    <t>Suministro y colocación puerta interior de madera de 210x70 cm</t>
  </si>
  <si>
    <t>Suministro y colocación de marco tabicón de 10 cm y puerta interior de madera de 210x70x3 cm, incluyendo guarnecidos de 50 x 9 mm para pintar.</t>
  </si>
  <si>
    <t>X62605</t>
  </si>
  <si>
    <t>EC6100</t>
  </si>
  <si>
    <t>Barandilla metálica de acero</t>
  </si>
  <si>
    <t>Suministro y colocación de barandilla metálica desmontable en hueco de montaje, ejecutada con tubo galvanizado de 1,5 pulgadas a base de dos tubos horizontales y balaustres del mismo material, incluso piezas de fijación, pletina de 50x50 mm de rodapié, totalmente terminada y colocada.</t>
  </si>
  <si>
    <t>X62610</t>
  </si>
  <si>
    <t>EC6150</t>
  </si>
  <si>
    <t>Recibido de cercos para puertas, ventanas</t>
  </si>
  <si>
    <t>Recibido de cercos en tabiquería de distintos espesores, para puertas, ventanas, pasamuros, etc, aplomado y alineado. Recibo a paramento de premarco metálico de puertas o ventanas, realizado con mortero M-40a (1:6) , incluso apertura previa de huecos para garras, colocación y recibo.</t>
  </si>
  <si>
    <t>X62615</t>
  </si>
  <si>
    <t>EC6200</t>
  </si>
  <si>
    <t>Recibido de cercos para celdas</t>
  </si>
  <si>
    <t>Recibido de cercos metálicos para protección de bordes en tabiques de celdas AT y MT, aplomado y alineado.</t>
  </si>
  <si>
    <t>X62620</t>
  </si>
  <si>
    <t>EC6300</t>
  </si>
  <si>
    <t>Montaje puerta metálica tipo RF 90</t>
  </si>
  <si>
    <t>Suministro y colocación puerta metálica con doble chapa, tipo RF-90, forrada interiormente con lana de roca, montada con anclajes y cerradura de seguridad, y provista de barra antipánico, incluso sellado de uniones, protección mediante visera metálica cuando se requiera. Queda excluido el suministro del bombín correspondiente, pero no su montaje.</t>
  </si>
  <si>
    <t>X62630</t>
  </si>
  <si>
    <t>EC6310</t>
  </si>
  <si>
    <t>Montaje puerta metálica tipo RF 60</t>
  </si>
  <si>
    <t>Suministro y colocación puerta metálica con doble chapa, tipo RF-60, forrada interiormente con lana de roca, montada con anclajes y cerradura de seguridad, y provista de barra antipánico, incluso sellado de uniones, protección mediante visera metálica cuando se requiera. Queda excluido el suministro del bombín correspondiente, pero no su montaje.</t>
  </si>
  <si>
    <t>X62631</t>
  </si>
  <si>
    <t>EC6400</t>
  </si>
  <si>
    <t>Carpintería metálica en puerta de dos hojas abatibles y frente superior fijo, (tipo P-1)</t>
  </si>
  <si>
    <t>Carpintería metálica en puerta de dos hojas abatibles, con frente superior fijo, formada por : marco en perfiles de acero laminado de 60x40x2 mm, bastidor para formación de estructura de frente superior y hojas con varias bandas intermedias para rigidizar en perfil 40x40x2 mm y empanelado mediante lamas de chapa galvanizada de 1.5 mm de espesor a dos caras en frente superior fijo y en banda inferior de dos hojas, y chapa lisa de acero galvanizado de 1 mm de espesor a dos caras en resto de bandas de hohas; incluso premarco de perfil tubular de acero laminado de 60x40x2 mm con garras de anclaje, soldadura de marco a premarco, herrajes de colgar, cerradura de seguridad, pestillo interior superior para cierre de una hoja y pletina de 30x3 mm soldada a una hoja para formar tope, así como sellado de juntas, montaje, accesorios, material complementario, imprimación necesaria para galvanizado y anticorrosiva para laminado y ayudas de albañilería. Construido s/planos de proyecto e instrucciones correspondientes.</t>
  </si>
  <si>
    <t>X62640</t>
  </si>
  <si>
    <t>EC6420</t>
  </si>
  <si>
    <t>Carpintería metálica en puerta de dos hojas abatibles inferiores y frente superior con otra puerta de dos hojas abatibles, (tipo P-2)</t>
  </si>
  <si>
    <t>Carpintería metálica en puerta de dos hojas abatibles inferiores y frente superior con dos hojas más pequeñas también abatibles, formada por : marco en perfiles de acero laminado de 60x40x2 mm, bastidor para formación de estructura de todas las hojas con varias bandas intermedias para rigidizar en perfil 40x40x2 mm y empanelado mediante chapa lisa de acero galvanizado de 1 mm de espesor a dos caras en bandas de hojas; incluso premarco de perfil tubular de acero laminado de 60x40x2 mm con garras de anclaje, soldadura de marco a premarco, herrajes de colgar, cerradura de seguridad, barras antipánico y maneta tipo Cubells o similar, pestillo interior superior, intermedio e inferior para cierre de dos hojas y pletina de 30x3 mm soldada al resto de hojas para formación de tope, así como sellado de juntas, montaje, accesorios, material complementario, imprimación necesaria para galvanizado y anticorrosiva para laminado y ayudas de albañilería. Construido s/planos de proyecto e instrucciones correspondientes.</t>
  </si>
  <si>
    <t>X62642</t>
  </si>
  <si>
    <t>EC6440</t>
  </si>
  <si>
    <t>Carpintería metálica en puerta de dos hojas abatibles inferiores y frente superior con otra puerta de dos hojas abatibles, (tipo P-3)</t>
  </si>
  <si>
    <t>Carpintería metálica en puerta de dos hojas abatibles inferiores y frente superior con dos hojas más pequeñas también abatibles, formada por : marco en perfiles de acero laminado de 60x40x2 mm, bastidor para formación de estructura de todas las hojas con varias bandas intermedias para rigidizar en perfil 40x40x2 mm y empanelado mediante lamas de chapa galvanizada de 1,5 mm de espesor a dos caras en hojas altas y en banda inferior en hojas bajas y chapa de acero galvanizado de 1 mm de espesor a dos caras en resto de bandas de hojas; incluso premarco de perfil tubular de acero laminado de 60x40x2 mm con garras de anclaje, soldadura de marco a premarco, herrajes de colgar, cerradura de seguridad, barras antipánico y maneta tipo Cubells o similar, pestillo interior superior, intermedio e inferior para cierre de dos hojas y pletina de 30x3 mm soldada al resto de hojas para formación de tope, así como sellado de juntas, montaje, accesorios, material complementario, imprimación necesaria para galvanizado y anticorrosiva para laminado y ayudas de albañilería. Construido s/planos de proyecto e instrucciones correspondientes.</t>
  </si>
  <si>
    <t>X62644</t>
  </si>
  <si>
    <t>EC6460</t>
  </si>
  <si>
    <t>Carpintería metálica en puerta pivotante de una sola hoja de 1.200x2.100 mmm, (tipo-4)</t>
  </si>
  <si>
    <t>Carpintería metálica en puerta pivotantede una hoja de 1.200x2.100 mm, certificada RF-60 (Certificado extendido por Laboratorio Nacional Homologado) según UNE-23-093-81,formada por : marco autoportante realizado en chapa de acero de 1,5 mm de espesor mínimo (Tipo Z), con grapa de fijación, hoja realizada con dos chapas de acero de 1 mm de espesor mínimo cada una y provista de manilla, cerradura de seguridad y barra antipánico (homologada para protección C.I. igual que la puerta), la hoja estará unida al marco mediante bisagras de acero de cierre por gravedad, todo el conjunto se suministrará acabado con pintura de imprimación antioxidante. Construido s/planos de proyecto e instrucciones correspondientes.</t>
  </si>
  <si>
    <t>X62646</t>
  </si>
  <si>
    <t>EC6480</t>
  </si>
  <si>
    <t>Carpintería metálica en puerta de hoja abatible (tipo P-5 y P-6)</t>
  </si>
  <si>
    <t>Carpintería metálica en puerta hoja abatible, formada por : marco en perfiles de acero laminado de 60x40x2 mm, bastidor para formación de estructura de hoja con varias bandas intermedias para rigidizar en perfil 40x40x2 mm y empanelado mediante chapa lisa de acero galvanizado de 1 mm de espesor a dos caras en frente superior fijo y en banda inferior de dos hojas, y chapa lisa de acero galvanizado de 1 mm de espesor a dos caras en todas las bandas de hojas; incluso premarco de perfil tubular de acero laminado de 60x40x2 mm con garras de anclaje, soldadura de marco a premarco, herrajes de colgar, cerradura de seguridad, así como sellado de juntas, montaje, accesorios, material complementario, imprimación necesaria para galvanizado y anticorrosiva para laminado y ayudas de albañilería. Construido s/planos de proyecto e instrucciones correspondientes.</t>
  </si>
  <si>
    <t>X62648</t>
  </si>
  <si>
    <t>EC6500</t>
  </si>
  <si>
    <t>Carpintería metálica en ventana corredera (tipo V-1, V-2 y V-3)</t>
  </si>
  <si>
    <t>Carpintería metálica en ventanas correderas, realizada con perfiles de aluminio con espesor de 1,5 mm y capa de anonizado de 20 micras, serie de 1ª calidad a elegir por la D.F. en función de muestras, lacada en color blanco s/Normas GSB con espesor mínimo de 60 micras, formada por hojas correderas con división intermedia y zócalo , preparadas para recibir vidrio armado de 6/7 mm de espesor; incluso p.p. de precerco de aluminio con patillas de fijación suficientes y rigidizadores en dos esquinas, tapajuntas, junquillos, juntas de estanqueidad de neopreno y herrajes de deslizamiento, así como sistema de cierre y seguridad encastrado tipo Tesa o similar, a elegir po la D. F., pruebas de estanqueidad, sellado de juntas con Sikaflex o similar, colocación y ayudas de albañilería. Construido s/NBE/CT-79, planos y memoria del proyecto.</t>
  </si>
  <si>
    <t>X62650</t>
  </si>
  <si>
    <t>EC6600</t>
  </si>
  <si>
    <t>Acristalamiento con luna incolora de vidrio translúcido armado.</t>
  </si>
  <si>
    <t>Suministro y acristalamiento con luna incolora de vidrio translúcido armado, tipo clarglass de 6/7 mm de espesor, colocado sobre carpintería metálica y con perfil contínuo; incluso malla metálica para armado con retícula cuadrada de 25 mm, cortes, colocación de junquillos, sellado y fijación con Sikaflex o similar.</t>
  </si>
  <si>
    <t>X62660</t>
  </si>
  <si>
    <t>EC6650</t>
  </si>
  <si>
    <t>Montaje de ventana de fábrica de vidrio con marco perimetral metálico</t>
  </si>
  <si>
    <t>Suministro y colocación de ventana de baldosas de vidrio moldeado tipo pavés de 20x20x8 cm ó equivalente, con marco perimetral y armadura de nervio. Incluye, material, transporte, montaje, construcción y acabados.</t>
  </si>
  <si>
    <t>X62665</t>
  </si>
  <si>
    <t>EC6700</t>
  </si>
  <si>
    <t xml:space="preserve">Pintado exterior del edificio </t>
  </si>
  <si>
    <t>Pintado exterior del edificio con pintura plástica lavable (DIN-53778) según procedimientos de la propiedad, aplicando dos capas. Incluye el suminstro del material necesario</t>
  </si>
  <si>
    <t>X62670</t>
  </si>
  <si>
    <t>EC6720</t>
  </si>
  <si>
    <t xml:space="preserve">Pintura pétrea lisa sobre paramentos verticales y horizontales. </t>
  </si>
  <si>
    <t xml:space="preserve">Pintura pétrea lisa tipo Feb-Revetón o equivalente sobre paramentos verticales y horizontales de ladrillo o cemento, formada por limpieza y preparación del soporte, mano de fondo y de acabado en color a elegir por la D.F. </t>
  </si>
  <si>
    <t>X62672</t>
  </si>
  <si>
    <t>EC6740</t>
  </si>
  <si>
    <t xml:space="preserve">Pintado interior del edificio </t>
  </si>
  <si>
    <t>Suministro y pintado interio del edificio con pintura plástica lavable (DIN-53778) según procedimientos de la propiedad, aplicando dos capas. Incluye el suminstro del material necesario.</t>
  </si>
  <si>
    <t>X62674</t>
  </si>
  <si>
    <t>EC6760</t>
  </si>
  <si>
    <t>Pintado de soleras</t>
  </si>
  <si>
    <t xml:space="preserve">Pintado de las soleras que quedan en zonas inferiores a la cota del suelo, a base de pintura especial antipolvo. </t>
  </si>
  <si>
    <t>X62676</t>
  </si>
  <si>
    <t>EC6780</t>
  </si>
  <si>
    <t>Pintura al esmalte sintético sobre carpintería metálica y puertas.</t>
  </si>
  <si>
    <t xml:space="preserve">Tratamiento con pintura de esmalte sintético sobre carpintería metálica, a base de : rascado, y limpieza de óxidos, imprimación anticorrosiva, dos manos de esmalte con partículas metálicas en suspensión tipo ferrobum o similar, en color a elegir por la D.F. y dos manos de barniz intemperie. Efectuado s/Normas INTA/26-4104, 16-3206 y 16-3606 </t>
  </si>
  <si>
    <t>X62678</t>
  </si>
  <si>
    <t>EC6790</t>
  </si>
  <si>
    <t>Carpintería metálica de Aluminio</t>
  </si>
  <si>
    <t>Suministro y colocación de carpintería de aleación de Aluminio lacado, panelada con doble chapa forrada interiormente con lana de roca o poliuretano, según NTE-FCL, de tamaños definidos por la propiedad. Incluye corte, preparación y unios de perfiles fijación de junquillos y patilla, herrajes. Queda excluido el suministro del bombín correspondiente, pero no su montaje.</t>
  </si>
  <si>
    <t>X62679</t>
  </si>
  <si>
    <t>EC70</t>
  </si>
  <si>
    <t>CONJUNTOS CONSTRUCTIVOS EDIFICIOS</t>
  </si>
  <si>
    <t>X627</t>
  </si>
  <si>
    <t>EC7050</t>
  </si>
  <si>
    <t>Edificio tipo 1 (Sala Control)</t>
  </si>
  <si>
    <t>Construcción edificio para el control de la SE, según especificaciones y planos de la propiedad. Incluye aportación del material, construcción y acabados.</t>
  </si>
  <si>
    <t>X62705</t>
  </si>
  <si>
    <t>EC7100</t>
  </si>
  <si>
    <t>Edificio tipo 2 (Sala Control y Celdas MT blindadas)</t>
  </si>
  <si>
    <t>Construcción edificio para el control de la SE + edificio celdas MT blindadas, según especificaciones y planos de la propiedad. Incluye aportación del material, construcción y acabados.</t>
  </si>
  <si>
    <t>X62710</t>
  </si>
  <si>
    <t>EC7400</t>
  </si>
  <si>
    <t xml:space="preserve">Edificio GIS </t>
  </si>
  <si>
    <t>Construcción edificio para ubicación del control de la SE, celdas MT blindadas, GIS y/o transformadores de potencia, según especificaciones, alcance y planos de la propiedad. Incluye aportación del material, construcción, acabados e instalaciones.</t>
  </si>
  <si>
    <t>X62740</t>
  </si>
  <si>
    <t>EC7500</t>
  </si>
  <si>
    <t>Edificio GIS 132-66 kV</t>
  </si>
  <si>
    <t>Construcción edificio para ubicación del control de la SE, celdas MT blindadas, GIS AT 132, 110 o 66kV, según especificaciones, alcance y planos de la propiedad. Incluye aportación del material, construcción, acabados e instalaciones.</t>
  </si>
  <si>
    <t>X62750</t>
  </si>
  <si>
    <t>EC80</t>
  </si>
  <si>
    <t>ESTRUCTURAS PEFABRICADAS DE HORMIGÓN PARA EDIFICACIÓN</t>
  </si>
  <si>
    <t>X628</t>
  </si>
  <si>
    <t>EC8050</t>
  </si>
  <si>
    <t xml:space="preserve">Paneles lisos de cerramiento exterior estructura prefabricada </t>
  </si>
  <si>
    <t>Paneles lisos de cerramiento exterior e interior de espesor 200 mm. con aislamiento interior de 8 cm. de porexpan, colocados verticalmente, de altura 8,20 mts y en piezas de 2,50 m. de ancho.Panel de cerramiento exterior (incluyen los tabique intermedios). Incluido trasporte y montaje.</t>
  </si>
  <si>
    <t>X62805</t>
  </si>
  <si>
    <t>EC8100</t>
  </si>
  <si>
    <t>Pilar prefabricado de 0,40 x 0,40 m</t>
  </si>
  <si>
    <t>Pilar prefabricado de 0,40 x 0,40 m, incluye las mensulas necesarias para la colocación del la viga carril del puente grúa y para la colocación de las vigas del la planta intermedia en la sala de control.Incluido trasporte y montaje.</t>
  </si>
  <si>
    <t>X62810</t>
  </si>
  <si>
    <t>EC8150</t>
  </si>
  <si>
    <t>Placa alveolar entreplanta</t>
  </si>
  <si>
    <t>Placa alveolar de espesor 20 cm. con una carga útil de 500 Kg/m² colocada en la entreplanta.Incluido trasporte y montaje.</t>
  </si>
  <si>
    <t>X62815</t>
  </si>
  <si>
    <t>EC8200</t>
  </si>
  <si>
    <t>Placa alveolar cubierta</t>
  </si>
  <si>
    <t>Placa alveolar de espesor 20 cm. con una carga útil de 150 Kg/m² colocada en la cubierta con pendiente del 0%.Incluido trasporte y montaje.</t>
  </si>
  <si>
    <t>X62820</t>
  </si>
  <si>
    <t>EC8250</t>
  </si>
  <si>
    <t>Jacena de cubierta</t>
  </si>
  <si>
    <t>Jacena de cubierta de de 0,40 x 0,40 m. para sujetar los paneles verticales.Incluido trasporte y montaje.</t>
  </si>
  <si>
    <t>X62825</t>
  </si>
  <si>
    <t>EC8300</t>
  </si>
  <si>
    <t>Jacena de forjado</t>
  </si>
  <si>
    <t>Jacena de forjado de 0,40 x 0,60 m.en sala de control.Incluido trasporte y montaje.</t>
  </si>
  <si>
    <t>X62830</t>
  </si>
  <si>
    <t>ED</t>
  </si>
  <si>
    <t>MONTAJE/DESMONTAJE POTENCIA</t>
  </si>
  <si>
    <t>X63</t>
  </si>
  <si>
    <t>ED00</t>
  </si>
  <si>
    <t>RED DE TIERRAS SE</t>
  </si>
  <si>
    <t>X630</t>
  </si>
  <si>
    <t>ED0040</t>
  </si>
  <si>
    <t>Tendido conductor de Cu de 70 a 120 mm2 por zanjas</t>
  </si>
  <si>
    <t>Tendido por zanjas de cable conductor de Cu desnudo de 70 a 120 mm2, para red de tierras. Incluye; transporte, enderezamiento, tendido, corte del cable, y en general todas las operaciones necesarias para su ejecución.</t>
  </si>
  <si>
    <t>X63004</t>
  </si>
  <si>
    <t>ED0050</t>
  </si>
  <si>
    <t>Suministro y tendido conductor de Cu de 70 mm2 por zanjas</t>
  </si>
  <si>
    <t>Suministro y tendido por zanjas de cable conductor de Cu desnudo de 70 mm2, para red de tierras. Incluye; transporte, enderezamiento, tendido, corte del cable, y en general todas las operaciones necesarias para su ejecución.</t>
  </si>
  <si>
    <t>X63005</t>
  </si>
  <si>
    <t>ED0060</t>
  </si>
  <si>
    <t>Suministro y tendido conductor de Cu de 95 mm2 por zanjas</t>
  </si>
  <si>
    <t>Suministro y tendido por zanjas de cable conductor de Cu desnudo de 95 mm2, para red de tierras. Incluye; transporte, enderezamiento, tendido, corte del cable, y en general todas las operaciones necesarias para su ejecución.</t>
  </si>
  <si>
    <t>X63006</t>
  </si>
  <si>
    <t>ED0070</t>
  </si>
  <si>
    <t>Suministro y tendido conductor de Cu de 120 mm2 por zanjas</t>
  </si>
  <si>
    <t>Suministro y tendido por zanjas de cable conductor de Cu desnudo de hasta 120 mm2, para red de tierras. Incluye; transporte, enderezamiento, tendido, corte del cable, y en general todas las operaciones necesarias para su ejecución.</t>
  </si>
  <si>
    <t>X63007</t>
  </si>
  <si>
    <t>ED0080</t>
  </si>
  <si>
    <t>Suministro y montaje trenza extraflexible</t>
  </si>
  <si>
    <t>Suministro y montaje de trenza extraflexible de Cobre de hasta 40cm de longitud con terminales adecuado totalmente instalada.</t>
  </si>
  <si>
    <t>X63008</t>
  </si>
  <si>
    <t>ED0090</t>
  </si>
  <si>
    <t>Suministro y tendido de conductor de Cu superior a 120 mm2</t>
  </si>
  <si>
    <t>Suministro y tendido por cualquier superficie de conductor de Cu desnudo de sección superior a 120mm2 para red de tierras.Incluye; transporte, enderezamiento, tendido, corte del cable, y en general todas las operaciones necesarias para su ejecución.</t>
  </si>
  <si>
    <t>X63009</t>
  </si>
  <si>
    <t>ED0100</t>
  </si>
  <si>
    <t>Soldadura aluminotérmica en cruz conductor Cu 70-120 mm2</t>
  </si>
  <si>
    <t>Ejecución de soldadura aluminotérmica en cruz, para conductor de Cu de 70 a 120 mm2 de sección. Incluyendo la limpieza de superficies de contacto, preparación del cable, precalentado del molde previo a la iniciación de las soldaduras, cartucho, y, en general, las operaciones necesarias para su ejecucción.</t>
  </si>
  <si>
    <t>X63010</t>
  </si>
  <si>
    <t>ED0110</t>
  </si>
  <si>
    <t>Soldadura aluminotérmica en T conductor Cu 70-120 mm2</t>
  </si>
  <si>
    <t>Ejecución de soldadura aluminotérmica en T, para conductor de Cu de 70 a 120 mm2 de sección. Incluyendo la limpieza de superficies de contacto, preparación del cable, precalentado del molde previo a la iniciación de las soldaduras, cartucho, y, en general, las operaciones necesarias para su ejecucción.</t>
  </si>
  <si>
    <t>X63011</t>
  </si>
  <si>
    <t>ED0120</t>
  </si>
  <si>
    <t>Soldadura aluminotérmica en cruz conductor Cu superior a 120 mm2</t>
  </si>
  <si>
    <t>Ejecución de soldadura aluminotérmica en cruz, para conductor de Cu de sección superior a 120 mm2 de sección. Incluyendo la limpieza de superficies de contacto, preparación del cable, precalentado del molde previo a la iniciación de las soldaduras, cartucho, y, en general, las operaciones necesarias para su ejecucción.</t>
  </si>
  <si>
    <t>X63012</t>
  </si>
  <si>
    <t>ED0130</t>
  </si>
  <si>
    <t>Soldadura aluminotérmica en T conductor Cu superior a 120 mm2</t>
  </si>
  <si>
    <t>Ejecución de soldadura aluminotérmica en T, para conductor de Cu de sección superior a 120 mm2 de sección. Incluyendo la limpieza de superficies de contacto, preparación del cable, precalentado del molde previo a la iniciación de las soldaduras, cartucho, y, en general, las operaciones necesarias para su ejecucción.</t>
  </si>
  <si>
    <t>X63013</t>
  </si>
  <si>
    <t>ED0200</t>
  </si>
  <si>
    <t>Suministro y montaje conductor de CU de 70 mm² por superficie</t>
  </si>
  <si>
    <t>Suministro, tendido y fijación de conductor de Cu desnudo de 70 mm2 sobre estructura metálica, pared o muro de hormigón. Incluido el transporte, enderezado, fijación del mismo a razón de una grapa por cada 0,5 m (con aportación de las grapas de fijación), corte del conductor, y taladros necesarios para la fijación de las grapas, así como el conexionado tanto al equipo a conectar a tierra (con aportación del terminal correspondiente) como a la red de p.a.t inferior. Incluye también el montaje de pletinas de 25 x 5.</t>
  </si>
  <si>
    <t>X63020</t>
  </si>
  <si>
    <t>ED0210</t>
  </si>
  <si>
    <t xml:space="preserve">Suministro y montaje conductor de CU de 95 mm² por superficie </t>
  </si>
  <si>
    <t>Suministro, tendido y fijación de conductor de Cu desnudo de 95 mm2 sobre estructura metálica, pared o muro de hormigón. Incluido el transporte, enderezado, fijación del mismo a razón de una grapa por cada 0,5 m (con aportación de las grapas de fijación), corte del conductor, y taladros necesarios para la fijación de las grapas, así como el conexionado tanto al equipo a conectar a tierra (con aportación del terminal correspondiente) como a la red de p.a.t inferior. Incluye también el montaje de pletinas de 25 x 5.</t>
  </si>
  <si>
    <t>X63021</t>
  </si>
  <si>
    <t>ED0220</t>
  </si>
  <si>
    <t xml:space="preserve">Suministro y montaje conductor de CU de 120 mm² por superficie </t>
  </si>
  <si>
    <t>Suministro, tendido y fijación de conductor de Cu desnudo de 120 mm2 sobre estructura metálica, pared o muro de hormigón. Incluido el transporte, enderezado, fijación del mismo a razón de una grapa por cada 0,5 m (con aportación de las grapas de fijación), corte del conductor, , y taladros necesarios para la fijación de las grapas, así como el conexionado tanto al equipo a conectar a tierra (con aportación del terminal correspondiente) como a la red de p.a.t inferior. Incluye también el montaje de pletinas de 25 x 5.</t>
  </si>
  <si>
    <t>X63022</t>
  </si>
  <si>
    <t>ED0300</t>
  </si>
  <si>
    <t xml:space="preserve">Suministro e hincado piqueta p.a.t. hasta 2,5 m </t>
  </si>
  <si>
    <t>Suministro e hincado de piqueta de puesta a tierra, de longitud hasta 2,5 m. Incluye el suministro de la piqueta, grapa, terminal y conexionado.</t>
  </si>
  <si>
    <t>X63030</t>
  </si>
  <si>
    <t>ED0400</t>
  </si>
  <si>
    <t>Suministro y montaje de petaca de puesta a tierra simple</t>
  </si>
  <si>
    <t>Suministro y montaje de petaca de puesta a tierra simple sobre estructura y apoyos. Incluye la limpieza y engrasado de superficies de contacto, colocación y sujección de la pieza, preparación y corte del cable, adaptación del cable a la pieza, conexionados, y en general, la realización de las operaciones necesarias para su ejecución.</t>
  </si>
  <si>
    <t>X63040</t>
  </si>
  <si>
    <t>ED0450</t>
  </si>
  <si>
    <t>Suministro y montaje de petaca de puesta a tierra doble</t>
  </si>
  <si>
    <t>Suministro y montaje de petaca de puesta a tierra doble sobre estructura y apoyos. Incluye la limpieza y engrasado de superficies de contacto, colocación y sujección de la pieza, preparación y corte del cable, adaptación del cable a la pieza, conexionados, y en general, la realización de las operaciones necesarias para su ejecución.</t>
  </si>
  <si>
    <t>X63045</t>
  </si>
  <si>
    <t>ED0500</t>
  </si>
  <si>
    <t>Montaje punto fijo de p.at. en cable o tubo</t>
  </si>
  <si>
    <t>Montaje de punto fijo de p.a t. en cable o tubo, a instalar en embarrados principales, tendidos bajos o aparamenta. Incluye transporte, limpieza, engrasado de superficies, conexionado, apriete y grúa o andamiaje para su montaje.</t>
  </si>
  <si>
    <t>X63050</t>
  </si>
  <si>
    <t>ED0510</t>
  </si>
  <si>
    <t>Montaje punto fijo de p.a.t. en estructura o apoyo</t>
  </si>
  <si>
    <t>Montaje de punto fijo de p.a t. en estructura o apoyo. Incluye transporte, limpieza, engrasado de superficies, conexionado, soldadura y apriete.</t>
  </si>
  <si>
    <t>X63051</t>
  </si>
  <si>
    <t>ED0530</t>
  </si>
  <si>
    <t>Montaje punto fijo de p.a.t. de fase para cable</t>
  </si>
  <si>
    <t>Montaje punto fijo de p.a.t. de fase para cable, según SPE514 o equivalente, en cable o tubo, a instalar en embarrados principales, tendidos bajos o aparamenta. Incluye transporte, limpieza, engrasado de superficies, conexionado, apriete y grúa o andamiaje para su montaje.</t>
  </si>
  <si>
    <t>X63053</t>
  </si>
  <si>
    <t>ED0540</t>
  </si>
  <si>
    <t>Montaje punto fijo de p.a.t. de fase para tubo</t>
  </si>
  <si>
    <t>Montaje punto fijo de p.a.t. de fase para tubo, según SPE514 o equivalente,  en cable o tubo, a instalar en embarrados principales, tendidos bajos o aparamenta. Incluye transporte, limpieza, engrasado de superficies, conexionado, apriete y grúa o andamiaje para su montaje.</t>
  </si>
  <si>
    <t>X63054</t>
  </si>
  <si>
    <t>ED0550</t>
  </si>
  <si>
    <t>Montaje punto fijo de p.a.t. con grapa de enlace para estructura</t>
  </si>
  <si>
    <t>Montaje punto fijo de p.a.t. con grapa de enlace para estructura o apoyo, según SPE514 o equivalente. Incluye transporte, limpieza, engrasado de superficies, conexionado, soldadura y apriete.</t>
  </si>
  <si>
    <t>X63055</t>
  </si>
  <si>
    <t>ED0600</t>
  </si>
  <si>
    <t>Suministro y montaje de placa equipotencial para maniobra de seccionadores</t>
  </si>
  <si>
    <t>Suministro y montaje de placa equipotencial SMIC-SESCO o similar, de 1000x500 mm., formada por malla 30x30 mm de pletina 25/2, separadores de 5mm. de diámetro, entregirados y acabado galvanizado a fuego, estando incluida la p/p de obra civil.</t>
  </si>
  <si>
    <t>X63060</t>
  </si>
  <si>
    <t>ED0650</t>
  </si>
  <si>
    <t>Suministro y montaje de punta Franklin.</t>
  </si>
  <si>
    <t>Suministro y montaje de punta Franklin. Incluye la aportación del material y todas las operaciones necesarias para dejar terminado el citado montaje.</t>
  </si>
  <si>
    <t>X63065</t>
  </si>
  <si>
    <t>ED10</t>
  </si>
  <si>
    <t>ESTRUCTURAS/CHAPA/REJAS</t>
  </si>
  <si>
    <t>X631</t>
  </si>
  <si>
    <t>ED1050</t>
  </si>
  <si>
    <t>Suministro y montaje pernos de anclaje</t>
  </si>
  <si>
    <t>Suministro y colocación de pernos roscados de anclaje según planos de la propiedad. Incluyendo replanteo, medición, plantilla de montaje y tuercas de nivelación y apriete.</t>
  </si>
  <si>
    <t>X63105</t>
  </si>
  <si>
    <t>ED1080</t>
  </si>
  <si>
    <t>Suministro y montaje estructuras y bastidores para exterior galvanizadas</t>
  </si>
  <si>
    <t>Suministro, transporte y montaje de kg de hierro mecanizado para cualquier tipo de estructuras y soportes, galvanizado en caliente con un espesor no inferior a 90 micras. Incluyendo el transporte desde la zona de almacenamiento hasta el parque de intemperie utilizando los medios necesarios. Se nivelará cada elemento y se alienará en sus ejes, atornillándolos a sus pernos de anclaje. Estarán incluidas, si fuera necesario, las soldaduras adicionales entre los diversos elementos que integran la estructura y el correspondiente repaso del tratamiento antioxidante con galvanizado en frío o metalizado, así como las cuñas necesarias para suplementar los asientos, y en general todos los trabajos, materiales y medios necesarios para efectuar el montaje correctamente. Incluido aporte de grúas.</t>
  </si>
  <si>
    <t>X63108</t>
  </si>
  <si>
    <t>ED1110</t>
  </si>
  <si>
    <t xml:space="preserve">Suministro y montaje pequeñas estructuras metálicas </t>
  </si>
  <si>
    <t>Suministro, mecanizado y montaje herrajes varios (galvanizados o pintados), no definidos previamente en la Ingeniería  y puestos en obra y completamente instalados.</t>
  </si>
  <si>
    <t>X63111</t>
  </si>
  <si>
    <t>ED1140</t>
  </si>
  <si>
    <t>Suministro y montaje bastidores metálicos pintados para interior</t>
  </si>
  <si>
    <t>Suministro y montaje de Bastidores metálicos pintados, para estructuras de interior, según planos de la propiedad.</t>
  </si>
  <si>
    <t>X63114</t>
  </si>
  <si>
    <t>ED1170</t>
  </si>
  <si>
    <t>Suministro y montaje de chapa metálica</t>
  </si>
  <si>
    <t>Suministro y colocación de chapa metálica de acero de espesor 5/7 mm reforzada, con dos manos de pintura anticorrosiva y pintura de esmalte de acabado a dos manos de color a definir por la propiedad, para cubrimiento de canales de cables y zonas no ocupadas de fosos y canales, según planos de la propiedad. Incluye los elementos necesarios para su movilidad</t>
  </si>
  <si>
    <t>X63117</t>
  </si>
  <si>
    <t>ED1200</t>
  </si>
  <si>
    <t>Suministro y montaje protección celdas con plancha acero</t>
  </si>
  <si>
    <t>Suministro y montaje de reja de protección celdas, con plancha de acero galvanizado de 2 mm. Incluyendo replanteo, mediciones, cortes, soldaduras para adaptación, montaje de bisagras, letreros de identificación, pintado, puesta a tierra mediante latiguillo realizado con trenza de Cu y dos terminales tipo AMP de anilla y su unión a la tierra contigua. Si fuera necesario se realizaría ventana visora con plancha transparente.</t>
  </si>
  <si>
    <t>X63120</t>
  </si>
  <si>
    <t>ED1230</t>
  </si>
  <si>
    <t>Reja protección celdas con malla de acero</t>
  </si>
  <si>
    <t>Suministro y montaje de reja de protección celdas, con malla de acero galvanizado. Incluyendo replanteo, mediciones, cortes, soldaduras para adaptación, montaje de bisagras, letreros de identificación, puesta a tierra mediante latiguillo realizado con trenza de Cu y dos terminales tipo AMP de anilla y su unión a la tierra contigua.</t>
  </si>
  <si>
    <t>X63123</t>
  </si>
  <si>
    <t>ED1260</t>
  </si>
  <si>
    <t xml:space="preserve">Suministro y montaje de Entramado metálico (Tramex) </t>
  </si>
  <si>
    <t>Suministro y montaje entramado metálico (Tramex) "SMIC" tipo DD-S, luz 30x30 mm, plet. 30x2 mm o similar aprobado por la propiedad para cubetos de transformadores de potencia y escaleras de acceso donde corresponda</t>
  </si>
  <si>
    <t>X63126</t>
  </si>
  <si>
    <t>ED1290</t>
  </si>
  <si>
    <t>Suministro y montaje de carriles (railes) para trafos</t>
  </si>
  <si>
    <t>Suministro y montaje de carril (railes) para trafos según planos facilitados por la propiedad, tipo RENFE, de 45 kg/m, apoyado sobre viga de hormigón armado, incluso estructura de anclaje, mediante pletina de acero laminado 300x300x10 mm, colocada cada 50 cm, nivelación de la misma (+ - 1 mm), colocación, material de agarre, elementos complementarios, soldaduras, ayudas de albañilería, así como dos manos de imprimación anticorrosiva y dos manos de esmalte. Construida s/UNE-EN ISO 1461, planos de proyecto e instruciones correspondientes.</t>
  </si>
  <si>
    <t>X63129</t>
  </si>
  <si>
    <t>ED1320</t>
  </si>
  <si>
    <t>Suministro y montaje riel de rodadura dispuesto en pavimento</t>
  </si>
  <si>
    <t>Riel de rodadura, formado por perfil normal de acero laminado UPN-100 o definido por fabricante de GIS para su colocación, dispuesto en pavimento s/planos; incluso estructura de anclaje, mediante pletina de acero laminado 40x4 mm, colocada cada 50 cm, nivelación de la misma (+ - 1 mm), colocación, material de agarre, elementos complementarios, soldaduras, ayudas de albañilería, así como dos manos de imprimación anticorrosiva y dos manos de esmalte. Construida s/UNE-EN ISO 1461, planos de proyecto e instruciones correspondientes.</t>
  </si>
  <si>
    <t>X63132</t>
  </si>
  <si>
    <t>ED1350</t>
  </si>
  <si>
    <t>Desmontaje de estructuras y bastidores de exterior</t>
  </si>
  <si>
    <t>Desmontaje de bastidores y estructuras metálicas de exterior, cortando a ras de bancada. Incluye carga y transporte a destino adecuado definido por la legislación o por la propiedad.</t>
  </si>
  <si>
    <t>X63135</t>
  </si>
  <si>
    <t>ED1380</t>
  </si>
  <si>
    <t xml:space="preserve">Desmontaje de estructuras y bastidores de interior </t>
  </si>
  <si>
    <t>Desmontaje de bastidores y estructuras metálicas de interior . Incluye carga y transporte a destino adecuado definido por la legislación o por la propiedad.</t>
  </si>
  <si>
    <t>X63138</t>
  </si>
  <si>
    <t>ED1410</t>
  </si>
  <si>
    <t>Suministro,montaje tacos expansión, anclaje 12mm</t>
  </si>
  <si>
    <t>Suministro y montaje de tacos de expansión para anclaje hasta 12mm de diámetro. Incluyendo replanteo, medición, plantillad de montaje y las varillas o pernos adecuadas, así como todos los elementos necesarios para un perfecto montaje.</t>
  </si>
  <si>
    <t>X63141</t>
  </si>
  <si>
    <t>ED1440</t>
  </si>
  <si>
    <t>Suministro,montaje tacos expansión, anclaje 20mm</t>
  </si>
  <si>
    <t>Suministro y montaje de tacos de expansión para anclaje hasta 20mm de diámetro. Incluyendo replanteo, medición, plantilla de montaje, y las varillas o pernos adecuadas, así como todos los elementos necesarios para un perfecto montaje.</t>
  </si>
  <si>
    <t>X63144</t>
  </si>
  <si>
    <t>ED1470</t>
  </si>
  <si>
    <t>Suministro,montaje tacos expansión, anclaje 22mm</t>
  </si>
  <si>
    <t>Suministro y montaje de tacos de expansión para anclaje hasta 22mm de diámetro. Incluyendo replanteo, medición, plantilla de montaje, y las varillas o pernos adecuadas, así como todos los elementos necesarios para un perfecto montaje.</t>
  </si>
  <si>
    <t>X63147</t>
  </si>
  <si>
    <t>ED1500</t>
  </si>
  <si>
    <t>Suministro,montaje tacos de expansión,anclaje 30mm</t>
  </si>
  <si>
    <t>Suministro y montaje de tacos de expansión para anclaje hasta 30mm de diámetro. Incluyendo replanteo, medición, plantilla de montaje, y las varillas o pernos adecuadas,así como todos los elementos necesarios para un perfecto montaje.</t>
  </si>
  <si>
    <t>X63150</t>
  </si>
  <si>
    <t>ED1530</t>
  </si>
  <si>
    <t>Suministro,montaje tacos químicos, anclaje 12mm</t>
  </si>
  <si>
    <t>Suministro y montaje de tacos químicos para anclaje hasta 12mm de diámetro. Incluyendo replanteo, medición, plantilla de montaje, y las varillas o pernos adecuadas, así como todos los elementos necesarios para un perfecto montaje.</t>
  </si>
  <si>
    <t>X63153</t>
  </si>
  <si>
    <t>ED1580</t>
  </si>
  <si>
    <t>Suministro,montaje tacos químicos, anclaje 16mm</t>
  </si>
  <si>
    <t>Suministro y montaje de tacos químicos para anclaje de 13 a 16 mm de diámetro. Incluyendo replanteo, medición, plantilla de montaje, y las varillas o pernos adecuadas, así como todos los elementos necesarios para un perfecto montaje.</t>
  </si>
  <si>
    <t>X63158</t>
  </si>
  <si>
    <t>ED1610</t>
  </si>
  <si>
    <t>Suministro,montaje tacos químicos, anclaje 20mm</t>
  </si>
  <si>
    <t>Suministro y montaje de tacos químicos para anclaje de 17 a 20mm de diámetro. Incluyendo replanteo, medición, plantilla de montaje, y las varillas o pernos adecuadas, así como todos los elementos necesarios para un perfecto montaje.</t>
  </si>
  <si>
    <t>X63161</t>
  </si>
  <si>
    <t>ED1640</t>
  </si>
  <si>
    <t>Suministro y montaje tacos químicos, anclaje 22mm</t>
  </si>
  <si>
    <t>Suministro y montaje de tacos químicos para anclaje de 21 a 22mm de diámetro. Incluyendo replanteo, medición, plantilla de montaje, y las varillas o pernos adecuadas, así como todos los elementos necesarios para un perfecto montaje.</t>
  </si>
  <si>
    <t>X63164</t>
  </si>
  <si>
    <t>ED1670</t>
  </si>
  <si>
    <t>Suministro y montaje tacos químicos, anclaje 30mm</t>
  </si>
  <si>
    <t>Suministro y montaje de tacos químicos para anclaje de 23 a 30mm de diámetro. Incluyendo replanteo, medición, plantilla de montaje, y las varillas o pernos adecuadas, así como todos los elementos necesarios para un perfecto montaje.</t>
  </si>
  <si>
    <t>X63167</t>
  </si>
  <si>
    <t>ED20</t>
  </si>
  <si>
    <t>EMBARRADOS/DESMONTAJE Y MONTAJE(CABLES)</t>
  </si>
  <si>
    <t>X632</t>
  </si>
  <si>
    <t>ED2050</t>
  </si>
  <si>
    <t>Desmontaje de embarrados</t>
  </si>
  <si>
    <t>Desmontar embarrados actuales (incluidos conductor aislado, cable, pletina, aisladores, racores , cadenas y bajantes). Incluye también todos los medios auxiliares de transporte o elevación necesarios para la correcta ejecución del trabajo tales como gruas, cestas, plataformas elevadoras, etc.</t>
  </si>
  <si>
    <t>X63205</t>
  </si>
  <si>
    <t>ED2100</t>
  </si>
  <si>
    <t>Montaje fase aérea SIMPLE con conductor LA-110</t>
  </si>
  <si>
    <t>Montaje fase aérea SIMPLE con conductor tipo LA-110 para embarrados y conexionados de la SE. Incluye el tendido, sujección y conexionados de la fase aérea y entre ellas (puente entre fase), asi como el tendido y conexionados del bajante a la fase aérea y a la aparamenta y el tendido y conexión entre aparamenta (puente entre aparamenta). Incluye grúa, cesta, etc.</t>
  </si>
  <si>
    <t>X63210</t>
  </si>
  <si>
    <t>ED2110</t>
  </si>
  <si>
    <t>Montaje fase aérea SIMPLE con conductor LA-180</t>
  </si>
  <si>
    <t>Montaje fase aérea SIMPLE con conductor tipo LA-180 para embarrados y conexionados de la SE . Incluye el tendido, sujección y conexionados de la fase aérea y entre ellas (puente entre fase), asi como el tendido y conexionados del bajante a la fase aérea y a la aparamenta y el tendido y conexión entre aparamenta (puente entre aparamenta). Incluye grúa, cesta, etc.</t>
  </si>
  <si>
    <t>X63211</t>
  </si>
  <si>
    <t>ED2120</t>
  </si>
  <si>
    <t>Montaje fase aérea SIMPLE con conductor LA-280 (Hawk)</t>
  </si>
  <si>
    <t xml:space="preserve">Montaje fase aérea SIMPLE con conductor tipo LA-280 para embarrados y conexionados de la SE. Incluye el tendido, sujección y conexionados de la fase aérea y entre ellas (puente entre fase), asi como el tendido y conexionados del bajante a la fase aérea y a la aparamenta y el tendido y conexión entre aparamenta (puente entre aparamenta). Incluye grúa, cesta, etc. </t>
  </si>
  <si>
    <t>X63212</t>
  </si>
  <si>
    <t>ED2130</t>
  </si>
  <si>
    <t>Montaje fase aérea SIMPLE con conductor LA-380 (Gull)</t>
  </si>
  <si>
    <t xml:space="preserve">Montaje fase aérea SIMPLE con conductor tipo LA-380 para embarrados y conexionados de la SE . Incluye el tendido, sujección y conexionados de la fase aérea y entre ellas (puente entre fase), asi como el tendido y conexionados del bajante a la fase aérea y a la aparamenta y el tendido y conexión entre aparamenta (puente entre aparamenta). Incluye grúa, cesta, etc. </t>
  </si>
  <si>
    <t>X63213</t>
  </si>
  <si>
    <t>ED2140</t>
  </si>
  <si>
    <t>Montaje fase aérea SIMPLE con conductor LA-455 (Condor)</t>
  </si>
  <si>
    <t xml:space="preserve">Montaje fase aérea SIMPLE con conductor tipo LA-455 para embarrados y conexionados de la SE . Incluye el tendido, sujección y conexionados de la fase aérea y entre ellas (puente entre fase), asi como el tendido y conexionados del bajante a la fase aérea y a la aparamenta y el tendido y conexión entre aparamenta (puente entre aparamenta). Incluye grúa, cesta, etc. </t>
  </si>
  <si>
    <t>X63214</t>
  </si>
  <si>
    <t>ED2150</t>
  </si>
  <si>
    <t>Montaje fase aérea SIMPLE con conductor LA-546 (Cardinal)</t>
  </si>
  <si>
    <t xml:space="preserve">Montaje fase aérea SIMPLE con conductor tipo LA-546 para embarrados y conexionados de la SE . Incluye el tendido, sujección y conexionados de la fase aérea y entre ellas (puente entre fase), asi como el tendido y conexionados del bajante a la fase aérea y a la aparamenta y el tendido y conexión entre aparamenta (puente entre aparamenta). Incluye grúa, cesta, etc. </t>
  </si>
  <si>
    <t>X63215</t>
  </si>
  <si>
    <t>ED2300</t>
  </si>
  <si>
    <t>Suministro y montaje fase aérea SIMPLE con conductor Cu 95 mm2 desnudo</t>
  </si>
  <si>
    <t xml:space="preserve">Suministro y montaje de conductor de Cu 95 mm2 desnudo, en embarrados y conexionados de la SE. Incluye el tendido, sujección y conexionados de la fase aérea y entre ellas (puente entre fase), asi como el tendido y conexionado del bajante a la fase aérea y a la aparamenta y el tendido y conexión entre aparamenta (puente entre aparamenta). Incluye grúa, cesta, etc. </t>
  </si>
  <si>
    <t>X63230</t>
  </si>
  <si>
    <t>ED2310</t>
  </si>
  <si>
    <t xml:space="preserve">Suministro y montaje fase aérea SIMPLE con conductor Cu 150 mm2 desnudo </t>
  </si>
  <si>
    <t xml:space="preserve">Suministro y montaje de conductor de Cu 150 mm2 desnudo, en embarrados y conexionados de la SE. Incluye el tendido, sujección y conexionados de la fase aérea y entre ellas (puente entre fase), asi como el tendido y conexionado del bajante a la fase aérea y a la aparamenta y el tendido y conexión entre aparamenta (puente entre aparamenta). Incluye grúa, cesta, etc. </t>
  </si>
  <si>
    <t>X63231</t>
  </si>
  <si>
    <t>ED2320</t>
  </si>
  <si>
    <t>Suministro y montaje fase aérea SIMPLE con conductor Cu 236 mm2 desnudo</t>
  </si>
  <si>
    <t xml:space="preserve">Suministro y montaje de conductor de Cu 236 mm2 desnudo, en embarrados y conexionados de la SE. Incluye el tendido, sujección y conexionados de la fase aérea y entre ellas (puente entre fase), asi como el tendido y conexionado del bajante a la fase aérea y a la aparamenta y el tendido y conexión entre aparamenta (puente entre aparamenta). Incluye grúa, cesta, etc. </t>
  </si>
  <si>
    <t>X63232</t>
  </si>
  <si>
    <t>ED2330</t>
  </si>
  <si>
    <t>Suministro y montaje fase aérea SIMPLE con conductor Cu 400 mm2 desnudo</t>
  </si>
  <si>
    <t>Suministro y montaje de conductor de Cu 400 mm2 desnudo, en embarrados y conexionados de la SE. Incluye el tendido, sujección y conexionados de la fase aérea y entre ellas (puente entre fase), asi como el tendido y conexionado del bajante a la fase aérea y a la aparamenta y el tendido y conexión entre aparamenta (puente entre aparamenta). Incluye grúa, cesta, etc.</t>
  </si>
  <si>
    <t>X63233</t>
  </si>
  <si>
    <t>ED2400</t>
  </si>
  <si>
    <t>Montaje fase aérea DUPLEX con conductor LA-280 (Hawk)</t>
  </si>
  <si>
    <t xml:space="preserve">Montaje fase aérea DUPLEX con conductor tipo LA-280 para embarrados y conexionados de la SE . Incluye el tendido, sujección y conexionados de la fase aérea y entre ellas (puente entre fase), asi como el tendido y conexionados del bajante a la fase aérea y a la aparamenta y el tendido y conexión entre aparamenta (puente entre aparamenta). Incluye grúa, cesta, etc. </t>
  </si>
  <si>
    <t>X63240</t>
  </si>
  <si>
    <t>ED2410</t>
  </si>
  <si>
    <t>Montaje fase aérea DUPLEX con conductor LA-380 (Gull)</t>
  </si>
  <si>
    <t xml:space="preserve">Montaje fase aérea DUPLEX con conductor tipo LA-380 para embarrados y conexionados de la SE . Incluye el tendido, sujección y conexionados de la fase aérea y entre ellas (puente entre fase), asi como el tendido y conexionados del bajante a la fase aérea y a la aparamenta y el tendido y conexión entre aparamenta (puente entre aparamenta). Incluye grúa, cesta, etc. </t>
  </si>
  <si>
    <t>X63241</t>
  </si>
  <si>
    <t>ED2420</t>
  </si>
  <si>
    <t>Montaje fase aérea DUPLEX con conductor LA-455 (Condor)</t>
  </si>
  <si>
    <t xml:space="preserve">Montaje fase aérea DUPLEX con conductor tipo LA-455 para embarrados y conexionados de la SE. Incluye el tendido, sujección y conexionados de la fase aérea y entre ellas (puente entre fase), asi como el tendido y conexionados del bajante a la fase aérea y a la aparamenta y el tendido y conexión entre aparamenta (puente entre aparamenta). Incluye grúa, cesta, etc. </t>
  </si>
  <si>
    <t>X63242</t>
  </si>
  <si>
    <t>ED2500</t>
  </si>
  <si>
    <t>Suministro y montaje fase aérea DUPLEX con conductor Cu 236 mm2 desnudo</t>
  </si>
  <si>
    <t>X63250</t>
  </si>
  <si>
    <t>ED2510</t>
  </si>
  <si>
    <t>Suministro y montaje fase aérea SIMPLE con conductor Cu 300 mm2 desnudo</t>
  </si>
  <si>
    <t xml:space="preserve">Suministro y montaje de conductor de Cu 300 mm2 desnudo, en embarrados y conexionados de la SE. Incluye el tendido, sujección y conexionados de la fase aérea y entre ellas (puente entre fase), asi como el tendido y conexionado del bajante a la fase aérea y a la aparamenta y el tendido y conexión entre aparamenta (puente entre aparamenta). Incluye grúa, cesta, etc. </t>
  </si>
  <si>
    <t>X63251</t>
  </si>
  <si>
    <t>ED2520</t>
  </si>
  <si>
    <t>Suministro y montaje fase aérea DUPLEX con conductor Cu 400 mm2 desnudo</t>
  </si>
  <si>
    <t>X63252</t>
  </si>
  <si>
    <t>ED2600</t>
  </si>
  <si>
    <t>Montaje cable D-630 ALMELEC 634,7 mm2</t>
  </si>
  <si>
    <t>Montar cable D-630 ALMELEC 634,7 mm2.  Incluye también todos los medios auxiliares de transporte o elevación necesarios para la correcta ejecución del trabajo tales como gruas, cestas, plataformas elevadoras, etc</t>
  </si>
  <si>
    <t>X63260</t>
  </si>
  <si>
    <t>ED2650</t>
  </si>
  <si>
    <t>Montaje cable acero galvanizado 50 mm2</t>
  </si>
  <si>
    <t>Suministro y montaje cable de acero galvanizado de 50 mm2. Incluye también todos los medios auxiliares de transporte o elevación necesarios para la correcta ejecución del trabajo tales como gruas, cestas, plataformas elevadoras, etc</t>
  </si>
  <si>
    <t>X63265</t>
  </si>
  <si>
    <t>ED30</t>
  </si>
  <si>
    <t>EMBARRADOS (TUBOS Y PLETINAS)</t>
  </si>
  <si>
    <t>X633</t>
  </si>
  <si>
    <t>ED3050</t>
  </si>
  <si>
    <t>Suministro y montaje tubo de Cu, diámetro de 20 hasta 40 mm</t>
  </si>
  <si>
    <t>Suministro y montaje tubo de Cu de diámetro de 20 hasta 40 mm. Incluye la descarga con medios apropiados si fuera necesario, corte y preparación de extremos, ejecución de contraflechas y curvados definidos por la propiedad,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</si>
  <si>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X63305</t>
  </si>
  <si>
    <t>ED3100</t>
  </si>
  <si>
    <t>Suministro y montaje tubo de Cu , diámetro de 50 hasta 70 mm</t>
  </si>
  <si>
    <t>Suministro y montaje tubo de Cu, de diámetro de 50 hasta 70 mm. Incluye la descarga con medios apropiados si fuera necesario, corte y preparación de extremos, ejecución de contraflechas y curvados definidos por la propiedad,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</si>
  <si>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X63310</t>
  </si>
  <si>
    <t>ED3150</t>
  </si>
  <si>
    <t>Suministro y montaje tubo de Cu, diámetro de 80 hasta 100 mm</t>
  </si>
  <si>
    <t>Suministro y montaje tubo de Cu, de diámetro de 80 hasta 100 mm. Incluye la descarga con medios apropiados si fuera necesario, corte y preparación de extremos, ejecución de contraflechas y curvados definidos por la propiedad,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</si>
  <si>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X63315</t>
  </si>
  <si>
    <t>ED3160</t>
  </si>
  <si>
    <t>Suministro y montaje tubo de AI, diámetro exterior hasta 100 mm y hasta 5 kg/m</t>
  </si>
  <si>
    <t>Suministro y montaje tubo de Al, de diámetro exterior hasta 100 mm y peso lineal hasta de 5 kg/ml. Incluye la descarga con medios apropiados si fuera necesario, corte y preparación de extremos, ejecución de contraflechas y curvados egún indicación de la propiedad,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</si>
  <si>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X63316</t>
  </si>
  <si>
    <t>ED3170</t>
  </si>
  <si>
    <t>Suministro y montaje tubo de AI, diámetro exterior hasta 100 mm y mayor de 5 kg/m</t>
  </si>
  <si>
    <t>Suministro y montaje tubo de Al, de diámetro exterior hasta 100 mm y peso lineal mayor de 5 kg/ml. Incluye la descarga con medios apropiados si fuera necesario, corte y preparación de extremos, ejecución de contraflechas y curvados egún indicación de la propiedad,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</si>
  <si>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X63317</t>
  </si>
  <si>
    <t>ED3180</t>
  </si>
  <si>
    <t>Suministro y montaje tubo de AI, diámetro exterior hasta 120 mm y hasta 10 kg/m</t>
  </si>
  <si>
    <t>Suministro y montaje tubo de Al, de diámetro exterior hasta 120 mm y peso lineal hasta de 10 kg/ml. Incluye la descarga con medios apropiados si fuera necesario, corte y preparación de extremos, ejecución de contraflechas y curvados egún indicación de la propiedad,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</si>
  <si>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X63318</t>
  </si>
  <si>
    <t>ED3190</t>
  </si>
  <si>
    <t>Suministro y montaje tubo de AI, diámetro exterior hasta 120 mm y mayor de 10 kg/m</t>
  </si>
  <si>
    <t>Suministro y montaje tubo de Al, de diámetro exterior hasta 120 mm y peso lineal mayor de 10 kg/ml. Incluye la descarga con medios apropiados si fuera necesario, corte y preparación de extremos, ejecución de contraflechas y curvados egún indicación de la propiedad,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</si>
  <si>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X63319</t>
  </si>
  <si>
    <t>ED3200</t>
  </si>
  <si>
    <t>Suministro y montaje tubo de AI, diámetro exterior hasta 150 mm y hasta 10 kg/m</t>
  </si>
  <si>
    <t>Suministro y montaje tubo de Al, de diámetro 150 mm. Incluye la descarga con medios apropiados si fuera necesario, corte y preparación de extremos, ejecución de contraflechas, curvados,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</si>
  <si>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X63320</t>
  </si>
  <si>
    <t>ED3210</t>
  </si>
  <si>
    <t>Suministro y montaje tubo de AI, diámetro exterior hasta 150 mm y mayor 15 kg/m</t>
  </si>
  <si>
    <t>X63321</t>
  </si>
  <si>
    <t>ED3250</t>
  </si>
  <si>
    <t>Montaje de cable LA-546 (Cardinal) en interior de tubos</t>
  </si>
  <si>
    <t>Montaje de cable LA-546 (Cardinal) en interior de tubos Al de 100 a 150 mm para evitar vibraciones.Incluye también todos los medios auxiliares de transporte o elevación necesarios para la correcta ejecución del trabajo tales como gruas, cestas, plataformas elevadoras, etc</t>
  </si>
  <si>
    <t>X63325</t>
  </si>
  <si>
    <t>ED3350</t>
  </si>
  <si>
    <t>Suministro y montaje pletina de Cu de 25 x 3 mm</t>
  </si>
  <si>
    <t>Suministro y montaje de pletina de cobre de 25 x 3 mm. Incluye mecanizado y curvado.Incluye también todos los medios auxiliares de transporte o elevación necesarios para la correcta ejecución del trabajo tales como gruas, cestas, plataformas elevadoras, etc</t>
  </si>
  <si>
    <t>X63335</t>
  </si>
  <si>
    <t>ED3360</t>
  </si>
  <si>
    <t>Suministro y montaje pletina de Cu de 30 x 5 mm</t>
  </si>
  <si>
    <t>Suministro y montaje pletina de Cu 30x5 mm.Incluye mecanizado y curvado. Incluye también todos los medios auxiliares de transporte o elevación necesarios para la correcta ejecución del trabajo tales como gruas, cestas, plataformas elevadoras, etc</t>
  </si>
  <si>
    <t>X63336</t>
  </si>
  <si>
    <t>ED3370</t>
  </si>
  <si>
    <t>Suministro y montaje pletina de Cu de 40 x 4 mm</t>
  </si>
  <si>
    <t>Suministro y montaje de pletina de cobre de 40 x 4 mm. Incluye mecanizado y curvado. Incluye también todos los medios auxiliares de transporte o elevación necesarios para la correcta ejecución del trabajo tales como gruas, cestas, plataformas elevadoras, etc</t>
  </si>
  <si>
    <t>X63337</t>
  </si>
  <si>
    <t>ED3380</t>
  </si>
  <si>
    <t>Suministro y montaje pletina de Cu de 50 x 5 mm</t>
  </si>
  <si>
    <t>Suministro y montaje pletina de Cu 50x5 mm. Incluye mecanizado y curvado. Incluye también todos los medios auxiliares de transporte o elevación necesarios para la correcta ejecución del trabajo tales como gruas, cestas, plataformas elevadoras, etc</t>
  </si>
  <si>
    <t>X63338</t>
  </si>
  <si>
    <t>ED3390</t>
  </si>
  <si>
    <t>Suministro y montaje pletina de Cu de 60 x 5 mm</t>
  </si>
  <si>
    <t>Suministro y montaje pletina de Cu 60x5 mm.Incluye mecanizado y curvado. Incluye también todos los medios auxiliares de transporte o elevación necesarios para la correcta ejecución del trabajo tales como gruas, cestas, plataformas elevadoras, etc</t>
  </si>
  <si>
    <t>X63339</t>
  </si>
  <si>
    <t>ED3400</t>
  </si>
  <si>
    <t>Suministro y montaje pletina de Cu de 80 x 8 mm</t>
  </si>
  <si>
    <t>Suministro y montaje de pletina de cobre de 80 x 8 mm. Incluye mecanizado y curvado. Incluye también todos los medios auxiliares de transporte o elevación necesarios para la correcta ejecución del trabajo tales como gruas, cestas, plataformas elevadoras, etc</t>
  </si>
  <si>
    <t>X63340</t>
  </si>
  <si>
    <t>ED3410</t>
  </si>
  <si>
    <t>Suministro y montaje pletina de Cu de 100 x 5 mm</t>
  </si>
  <si>
    <t>Suministro y montaje de pletina de cobre de 100 x 5 mm. Incluye mecanizado y curvado. Incluye también todos los medios auxiliares de transporte o elevación necesarios para la correcta ejecución del trabajo tales como gruas, cestas, plataformas elevadoras, etc</t>
  </si>
  <si>
    <t>X63341</t>
  </si>
  <si>
    <t>ED3420</t>
  </si>
  <si>
    <t>Suministro y montaje pletina de Cu de 100 x 10</t>
  </si>
  <si>
    <t>Suministro y montaje pletina de Cu 100 x 10 mm. Incluye mecanizado y curvado. Incluye también todos los medios auxiliares de transporte o elevación necesarios para la correcta ejecución del trabajo tales como gruas, cestas, plataformas elevadoras, etc</t>
  </si>
  <si>
    <t>X63342</t>
  </si>
  <si>
    <t>ED3500</t>
  </si>
  <si>
    <t>Suministro y montaje de portapletinas para embarrado de hasta 100 x10 mm</t>
  </si>
  <si>
    <t xml:space="preserve">Suministro y montaje de portapletinas triangulares para pletinas de Cu de hasta 100 x 10 mm.Incluye también todos los medios auxiliares de transporte o elevación necesarios para la correcta ejecución del trabajo tales como gruas, cestas, plataformas elevadoras, etc </t>
  </si>
  <si>
    <t>X63350</t>
  </si>
  <si>
    <t>ED40</t>
  </si>
  <si>
    <t>EMBARRADOS (CADENAS DE AMARRE)</t>
  </si>
  <si>
    <t>X634</t>
  </si>
  <si>
    <t>ED4050</t>
  </si>
  <si>
    <t>Suministro y Montaje grapa de amarre</t>
  </si>
  <si>
    <t>Suministro y montaje  Incluye también todos los medios auxiliares de transporte o elevación necesarios para la correcta ejecución del trabajo tales como gruas, cestas, plataformas elevadoras, etc</t>
  </si>
  <si>
    <t>X63405</t>
  </si>
  <si>
    <t>ED4100</t>
  </si>
  <si>
    <t>Suministro y Montaje yugo triangular</t>
  </si>
  <si>
    <t>Suministro y montaje yugo triangular.  Incluye también todos los medios auxiliares de transporte o elevación necesarios para la correcta ejecución del trabajo tales como gruas, cestas, plataformas elevadoras, etc</t>
  </si>
  <si>
    <t>X63410</t>
  </si>
  <si>
    <t>ED4150</t>
  </si>
  <si>
    <t>Suministro y Montaje tensor de rosca</t>
  </si>
  <si>
    <t>Suministro y montaje tensor de rosca.  Incluye también todos los medios auxiliares de transporte o elevación necesarios para la correcta ejecución del trabajo tales como gruas, cestas, plataformas elevadoras, etc</t>
  </si>
  <si>
    <t>X63415</t>
  </si>
  <si>
    <t>ED4200</t>
  </si>
  <si>
    <t>Suministro y Montaje aislador de caperuza y vástago</t>
  </si>
  <si>
    <t>Suministro y montaje aislador de caperuza y vástago.  Incluye también todos los medios auxiliares de transporte o elevación necesarios para la correcta ejecución del trabajo tales como gruas, cestas, plataformas elevadoras, etc</t>
  </si>
  <si>
    <t>X63420</t>
  </si>
  <si>
    <t>ED4250</t>
  </si>
  <si>
    <t>Suministro y Montaje de cadena de amarre CA-1, LA 110, 4 aisladores</t>
  </si>
  <si>
    <t>Suministro y montaje de cadena de amarre CA-1, LA 110, 4 aisladores, inlcuso grillete, tensor, horquilla, rótula y grapas , según plano de la propiedad. Incluye grúa, cesta, etc.</t>
  </si>
  <si>
    <t>X63425</t>
  </si>
  <si>
    <t>ED4300</t>
  </si>
  <si>
    <t>Suministro y Montaje de cadena de amarre CA-1, LA 180, 4 aisladores</t>
  </si>
  <si>
    <t>Suministro y montaje de cadena de amarre CA-1, LA 180, 4 aisladores, inlcuso grillete, tensor, horquilla, rótula y grapas, según plano de la propiedad. Incluye grúa, cesta, etc.</t>
  </si>
  <si>
    <t>X63430</t>
  </si>
  <si>
    <t>ED4350</t>
  </si>
  <si>
    <t>Suministro y Montaje de cadena de amarre CA-2, LA 110, 4 aisladores</t>
  </si>
  <si>
    <t>Suministro y montaje de cadena de amarre CA-2, LA 110, 4 aisladores, inlcuso grillete, tensor, horquilla, rótula y grapas, según plano de la propiedad. Incluye grúa, cesta, etc.</t>
  </si>
  <si>
    <t>X63435</t>
  </si>
  <si>
    <t>ED4400</t>
  </si>
  <si>
    <t>Suministro y Montaje de cadena de amarre CA-2, LA 180, 4 aisladores</t>
  </si>
  <si>
    <t>Suministro y montaje de cadena de amarre CA-2, LA 180, 4 aisladores, inlcuso grillete, tensor, horquilla, rótula y grapas, según plano de la propiedad. Incluye grúa, cesta, etc.</t>
  </si>
  <si>
    <t>X63440</t>
  </si>
  <si>
    <t>ED4450</t>
  </si>
  <si>
    <t>Suministro y Montaje de cadena de amarre CA-2, LA 280, 4 aisladores</t>
  </si>
  <si>
    <t>Suministro y montaje de cadena de amarre CA-2, LA 280, 4 aisladores, inlcuso grillete, tensor, horquilla, rótula y grapas, según plano de la propiedad. Incluye grúa, cesta, etc.</t>
  </si>
  <si>
    <t>X63445</t>
  </si>
  <si>
    <t>ED4500</t>
  </si>
  <si>
    <t>Suministro y Montaje de cadena de amarre CA-2, LA 380, 4 aisladores</t>
  </si>
  <si>
    <t>Suministro y montaje de cadena de amarre CA-2, LA 380, 4 aisladores, inlcuso grillete, tensor, horquilla, rótula y grapas, según plano de la propiedad. Incluye grúa, cesta, etc.</t>
  </si>
  <si>
    <t>X63450</t>
  </si>
  <si>
    <t>ED4550</t>
  </si>
  <si>
    <t>Suministro y Montaje de cadena de amarre CA-2, LA 455, 4 aisladores</t>
  </si>
  <si>
    <t>Suministro y montaje de cadena de amarre CA-2, LA 455, 4 aisladores, inlcuso grillete, tensor, horquilla, rótula y grapas, según plano de la propiedad. Incluye grúa, cesta, etc.</t>
  </si>
  <si>
    <t>X63455</t>
  </si>
  <si>
    <t>ED4600</t>
  </si>
  <si>
    <t>Suministro y Montaje de cadena de amarre CA-2, LA 280, 10 aisladores</t>
  </si>
  <si>
    <t>Suministro y montaje de cadena de amarre CA-2, LA 280, 10 aisladores, inlcuso grillete, tensor, horquilla, rótula y grapas, según plano de la propiedad. Incluye grúa, cesta, etc.</t>
  </si>
  <si>
    <t>X63460</t>
  </si>
  <si>
    <t>ED4650</t>
  </si>
  <si>
    <t>Suministro y Montaje de cadena de amarre CA-2, LA 380, 10 aisladores</t>
  </si>
  <si>
    <t>Suministro y montaje de cadena de amarre CA-2, LA 380, 10 aisladores, inlcuso grillete, tensor, horquilla, rótula y grapas, según plano de la propiedad. Incluye grúa, cesta, etc.</t>
  </si>
  <si>
    <t>X63465</t>
  </si>
  <si>
    <t>ED4700</t>
  </si>
  <si>
    <t>Suministro y Montaje de cadena de amarre CA-2, LA 455, 10 aisladores</t>
  </si>
  <si>
    <t>Suministro y montaje de cadena de amarre CA-2, LA 455, 10 aisladores, inlcuso grillete, tensor, horquilla, rótula y grapas, según plano de la propiedad. Incluye grúa, cesta, etc.</t>
  </si>
  <si>
    <t>X63470</t>
  </si>
  <si>
    <t>ED4750</t>
  </si>
  <si>
    <t>Suministro y Montaje de cadena de amarre CA-2, LA 546, 10 aisladores</t>
  </si>
  <si>
    <t>Suministro y montaje de cadena de amarre CA-2, LA 546, 10 aisladores, inlcuso grillete, tensor, horquilla, rótula y grapas, según plano de la propiedad. Incluye grúa, cesta, etc.</t>
  </si>
  <si>
    <t>X63475</t>
  </si>
  <si>
    <t>ED4800</t>
  </si>
  <si>
    <t>Suministro y Montaje de cadena de amarre CA-2, LA 630, 10 aisladores</t>
  </si>
  <si>
    <t>Suministro y montaje de cadena de amarre CA-2, LA 630, 10 aisladores, inlcuso grillete, tensor, horquilla, rótula y grapas, según plano de la propiedad. Incluye grúa, cesta, etc.</t>
  </si>
  <si>
    <t>X63480</t>
  </si>
  <si>
    <t>ED4810</t>
  </si>
  <si>
    <t>Suministro y montaje de Cadena Tipo CA-3, 6 aisladores</t>
  </si>
  <si>
    <t>Suministro y montaje de cadena de amarre CA-3, 6 aisladores, inlcuso grillete, tensor, horquilla, rótula y grapas, según plano de la propiedad. Incluye grúa, cesta, etc.</t>
  </si>
  <si>
    <t>X63481</t>
  </si>
  <si>
    <t>ED4820</t>
  </si>
  <si>
    <t>Suministro y montaje de Cadena Tipo CB-3, 6 aisladores</t>
  </si>
  <si>
    <t>Suministro y montaje de cadena de amarre CB-3, 6 aisladores, inlcuso grillete, tensor, horquilla, rótula y grapas, según plano de la propiedad. Incluye grúa, cesta, etc.</t>
  </si>
  <si>
    <t>X63482</t>
  </si>
  <si>
    <t>ED4830</t>
  </si>
  <si>
    <t>Suministro y montaje de Cadena Tipo CK-2, 12 aisladores</t>
  </si>
  <si>
    <t>Suministro y montaje de cadena de amarre CK-2, 12 aisladores, inlcuso grillete, tensor, horquilla, rótula y grapas, según plano de la propiedad. Incluye grúa, cesta, etc.</t>
  </si>
  <si>
    <t>X63483</t>
  </si>
  <si>
    <t>ED4840</t>
  </si>
  <si>
    <t>Suministro y montaje de Cadena Tipo CN-2, 12 aisladores</t>
  </si>
  <si>
    <t>Suministro y montaje de cadena de amarre CN-2, 12 aisladores, inlcuso grillete, tensor, horquilla, rótula y grapas, según plano de la propiedad. Incluye grúa, cesta, etc.</t>
  </si>
  <si>
    <t>X63484</t>
  </si>
  <si>
    <t>ED4850</t>
  </si>
  <si>
    <t>Suministro y montaje de Cadena Tipo CP-2, 12 aisladores</t>
  </si>
  <si>
    <t>Suministro y montaje de cadena de amarre CP-2, 12 aisladores, inlcuso grillete, tensor, horquilla, rótula y grapas, según plano de la propiedad. Incluye grúa, cesta, etc.</t>
  </si>
  <si>
    <t>X63485</t>
  </si>
  <si>
    <t>ED4860</t>
  </si>
  <si>
    <t>Suministro y montaje de Cadena Tipo CO-2, 12 aisladores</t>
  </si>
  <si>
    <t>Suministro y montaje de cadena de amarre CO-2, 12 aisladores, inlcuso grillete, tensor, horquilla, rótula y grapas, según plano de la propiedad. Incluye grúa, cesta, etc.</t>
  </si>
  <si>
    <t>X63486</t>
  </si>
  <si>
    <t>ED4870</t>
  </si>
  <si>
    <t>Suministro y montaje de Cadena Tipo CN-1, 16 aisladores</t>
  </si>
  <si>
    <t>Suministro y montaje de cadena de amarre CN-1, 16 aisladores, inlcuso grillete, tensor, horquilla, rótula y grapas, según plano de la propiedad. Incluye grúa, cesta, etc.</t>
  </si>
  <si>
    <t>X63487</t>
  </si>
  <si>
    <t>ED4880</t>
  </si>
  <si>
    <t>Suministro y montaje de Cadena Tipo CO-1, 16 aisladores</t>
  </si>
  <si>
    <t>Suministro y montaje de cadena de amarre CO-1, 16 aisladores, inlcuso grillete, tensor, horquilla, rótula y grapas, según plano de la propiedad. Incluye grúa, cesta, etc.</t>
  </si>
  <si>
    <t>X63488</t>
  </si>
  <si>
    <t>ED50</t>
  </si>
  <si>
    <t>EMBARRADOS (AISLADORES SOPORTE)</t>
  </si>
  <si>
    <t>X635</t>
  </si>
  <si>
    <t>ED5050</t>
  </si>
  <si>
    <t>Suministro y montaje de aislador soporte hasta 36 kV interior</t>
  </si>
  <si>
    <t>Suministro y montaje aislador soporte para interior de hasta 36 kV. Incluye el transporte, desembalaje si fuera necesario, izado, alineación, nivelación, sujección, limpieza, y en general la realización de todas las operaciones necesarias para su ejecución y los medios auxiliares necesarios. Si el aislador se compone de más de un cuerpo se deberá ensamblar en el suelo antes de su montaje. Incluido grúa si fuera necesario.</t>
  </si>
  <si>
    <t>X63505</t>
  </si>
  <si>
    <t>ED5100</t>
  </si>
  <si>
    <t>Suministro y montaje de aislador soporte hasta 36 kV exterior</t>
  </si>
  <si>
    <t>Suministro y montaje aislador soporte para exterior de hasta 36 kV , cualquier clase de esfuerzo en kN y cualquier línea de fuga. Incluye el transporte, desembalaje si fuera necesario, izado, alineación, nivelación, sujección, limpieza, y en general la realización de todas las operaciones necesarias para su ejecución y los medios auxiliares necesarios. Si el aislador se compone de más de un cuerpo se deberá ensamblar en el suelo antes de su montaje. Incluido grúa si fuera necesario.</t>
  </si>
  <si>
    <t>X63510</t>
  </si>
  <si>
    <t>ED5150</t>
  </si>
  <si>
    <t>Suministro y montaje de de aislador soporte para 45 a 72,5 Kv exterior</t>
  </si>
  <si>
    <t>Suministro y montaje aislador soporte para exterior para 45 a 72,5 kV , cualquier clase de esfuerzo en kN y cualquier línea de fuga. Incluye el transporte, desembalaje si fuera necesario, izado, alineación, nivelación, sujección, limpieza, y en general la realización de todas las operaciones necesarias para su ejecución y los medios auxiliares necesarios. Si el aislador se compone de más de un cuerpo se deberá ensamblar en el suelo antes de su montaje. Incluido grúa si fuera necesario.</t>
  </si>
  <si>
    <t>X63515</t>
  </si>
  <si>
    <t>ED5200</t>
  </si>
  <si>
    <t>Suministro y montaje de de aislador soporte para 110 a 145 kV</t>
  </si>
  <si>
    <t>Suministro y montaje aislador soporte para exterior para para 110 a 145 kV, cualquier clase de esfuerzo en kN y cualquier línea de fuga. Incluye el transporte, desembalaje si fuera necesario, izado, alineación, nivelación, sujección, limpieza, y en general la realización de todas las operaciones necesarias para su ejecución y los medios auxiliares necesarios. Si el aislador se compone de más de un cuerpo se deberá ensamblar en el suelo antes de su montaje. Incluido grúa si fuera necesario.</t>
  </si>
  <si>
    <t>X63520</t>
  </si>
  <si>
    <t>ED5250</t>
  </si>
  <si>
    <t>Suministro y montaje de de aislador soporte para 245kV</t>
  </si>
  <si>
    <t>Suministro y montaje aislador soporte para exterior para 245 kV , cualquier clase de esfuerzo en kN y cualquier línea de fuga. Incluye el transporte, desembalaje si fuera necesario, izado, alineación, nivelación, sujección, limpieza, y en general la realización de todas las operaciones necesarias para su ejecución y los medios auxiliares necesarios. Si el aislador se compone de más de un cuerpo se deberá ensamblar en el suelo antes de su montaje. Incluido grúa si fuera necesario.</t>
  </si>
  <si>
    <t>X63525</t>
  </si>
  <si>
    <t>ED5300</t>
  </si>
  <si>
    <t>Montaje de aislador pasamuros de 66 kV</t>
  </si>
  <si>
    <t>Montaje de aislador pasamuros de 66 kV, sobre placa de anclaje. Incluyendo transporte, grúas, desembalaje (si fuera necesario), montaje en su ubicación definitiva, así como su nivelación y todas las operaciones necesarias para un perfecto acabado.</t>
  </si>
  <si>
    <t>X63530</t>
  </si>
  <si>
    <t>ED5350</t>
  </si>
  <si>
    <t>Desmontaje aislador soporte de hasta 72,5 kV</t>
  </si>
  <si>
    <t>Incluyendo grúa y transporte a su lugar de almacenamiento donde indique la propiedad.</t>
  </si>
  <si>
    <t>X63535</t>
  </si>
  <si>
    <t>ED5400</t>
  </si>
  <si>
    <t>Desmontaje aislador soporte de 110 a 145 kV</t>
  </si>
  <si>
    <t>X63540</t>
  </si>
  <si>
    <t>ED5450</t>
  </si>
  <si>
    <t>Desmontaje de aislador soporte de 245 kV</t>
  </si>
  <si>
    <t>X63545</t>
  </si>
  <si>
    <t>ED5500</t>
  </si>
  <si>
    <t>Desmontaje de aislador pasamuros de 66 kV.</t>
  </si>
  <si>
    <t>Incluyendo accesorios y grúas para transporte al lugar de almacenamiento.</t>
  </si>
  <si>
    <t>X63550</t>
  </si>
  <si>
    <t>ED60</t>
  </si>
  <si>
    <t>EMBARRADOS (PIEZAS DE CONEXIÓN)</t>
  </si>
  <si>
    <t>X636</t>
  </si>
  <si>
    <t>ED6050</t>
  </si>
  <si>
    <t>Soporte o brida de presión para pletina de Cu hasta 100x10 mm</t>
  </si>
  <si>
    <t>Suministro y montaje de brida de presión para pletina de Cu de hasta 100x10 mm</t>
  </si>
  <si>
    <t>X63605</t>
  </si>
  <si>
    <t>ED6100</t>
  </si>
  <si>
    <t xml:space="preserve">Pieza de conexión de Cu recta ó 45º a 90º ó T, de diámetros 8 a 50 mm </t>
  </si>
  <si>
    <t>Suministro y montaje pieza de conexión rígida de Cu recta ó 45º a 90º ó en T, para unión (borna-cable, cable-cable, tubo-cable, tubo-tubo, cable-cable-tubo, tubo-tubo-tubo, tubo-tubo-aislador, etc.), cuyos diámetros de conexión se encuentren dentro del rango 8 a 40 mm. Incluyendo transporte, limpieza, engrasado de superficies, conexionado, apriete y grúa o andamiajes para su montaje.</t>
  </si>
  <si>
    <t>X63610</t>
  </si>
  <si>
    <t>ED6150</t>
  </si>
  <si>
    <t>Pieza de conexión de Cu recta ó 45º a 90º ó en T de diámetros 8 a 50 mm a pletina de hasta 80x80</t>
  </si>
  <si>
    <t>Suministro y montaje pieza de conexión rígida de Cu recta o en T para unión (pletina-cable, pletina-tubo, tubo-tubo-pletina, cable-cable-pletina, etc.) cuyas medidas de conexionado se encuentren dentro del rango diámetro 8 a 40 mm y pletina de hasta 80x80 mm. Incluyendo transporte, limpieza, engrasado de superficies, conexionado, apriete y grúa o andamiajes para su montaje .</t>
  </si>
  <si>
    <t>X63615</t>
  </si>
  <si>
    <t>ED6170</t>
  </si>
  <si>
    <t>Pieza de conexión bimetálica recta o en T de diámetros 8 a 50 mm a pletina de hasta 80x80</t>
  </si>
  <si>
    <t>Suministro y montaje pieza de conexión bimetálica recta o en T para unión (pletina-cable, pletina-tubo, tubo-tubo-pletina, cable-cable-pletina, etc.) cuyas medidas de conexionado se encuentren dentro del rango diámetro 8 a 40 mm y pletina de hasta 80x80 mm. Incluyendo transporte, limpieza, engrasado de superficies, conexionado, apriete y grúa o andamiajes para su montaje .</t>
  </si>
  <si>
    <t>X63617</t>
  </si>
  <si>
    <t>ED6300</t>
  </si>
  <si>
    <t>Anodo masivo T o recto, diámetros 12 a 30 mm</t>
  </si>
  <si>
    <t>Suministro y montaje pieza de conexión rígida de ánodo masivo recto o en T para unión (cable-cable-tubo, cable-cable-cable, tubo- tubo-tubo, tubo-tubo, cable-cable, etc.), cuyos diámetros de conexión se encuentren dentro del rango 12 a 30 mm. Incluyendo transporte, limpieza, engrasado de superficies, conexionado, apriete y grúa o andamiajes para su montaje .</t>
  </si>
  <si>
    <t>X63630</t>
  </si>
  <si>
    <t>ED6330</t>
  </si>
  <si>
    <t>Anodo masivo T o recto, diámetros 31 a 60 mm</t>
  </si>
  <si>
    <t>Suministro y montaje pieza de conexión rígida de ánodo masivo recto o en T para unión (cable-cable-tubo, cable-cable-cable, tubo- tubo-tubo, tubo-tubo, cable-cable, etc.), cuyos diámetros de conexión se encuentren dentro del rango 31 a 60 mm. Incluyendo transporte, limpieza, engrasado de superficies, conexionado, apriete y grúa o andamiajes para su montaje .</t>
  </si>
  <si>
    <t>X63633</t>
  </si>
  <si>
    <t>ED6360</t>
  </si>
  <si>
    <t>Anodo masivo acodada de 30º a 45 º, diámetros 12 a 30 mm</t>
  </si>
  <si>
    <t>Suministro y montaje pieza de conexión rígida de ánodo masivo acodada de 30º a 45º para unión (cable-cable, cable-tubo, tubo-tubo, etc.), cuyos diámetros de conexión se encuentren dentro del rango 12 a 30 mm. Incluyendo transporte, limpieza, engrasado de superficies, conexionado, apriete y grúa o andamiajes para su montaje .</t>
  </si>
  <si>
    <t>X63636</t>
  </si>
  <si>
    <t>ED6390</t>
  </si>
  <si>
    <t>Anodo masivo acodada de 30º a 45 º, diámetros 31 a 40 mm</t>
  </si>
  <si>
    <t>Suministro y montaje pieza de conexión rígida de ánodo masivo acodada de 30º a 45º para unión (cable-cable, cable-tubo, tubo-tubo, etc.), cuyos diámetros de conexión se encuentren dentro del rango 31 a 40 mm. Incluyendo transporte, limpieza, engrasado de superficies, conexionado, apriete y grúa o andamiajes para su montaje .</t>
  </si>
  <si>
    <t>X63639</t>
  </si>
  <si>
    <t>ED6410</t>
  </si>
  <si>
    <t>Anodo masivo acodada de 45 º a 90 º, diámetros 8 a 24 mm a pala hasta 120x120</t>
  </si>
  <si>
    <t>Suministro y montaje pieza de conexión rígida de ánodo masivo acodada de 45º a 90º para unión (cable-pletina, cable-tubo, tubo-tubo, tubo-pletina, etc.), cuyos diámetros de conexión se encuentren dentro del rango 8 a 24 mm. y pala de hasta 120x120 mm. Incluyendo transporte, limpieza, engrasado de superficies, conexionado, apriete y grúa o andamiajes para su montaje .</t>
  </si>
  <si>
    <t>X63641</t>
  </si>
  <si>
    <t>ED6500</t>
  </si>
  <si>
    <t>Pieza de conexión rígida recta para tubos de Al de 110 mm de diametro sobre cabeza de aislador</t>
  </si>
  <si>
    <t>Suministro y montaje pieza de conexión rígida recta, para tubos de Al de 110 mm de diametro sobre cabeza de aislador C-325.  Incluyendo transporte, limpieza, engrasado de superficies, conexionado, apriete y grúa o andamiajes para su montaje .</t>
  </si>
  <si>
    <t>X63650</t>
  </si>
  <si>
    <t>ED6530</t>
  </si>
  <si>
    <t>Pieza de conexión rígida recta para tubo de Al de 150 mm de diámetro sobre cabeza de aislador</t>
  </si>
  <si>
    <t>Suministro y montaje pieza de conexión rígida recta, para tubo de Al de 150 mm de diámetro sobre cabeza de aislador C-1050.  Incluyendo transporte, limpieza, engrasado de superficies, conexionado, apriete y grúa o andamiajes para su montaje .</t>
  </si>
  <si>
    <t>X63653</t>
  </si>
  <si>
    <t>ED6560</t>
  </si>
  <si>
    <t>Pieza de conexión rígida recta sobre cabeza aislador para tubo Al a tubo de Cu, de diámetros de 110 mm Al hasta 50 mm Cu</t>
  </si>
  <si>
    <t>Suministro y montaje pieza de conexión rígida recta, para unión sobre cabeza de aislador C-325, de tubos desiguales (tubo de 110 mm de diámetro de Aluminio con tubo de 50 mm de diámetro de Cobre).  Incluyendo transporte, limpieza, engrasado de superficies, conexionado, apriete y grúa o andamiajes para su montaje .</t>
  </si>
  <si>
    <t>X63656</t>
  </si>
  <si>
    <t>ED6590</t>
  </si>
  <si>
    <t xml:space="preserve">Pieza de conexión rígida recta sobre cabeza aislador para tubo de Al a tubo de Cu, de diámetros 150 mm Al y 50 mm Cu </t>
  </si>
  <si>
    <t>Suministro y montaje pieza de conexión rígida recta, sobre cabeza aislador C-1050, de tubos desiguales (tubo de 150 mm de diámetro de Aluminio con tubo de 50 mm de diámetro de Cobre).  Incluyendo transporte, limpieza, engrasado de superficies, conexionado, apriete y grúa o andamiajes para su montaje .</t>
  </si>
  <si>
    <t>X63659</t>
  </si>
  <si>
    <t>ED6620</t>
  </si>
  <si>
    <t>Pieza de conexión rígida en T, tubo Al de 110 mm de diametro pasante a cable de Cu 236 mm²</t>
  </si>
  <si>
    <t>Suministro y montaje pieza de conexión rígida en T, para Tubo de Al de 110 mm de diametro pasante a cable de Cu 236 mm².  Incluyendo transporte, limpieza, engrasado de superficies, conexionado, apriete y grúa o andamiajes para su montaje .</t>
  </si>
  <si>
    <t>X63662</t>
  </si>
  <si>
    <t>ED6650</t>
  </si>
  <si>
    <t>Pieza de conexión rígida en T, tubo de Al de 110 mm de diametro pasante a cable duplex de Cu de 236 mm²</t>
  </si>
  <si>
    <t>Suministro y montaje pieza de conexión rígida derivación en T, para tubo de Al de 110 mm de diametro pasante a cable duplex de Cu de 236 mm², separados 200 mm. Incluyendo transporte, limpieza, engrasado de superficies, conexionado, apriete y grúa o andamiajes para su montaje .</t>
  </si>
  <si>
    <t>X63665</t>
  </si>
  <si>
    <t>ED6680</t>
  </si>
  <si>
    <t xml:space="preserve">Pieza de conexión rígida en T, tubo de Al de 150 mm de dámetro pasante a cable dúplex de cobre de 236 mm² </t>
  </si>
  <si>
    <t>Suministro y montaje pieza de conexión rígida en T, pasante tubo de Aluminio de 150 mm de dámetro y derivar a cable dúplex de cobre de 236 mm² separados 200 mm.  Incluyendo transporte, limpieza, engrasado de superficies, conexionado, apriete y grúa o andamiajes para su montaje .</t>
  </si>
  <si>
    <t>X63668</t>
  </si>
  <si>
    <t>ED6710</t>
  </si>
  <si>
    <t>Pieza de conexión rígida en T, tubo de Al a tubo de CU de diámetros 150 mm Al a 50 mm Cu y derivación a borna de Cu de 40 mm de diámetro.</t>
  </si>
  <si>
    <t>Suministro y montaje pieza de conexión rígida en T, para unión de tubos desiguales (tubo de 150 mm de diámetro de Aluminio con tubo de 50 mm de diámetro de Cobre) y derivación a perno de cobre de 40 mm de diámetro.  Incluyendo transporte, limpieza, engrasado de superficies, conexionado, apriete y grúa o andamiajes para su montaje .</t>
  </si>
  <si>
    <t>X63671</t>
  </si>
  <si>
    <t>ED6740</t>
  </si>
  <si>
    <t>Tapón para tubo de Al de 110/100 mm de diámetro.</t>
  </si>
  <si>
    <t>Suministro y montaje tapón para tubo de aluminio de 110/100 mm de diámetro.  Incluyendo transporte, limpieza, engrasado de superficies, conexionado, apriete y grúa o andamiajes para su montaje .</t>
  </si>
  <si>
    <t>X63674</t>
  </si>
  <si>
    <t>ED6750</t>
  </si>
  <si>
    <t>Tapón final para tubo de Al, de diámetros, exterior 150 mm y interior 134 mm</t>
  </si>
  <si>
    <t>Suministro y montaje tapón final para tubo de Al, diámetro exterior de tubo 150 mm y diametro interior 134 mm.  Incluyendo transporte, limpieza, engrasado de superficies, conexionado, apriete y grúa o andamiajes para su montaje .</t>
  </si>
  <si>
    <t>X63675</t>
  </si>
  <si>
    <t>ED6800</t>
  </si>
  <si>
    <t>Pieza de conexión elástica recta ó a 90 º hasta 2000 A</t>
  </si>
  <si>
    <t>Suministro y montaje pieza de conexión elástica recta o acodada para dos puntos de unión (aparellaje-cable, aisladores. Incluye grúa, cesta, etc.-cable, tubo-cable, tubo-tubo, etc.)de hasta 2000 A. Incluyendo transporte, limpieza, engrasado de superficies, conexionado, apriete y grúa o andamiajes para su montaje .</t>
  </si>
  <si>
    <t>X63680</t>
  </si>
  <si>
    <t>ED6830</t>
  </si>
  <si>
    <t>Pieza de conexión elástica recta o 90º guiado tubo cobre a pala 80 x 80</t>
  </si>
  <si>
    <t>Suministro y montaje pieza de conexión elástica recta o 90º guiado tubo cobre a pala de hasta 80 x 80 mm. Incluyendo transporte, limpieza, engrasado de superficies, conexionado, apriete y grúa o andamiajes para su montaje .</t>
  </si>
  <si>
    <t>X63683</t>
  </si>
  <si>
    <t>ED6860</t>
  </si>
  <si>
    <t>Pieza de conexión elástica, enlace 3 conductores</t>
  </si>
  <si>
    <t>Suministro y montaje pieza de conexión elástica para tres puntos de unión ( tubo- tubo-borna, etc.). Incluyendo transporte, limpieza, engrasado de superficies, conexionado, apriete y grúa o andamiajes para su montaje .</t>
  </si>
  <si>
    <t>X63686</t>
  </si>
  <si>
    <t>ED6890</t>
  </si>
  <si>
    <t>Pieza de conexión elástica recta para tubos de Al de 110 mm de diametro sobre cabeza de aislador</t>
  </si>
  <si>
    <t>Suministro y montaje pieza de conexión extensible recta, para tubos de Al de 110 mm de diametro sobre cabeza de aislador C-325.</t>
  </si>
  <si>
    <t>X63689</t>
  </si>
  <si>
    <t>ED6920</t>
  </si>
  <si>
    <t>Pieza de conexión elástica recta para tubo de Al de 150 mm de diámetro sobre cabeza de aislador</t>
  </si>
  <si>
    <t>Suministro y montaje pieza de conexión extensible recta, para tubos de Al de 150 mm de diámetro sobre cabeza de aislador C-1050.</t>
  </si>
  <si>
    <t>X63692</t>
  </si>
  <si>
    <t>ED6950</t>
  </si>
  <si>
    <t>Suministro y montaje separadores para cable duplex</t>
  </si>
  <si>
    <t>Suministro y montaje pieza separadora para cable duplex. Incluye transporte, limpieza, engrasado de superficies, conexionado, apriete, incluyendo la grúa o andamiajes para su montaje.</t>
  </si>
  <si>
    <t>X63695</t>
  </si>
  <si>
    <t>ED6960</t>
  </si>
  <si>
    <t>Suministro y montaje de racores de conexión</t>
  </si>
  <si>
    <t>Suministro y montaje racores de conexión entre conductores, entre conductores y terminales de aparamenta y apriete con llave dinamométrica según instrucciones fabricante. Los racores serán de ánodo masivo cuando unan cobre con aluminio. Incluye limpieza, engrasado de superficie, grúa o andaminaje para su montaje.</t>
  </si>
  <si>
    <t>X63696</t>
  </si>
  <si>
    <t>ED70</t>
  </si>
  <si>
    <t>APARAMENTA (TM, BOBINAS BLOQUEO Y SECCIONADORES)</t>
  </si>
  <si>
    <t>X637</t>
  </si>
  <si>
    <t>ED7020</t>
  </si>
  <si>
    <t>Montaje TM de hasta 30kV</t>
  </si>
  <si>
    <t>Montaje de Transformador de Medida Unipolar (Intensidad/Tensión/TTc o condensadores de acoplamiento AF) de hasta 30kV. Incluye el transporte, desembalaje (si fuera necesario), izado, nivelación, sujección, instalación de tubo para cableado, p.a.t. y en general todas las operaciones y pequñeños materiales auxiliares necesarios para la puesta a punto del Transformador. Incluido grúas.</t>
  </si>
  <si>
    <t>X63702</t>
  </si>
  <si>
    <t>ED7040</t>
  </si>
  <si>
    <t>Montaje TM toroidal de hasta 30kV</t>
  </si>
  <si>
    <t>Montaje de Transformador de Medida Toroidal homopolar o para la protección de cuba o Transformador de tensión enchufables en capsulados de hasta 30kV. Incluye el transporte, desembalaje (si fuera necesario), izado, sujección, instalación de tubo para cableado, p.a.t. y en general todas las operaciones y pequñeños materiales auxiliares necesarias para la puesta a punto del Transformador. Incluido grúas.</t>
  </si>
  <si>
    <t>X63704</t>
  </si>
  <si>
    <t>ED7060</t>
  </si>
  <si>
    <t>Montaje TM para 45 a 66 kV</t>
  </si>
  <si>
    <t>Montaje de Transformador de Medida Unipolar (Intensidad/Tensión/TTc o condensadores de acoplamiento AF) de 45 a 66kV. Incluye el transporte, desembalaje (si fuera necesario), izado, nivelación, sujección y en general todas las operaciones y pequñeños materiales auxiliares necesarias para la puesta a punto del Transformador. Incluido grúas.</t>
  </si>
  <si>
    <t>X63706</t>
  </si>
  <si>
    <t>ED7080</t>
  </si>
  <si>
    <t>Montaje TM para 110-132 kV</t>
  </si>
  <si>
    <t>Montaje de Transformador de Medida Unipolar (Intensidad/Tensión/TTc o condensadores de acoplamiento AF) de 110-132 kV. Incluye el transporte desembalaje (si fuera necesario), izado, nivelación, sujección y en general todas las operaciones y pequeños materiales auxiliares necesarias para la puesta a punto del Transformador. Incluido grúas.</t>
  </si>
  <si>
    <t>X63708</t>
  </si>
  <si>
    <t>ED7100</t>
  </si>
  <si>
    <t>Montaje TM para 220 kV</t>
  </si>
  <si>
    <t>Montaje de Transformador de Medida Unipolar (Intensidad/Tensión/TTc o condensadores de acoplamiento AF) de 220 kV. Incluye el transporte, desembalaje (si fuera necesario), izado, nivelación, sujección y en general todas las operaciones y pequeños materiales auxiliares necesarias para la puesta a punto del Transformador. Incluido grúas.</t>
  </si>
  <si>
    <t>X63710</t>
  </si>
  <si>
    <t>ED7120</t>
  </si>
  <si>
    <t>Desmontaje TM de hasta 30kV</t>
  </si>
  <si>
    <t>Desmontaje de Transformador de Medida Unipolar (Intensidad/Tensión/TTc o condensadores de acoplamiento AF) de hasta 30kV. Incluyendo todos los elementos asociados al mismo y grúas para el desmontaje y transporte a destino adecuado definido por la legislación o por la propiedad.</t>
  </si>
  <si>
    <t>X63712</t>
  </si>
  <si>
    <t>ED7140</t>
  </si>
  <si>
    <t xml:space="preserve">Desmontaje TM de 45-66 kV </t>
  </si>
  <si>
    <t>Desmontaje de Transformador de Medida Unipolar (Intensidad/Tensión/TTc o condensadores de acoplamiento AF) de 50-66 kV. Incluyendo todos los elementos asociados al mismo y grúas para el desmontaje y transporte a destino adecuado definido por la legislación o por la propiedad.</t>
  </si>
  <si>
    <t>X63714</t>
  </si>
  <si>
    <t>ED7160</t>
  </si>
  <si>
    <t>Desmontaje TM de 110-132 kV</t>
  </si>
  <si>
    <t>Desmontaje de Transformador de Medida Unipolar (Intensidad/Tensión/TTc o condensadores de acoplamiento AF) de 110-132 kV. Incluyendo todos los elementos asociados al mismo y grúas para el desmontaje y transporte a destino adecuado definido por la legislación o por la propiedad.</t>
  </si>
  <si>
    <t>X63716</t>
  </si>
  <si>
    <t>ED7180</t>
  </si>
  <si>
    <t>Desmontaje TM de 220 kV</t>
  </si>
  <si>
    <t>Desmontaje de Transformador de Medida Unipolar (Intensidad/Tensión/TTc o condensadores de acoplamiento AF) de 220 kV. Incluyendo todos los elementos asociados al mismo y grúas para el desmontaje y transporte a destino adecuado definido por la legislación o por la propiedad.</t>
  </si>
  <si>
    <t>X63718</t>
  </si>
  <si>
    <t>ED7200</t>
  </si>
  <si>
    <t>Montaje Bobina de bloqueo sobre TM o condensador de 45 a 220 kV</t>
  </si>
  <si>
    <t>Montaje Bobinas de bloqueo sobre trafo capacitivo o condensador en líneas de 45 a 220 kV. Incluye el transporte, desembalaje (si fuera necesario), izado, nivelación, sujección y en general todas las operaciones y pequeños materiales auxiliares necesarias para la puesta a punto del equipo. Incluido grúas.</t>
  </si>
  <si>
    <t>X63720</t>
  </si>
  <si>
    <t>ED7220</t>
  </si>
  <si>
    <t>Montaje Bobina de bloqueo suspendida sobre líneas de 45 a 66 Kv</t>
  </si>
  <si>
    <t>Montaje Bobinas de Bloqueo suspendidas en líneas de 45 a 66 kV. Incluye el transporte, desembalaje (si fuera necesario), izado, nivelación, sujección y en general todas las operaciones y pequeños materiales auxiliares necesarias para la puesta a punto del equipo. Incluido grúas.</t>
  </si>
  <si>
    <t>X63722</t>
  </si>
  <si>
    <t>ED7240</t>
  </si>
  <si>
    <t>Montaje Bobina de bloqueo suspendida sobre linea de 110 a 220 Kv</t>
  </si>
  <si>
    <t>Montaje Bobinas de Bloqueo suspendidas en líneas de 110 a 220 kV. Incluye el transporte, desembalaje (si fuera necesario), izado, nivelación, sujección y en general todas las operaciones y pequeños materiales auxiliares necesarias para la puesta a punto del equipo. Incluido grúas.</t>
  </si>
  <si>
    <t>X63724</t>
  </si>
  <si>
    <t>ED7260</t>
  </si>
  <si>
    <t>Desmontaje Bobina de bloqueo en TM o condensador de 45 a 220 Kv</t>
  </si>
  <si>
    <t>Desmontaje de Bobinas de Bloqueo sobre TM o condensador en líneas de 45 a 220 kV. Incluyendo todos los elementos asociados al mismo, grúas para el desmontaje y transporte a su lugar de almacenamiento.</t>
  </si>
  <si>
    <t>X63726</t>
  </si>
  <si>
    <t>ED7280</t>
  </si>
  <si>
    <t xml:space="preserve">Desmontaje Bobinas de bloqueo suspendida en linea de 45 a 66 Kv </t>
  </si>
  <si>
    <t>Desmontaje de Bobinas de Bloqueo suspendidas en líneas de 45 a 66 kV. Incluyendo todos los elementos asociados al mismo, grúas para el desmontaje y transporte a su lugar de almacenamiento.</t>
  </si>
  <si>
    <t>X63728</t>
  </si>
  <si>
    <t>ED7300</t>
  </si>
  <si>
    <t>Desmontaje Bobina de bloqueo suspendida sobre lineas de 110 a 220 Kv</t>
  </si>
  <si>
    <t>Desmontaje de Bobinas de Bloqueo suspendidas en líneas de 110 a 220 kV. Incluyendo todos los elementos asociados al mismo, grúas para el desmontaje y transporte a su lugar de almacenamiento.</t>
  </si>
  <si>
    <t>X63730</t>
  </si>
  <si>
    <t>ED7320</t>
  </si>
  <si>
    <t>Montaje seccionador III basculante sin p.a.t. de hasta 66 kV</t>
  </si>
  <si>
    <t>Montaje seccionador III basculante sin p.a.t. de hasta 66 kV. Incluyendo mando, transmisiones, etc. Se incluye el transporte, desembalaje (si fuera necesario), izado, mecanizado si fuera necesario, ajuste del mando, ajuste de las transmisiones mecanizándolas si fuera necesario, colocación de los elementos de anclaje y todas las operaciones y pequeños materiales auxiliares necesarias para un correcto montaje. Incluido grúas si fuera necesario.</t>
  </si>
  <si>
    <t>X63732</t>
  </si>
  <si>
    <t>ED7330</t>
  </si>
  <si>
    <t>Suministro y montaje seccionador unipolar MT</t>
  </si>
  <si>
    <t>Suministro y montaje de seccionador unipolar MT.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mado incluido.</t>
  </si>
  <si>
    <t>X63733</t>
  </si>
  <si>
    <t>ED7340</t>
  </si>
  <si>
    <t>Montaje seccionador III basculante con p.a.t. de hasta 66 kV</t>
  </si>
  <si>
    <t>Montaje seccionador III basculante con p.a.t. de hasta 66 kV. Incluyendo mando, transmisiones, etc. Se incluye el transporte, desembalaje (si fuera necesario), izado, mecanizado si fuera necesario, ajuste del mando, ajuste de las transmisiones mecanizándolas si fuera necesario, colocación de los elementos de anclaje y todas las operaciones y pequeños materiales auxiliares necesarias para un correcto montaje. Incluido grúas si fuera necesario.</t>
  </si>
  <si>
    <t>X63734</t>
  </si>
  <si>
    <t>ED7360</t>
  </si>
  <si>
    <t>Montaje seccionador III con o sin p.a.t. de apertura vertical 24 kV, Tipo 1</t>
  </si>
  <si>
    <t>Montaje seccionador con y sin p.a.t. de apertura vertical para celdas interiores de manpostería de 24 kV según planos de la propiedad. Incluyendo mando, transmisiones, etc. Se incluye el transporte, desembalaje (si fuera necesario), izado, mecanizado si fuera necesario, ajuste del mando, ajuste de las transmisiones mecanizándolas si fuera necesario, colocación de los elementos de anclaje y todas las operaciones y pequeños materiales auxiliares necesarias para un correcto montaje. Incluido grúas si fuera necesario.</t>
  </si>
  <si>
    <t>X63736</t>
  </si>
  <si>
    <t>ED7380</t>
  </si>
  <si>
    <t>Desmontaje seccionador III basculante con y sin p.a.t. de hasta 66 kV</t>
  </si>
  <si>
    <t>Desmontaje de seccionador III basculante con o sin p.a.t. de hasta 66 kV, con todos sus accesorios, así como el transporte a destino adecuado definido por la legislación o por la propiedad.  Incluye también todos los medios auxiliares de transporte o elevación necesarios para la correcta ejecución del trabajo tales como gruas, cestas, plataformas elevadoras, etc.</t>
  </si>
  <si>
    <t>X63738</t>
  </si>
  <si>
    <t>ED7400</t>
  </si>
  <si>
    <t xml:space="preserve">Montaje seccionador rotativo 2 columnas sin p.a.t. de 45 a 66 Kv con mando manual </t>
  </si>
  <si>
    <t>Montaje de seccionador rotativo de dos columnas sin puesta a tierra con mando manual para 45 a 66 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mado incluido.</t>
  </si>
  <si>
    <t>X63740</t>
  </si>
  <si>
    <t>ED7420</t>
  </si>
  <si>
    <t xml:space="preserve">Montaje seccionador rotativo 2 columnas con p.a.t. de 45 a 66 kV con mando manual </t>
  </si>
  <si>
    <t>Montaje de seccionador rotativo de dos columnas con puesta a tierra con mando manual para 45 a 66kV. Incluyendo el transporte, desembalaje (si fuera necesario), izado, nivelación y sujección, montaje de columnas, montaje y ajuste de los accionamientos y contactos auxiliares, montaje y ajuste de las transmisiones, incluyendo el mecanizado, si fuera necesario, y en general todas las operaciones y pequeños materiales auxiliares necesarias para la puesta a punto del seccionador. Al estar provisto de cuchillas de puesta a tierra se incluye también el mecanizado, montaje y ajuste de las transmisiones, accionamientos y contactos auxiliares correspondientes a la puesta a tierra. Incluyendo grúas para el transporte y montaje. Montaje de mandos incluido.</t>
  </si>
  <si>
    <t>X63742</t>
  </si>
  <si>
    <t>ED7440</t>
  </si>
  <si>
    <t>Montaje seccionador rotativo 2 columnas sin p.a.t. de 110-132 kV con mando manual</t>
  </si>
  <si>
    <t>Montaje de seccionador rotativo de dos columnas sin puesta a tierra con mando manual para 110 a 132kV.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</si>
  <si>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X63744</t>
  </si>
  <si>
    <t>ED7460</t>
  </si>
  <si>
    <t>Montaje seccionador rotativo 2 columnas sin p.a.t. de 110-132 kV con mando eléctrico</t>
  </si>
  <si>
    <t>Montaje de seccionador rotativo de dos columnas sin puesta a tierra con mando eléctrico en cuchillas principales, para 110 a 132kV.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</si>
  <si>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X63746</t>
  </si>
  <si>
    <t>ED7480</t>
  </si>
  <si>
    <t>Montaje seccionador rotativo 2 columnas con p.a.t. de 110-132 kV mando manual</t>
  </si>
  <si>
    <t>Montaje de seccionador rotativo de dos columnas con puesta a tierra, mando manuaL, para 110 a 132kV. Incluyendo el transporte, desembalaje (si fuera necesario), izado, nivelación y sujección, montaje de columnas, montaje y ajuste de los accionamientos y contactos auxiliares, montaje y ajuste de las transmisiones, incluyendo el mecanizado, si fuera necesario, y en general todas las operaciones y pequeños materiales auxiliares necesarias para la puesta a punto del seccionador. Al estar provisto de cuchillas de puesta a tierra se incluye también el mecanizado, montaje y ajuste de las transmisiones, accionamientos y contactos auxiliares correspondientes a la puesta a tierra. Incluyendo grúas para el transporte y montaje. Montaje de mandos incluido.</t>
  </si>
  <si>
    <t>X63748</t>
  </si>
  <si>
    <t>ED7500</t>
  </si>
  <si>
    <t>Montaje seccionador rotativo 2 columnas con p.a.t. de 110-132 kV con mando eléctrico</t>
  </si>
  <si>
    <t>Montaje de seccionador rotativo de dos columnas con puesta a tierra, mando eléctrico cuchillas principales, para 110 a 132kV. Incluyendo el transporte, desembalaje (si fuera necesario), izado, nivelación y sujección, montaje de columnas, montaje y ajuste de los accionamientos y contactos auxiliares, montaje y ajuste de las transmisiones, incluyendo el mecanizado, si fuera necesario, y en general todas las operaciones y pequeños materiales auxiliares necesarias para la puesta a punto del seccionador. Al estar provisto de cuchillas de puesta a tierra se incluye también el mecanizado, montaje y ajuste de las transmisiones, accionamientos y contactos auxiliares correspondientes a la puesta a tierra. Incluyendo grúas para el transporte y montaje. Montaje de mandos incluido.</t>
  </si>
  <si>
    <t>X63750</t>
  </si>
  <si>
    <t>ED7520</t>
  </si>
  <si>
    <t>Montaje seccionador rotativo 2 columnas sin p.a.t. de 220 kV mando eléctrico</t>
  </si>
  <si>
    <t>Montaje de seccionador rotativo de dos columnas sin puesta a tierra, mando eléctrico, para 220kV.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</si>
  <si>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X63752</t>
  </si>
  <si>
    <t>ED7540</t>
  </si>
  <si>
    <t>Montaje seccionador rotativo 2 columnas con p.a.t. de 220 kV mando eléctrico</t>
  </si>
  <si>
    <t>Montaje de seccionador rotativo de dos columnas con puesta a tierra, mando eléctrico, para 220kV. Incluyendo el transporte, desembalaje (si fuera necesario), izado, nivelación y sujección, montaje de columnas, montaje y ajuste de los accionamientos y contactos auxiliares, montaje y ajuste de las transmisiones, incluyendo el mecanizado, si fuera necesario, y en general todas las operaciones y pequeños materiales auxiliares necesarias para la puesta a punto del seccionador. Al estar provisto de cuchillas de puesta a tierra se incluye también el mecanizado, montaje y ajuste de las transmisiones, accionamientos y contactos auxiliares correspondientes a la puesta a tierra. Incluyendo grúas para el transporte y montaje. Montaje de mandos incluido.</t>
  </si>
  <si>
    <t>X63754</t>
  </si>
  <si>
    <t>ED7560</t>
  </si>
  <si>
    <t xml:space="preserve">Montaje seccionador 3 columnas sin p.a.t. mando manual 66 kV. </t>
  </si>
  <si>
    <t>Montaje de seccionador tripolar intemperie 3 columnas por polo, sin puesta a tierra con mando manual, para 66kV.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</si>
  <si>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X63756</t>
  </si>
  <si>
    <t>ED7580</t>
  </si>
  <si>
    <t>Montaje seccionador 3 columnas con p.a.t. mando manual 66 kV.</t>
  </si>
  <si>
    <t>Montaje de seccionador tripolar intemperie 3 columnas por polo, con puesta a tierra, mando manual, para 66kV.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</si>
  <si>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X63758</t>
  </si>
  <si>
    <t>ED7600</t>
  </si>
  <si>
    <t xml:space="preserve">Montaje seccionador 3 columnas sin p.a.t. mando manual 132 kV. </t>
  </si>
  <si>
    <t>Montaje de seccionador tripolar intemperie 3 columnas por polo, sin puesta a tierra con mando manual, para 132kV.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</si>
  <si>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X63760</t>
  </si>
  <si>
    <t>ED7620</t>
  </si>
  <si>
    <t>Montaje seccionador 3 columnas sin p.a.t. mando eléctrico 132 kV.</t>
  </si>
  <si>
    <t>Montaje de seccionador tripolar intemperie 3 columnas por polo, sin puesta a tierra con mando eléctrico, para 132kV.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</si>
  <si>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X63762</t>
  </si>
  <si>
    <t>ED7640</t>
  </si>
  <si>
    <t xml:space="preserve">Montaje seccionador 3 columnas con p.a.t. mando manual 132 kV. </t>
  </si>
  <si>
    <t>Montaje de seccionador tripolar intemperie 3 columnas por polo, con puesta a tierra, mando manual, para 132kV.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</si>
  <si>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X63764</t>
  </si>
  <si>
    <t>ED7660</t>
  </si>
  <si>
    <t>Montaje seccionador 3 columnas con p.a.t., mando eléctrico 132 kV.</t>
  </si>
  <si>
    <t>Montaje de seccionador tripolar intemperie 3 columnas por polo, con puesta a tierra, mando eléctrico, para 132kV.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</si>
  <si>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X63766</t>
  </si>
  <si>
    <t>ED7680</t>
  </si>
  <si>
    <t xml:space="preserve">Montaje seccionador 3 columnas sin p.a.t. mando manual 220 kV. </t>
  </si>
  <si>
    <t>Montaje de seccionador tripolar intemperie 3 columnas por polo, sin puesta a tierra, mando manual, para 220kV.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</si>
  <si>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X63768</t>
  </si>
  <si>
    <t>ED7700</t>
  </si>
  <si>
    <t xml:space="preserve">Montaje seccionador 3 columnas sin p.a.t mando eléctrico 220 kV. </t>
  </si>
  <si>
    <t>Montaje de seccionador tripolar intemperie 3 columnas por polo, sin puesta a tierra con mando eléctrico, para 220kV.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</si>
  <si>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X63770</t>
  </si>
  <si>
    <t>ED7720</t>
  </si>
  <si>
    <t xml:space="preserve">Montaje seccionador 3 columnas con p.a.t. mando manual 220 kV. </t>
  </si>
  <si>
    <t>Montaje de seccionador tripolar intemperie 3 columnas por polo, con puesta a tierra, mando manual, para 220kV.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</si>
  <si>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X63772</t>
  </si>
  <si>
    <t>ED7740</t>
  </si>
  <si>
    <t xml:space="preserve">Montaje seccionador 3 columnas con p.a.t., mando eléctrico 220 kV. </t>
  </si>
  <si>
    <t>Montaje de seccionador tripolar intemperie 3 columnas por polo, con puesta a tierra, mando eléctrico, para 220kV.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 incluido.</t>
  </si>
  <si>
    <t>X63774</t>
  </si>
  <si>
    <t>ED7760</t>
  </si>
  <si>
    <t>Desmontaje seccionador rotativo 2 columnas sin p.a.t. de hasta 66 kV</t>
  </si>
  <si>
    <t>Desmontaje de seccionador rotativo de dos columnas sin puesta a tierra de hasta 66kV. Incluyendo todos sus equipos anexos y el transporte a destino adecuado definido por la legislación o por la propiedad. Incluyendo grúas.</t>
  </si>
  <si>
    <t>X63776</t>
  </si>
  <si>
    <t>ED7780</t>
  </si>
  <si>
    <t>Desmontaje seccionador rotativo 2 columnas con p.a.t. de hasta 66 kV</t>
  </si>
  <si>
    <t>Desmontaje de seccionador rotativo de dos columnas con puesta a tierra de hasta 66kV. Incluyendo todos sus equipos anexos y el transporte a destino adecuado definido por la legislación o por la propiedad. Incluyendo grúas.</t>
  </si>
  <si>
    <t>X63778</t>
  </si>
  <si>
    <t>ED7800</t>
  </si>
  <si>
    <t>Desmontaje seccionador rotativo 2 columnas sin p.a.t. de 110 a 132 kV</t>
  </si>
  <si>
    <t>Desmontaje de seccionador rotativo de dos columnas sin puesta a tierra de 110 a 132kV.  Incluyendo todos sus equipos anexos y el transporte a destino adecuado definido por la legislación o por la propiedad. Incluyendo grúas.</t>
  </si>
  <si>
    <t>X63780</t>
  </si>
  <si>
    <t>ED7820</t>
  </si>
  <si>
    <t>Desmontaje seccionador rotativo 2 columnas con p.a.t. de 110 a 132 kV</t>
  </si>
  <si>
    <t>Desmontaje de seccionador rotativo de dos columnas con puesta a tierra de 110 a 132kV. Incluyendo todos sus equipos anexos y el transporte a destino adecuado definido por la legislación o por la propiedad. Incluyendo grúas.</t>
  </si>
  <si>
    <t>X63782</t>
  </si>
  <si>
    <t>ED7840</t>
  </si>
  <si>
    <t>Desmontaje seccionador rotativo 2 columnas sin p.a.t. de 220 kV</t>
  </si>
  <si>
    <t>Desmontaje de seccionador rotativo de dos columnas sin puesta a tierra de 220kV. Incluyendo todos sus equipos anexos y el transporte a destino adecuado definido por la legislación o por la propiedad. Incluyendo grúas.</t>
  </si>
  <si>
    <t>X63784</t>
  </si>
  <si>
    <t>ED7860</t>
  </si>
  <si>
    <t>Desmontaje seccionador rotativo 2 columnas con p.a.t. de 220 kV</t>
  </si>
  <si>
    <t>Desmontaje de seccionador rotativo de dos columnas con puesta a tierra de 220kV. Incluyendo todos sus equipos anexos y el transporte a destino adecuado definido por la legislación o por la propiedad. Incluyendo grúas.</t>
  </si>
  <si>
    <t>X63786</t>
  </si>
  <si>
    <t>ED7880</t>
  </si>
  <si>
    <t>Montaje seccionador pantógrafo sin p.a.t. de 110 a 132 kV</t>
  </si>
  <si>
    <t>Montaje de conjunto de tres polos de seccionadores pantógrafos sin p.a.t. de 110 a 132 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mandos incluido.</t>
  </si>
  <si>
    <t>X63788</t>
  </si>
  <si>
    <t>ED7900</t>
  </si>
  <si>
    <t>Montaje seccionador pantógrafo sin p.a.t. de 220 kV</t>
  </si>
  <si>
    <t>Montaje conjunto de tres polos de seccionadores pantógrafos sin p.a.t. de 220 kV. Incluyendo el transporte, desembalaje (si fuera necesario), izado, nivelación y sujección, montaje de columnas, montaje y ajuste de mandos, accionamientos y contactos auxiliares, montaje y ajuste de las transmisiones, incluyendo el mecanizado, grúas para el montaje, y en general todas las operaciones y pequeños materiales auxiliares necesarias para la puesta a punto del seccionador. Montaje de mandos incluido.</t>
  </si>
  <si>
    <t>X63790</t>
  </si>
  <si>
    <t>ED7920</t>
  </si>
  <si>
    <t>Desmontaje seccionador pantógrafo sin p.a.t. de 110 a 132 kV</t>
  </si>
  <si>
    <t>Desmontaje conjunto de tres polos de seccionadores pantógrafos sin p.a.t. de 110 a 132 kV. Incluyendo todos sus accesorios y el transporte de todo el conjunto a destino adecuado definido por la legislación o por la propiedad. Incluyendo grúas.</t>
  </si>
  <si>
    <t>X63792</t>
  </si>
  <si>
    <t>ED7930</t>
  </si>
  <si>
    <t>Desmontaje seccionador pantógrafo sin p.a.t. de 220kV</t>
  </si>
  <si>
    <t>Desmontaje conjunto de tres polos de seccionadores pantógrafos sin p.a.t. de 220kV.  Incluyendo todos sus accesorios y el transporte de todo el conjunto a destino adecuado definido por la legislación o por la propiedad. Incluyendo grúas.</t>
  </si>
  <si>
    <t>X63793</t>
  </si>
  <si>
    <t>ED80</t>
  </si>
  <si>
    <t>APARAMENTA (PARARRAYOS, INTERRUPTORES Y RESTO)</t>
  </si>
  <si>
    <t>X638</t>
  </si>
  <si>
    <t>ED8020</t>
  </si>
  <si>
    <t>Suministro y montaje pararrayos 12 kV, 10 kA, de polímeros</t>
  </si>
  <si>
    <t>Suministro y montaje de pararrayos 12 kV, 10 kA. Incluye transporte, izado, sujección, p.a.t., y conexionado</t>
  </si>
  <si>
    <t>X63802</t>
  </si>
  <si>
    <t>ED8040</t>
  </si>
  <si>
    <t xml:space="preserve">Suministro y montaje pararrayos 18 kV, 10 kA, de polímeros </t>
  </si>
  <si>
    <t>Suministro y montaje de pararrayos 18 kV, 10 kA. Incluye transporte, izado, sujección, p.a.t., y conexionado</t>
  </si>
  <si>
    <t>X63804</t>
  </si>
  <si>
    <t>ED8060</t>
  </si>
  <si>
    <t>Suministro y montaje pararrayos 24 kV, 10 kA, de polímeros</t>
  </si>
  <si>
    <t>Suministro y montaje de pararrayos 24 kV, 10 kA. Incluye transporte, izado, sujección, p.a.t., y conexionado</t>
  </si>
  <si>
    <t>X63806</t>
  </si>
  <si>
    <t>ED8080</t>
  </si>
  <si>
    <t>Suministro y montaje pararrayos 36 kV, 10 kA, de polímeros</t>
  </si>
  <si>
    <t>Suministro y montaje de pararrayos 36 kV, 10 kA. Incluye transporte, izado, sujección, p.a.t., y conexionado</t>
  </si>
  <si>
    <t>X63808</t>
  </si>
  <si>
    <t>ED8100</t>
  </si>
  <si>
    <t>Montaje pararrayos de 45 a 66 kV</t>
  </si>
  <si>
    <t>Montaje pararrayos de 45 a 66 kV. Incluyendo el transporte, desembalaje (si fuera necesario), izado, nivelado, montaje de aisladores de anillo y contador de descargas y los cables de conexión de este último, y en general todos los elementos necesarios para el correcto funcionamiento del pararrayos. Incluyendo grúas.</t>
  </si>
  <si>
    <t>X63810</t>
  </si>
  <si>
    <t>ED8120</t>
  </si>
  <si>
    <t>Montaje pararrayos de 110 a 132 kV</t>
  </si>
  <si>
    <t>Montaje pararrayos de 110 a 132 kV. Incluyendo el transporte, desembalaje (si fuera necesario), izado, nivelado, montaje de aisladores de anillo y contador de descargas  y los cables de conexión de este último, y en general todos los elementos necesarios para el correcto funcionamiento del pararrayos. Incluyendo grúas.</t>
  </si>
  <si>
    <t>X63812</t>
  </si>
  <si>
    <t>ED8140</t>
  </si>
  <si>
    <t>Montaje pararrayos de 220 kV</t>
  </si>
  <si>
    <t>Montaje pararrayos de 220 kV. Incluyendo el transporte, desembalaje (si fuera necesario), izado, nivelado, montaje de aisladores de anillo y contador de descargas  y los cables de conexión de este último, y en general todos los elementos necesarios para el correcto funcionamiento del pararrayos. Incluyendo grúas.</t>
  </si>
  <si>
    <t>X63814</t>
  </si>
  <si>
    <t>ED8170</t>
  </si>
  <si>
    <t>Desmontaje pararrayos de hasta 30 kV</t>
  </si>
  <si>
    <t>Incluyendo todos sus accesorios y el transporte de todo el conjunto a destino adecuado definido por la legislación o por la propiedad. Incluyendo grúas.</t>
  </si>
  <si>
    <t>X63817</t>
  </si>
  <si>
    <t>ED8180</t>
  </si>
  <si>
    <t>Desmontaje pararrayos de 45 a 66 kV</t>
  </si>
  <si>
    <t>X63818</t>
  </si>
  <si>
    <t>ED8190</t>
  </si>
  <si>
    <t>Desmontaje pararrayos de 110 a 132 kV</t>
  </si>
  <si>
    <t>X63819</t>
  </si>
  <si>
    <t>ED8200</t>
  </si>
  <si>
    <t>Desmontaje pararrayos de 220kV</t>
  </si>
  <si>
    <t>X63820</t>
  </si>
  <si>
    <t>ED8250</t>
  </si>
  <si>
    <t>Montaje interruptor MT interior</t>
  </si>
  <si>
    <t>Montaje interruptor MT interior. Incluye el transporte, nivelación, sujección del interruptor en la celda existente, armario de accionamiento eléctrico (mando), transmisiones de acoplamiento y pruebas de puesta en servicio. Incluido también aporte de grúas y medios de elevación para su montaje</t>
  </si>
  <si>
    <t>X63825</t>
  </si>
  <si>
    <t>ED8270</t>
  </si>
  <si>
    <t>Montaje interruptor de MT y de 45 a 66 kV exterior</t>
  </si>
  <si>
    <t>Montaje interruptor MT y de 45 a 66 kV exterior. Incluye el transporte, nivelación, sujección, tanto del del interruptor sobre las superficie base existente, armario de accionamiento eléctrico (mando), transmisiones de acoplamiento y pruebas de puesta en servicio. Incluido medios de elevación para su montaje.</t>
  </si>
  <si>
    <t>X63827</t>
  </si>
  <si>
    <t>ED8290</t>
  </si>
  <si>
    <t>Montaje interruptor de 45 a 66 kV interior</t>
  </si>
  <si>
    <t>Montaje interruptor 45 a 66 kV interior. Incluye el transporte, nivelación, sujección, tanto del del interruptor sobre las superficie base existente, armario de accionamiento eléctrico (mando), transmisiones de acoplamiento y pruebas de puesta en servicio. Incluido medios de elevación para su montaje.</t>
  </si>
  <si>
    <t>X63829</t>
  </si>
  <si>
    <t>ED8310</t>
  </si>
  <si>
    <t>Montaje interruptor de 45 a 66 kV interior enchufable.</t>
  </si>
  <si>
    <t>Montaje interruptor enchufable 45 a 66 kV interior. Incluye el transporte, nivelación, sujección, tanto del del interruptor sobre las superficie base existente como el eje soporte de aisladores, armario de accionamiento eléctrico (mando), transmisiones de acoplamiento y pruebas de puesta en servicio. Incluido medios de elevación para su montaje.</t>
  </si>
  <si>
    <t>X63831</t>
  </si>
  <si>
    <t>ED8330</t>
  </si>
  <si>
    <t>Montaje interruptor de 45 a 66 kV interior enchufable con pat.</t>
  </si>
  <si>
    <t>Montaje interruptor enchufable 45 a 66 kV interior con puesta a tierra. Incluye el transporte, nivelación, sujección, tanto del del interruptor sobre las superficie base existente como el eje soporte de aisladores, armario de accionamiento eléctrico (mando), transmisiones de acoplamiento y pruebas de puesta en servicio. Incluido medios de elevación para su montaje.</t>
  </si>
  <si>
    <t>X63833</t>
  </si>
  <si>
    <t>ED8350</t>
  </si>
  <si>
    <t>Montaje interruptor de 110-132 kV mando tripolar</t>
  </si>
  <si>
    <t>Montaje interruptor de 110-132 kV mando tripolar. Incluyendo el montaje de bancadas independientes, si fuera necesario, con armarios de accionamiento eléctrico, la composición de los distintos cuerpos que forman cada uno de ellos, (si procede), el montaje del armario de mando centralizado sobre soporte o bancada de hormigón. Se deberá efectuar el transporte, izado, nivelado y sujección de los distintos polos del interruptor, incluido aporte de grúas, medios de elevación para su montaje y pruebas de puesta en servicio.</t>
  </si>
  <si>
    <t>X63835</t>
  </si>
  <si>
    <t>ED8370</t>
  </si>
  <si>
    <t>Montaje interruptor de 110-132 kV mando unipolar</t>
  </si>
  <si>
    <t>Montaje interruptor de 110-132 kV mando unipolar. Incluyendo el montaje de bancadas independientes, si fuera necesario, con armarios de accionamiento eléctrico, la composición de los distintos cuerpos que forman cada uno de ellos, (si procede), el montaje del armario de mando centralizado sobre soporte o bancada de hormigón. Se deberá efectuar el transporte, izado, nivelado y sujección de los distintos polos del interruptor, incluido aporte de grúas, medios de elevación para su montaje, interconexiones eléctricas entre elementos y pruebas de puesta en servicio.</t>
  </si>
  <si>
    <t>X63837</t>
  </si>
  <si>
    <t>ED8390</t>
  </si>
  <si>
    <t>Montaje interruptor de 220 kV mando tripolar</t>
  </si>
  <si>
    <t>Montaje interruptor de 220 kV mando tripolar. Incluyendo el montaje de bancadas independientes, si fuera necesario, con armarios de accionamiento eléctrico o por aire comprimido, la composición de los distintos cuerpos que forman cada uno de ellos, el montaje del armario de mando centralizado sobre soporte o bancada de hormigón. Se deberá efectuar el transporte, izado, nivelado y sujección de los distintos polos del interruptor, incluido aporte de grúas, medios de elevación para su montaje y pruebas de puesta en servicio.</t>
  </si>
  <si>
    <t>X63839</t>
  </si>
  <si>
    <t>ED8410</t>
  </si>
  <si>
    <t>Montaje interrruptor de 220 kV mando unipolar</t>
  </si>
  <si>
    <t>Montaje interruptor de 220 kV mando unipolar. Incluyendo el montaje de bancadas independientes, si fuera necesario, con armarios de accionamiento eléctrico, la composición de los distintos cuerpos que forman cada uno de ellos, (si procede), el montaje del armario de mando centralizado sobre soporte o bancada de hormigón. Se deberá efectuar el transporte, izado, nivelado y sujección de los distintos polos del interruptor, incluido aporte de grúas, medios de elevación para su montaje, interconexiones eléctricas entre elementos y pruebas de puesta en servicio.</t>
  </si>
  <si>
    <t>X63841</t>
  </si>
  <si>
    <t>ED8450</t>
  </si>
  <si>
    <t>Desmontaje interruptor de MT</t>
  </si>
  <si>
    <t>X63845</t>
  </si>
  <si>
    <t>ED8460</t>
  </si>
  <si>
    <t>Desmontaje interruptor de 45 a 66 kV</t>
  </si>
  <si>
    <t>X63846</t>
  </si>
  <si>
    <t>ED8470</t>
  </si>
  <si>
    <t>Desmontaje interruptor de 110 a 132 kV</t>
  </si>
  <si>
    <t>X63847</t>
  </si>
  <si>
    <t>ED8480</t>
  </si>
  <si>
    <t>Desmontaje interruptor de 220 kV</t>
  </si>
  <si>
    <t>X63848</t>
  </si>
  <si>
    <t>ED8520</t>
  </si>
  <si>
    <t>Montaje de cabina MT, aislada al aire o capsulada, Simple Barra.</t>
  </si>
  <si>
    <t>Montaje de cabina MT, aislada al aire o capsulada, Simple Barra. Incluyendo transporte, grúas, desembalaje (si fuera necesario), montaje en su ubicación definitiva, ensamblado con cabinas contiguas, anclaje y todas las operaciones necesarias para un perfecto acabado. Para todo tipo de cabina, trafo, salida de línea, acople, batería de condensadores, medida, servicios auxiliares, etc.</t>
  </si>
  <si>
    <t>X63852</t>
  </si>
  <si>
    <t>ED8530</t>
  </si>
  <si>
    <t>Complemento montaje de cabina MT, Simple Barra.</t>
  </si>
  <si>
    <t>Complemento por montaje de cabina MT, aislada al aire o capsulada, Dimple Barra, a partir de la segunda unidad de un mismo trabajo.</t>
  </si>
  <si>
    <t>X63853</t>
  </si>
  <si>
    <t>ED8540</t>
  </si>
  <si>
    <t>Montaje de cabina MT, aislada al aire o capsulada, Doble Barra.</t>
  </si>
  <si>
    <t>Montaje de cabina MT, aislada al aire o capsulada, Doble Barra. Incluyendo transporte, grúas, desembalaje (si fuera necesario), montaje en su ubicación definitiva, ensamblado con cabinas contiguas, anclaje y todas las operaciones necesarias para un perfecto acabado. Para todo tipo de cabina, trafo, salida de línea, acople, batería de condensadores, medida, servicios auxiliares, etc.</t>
  </si>
  <si>
    <t>X63854</t>
  </si>
  <si>
    <t>ED8550</t>
  </si>
  <si>
    <t>Complemento montaje de cabina MT, Doble Barra.</t>
  </si>
  <si>
    <t>Complemento por montaje de cabina MT, aislada al aire o capsulada, Doble Barra, a partir de la segunda unidad de un mismo trabajo.</t>
  </si>
  <si>
    <t>X63855</t>
  </si>
  <si>
    <t>ED8560</t>
  </si>
  <si>
    <t>Montaje de cabina MT, Simple Barra.</t>
  </si>
  <si>
    <t>Montaje de cabina MT, aislada al aire, Simple Barra,(MÁLAGA de CSE). Incluyendo transporte, grúas, desembalaje (si fuera necesario), montaje en su ubicación definitiva, ensamblado con cabinas contiguas, anclaje y todas las operaciones necesarias para un perfecto acabado. Para todo tipo de cabina: trafo, salida de línea, acople, batería de condensadores, medida, servicios auxiliares, etc.</t>
  </si>
  <si>
    <t>X63856</t>
  </si>
  <si>
    <t>ED8600</t>
  </si>
  <si>
    <t>Montaje de cabina MT, Doble Barra.</t>
  </si>
  <si>
    <t>Montaje de cabina MT, aislada al aire, Doble Barra, (MÁLAGA de CSE). Incluyendo transporte, grúas, desembalaje (si fuera necesario), montaje en su ubicación definitiva, ensamblado con cabinas contiguas, anclaje y todas las operaciones necesarias para un perfecto acabado. Para todo tipo de cabina: trafo, salida de línea, acople, batería de condensadores, medida, servicios auxiliares, etc.</t>
  </si>
  <si>
    <t>X63860</t>
  </si>
  <si>
    <t>ED8640</t>
  </si>
  <si>
    <t>Desmontaje cabina MT, aislada al aire o capsulado y accesorios</t>
  </si>
  <si>
    <t>Desmontaje de cabina MT, aislada al aire o capsulada y todos sus accesorios. Incluyendo el transporte con grúas, si fuera necesario, a su lugar de almacenaje</t>
  </si>
  <si>
    <t>X63864</t>
  </si>
  <si>
    <t>ED8680</t>
  </si>
  <si>
    <t>Montaje reactancia de choque para batería de condensadores hasta 36 kV</t>
  </si>
  <si>
    <t>Montaje reactancia de choque para batería de condensadores hasta 36 kV.  Incluye transporte, descarga, desembalaje, ubicación en su posición definitiva, anclado y p.a.t.</t>
  </si>
  <si>
    <t>X63868</t>
  </si>
  <si>
    <t>ED8700</t>
  </si>
  <si>
    <t>Montaje de resistencia de p.a.t. del neutro trafo de potencia</t>
  </si>
  <si>
    <t>Montaje de resistencia puesta a tierra del neutro del trafo de potencia, según especificaciones de la propiedad. Incluye transporte, descarga, desembalaje, ubicación en su posición definitiva, anclado y p.a.t.</t>
  </si>
  <si>
    <t>X63870</t>
  </si>
  <si>
    <t>ED8720</t>
  </si>
  <si>
    <t xml:space="preserve">Montaje de reactancia de p.a.t. hasta 36 kV </t>
  </si>
  <si>
    <t>Montaje de reactancia de p.a.t. hasta 36 kV, según planos de la propiedad incluidos los aisladores necesarios del conductor de p.a.t. Incluye transporte, descarga, desembalaje, ubicación en su posición definitiva, anclado y p.a.t.</t>
  </si>
  <si>
    <t>X63872</t>
  </si>
  <si>
    <t>ED8740</t>
  </si>
  <si>
    <t>Montaje mirilla de metacrilato de 40 x 30 cm</t>
  </si>
  <si>
    <t>Suministro y montaje de mirilla de metacrilato de 40 x 30 cm para frente de celda metálica.</t>
  </si>
  <si>
    <t>X63874</t>
  </si>
  <si>
    <t>ED8760</t>
  </si>
  <si>
    <t>Montaje caja de interconexión entre panel de maniobra y transformador</t>
  </si>
  <si>
    <t>Suministro y montaje de caja de interconexión de 50 x 40 x 25 cm entre panel de maniobra y transformador.</t>
  </si>
  <si>
    <t>X63876</t>
  </si>
  <si>
    <t>ED8780</t>
  </si>
  <si>
    <t>Montaje posición de comunicaciones en linea de 45 ó 66 kV</t>
  </si>
  <si>
    <t>Montaje posición de comunicaciones en linea de 45 ó 66 kV, que incluye la instalación de condensador de acoplamiento, bobina de bloqueo, seccionador de puesta a tierra y caja de adaptación además de la conexión a linea según especificación de la propiedad. Incluye también todos los medios auxiliares de transporte o elevación necesarios para la correcta ejecución del trabajo tales como gruas, cestas, plataformas elevadoras, etc</t>
  </si>
  <si>
    <t>X63878</t>
  </si>
  <si>
    <t>ED8800</t>
  </si>
  <si>
    <t>Montaje posición de comunicaciones en linea de 110 a 220 kV</t>
  </si>
  <si>
    <t>Montaje posición de comunicaciones en linea de 110 a 220 kV, que incluye la instalación de condensador de acoplamiento, bobina de bloqueo, seccionador de puesta a tierra y caja de adaptación además de la conexión a linea según especificación de la propiedad. Incluye también todos los medios auxiliares de transporte o elevación necesarios para la correcta ejecución del trabajo tales como gruas, cestas, plataformas elevadoras, etc</t>
  </si>
  <si>
    <t>X63880</t>
  </si>
  <si>
    <t>ED8810</t>
  </si>
  <si>
    <t>Montaje batería de condensadores MT con y sin interruptor incorporado</t>
  </si>
  <si>
    <t>Montaje batería de condensadores MT con y sin interruptor incorporado. Incluye transporte, descarga, desembalaje, ubicación en su posición definitiva, anclado y p.a.t.</t>
  </si>
  <si>
    <t>X63881</t>
  </si>
  <si>
    <t>ED90</t>
  </si>
  <si>
    <t>CABLES DE POTENCIA</t>
  </si>
  <si>
    <t>X639</t>
  </si>
  <si>
    <t>ED9050</t>
  </si>
  <si>
    <t>Tendido cable de AI unipolar de hasta 30 kV y 95mm2</t>
  </si>
  <si>
    <t>Tendido de cable de AI unipolar de hasta 30 kV y 95 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propiedad.</t>
  </si>
  <si>
    <t>X63905</t>
  </si>
  <si>
    <t>ED9060</t>
  </si>
  <si>
    <t>Tendido cable de AI unipolar de hasta 30 kV y 150mm2</t>
  </si>
  <si>
    <t>Tendido cable de AI unipolar de hasta 30 kV y 150mm2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</si>
  <si>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X63906</t>
  </si>
  <si>
    <t>ED9070</t>
  </si>
  <si>
    <t>Tendido cable de AI unipolar de hasta 30 kV y 240mm2</t>
  </si>
  <si>
    <t>Tendido cable de AI unipolar de hasta 30 kV y 240mm2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</si>
  <si>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X63907</t>
  </si>
  <si>
    <t>ED9080</t>
  </si>
  <si>
    <t>Tendido cable de AI unipolar de hasta 30 kV y 400mm2</t>
  </si>
  <si>
    <t>Tendido cable de AI unipolar de hasta 30 kV y 400mm2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</si>
  <si>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X63908</t>
  </si>
  <si>
    <t>ED9090</t>
  </si>
  <si>
    <t>Tendido cable de AI unipolar de hasta 30 kV y 630mm2</t>
  </si>
  <si>
    <t>Tendido cable unipolar de hasta 30 kV y 630mm2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</si>
  <si>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X63909</t>
  </si>
  <si>
    <t>ED9100</t>
  </si>
  <si>
    <t>Tendido cable de AI unipolar de hasta 30 kV y 800mm2</t>
  </si>
  <si>
    <t>Tendido cable unipolar de hasta 30 kV y 800mm2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</si>
  <si>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X63910</t>
  </si>
  <si>
    <t>ED9120</t>
  </si>
  <si>
    <t>Tendido cable de AI unipolar de hasta 45 kV y 400mm2</t>
  </si>
  <si>
    <t>Tendido cable de AI unipolar de hasta 45 kV y 400mm2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</si>
  <si>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X63912</t>
  </si>
  <si>
    <t>ED9150</t>
  </si>
  <si>
    <t>Tendido cable de AI unipolar de hasta 45 kV y 1000mm2</t>
  </si>
  <si>
    <t>Tendido cable de AI unipolar de hasta 45 kV y 1000mm2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</si>
  <si>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X63915</t>
  </si>
  <si>
    <t>ED9160</t>
  </si>
  <si>
    <t>Tendido cable de AI unipolar de hasta 30 kV y 1000mm2</t>
  </si>
  <si>
    <t>Tendido cable unipolar de hasta 30 kV y 1000mm2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</si>
  <si>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X63916</t>
  </si>
  <si>
    <t>ED9170</t>
  </si>
  <si>
    <t>Tendido cable de AI unipolar de hasta 30 kV y 500mm2</t>
  </si>
  <si>
    <t>Tendido cable unipolar de hasta 30 kV y 500mm2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</si>
  <si>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X63917</t>
  </si>
  <si>
    <t>ED9180</t>
  </si>
  <si>
    <t>Tendido cable de AI unipolar de hasta 66 kV y 630mm2</t>
  </si>
  <si>
    <t>Tendido cable de AI unipolar de hasta 66 kV y hasta 630mm2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</si>
  <si>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X63918</t>
  </si>
  <si>
    <t>ED9190</t>
  </si>
  <si>
    <t>Tendido cable de AI unipolar de hasta 66 kV y 1000mm2</t>
  </si>
  <si>
    <t>Tendido cable de AI unipolar de hasta 66 kV y hasta 1000mm2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</si>
  <si>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X63919</t>
  </si>
  <si>
    <t>ED9200</t>
  </si>
  <si>
    <t>Tendido cable de Cu unipolar de hasta 30 kV y 95mm2</t>
  </si>
  <si>
    <t>Tendido cable de Cu unipolar de hasta 30 kV y 95mm2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</si>
  <si>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X63920</t>
  </si>
  <si>
    <t>ED9210</t>
  </si>
  <si>
    <t>Tendido cable de Cu unipolar de hasta 30 kV y 150mm2</t>
  </si>
  <si>
    <t>Tendido cable de Cu unipolar de hasta 30 kV y 150mm2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</si>
  <si>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X63921</t>
  </si>
  <si>
    <t>ED9220</t>
  </si>
  <si>
    <t>Tendido cable de Cu unipolar de hasta 30 kV y 240mm2</t>
  </si>
  <si>
    <t>Tendido cable de Cu unipolar de hasta 30 kV y 240mm2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</si>
  <si>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X63922</t>
  </si>
  <si>
    <t>ED9230</t>
  </si>
  <si>
    <t>Tendido cable de Cu unipolar de hasta 30 kV y 400mm2</t>
  </si>
  <si>
    <t>Tendido cable de Cu unipolar de hasta 30 kV y 400mm2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</si>
  <si>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X63923</t>
  </si>
  <si>
    <t>ED9240</t>
  </si>
  <si>
    <t>Tendido cable de Cu unipolar de hasta 30 kV y 630mm2</t>
  </si>
  <si>
    <t>Tendido cable de Cu unipolar de hasta 30 kV y 630mm2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</si>
  <si>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X63924</t>
  </si>
  <si>
    <t>ED9250</t>
  </si>
  <si>
    <t>Tendido cable de Cu unipolar de hasta 30 kV y 800mm2</t>
  </si>
  <si>
    <t>Tendido cable de Cu unipolar de hasta 30 kV y 800mm2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</si>
  <si>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X63925</t>
  </si>
  <si>
    <t>ED9270</t>
  </si>
  <si>
    <t>Tendido cable de Cu unipolar de hasta 30 kV y 1000mm2</t>
  </si>
  <si>
    <t>Tendido cable unipolar de Cu hasta 30 kV y 1000mm2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</si>
  <si>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X63927</t>
  </si>
  <si>
    <t>ED9280</t>
  </si>
  <si>
    <t>Tendido cable de Cu unipolar de hasta 30 kV y 500mm2</t>
  </si>
  <si>
    <t>Tendido cable unipolar de Cu hasta 30 kV y 500mm2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</si>
  <si>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X63928</t>
  </si>
  <si>
    <t>ED9300</t>
  </si>
  <si>
    <t>Suministro y tendido cable de AI unipolar 12/20 kV y 95mm2.</t>
  </si>
  <si>
    <t>Suministro y Tendido de cable de AI unipolar de 12/20 kV y 95 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propiedad.</t>
  </si>
  <si>
    <t>X63930</t>
  </si>
  <si>
    <t>ED9310</t>
  </si>
  <si>
    <t>Suministro y tendido cable de AI unipolar 18/30 kV y 95mm2.</t>
  </si>
  <si>
    <t>Suministro y Tendido de cable de AI unipolar de 18/30 kV y 95 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propiedad.</t>
  </si>
  <si>
    <t>X63931</t>
  </si>
  <si>
    <t>ED9320</t>
  </si>
  <si>
    <t>Suministro y tendido cable de AI unipolar 18/30 kV y 240mm2.</t>
  </si>
  <si>
    <t>Suministro y Tendido cable de AI unipolar de hasta 18/30 kV y 240mm2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</si>
  <si>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X63932</t>
  </si>
  <si>
    <t>ED9330</t>
  </si>
  <si>
    <t>Suministro y tendido cable de AI unipolar 12/20 kV y 240mm2.</t>
  </si>
  <si>
    <t>Suministro y Tendido cable de AI unipolar de hasta 12/20 kV y 240mm2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</si>
  <si>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X63933</t>
  </si>
  <si>
    <t>ED9340</t>
  </si>
  <si>
    <t>Suministro y tendido cable de AI unipolar 12/20 kV y 400mm2.</t>
  </si>
  <si>
    <t>Suministro y Tendido cable de AI unipolar de hasta 12/20 kV y 400mm2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</si>
  <si>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X63934</t>
  </si>
  <si>
    <t>ED9350</t>
  </si>
  <si>
    <t>Suministro y tendido cable de AI unipolar 18/30 kV y 400mm2.</t>
  </si>
  <si>
    <t>Suministro y Tendido cable de AI unipolar de hasta 18/30 kV y 400mm2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</si>
  <si>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X63935</t>
  </si>
  <si>
    <t>ED9360</t>
  </si>
  <si>
    <t>Terminal modular premoldeado flexible de interior, cable 12/20 kV 95 mm2</t>
  </si>
  <si>
    <t>Suministro y confección de la terminación tipo TMF, RAYCHEM o similar (con material termorretráctil), del cable unipolar de potencia seco de 12/20 kV y 95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</si>
  <si>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X63936</t>
  </si>
  <si>
    <t>ED9370</t>
  </si>
  <si>
    <t>Terminal modular premoldeado flexible de interior, cable 12/20 kV 150 mm2</t>
  </si>
  <si>
    <t>Suministro y confección de la terminación TMF, RAYCHEM o similar (con material termorretráctil), del cable unipolar de potencia seco de 12/20 kV y 150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</si>
  <si>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X63937</t>
  </si>
  <si>
    <t>ED9380</t>
  </si>
  <si>
    <t>Terminal modular premoldeado flexible de interior, cable 12/20 kV 240 mm2</t>
  </si>
  <si>
    <t>Suministro y confección de la terminación TMF, RAYCHEM o similar (con material termorretráctil), del cable unipolar de potencia seco de 12/20 kV y 240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</si>
  <si>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X63938</t>
  </si>
  <si>
    <t>ED9390</t>
  </si>
  <si>
    <t>Terminal modular premoldeado flexible de interior, cable 12/20 kV 400 mm2</t>
  </si>
  <si>
    <t>Suministro y confección de la terminación TMF, RAYCHEM o similar (con material termorretráctil), del cable unipolar de potencia seco de 12/20 kV y 400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</si>
  <si>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X63939</t>
  </si>
  <si>
    <t>ED93A0</t>
  </si>
  <si>
    <t>Suministro y tendido cable de AI unipolar 12/20 kV y 150mm2.</t>
  </si>
  <si>
    <t>Suministro y Tendido cable de AI unipolar de hasta 12/20 kV y 150mm2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</si>
  <si>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X6393A</t>
  </si>
  <si>
    <t>ED93B0</t>
  </si>
  <si>
    <t>Suministro y tendido cable de AI unipolar 18/30 kV y 150mm2.</t>
  </si>
  <si>
    <t>Suministro y Tendido cable de AI unipolar de hasta 18/30 kV y 150mm2 por zanjas, tubulares, estructuras, etc. Incluyendo; preparación, descarga y emplazamiento de gatos adecuados al tamaño de la bobina, descarga y montaje de bobinas en gatos, descarga, acopio y colocación de rodillos en zanja, tendido de cables en zanja haciendo los bucles necesarios, extraer tapón de tubulares y pasar guías, tendido del cable por tubulares, arreglar cables por circuito en zanja, taponar tubulares, encintar haz circuito y puntas de cables, desmontar y cargar bobinas, cargar gatos y rodillos, recoger y transportar bobinas al almacén de la subestación.</t>
  </si>
  <si>
    <t>X6393B</t>
  </si>
  <si>
    <t>ED9400</t>
  </si>
  <si>
    <t>Terminal modular premoldeado flexible de interior, cable 12/20 kV 630 mm2</t>
  </si>
  <si>
    <t>Suministro y confección de la terminación TMF, RAYCHEM o similar (con material termorretráctil), del cable unipolar de potencia seco de 12/20 kV y 630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</si>
  <si>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X63940</t>
  </si>
  <si>
    <t>ED9410</t>
  </si>
  <si>
    <t>Terminal modular premoldeado flexible de interior, cable 12/20 kV 800 mm2</t>
  </si>
  <si>
    <t>Suministro y confección de la terminación TMF, RAYCHEM o similar (con material termorretráctil), del cable unipolar de potencia seco de 12/20 kV y 800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</si>
  <si>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X63941</t>
  </si>
  <si>
    <t>ED9420</t>
  </si>
  <si>
    <t>Terminal modular premoldeado flexible de interior, cable 18/30 kV 95 mm2</t>
  </si>
  <si>
    <t>Suministro y confección de la terminación TMF, RAYCHEM o similar (con material termorretráctil), del cable unipolar de potencia seco de 18/30 kV y 95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</si>
  <si>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X63942</t>
  </si>
  <si>
    <t>ED9430</t>
  </si>
  <si>
    <t>Terminal modular premoldeado flexible de interior, cable 18/30 kV 150 mm2</t>
  </si>
  <si>
    <t>Suministro y confección de la terminación TMF, RAYCHEM o similar (con material termorretráctil), del cable unipolar de potencia seco de 18/30 kV y 150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</si>
  <si>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X63943</t>
  </si>
  <si>
    <t>ED9440</t>
  </si>
  <si>
    <t>Terminal modular premoldeado flexible de interior, cable 18/30 kV 240 mm2</t>
  </si>
  <si>
    <t>Suministro y confección de la terminación TMF, RAYCHEM o similar (con material termorretráctil), del cable unipolar de potencia seco de 18/30 kV y 240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</si>
  <si>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X63944</t>
  </si>
  <si>
    <t>ED9450</t>
  </si>
  <si>
    <t>Terminal modular premoldeado flexible de interior, cable 18/30 kV 400 mm2</t>
  </si>
  <si>
    <t>Suministro y confección de la terminación TMF, RAYCHEM o similar (con material termorretráctil), del cable unipolar de potencia seco de 18/30 kV y 400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</si>
  <si>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X63945</t>
  </si>
  <si>
    <t>ED9460</t>
  </si>
  <si>
    <t>Terminal modular premoldeado flexible de interior, cable 18/30 kV 630 mm2</t>
  </si>
  <si>
    <t>Suministro y confección de la terminación TMF, RAYCHEM o similar (con material termorretráctil), del cable unipolar de potencia seco de 18/30 kV y 630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</si>
  <si>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X63946</t>
  </si>
  <si>
    <t>ED9470</t>
  </si>
  <si>
    <t>Terminal modular premoldeado flexible de interior, cable 18/30 kV 800 mm2</t>
  </si>
  <si>
    <t>Suministro y confección de la terminación TMF, RAYCHEM o similar (con material termorretráctil), del cable unipolar de potencia seco de 18/30 kV y 800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</si>
  <si>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X63947</t>
  </si>
  <si>
    <t>ED9520</t>
  </si>
  <si>
    <t>Terminal modular premoldeado flexible de exterior, cable 12/20 kV 95 mm2</t>
  </si>
  <si>
    <t>Suministro y confección de la terminación TMF, RAYCHEM o similar (con material termorretráctil), del cable unipolar de potencia seco de 12/20 kV exterior y 95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</si>
  <si>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X63952</t>
  </si>
  <si>
    <t>ED9530</t>
  </si>
  <si>
    <t>Terminal modular premoldeado flexible de exterior, cable 12/20 kV 150 mm2</t>
  </si>
  <si>
    <t>Suministro y confección de la terminación TMF, RAYCHEM o similar (con material termorretráctil), del cable unipolar de potencia seco de 12/20 kV exterior y 150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</si>
  <si>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X63953</t>
  </si>
  <si>
    <t>ED9540</t>
  </si>
  <si>
    <t>Terminal modular premoldeado flexible de exterior, cable 12/20 kV 240 mm2</t>
  </si>
  <si>
    <t>Suministro y confección de la terminación TMF, RAYCHEM o similar (con material termorretráctil), del cable unipolar de potencia seco de 12/20 kV exterior y 240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</si>
  <si>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X63954</t>
  </si>
  <si>
    <t>ED9550</t>
  </si>
  <si>
    <t>Terminal modular premoldeado flexible de exterior, cable 12/20 kV 400 mm2</t>
  </si>
  <si>
    <t>Suministro y confección de la terminación TMF, RAYCHEM o similar (con material termorretráctil), del cable unipolar de potencia seco de 12/20 kV exterior y 400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</si>
  <si>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X63955</t>
  </si>
  <si>
    <t>ED9560</t>
  </si>
  <si>
    <t>Terminal modular premoldeado flexible de exterior, cable 12/20 kV 630 mm2</t>
  </si>
  <si>
    <t>Suministro y confección de la terminación TMF, RAYCHEM o similar (con material termorretráctil), del cable unipolar de potencia seco de 12/20 kV exterior y 630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</si>
  <si>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X63956</t>
  </si>
  <si>
    <t>ED9570</t>
  </si>
  <si>
    <t>Terminal modular premoldeado flexible de exterior, cable 12/20 kV 800 mm2</t>
  </si>
  <si>
    <t>Suministro y confección de la terminación TMF, RAYCHEM o similar (con material termorretráctil), del cable unipolar de potencia seco de 12/20 kV exterior y 800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</si>
  <si>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X63957</t>
  </si>
  <si>
    <t>ED9580</t>
  </si>
  <si>
    <t>Terminal modular premoldeado flexible de exterior, cable 18/30 kV 95 mm2</t>
  </si>
  <si>
    <t>Suministro y confección de la terminación TMF, RAYCHEM o similar (con material termorretráctil), del cable unipolar de potencia seco de 18/30 kV exterior y 95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</si>
  <si>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X63958</t>
  </si>
  <si>
    <t>ED9590</t>
  </si>
  <si>
    <t>Terminal modular premoldeado flexible de exterior, cable 18/30 kV 150 mm2</t>
  </si>
  <si>
    <t>Suministro y confección de la terminación TMF, RAYCHEM o similar (con material termorretráctil), del cable unipolar de potencia seco de 18/30 kV exterior y 150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</si>
  <si>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X63959</t>
  </si>
  <si>
    <t>ED9600</t>
  </si>
  <si>
    <t>Terminal modular premoldeado flexible de exterior, cable 18/30 kV 240 mm2</t>
  </si>
  <si>
    <t>Suministro y confección de la terminación TMF, RAYCHEM o similar (con material termorretráctil), del cable unipolar de potencia seco de 18/30 kV exterior y 24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</si>
  <si>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X63960</t>
  </si>
  <si>
    <t>ED9610</t>
  </si>
  <si>
    <t>Terminal modular premoldeado flexible de exterior, cable 18/30 kV 400 mm2</t>
  </si>
  <si>
    <t>Suministro y confección de la terminación TMF, RAYCHEM o similar (con material termorretráctil), del cable unipolar de potencia seco de 18/30 kV exterior y 400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</si>
  <si>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X63961</t>
  </si>
  <si>
    <t>ED9620</t>
  </si>
  <si>
    <t>Terminal modular premoldeado flexible de exterior, cable 18/30 kV 630 mm2</t>
  </si>
  <si>
    <t>Suministro y confección de la terminación TMF, RAYCHEM o similar (con material termorretráctil), del cable unipolar de potencia seco de 18/30 kV exterior y 630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</si>
  <si>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X63962</t>
  </si>
  <si>
    <t>ED9630</t>
  </si>
  <si>
    <t>Terminal modular premoldeado flexible de exterior, cable 18/30 kV 800 mm2</t>
  </si>
  <si>
    <t>Suministro y confección de la terminación TMF, RAYCHEM o similar (con material termorretráctil), del cable unipolar de potencia seco de 18/30 kV exterior y 800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</si>
  <si>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X63963</t>
  </si>
  <si>
    <t>ED9650</t>
  </si>
  <si>
    <t>Terminal modular premoldeado flexible de interior, cable 12/20 kV 500 mm2</t>
  </si>
  <si>
    <t>Suministro y confección de la terminación TMF, RAYCHEM o similar (con material termorretráctil), del cable unipolar de potencia seco de 12/20 kV y 500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</si>
  <si>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X63965</t>
  </si>
  <si>
    <t>ED9660</t>
  </si>
  <si>
    <t>Terminal modular premoldeado flexible de interior, cable 12/20 kV 1000 mm2</t>
  </si>
  <si>
    <t>Suministro y confección de la terminación TMF, RAYCHEM o similar (con material termorretráctil), del cable unipolar de potencia seco de 12/20 kV y 1000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</si>
  <si>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X63966</t>
  </si>
  <si>
    <t>ED9670</t>
  </si>
  <si>
    <t>Terminal modular premoldeado flexible de interior, cable 18/30 kV 500 mm2</t>
  </si>
  <si>
    <t>Suministro y confección de la terminación TMF, RAYCHEM o similar (con material termorretráctil), del cable unipolar de potencia seco de 18/30 kV y 500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</si>
  <si>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X63967</t>
  </si>
  <si>
    <t>ED9680</t>
  </si>
  <si>
    <t>Terminal modular premoldeado flexible de interior, cable 18/30 kV 1000 mm2</t>
  </si>
  <si>
    <t>Suministro y confección de la terminación TMF, RAYCHEM o similar (con material termorretráctil), del cable unipolar de potencia seco de 18/30 kV y 1000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</si>
  <si>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X63968</t>
  </si>
  <si>
    <t>ED9700</t>
  </si>
  <si>
    <t>Empalme en cable potencia de 12/20 kV         &lt; 400 mm2</t>
  </si>
  <si>
    <t>Suministro y confección de empalme en cable de potencia seco, unipolar de 12/20 kV &lt; 400 mm2 de sección. Incluyendo; preparación, descubrir cables, cortar cables (con pértiga aislante y arco de sierra), hacer concordancia y marcar fases, pelar cables para empalmes, hacer punta de lápiz y pulir aislamiento, meter tubos termotráctiles en el cable, colocar manguito de empalme, rellenar punzonado manguito, si fuera necesario, y encintar con masilla, poner pintura semiconductora y silicona en aislamiento, instalar tubo de control de campo (negro), instalar tubos aislantes (2 rojos), instalar tubo apantallado (exterior negro), dar continuidad a la pantalla de tierra, instalar tubo de cubierta, esperar enfriar el empalme, arreglar cables y recoger.</t>
  </si>
  <si>
    <t>X63970</t>
  </si>
  <si>
    <t>ED9710</t>
  </si>
  <si>
    <t>Empalme en cable potencia de 12/20 kV         =&gt; 400 mm2</t>
  </si>
  <si>
    <t>Suministro y confección de empalme en cable de potencia seco, unipolar de 12/20 kV = ó &gt; 400 mm2 de sección. Incluyendo; preparación, descubrir cables, cortar cables (con pértiga aislante y arco de sierra), hacer concordancia y marcar fases, pelar cables para empalmes, hacer punta de lápiz y pulir aislamiento, meter tubos termotráctiles en el cable, colocar manguito de empalme, rellenar punzonado manguito, si fuera necesario, y encintar con masilla, poner pintura semiconductora y silicona en aislamiento, instalar tubo de control de campo (negro), instalar tubos aislantes (2 rojos), instalar tubo apantallado (exterior negro), dar continuidad a la pantalla de tierra, instalar tubo de cubierta, esperar enfriar el empalme, arreglar cables y recoger.</t>
  </si>
  <si>
    <t>X63971</t>
  </si>
  <si>
    <t>ED9720</t>
  </si>
  <si>
    <t>Empalme en cable potencia de 18/30 kV         &lt; 400 mm2</t>
  </si>
  <si>
    <t>Suministro y confección de empalme en cable de potencia seco, unipolar de 18/30 kV &lt; 400 mm2 de sección. Incluyendo; preparación, descubrir cables, cortar cables (con pértiga aislante y arco de sierra), hacer concordancia y marcar fases, pelar cables para empalmes, hacer punta de lápiz y pulir aislamiento, meter tubos termotráctiles en el cable, colocar manguito de empalme, rellenar punzonado manguito, si fuera necesario, y encintar con masilla, poner pintura semiconductora y silicona en aislamiento, instalar tubo de control de campo (negro), instalar tubos aislantes (2 rojos), instalar tubo apantallado (exterior negro), dar continuidad a la pantalla de tierra, instalar tubo de cubierta, esperar enfriar el empalme, arreglar cables y recoger.</t>
  </si>
  <si>
    <t>X63972</t>
  </si>
  <si>
    <t>ED9730</t>
  </si>
  <si>
    <t>Empalme en cable potencia de 18/30 kV         =&gt; 400 mm2</t>
  </si>
  <si>
    <t>Suministro y confección de empalme en cable de potencia seco, unipolar de 18/30 kV, = ó &gt; 400 mm2 de sección. Incluyendo; preparación, descubrir cables, cortar cables (con pértiga aislante y arco de sierra), hacer concordancia y marcar fases, pelar cables para empalmes, hacer punta de lápiz y pulir aislamiento, meter tubos termotráctiles en el cable, colocar manguito de empalme, rellenar punzonado manguito, si fuera necesario, y encintar con masilla, poner pintura semiconductora y silicona en aislamiento, instalar tubo de control de campo (negro), instalar tubos aislantes (2 rojos), instalar tubo apantallado (exterior negro), dar continuidad a la pantalla de tierra, instalar tubo de cubierta, esperar enfriar el empalme, arreglar cables y recoger.</t>
  </si>
  <si>
    <t>X63973</t>
  </si>
  <si>
    <t>ED9740</t>
  </si>
  <si>
    <t>Empalme en cable potencia de 26/45 kV         &lt; 400 mm2</t>
  </si>
  <si>
    <t>Suministro y confección de empalme en cable de potencia seco, unipolar de 26/45 kV &lt; 400 mm2 de sección. Incluyendo; preparación, descubrir cables, cortar cables (con pértiga aislante y arco de sierra), hacer concordancia y marcar fases, pelar cables para empalmes, hacer punta de lápiz y pulir aislamiento, meter tubos termotráctiles en el cable, colocar manguito de empalme, rellenar punzonado manguito, si fuera necesario, y encintar con masilla, poner pintura semiconductora y silicona en aislamiento, instalar tubo de control de campo (negro), instalar tubos aislantes (2 rojos), instalar tubo apantallado (exterior negro), dar continuidad a la pantalla de tierra, instalar tubo de cubierta, esperar enfriar el empalme, arreglar cables y recoger.</t>
  </si>
  <si>
    <t>X63974</t>
  </si>
  <si>
    <t>ED9750</t>
  </si>
  <si>
    <t>Empalme en cable potencia de 26/45 kV         =&gt; 400 mm2</t>
  </si>
  <si>
    <t>Suministro y confección de empalme en cable de potencia seco, unipolar de 26/45 kV, = ó &gt; 400 mm2 de sección. Incluyendo; preparación, descubrir cables, cortar cables (con pértiga aislante y arco de sierra), hacer concordancia y marcar fases, pelar cables para empalmes, hacer punta de lápiz y pulir aislamiento, meter tubos termotráctiles en el cable, colocar manguito de empalme, rellenar punzonado manguito, si fuera necesario, y encintar con masilla, poner pintura semiconductora y silicona en aislamiento, instalar tubo de control de campo (negro), instalar tubos aislantes (2 rojos), instalar tubo apantallado (exterior negro), dar continuidad a la pantalla de tierra, instalar tubo de cubierta, esperar enfriar el empalme, arreglar cables y recoger.</t>
  </si>
  <si>
    <t>X63975</t>
  </si>
  <si>
    <t>ED9760</t>
  </si>
  <si>
    <t>Empalme en cable potencia de 38/66 kV         &lt; 400 mm2</t>
  </si>
  <si>
    <t>Confección de empalme preformado (con material termorretráctil), del cable unipolar de potencia seco de 38/66 kV interior de sección igual o mayor de 400 mm2 de sección. Incluyendo; preparación de herramientas,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</si>
  <si>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X63976</t>
  </si>
  <si>
    <t>ED9770</t>
  </si>
  <si>
    <t>Empalme en cable potencia de 38/66 kV         =&gt; 400 mm2</t>
  </si>
  <si>
    <t>Confección de empalme (con material termorretráctil), del cable unipolar de potencia seco de 38/66 kV interior de sección igual o mayor de 400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</si>
  <si>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X63977</t>
  </si>
  <si>
    <t>ED9780</t>
  </si>
  <si>
    <t>Empalme en cable de papel impregnado, de hasta 30 kV y 800mm2</t>
  </si>
  <si>
    <t>Suministro y confección de empalme en cable de potencia unipolar con papel impregnado, de hasta 30 kV y  800mm2.  Incluyendo; preparación, cortar cables (con pertiga aislante y arco de sierra), timbrar y marcar fases, pelar cables para empalme, hacer punta de lápiz, montar manguito de empalme, colocar cintas y conos de papel impregnado, rehacer pantalla de tierra, montar cajas interiores de Pb, llenar cajas interiores con pasta, montar caja de protección exterior, llenar caja protección exterior con pasta, esperar enfriar pasta y reponer, cargar restos de cable y empalme y recoger.</t>
  </si>
  <si>
    <t>X63978</t>
  </si>
  <si>
    <t>ED9790</t>
  </si>
  <si>
    <t>Empalme mixto de hasta 30 kV y 800mm2</t>
  </si>
  <si>
    <t>Suministro y confección de empalme mixto en cables de potencia unipolar (seco-papel impregnado) de hasta 30 kV y 800mm2. Incluyendo; preparación, cortar cables (con pértiga aislante y arco de sierra), timbrar y marcar fases, pelar cables para empalme, hacer punta de lápiz, montar manguito de empalme, colocar cintas y conos de papel impregnado, rehacer pantalla de tierra, montar cajas interiores de Pb, llenar cajas interiores con pasta, montar caja de protección exterior, llenar caja protección exterior con pasta, esperar enfriar pasta y reponer, cargar restos de cable y empalme y recoger.</t>
  </si>
  <si>
    <t>X63979</t>
  </si>
  <si>
    <t>ED9800</t>
  </si>
  <si>
    <t>Terminal modular premoldeado flexible de exterior, cable 12/20 kV 500 mm2</t>
  </si>
  <si>
    <t>Suministro y confección de la terminación TMF, RAYCHEM o similar (con material termorretráctil), del cable unipolar de potencia seco de 12/20 kV exterior y 500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</si>
  <si>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X63980</t>
  </si>
  <si>
    <t>ED9810</t>
  </si>
  <si>
    <t>Terminal modular premoldeado flexible de exterior, cable 12/20 kV 1000 mm2</t>
  </si>
  <si>
    <t>Suministro y confección de la terminación TMF, RAYCHEM o similar (con material termorretráctil), del cable unipolar de potencia seco de 12/20 kV exterior y 1000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</si>
  <si>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X63981</t>
  </si>
  <si>
    <t>ED9820</t>
  </si>
  <si>
    <t>Terminal modular premoldeado flexible de exterior, cable 18/30 kV 500 mm2</t>
  </si>
  <si>
    <t>Suministro y confección de la terminación TMF, RAYCHEM o similar (con material termorretráctil), del cable unipolar de potencia seco de 18/30 kV exterior y 500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</si>
  <si>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X63982</t>
  </si>
  <si>
    <t>ED9830</t>
  </si>
  <si>
    <t>Terminal modular premoldeado flexible de exterior, cable 18/30 kV 1000 mm2</t>
  </si>
  <si>
    <t>Suministro y confección de la terminación TMF, RAYCHEM o similar (con material termorretráctil), del cable unipolar de potencia seco de 18/30 kV exterior y 1000 mm2 de sección. Incluyendo; preparación de herraminetas, acopio, carga, traslado y descarga de cajas terminaciones, medición altura de emplazamiento, desliar y cortar cable a medida, confeccionar terminación en tierra (según folleto de instrucciones), engrapar cables (si fuera necesario), conectar a tierra terminales, cargar restos de material y limpiar zona de trabajo.</t>
  </si>
  <si>
    <t>X63983</t>
  </si>
  <si>
    <t>ED9850</t>
  </si>
  <si>
    <t>Suministro y montaje 3 terminales enchufables acodados hasta 36 kV para cable hasta 1 x 400 mm2</t>
  </si>
  <si>
    <t xml:space="preserve">Suministro y montaje de 3 conexiones enchufables acodadas de hasta 36 kV para cable hasta 1 x 400 mm2 Al. Incluye suministro, transporte, montaje y todo lo necesario para para dejar terminada la partida </t>
  </si>
  <si>
    <t>X63985</t>
  </si>
  <si>
    <t>ED9860</t>
  </si>
  <si>
    <t>Suministro y montaje 3 terminales acodados PMA-1-35/20 o similar</t>
  </si>
  <si>
    <t>Suministro y montaje de 3 terminales acodados PMA-1-35/20 . Incluye; suministro, transporte, montaje y todo lo necesario para para dejar terminada la partida</t>
  </si>
  <si>
    <t>X63986</t>
  </si>
  <si>
    <t>ED9870</t>
  </si>
  <si>
    <t>Suministro y montaje 3 terminales acodados PMA-1-95/24 o similar</t>
  </si>
  <si>
    <t>Suministro y montaje de 3 terminales acodados PMA-1-95/24 . Incluye; suministro, transporte, montaje y todo lo necesario para para dejar terminada la partida</t>
  </si>
  <si>
    <t>X63987</t>
  </si>
  <si>
    <t>ED9880</t>
  </si>
  <si>
    <t>Suministro y montaje 3 terminales acodados PMA-1-200/24 o similar</t>
  </si>
  <si>
    <t>Suministro y montaje de 3 terminales acodados PMA-1-200/24 . Incluye; suministro, transporte, montaje y todo lo necesario para para dejar terminada la partida</t>
  </si>
  <si>
    <t>X63988</t>
  </si>
  <si>
    <t>ED9890</t>
  </si>
  <si>
    <t>Suministro y montaje 3 terminales acodados PMA-1-400/24 o similar</t>
  </si>
  <si>
    <t>Suministro y montaje de 3 terminales acodados PMA-1-400/24 . Incluye; suministro, transporte, montaje y todo lo necesario para para dejar terminada la partida</t>
  </si>
  <si>
    <t>X63989</t>
  </si>
  <si>
    <t>ED98A0</t>
  </si>
  <si>
    <t>Suministro y montaje tres terminales tipo pfisterer o similar</t>
  </si>
  <si>
    <t>Suministro de los conectores  tipo pfisterer de media tensión para cables de Al o Cu, secciones entre 240 y 630 mm2. Incluye la preparación del cable y la correcta instalación del terminal, confeccionado por personal autorizado por el fabricante y con la formación adecuada.</t>
  </si>
  <si>
    <t>X6398A</t>
  </si>
  <si>
    <t>ED9920</t>
  </si>
  <si>
    <t>Suministro y montaje de abrazaderas para cable de potencia</t>
  </si>
  <si>
    <t>Suministro y montaje de abrazadera para cable de potencia con material amagnético</t>
  </si>
  <si>
    <t>X63992</t>
  </si>
  <si>
    <t>ED9940</t>
  </si>
  <si>
    <t>Suministro y montaje de taco de teflón para una terna de cables</t>
  </si>
  <si>
    <t>Suministro y montaje de taco de teflón mecanizado para una terna de cables aislados.</t>
  </si>
  <si>
    <t>X63994</t>
  </si>
  <si>
    <t>ED9960</t>
  </si>
  <si>
    <t>Suministro y montaje de taco de teflón para dos ternas de cables</t>
  </si>
  <si>
    <t>Suministro y montaje de taco de teflón mecanizado para dos ternas de cables aislados.</t>
  </si>
  <si>
    <t>X63996</t>
  </si>
  <si>
    <t>ED9970</t>
  </si>
  <si>
    <t>Suministro y colocación de abrazaderas metálicas tipo Pirelli</t>
  </si>
  <si>
    <t>Suministro y colocación de abrazaderas tipo Pirelli para la fijación de una terna de cables AT en su recorrido por sótanos o galerias de cables.  Incluye todos los trabajos, el conector de tornillería y materiales auxiliares necesarios para la correcta ejecución.</t>
  </si>
  <si>
    <t>X63997</t>
  </si>
  <si>
    <t>ED9A00</t>
  </si>
  <si>
    <t>Confección Terminal exterior termoretráctil 26/45 kV 400 mm² Al</t>
  </si>
  <si>
    <t>Confección de terminal exterior termoretráctil de 26/45 kV de 400 mm² Al realizados según instrucciones generales de montaje de empalmes y terminales de Endesa Distribución y según instrucciones particulares facilitadas por el fabricante. Incluye todos los trabajos, el conector de tornillería y materiales auxiliares necesarios para la correcta ejecución del terminal. Se incluye instalación y conexionado a celda o línea y descargo en caso necesario.</t>
  </si>
  <si>
    <t>X639A0</t>
  </si>
  <si>
    <t>ED9A10</t>
  </si>
  <si>
    <t>Confección Terminal exterior termoretráctil 26/45 kV 1000 mm² Al</t>
  </si>
  <si>
    <t>Confección de terminal exterior termoretráctil de 26/45 kV de 1000 mm² Al realizados según instrucciones generales de montaje de empalmes y terminales de Endesa Distribución y según instrucciones particulares facilitadas por el fabricante. Incluye todos los trabajos, el conector de tornillería y materiales auxiliares necesarios para la correcta ejecución del terminal.Se incluye instalación y conexionado a celda o línea y descargo en caso necesario.</t>
  </si>
  <si>
    <t>X639A1</t>
  </si>
  <si>
    <t>ED9A20</t>
  </si>
  <si>
    <t>Confección Terminal exterior termoretráctil 36/66 kV 630 mm² Al</t>
  </si>
  <si>
    <t>Confección de terminal exterior termoretráctil de 36/66 kV de 630 mm² Al realizados según instrucciones generales de montaje de empalmes y terminales de Endesa Distribución y según instrucciones particulares facilitadas por el fabricante. Incluye todos los trabajos, el conector de tornillería y materiales auxiliares necesarios para la correcta ejecución del terminal.Se incluye instalación y conexionado a celda o línea y descargo en caso necesario.</t>
  </si>
  <si>
    <t>X639A2</t>
  </si>
  <si>
    <t>ED9A30</t>
  </si>
  <si>
    <t>Confección Terminal exterior termoretráctil 36/66 kV 1000 mm² Al</t>
  </si>
  <si>
    <t>Confección de terminal exterior termoretráctil de 36/66 kV de 1000 mm² Al realizados según instrucciones generales de montaje de empalmes y terminales de Endesa Distribución y según instrucciones particulares facilitadas por el fabricante. Incluye todos los trabajos, el conector de tornillería y materiales auxiliares necesarios para la correcta ejecución del terminal.Se incluye instalación y conexionado a celda o línea y descargo en caso necesario.</t>
  </si>
  <si>
    <t>X639A3</t>
  </si>
  <si>
    <t>ED9A40</t>
  </si>
  <si>
    <t>Confección Terminal exterior composite 76/132 kV 630 mm² Al</t>
  </si>
  <si>
    <t>Confección de terminal exterior de composite de 76/132 kV de 630 mm² Al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</si>
  <si>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X639A4</t>
  </si>
  <si>
    <t>ED9A50</t>
  </si>
  <si>
    <t>Confección Terminal exterior composite 76/132 kV 1200 mm² Al</t>
  </si>
  <si>
    <t>Confección de terminal exterior de composite 76/132 kV de 1200 mm² Al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</si>
  <si>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X639A5</t>
  </si>
  <si>
    <t>ED9A60</t>
  </si>
  <si>
    <t>Confección Terminal exterior composite 127/220 kV 1000 mm² Cu</t>
  </si>
  <si>
    <t>Confección de terminal exterior de composite de 127/220 kV de 1000 mm² Cu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</si>
  <si>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X639A6</t>
  </si>
  <si>
    <t>ED9A70</t>
  </si>
  <si>
    <t>Confección Terminal exterior composite 127/220 kV 1600 mm² Cu</t>
  </si>
  <si>
    <t>Confección de terminal exterior de composite de 127/220 kV de 1600 mm² Cu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</si>
  <si>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X639A7</t>
  </si>
  <si>
    <t>ED9A80</t>
  </si>
  <si>
    <t>Confección Terminal exterior composite 127/220 kV 2000 mm² Cu</t>
  </si>
  <si>
    <t>Confección de terminal exterior de composite de 127/220 kV de 2000 mm² Cu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</si>
  <si>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X639A8</t>
  </si>
  <si>
    <t>ED9B00</t>
  </si>
  <si>
    <t>Confección Terminal GIS (de SF6) 26/45 kV 400 mm² Al</t>
  </si>
  <si>
    <t>Confección de terminal GIS de hexafluoruro de azufre de 26/45 kV de 400 mm²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</si>
  <si>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X639B0</t>
  </si>
  <si>
    <t>ED9B10</t>
  </si>
  <si>
    <t>Confección Terminal GIS (de SF6) 26/45 kV 1000 mm² Al</t>
  </si>
  <si>
    <t>Confección de terminal GIS de hexafluoruro de azufre de 26/45 kV de 1000 mm²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</si>
  <si>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X639B1</t>
  </si>
  <si>
    <t>ED9B20</t>
  </si>
  <si>
    <t>Confección Terminal GIS (de SF6) 36/66 kV 630 mm² Al</t>
  </si>
  <si>
    <t>Confección de terminal GIS de hexafluoruro de azufre de 36/66 kV de 630 mm²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</si>
  <si>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X639B2</t>
  </si>
  <si>
    <t>ED9B30</t>
  </si>
  <si>
    <t>Confección Terminal GIS (de SF6) 36/66 kV 1000 mm² Al</t>
  </si>
  <si>
    <t>Confección de terminal GIS de hexafluoruro de azufre de 36/66 kV de 1000 mm²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</si>
  <si>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X639B3</t>
  </si>
  <si>
    <t>ED9B40</t>
  </si>
  <si>
    <t>Confección Terminal GIS (de SF6) 76/132 kV 630 mm² Al</t>
  </si>
  <si>
    <t>Confección de terminal GIS de hexafluoruro de azufre de 76/132 kV de 630 mm²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</si>
  <si>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X639B4</t>
  </si>
  <si>
    <t>ED9B50</t>
  </si>
  <si>
    <t>Confección Terminal GIS (de SF6) 76/132 kV 1200 mm² Al</t>
  </si>
  <si>
    <t>Confección de terminal GIS de hexafluoruro de azufre de 76/132 kV de 1200 mm²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</si>
  <si>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X639B5</t>
  </si>
  <si>
    <t>ED9B60</t>
  </si>
  <si>
    <t>Confección Terminal GIS (de SF6) 127/220 kV 1000 mm² Cu</t>
  </si>
  <si>
    <t>Confección de terminal GIS de hexafluoruro de azufre de 127/220 kV de 1000 mm² Cu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</si>
  <si>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X639B6</t>
  </si>
  <si>
    <t>ED9B70</t>
  </si>
  <si>
    <t>Confección Terminal GIS (de SF6) 127/220 kV 1600 mm² Cu</t>
  </si>
  <si>
    <t>Confección de terminal GIS de hexafluoruro de azufre de 127/220 kV de 1600 mm² Cu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</si>
  <si>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X639B7</t>
  </si>
  <si>
    <t>ED9B80</t>
  </si>
  <si>
    <t>Confección Terminal GIS (de SF6) 127/220 kV 2000 mm² Cu</t>
  </si>
  <si>
    <t>Confección de terminal GIS de hexafluoruro de azufre de 127/220 kV de 2000 mm² Cu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</si>
  <si>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X639B8</t>
  </si>
  <si>
    <t>ED9C10</t>
  </si>
  <si>
    <t>Suministro y montaje tubo termoretráctil</t>
  </si>
  <si>
    <t>Suministro y montaje tubo termoretráctil diametro 50, Ref. GT250 o similar</t>
  </si>
  <si>
    <t>X639C1</t>
  </si>
  <si>
    <t>ED9C20</t>
  </si>
  <si>
    <t>Suministro y montaje cinta termoretráctil</t>
  </si>
  <si>
    <t>Suministro y montaje de cinta termoretráctil HVBT 14 o similar</t>
  </si>
  <si>
    <t>X639C2</t>
  </si>
  <si>
    <t>EE</t>
  </si>
  <si>
    <t>MONTAJES/SUSTITUCIONES CONTROL/PROTECCIÓN/TELECONTROL</t>
  </si>
  <si>
    <t>X64</t>
  </si>
  <si>
    <t>EE00</t>
  </si>
  <si>
    <t>MONTAJE POSICIONES COMPLETAS CONTROL Y PROTECCIÓN</t>
  </si>
  <si>
    <t>X640</t>
  </si>
  <si>
    <t>EE0040</t>
  </si>
  <si>
    <t>Montaje equipos de control y protección de una Posición de MT</t>
  </si>
  <si>
    <t>Montaje equipos de control y protección de una Posición de MT del tipo; Línea MT ó Autoproductor ó Cable ó Trafo ó Acoplamiento ó Batería de condensadores Incluye: Montaje y conexionado del equipo de control y protección dentro el interior de un armario normalizado Suministro e instalación de un armario centralizador de la posición (Incluye; embalaje, transporte, descarga, desembalaje, instalación en obra, nivelación, anclaje y p.a.t.) en instalaciones intemperie Ajuste, configuración y ensayos de protecciones. No incluido el cálculo de ajustes. Pruebas y puesta en marcha de la posición completa, locales y por telemando según protocolos de la propiedad</t>
  </si>
  <si>
    <t>X64004</t>
  </si>
  <si>
    <t>EE0060</t>
  </si>
  <si>
    <t>Montaje equipos de control y protección Barra simple de MT sin acoplamiento</t>
  </si>
  <si>
    <t>Montaje equipos de control y protección de una Posición de Barra simple de MT sin acoplamiento Incluye: Montaje y conexionado del equipo de control y protección dentro el interior de un armario normalizado Suministro e instalación de un armario centralizador de la posición (Incluye; embalaje, transporte, descarga, desembalaje, instalación en obra, nivelación, anclaje y p.a.t.) en instalaciones intemperie Ajuste, configuración y ensayos de protecciones. No incluido el cálculo de ajustes. Pruebas y puesta en marcha de la posición completa, locales y por telemando según protocolos de la propiedad</t>
  </si>
  <si>
    <t>X64006</t>
  </si>
  <si>
    <t>EE0080</t>
  </si>
  <si>
    <t>Montaje equipos de control y protección posición Barra simple de AT</t>
  </si>
  <si>
    <t>Montaje equipos de control y protección de una posición de barras en barra simple de AT 
Incluye: 
Suministro e instalación de un armario normalizado con todas las protecciones y el control de la posición montados y conexionados (embalaje, transporte, descarga, desembalaje, instalación en obra, nivelación, anclaje y p.a.t.)
Ajuste, configuración y ensayos de protecciones. No incluido el cálculo de ajustes. Pruebas y puesta en marcha de la posición completa, locales y por telemando según protocolos de la propiedad</t>
  </si>
  <si>
    <t>X64008</t>
  </si>
  <si>
    <t>EE0100</t>
  </si>
  <si>
    <t>Montaje equipos de control y protección Diferencial de Barras para una posición</t>
  </si>
  <si>
    <t>Montaje equipos de control y protección para la unidad central en sistemas distribuidos o para la ampliación de una posición en sistemas distribuidos o convencionales Incluye: Instalación en obra del armario de la protección diferencial (desembalaje, instalación en obra, nivelación, anclaje y p.a.t.) Modificación de los circuitos de control de cada posición (posición seccionadores de barras) y fibra óptica si procede Ajuste, configuración y ensayos de protecciones. No incluido el cálculo de ajustes. Pruebas y puesta en marcha de la posición completa, locales y por telemando según protocolos de la propiedad</t>
  </si>
  <si>
    <t>X64010</t>
  </si>
  <si>
    <t>EE0110</t>
  </si>
  <si>
    <t>Montaje de un armario de protección diferencial de barras y de fallo de interruptor</t>
  </si>
  <si>
    <t>Montaje de un armario de protección diferencial de barras y de fallo de interruptor según proyecto tipo. Incluye: descarga, desembalaje, instalación en obra, nivelación, anclaje y p.a.t.</t>
  </si>
  <si>
    <t>X64011</t>
  </si>
  <si>
    <t>EE0120</t>
  </si>
  <si>
    <t>Montaje equipos de control y protección Posición Línea de AT rural</t>
  </si>
  <si>
    <t>Montaje equipos de control y protección de una Posición de Línea de 45 a 66 kV del tipo rural, entendiendo como rural, la dotada de protecciones de sobreintensidad direccionales para fase y neutro, en lugar de protección de distancia. Incluye: Montaje y conexionado del equipo de control y protección dentro el interior de un armario normalizado Suministro e instalación de un armario centralizador de la posición (Incluye; embalaje, transporte, descarga, desembalaje, instalación en obra, nivelación, anclaje y p.a.t.) en instalaciones intemperie Ajuste, configuración y ensayos de protecciones. No incluido el cálculo de ajustes. Pruebas y puesta en marcha de la posición completa, locales y por telemando según protocolos de la propiedad</t>
  </si>
  <si>
    <t>X64012</t>
  </si>
  <si>
    <t>EE0140</t>
  </si>
  <si>
    <t>Montaje equipos de control y protección Posición Línea de AT</t>
  </si>
  <si>
    <t>Montaje equipos de control y protección de una Posición de Línea o Batería de Condensadores de AT Incluye: Suministro e instalación de un armario normalizado con todas las protecciones y el control de la posición (Incluye; embalaje, transporte, descarga, desembalaje, instalación en obra, nivelación, anclaje y p.a.t.) . Ajuste, configuración y ensayos de protecciones. No incluido el cálculo de ajustes. Pruebas y puesta en marcha de la posición completa, locales y por telemando según protocolos de la propiedad</t>
  </si>
  <si>
    <t>X64014</t>
  </si>
  <si>
    <t>EE0160</t>
  </si>
  <si>
    <t>Montaje equipos de control y protección Posición Línea de AT crítica o Cable de AT</t>
  </si>
  <si>
    <t>Montaje equipos de control, protección, teleprotección y/o teledisparo de una Posición de Línea AT crítica o Cable de AT 
Incluye: 
Suministro e instalación de un armario normalizado con todas las protecciones y el control de la posición montados y conexionados (embalaje, transporte, descarga, desembalaje, instalación en obra, nivelación, anclaje y p.a.t.) .
Ajuste, configuración y ensayos de protecciones. No incluido el cálculo de ajustes. Pruebas y puesta en marcha de la posición completa, locales y por telemando según protocolos de la propiedad.</t>
  </si>
  <si>
    <t>X64016</t>
  </si>
  <si>
    <t>EE0170</t>
  </si>
  <si>
    <t>Construcción, instalación y puesta en servicio de un armario de control y protección de posición de línea AT con doble protección y con UCPs de control</t>
  </si>
  <si>
    <t>Construcción, instalación y p.e.s. de un armario de control y protección de posición de línea AT con doble protección según proyecto tipo. Incluye: recepción de equipos aportados por ENDESA, compra del resto de materiales (armario, UCPs de Control, convertidores, etc.), construcción en taller, embalaje, transporte con seguro, descarga, desembalaje, instalación en obra, nivelación, anclaje y p.a.t., pruebas y p.e.s. según protocolos de la propiedad</t>
  </si>
  <si>
    <t>X64017</t>
  </si>
  <si>
    <t>EE0180</t>
  </si>
  <si>
    <t xml:space="preserve">Montaje equipos de control y protección Posición AT Trafo o Acoplamiento Barras AT rural </t>
  </si>
  <si>
    <t>Montaje equipos de control y protección de una posición AT Trafo o Acoplamiento AT del tipo rural, entendiendo como rural, la dotada de protecciones de sobreintensidad fase y neutro. Incluye: Montaje y conexionado del equipo de control y protección dentro el interior de un armario normalizado Suministro e instalación de un armario centralizador de la posición (Incluye; embalaje, transporte, descarga, desembalaje, instalación en obra, nivelación, anclaje y p.a.t.) en instalaciones intemperie Ajuste, configuración y ensayos de protecciones. No incluido el cálculo de ajustes. Pruebas y puesta en marcha de la posición completa, locales y por telemando según protocolos de la propiedad</t>
  </si>
  <si>
    <t>X64018</t>
  </si>
  <si>
    <t>EE0200</t>
  </si>
  <si>
    <t>Montaje equipos de control y protección Barras y Acoplamiento Barras AT</t>
  </si>
  <si>
    <t>Montaje equipos de control y protección de una barras y Acoplamiento de Barra en barra doble de AT 
Incluye: 
Suministro e instalación de un armario normalizado con todas las protecciones y el control de la posición montados y conexionados (embalaje, transporte, descarga, desembalaje, instalación en obra, nivelación, anclaje y p.a.t.) .
Ajuste, configuración y ensayos de protecciones. No incluido el cálculo de ajustes. Pruebas y puesta en marcha de la posición completa, locales y por telemando según protocolos de la propiedad.</t>
  </si>
  <si>
    <t>X64020</t>
  </si>
  <si>
    <t>EE0210</t>
  </si>
  <si>
    <t>Construcción, instalación y p.e.s. de un armario de control y protección de acoplo de AT con UCPs de Control</t>
  </si>
  <si>
    <t>Construcción, instalación y p.e.s. de un armario de control y protección de acoplo de AT según proyecto tipo. Incluye: recepción de equipos aportados por ENDESA, compra del resto de materiales (armario, UCPs de Control, convertidores, etc.), construcción en taller, embalaje, transporte con seguro, descarga, desembalaje, instalación en obra, nivelación, anclaje y p.a.t., pruebas y p.e.s. según protocolos de la propiedad</t>
  </si>
  <si>
    <t>X64021</t>
  </si>
  <si>
    <t>EE0220</t>
  </si>
  <si>
    <t>Montaje equipos de control y protección máquina Trafo de dos devanados</t>
  </si>
  <si>
    <t>Montaje equipos de control y protección de una Posición máquina Trafo de dos devanados. Entendiendo como posición de máquina Trafo, la dotada de sus protecciones propias (temperatura, buccholz, .), diferencial o cuba y regulación. Incluye: Suministro e instalación de un armario normalizado con todas las protecciones y el control de la máquina Trafo (Incluye; embalaje, transporte, descarga, desembalaje, instalación en obra, nivelación, anclaje y p.a.t.) Ajuste, configuración y ensayos de protecciones. No incluido el cálculo de ajustes. Pruebas y puesta en marcha de la posición completa, locales y por telemando según protocolos de la propiedad</t>
  </si>
  <si>
    <t>X64022</t>
  </si>
  <si>
    <t>EE0230</t>
  </si>
  <si>
    <t>Construcción, instalación y p.e.s. de un armario de control+protección+regulación de trafo AT/MT 2 devanados con UCPs de Control</t>
  </si>
  <si>
    <t>Construcción, instalación y p.e.s. de un armario de control+protección+regulación de trafo AT/MT de 2 devanados según proyecto tipo. Incluye: recepción de equipos aportados por ENDESA, compra del resto de materiales (armario, UCPs de Control, convertidores, etc.), construcción en taller, embalaje, transporte con seguro, descarga, desembalaje, instalación en obra, nivelación, anclaje y p.a.t., pruebas y p.e.s. según protocolos de la propiedad</t>
  </si>
  <si>
    <t>X64023</t>
  </si>
  <si>
    <t>EE0240</t>
  </si>
  <si>
    <t>Montaje equipos de control y protección máquina Trafo de tres devanados</t>
  </si>
  <si>
    <t>Montaje equipos de control y protección de una Posición máquina Trafo de tres devanados. Entendiendo como posición de máquina Trafo, la dotada de sus protecciones propias (temperatura, buccholz, .), diferencial o cuba y regulación. Incluye: Suministro e instalación de dos armarios normalizados con todas las protecciones y el control de la máquina Trafo (embalaje, transporte, descarga, desembalaje, instalación en obra, nivelación, anclaje y p.a.t.) Ajuste, configuración y ensayos de protecciones. No incluido el cálculo de ajustes. Pruebas y puesta en marcha de la posición completa, locales y por telemando según protocolos de la propiedad</t>
  </si>
  <si>
    <t>X64024</t>
  </si>
  <si>
    <t>EE0250</t>
  </si>
  <si>
    <t>Construcción, instalación y p.e.s. de dos armarios de control+protección+regulación de trafo AT/MT 3 devanados con UCPs de Control</t>
  </si>
  <si>
    <t>Construcción, instalación y p.e.s. de dos armarios de control+protección+regulación de trafo AT/MT de 3 devanados según proyecto tipo. Incluye: recepción de equipos aportados por ENDESA, compra del resto de materiales (armarios, UCPs de Control, convertidores, etc.), construcción en taller, embalaje, transporte con seguro, descarga, desembalaje, instalación en obra, nivelación, anclaje y p.a.t., pruebas y p.e.s. según protocolos de la propiedad</t>
  </si>
  <si>
    <t>X64025</t>
  </si>
  <si>
    <t>EE0260</t>
  </si>
  <si>
    <t>Montaje equipos de control y protección Trafo de Servicios auxiliares hasta 250 kVA</t>
  </si>
  <si>
    <t>Montaje equipos de control y protección de una Posición Trafo de servicios auxiliares de hasta 250 kVA Incluye: Suministro e instalación de un armario con los equipo de medida (embalaje, transporte, descarga, desembalaje, instalación en obra, nivelación, anclaje y p.a.t.) y potencia de baja tensión. Pruebas y puesta en marcha de la posición completa, locales y por telemando según protocolos de la propiedad</t>
  </si>
  <si>
    <t>X64026</t>
  </si>
  <si>
    <t>EE0270</t>
  </si>
  <si>
    <t>Construcción, instalación y p.e.s. de un armario de contadores y registradores para R.P.M.</t>
  </si>
  <si>
    <t>Construcción, instalación y p.e.s. de un armario de contadores y registradores para R.P.M. según proyecto tipo. Incluye: recepción de equipos aportados por ENDESA, compra del resto de materiales (armario, bornas de comprobación, etc.), construcción en taller, embalaje, transporte con seguro, descarga, desembalaje, instalación en obra, nivelación, anclaje y p.a.t., pruebas y p.e.s. según protocolos de la propiedad</t>
  </si>
  <si>
    <t>X64027</t>
  </si>
  <si>
    <t>EE0280</t>
  </si>
  <si>
    <t>Montaje equipos de control y protección Cuadro de SA CA 2x250 kVA o SA CC 125V</t>
  </si>
  <si>
    <t>Montaje equipos de control y protección de una Posición Cuadro SA de CA para 2 entradas de 250 kVA, según criterios de diseño GE, SDC002 o Cuadro SA de CC para dos distribuciones (Batería 1 y Batería 2), según criterios de diseño GE, SDC001 Incluye: Suministro e instalación de un armario normalizado con la distribución de CA de la SE: Alumbrado, Pequeña Fuerza, Refrigeración Trafos, y varios (embalaje, transporte, descarga, desembalaje, instalación en obra, nivelación, anclaje y p.a.t.) o suministro e instalación de un armario normalizado con la distribución de CC Batería 1 y Batería 2 (embalaje, transporte, descarga, desembalaje, instalación en obra, nivelación, anclaje y p.a.t.). Pruebas y puesta en marcha de la posición completa, locales y por telemando según protocolos de la propiedad</t>
  </si>
  <si>
    <t>X64028</t>
  </si>
  <si>
    <t>EE0290</t>
  </si>
  <si>
    <t>Construcción, instalación y p.e.s. de los cuadros de distribución de s.aux. ca. con UCPs tipo de Control</t>
  </si>
  <si>
    <t>Construcción, instalación y p.e.s. de los cuadros de distribución de los servicios auxiliares de alterna del proyecto tipo. Incluye: compra de todos los materiales (armario, UCPs de Control, interruptores BT, etc.), construcción en taller, embalaje, transporte con seguro, descarga, desembalaje, instalación en obra, nivelación, anclaje y p.a.t., pruebas y p.e.s. según protocolos de la propiedad.</t>
  </si>
  <si>
    <t>X64029</t>
  </si>
  <si>
    <t>EE02A0</t>
  </si>
  <si>
    <t>Construcción, instalación y p.e.s. de un armario centralizador de posición AT</t>
  </si>
  <si>
    <t>Suministro e instalación de un armario centralizador de la posición (Incluye; embalaje, transporte, descarga, desembalaje, instalación en obra, nivelación, anclaje y p.a.t.) en instalaciones intemperie.
Ajuste, configuración y ensayos de protecciones. No incluido el cálculo de ajustes. Pruebas y puesta en marcha de la posición completa, locales y por telemando según protocolos de la propiedad</t>
  </si>
  <si>
    <t>X6402A</t>
  </si>
  <si>
    <t>EE02B0</t>
  </si>
  <si>
    <t>Construcción, instalación y p.e.s. de un armario protección interruptor trafos con tensión AT transporte</t>
  </si>
  <si>
    <t>Suministro e instalación de un armario protección interruptor trafos con tensión AT transporte (Incluye; embalaje, transporte, descarga, desembalaje, instalación en obra, nivelación, anclaje y p.a.t.).
Ajuste, configuración y ensayos de protecciones. No incluido el cálculo de ajustes.
Pruebas y puesta en marcha de la posición completa, locales y por telemando según protocolos de la propiedad</t>
  </si>
  <si>
    <t>X6402B</t>
  </si>
  <si>
    <t>EE0300</t>
  </si>
  <si>
    <t>Construcción, instalación y p.e.s. de los cuadros de distribución de s.aux. cc. con UCPs tipo de Control</t>
  </si>
  <si>
    <t>Construcción, instalación y p.e.s. de los cuadros de distribución de los servicios auxiliares de continua del proyecto tipo. Incluye: compra de todos los materiales (armario, UCPs de Control, equipos de supervisión, etc.), construcción en taller, embalaje, transporte con seguro, descarga, desembalaje, instalación en obra, nivelación, anclaje y p.a.t., pruebas y p.e.s. según protocolos de la propiedad</t>
  </si>
  <si>
    <t>X64030</t>
  </si>
  <si>
    <t>EE0310</t>
  </si>
  <si>
    <t>Suministro y montaje equipo cargador-batería 125V-100Ah</t>
  </si>
  <si>
    <t>Suministro y montaje de un equipo cargador-batería normalizado de 125Vcc 100Ah. Incluye: compra equipo normalizado a suministrador homologado (el suministro incluye transporte con seguro y p.e.s.), descarga, desembalaje, instalación en obra, nivelación, anclaje y p.a.t.,</t>
  </si>
  <si>
    <t>X64031</t>
  </si>
  <si>
    <t>EE0340</t>
  </si>
  <si>
    <t>Adecuación Remota SICOP para ampliación de una posición</t>
  </si>
  <si>
    <t>Actuaciones necesarias para la ampliación de una posición en una Remota SICOP existente Configuración hardware/software. Pruebas y puesta en servicio</t>
  </si>
  <si>
    <t>X64034</t>
  </si>
  <si>
    <t>EE0360</t>
  </si>
  <si>
    <t>Montaje equipos de control y protección Telemando CD sin protecciones o ampliación de una posición</t>
  </si>
  <si>
    <t>Montaje equipos comunes necesarios para el telemando de un CD sin protecciones o ampliación de una posición Incluye: Suministro e instalación de un armario de control necesario para los equipos comunes (embalaje, transporte, descarga, desembalaje, instalación en obra, nivelación, anclaje y p.a.t.) Instalación de los equipos comunes (remota, rectificador-batería). Pruebas y puesta en marcha de los equipos conunes o ampliación de una posición, locales y por telemando según protocolos de la propiedad</t>
  </si>
  <si>
    <t>X64036</t>
  </si>
  <si>
    <t>EE0420</t>
  </si>
  <si>
    <t>Montaje de control para sistema de comunicación protecciones y equipos comunicables</t>
  </si>
  <si>
    <t>Montaje de los equipos de control para el sistema de comunicaciones de las protecciones y los equipos comunicables de la instalación Incluye: Montaje y conexionado de los equipos en el interior de un armario normalizado Suministro, tendido y conexionado de los cables de control y comunicaciones (fibra óptica, serie,.) Suministro e instalación de módem RTC Configuración, pruebas y puesta en servicio según protocolos de la propiedad</t>
  </si>
  <si>
    <t>X64042</t>
  </si>
  <si>
    <t>EE10</t>
  </si>
  <si>
    <t>MONTAJE DE ARMARIOS</t>
  </si>
  <si>
    <t>X641</t>
  </si>
  <si>
    <t>EE1050</t>
  </si>
  <si>
    <t xml:space="preserve">Montaje armario (2200x800x800) o normalizado (2000x800x600) puerta transparente y bastidor móvil </t>
  </si>
  <si>
    <t xml:space="preserve">Suministro e instalación armario normalizado de 2000x800x600 mm con bastidor giratorio, placa de montaje y puerta transparente, según norma GE NNC002 (embalaje, transporte, descarga, desembalaje, instalación en obra, nivelación, anclaje y p.a.t.) </t>
  </si>
  <si>
    <t>X64105</t>
  </si>
  <si>
    <t>EE1100</t>
  </si>
  <si>
    <t>Montaje armario (2200x800x800) o normalizado (2000x800x600) sin bastidor giratorio</t>
  </si>
  <si>
    <t xml:space="preserve">Suministro e instalación armario normalizado de 2000x800x600 mm con placa de montaje y puerta transparente, según norma GE NNC002 (embalaje, transporte, descarga, desembalaje, instalación en obra, nivelación, anclaje y p.a.t.) </t>
  </si>
  <si>
    <t>X64110</t>
  </si>
  <si>
    <t>EE1150</t>
  </si>
  <si>
    <t>Montaje armario (2200x800x800) o normalizado (2000x800x600) puerta ciega</t>
  </si>
  <si>
    <t xml:space="preserve">Suministro e instalación armario normalizado de 2000x800x600 mm con placa de montaje y puerta ciega, según norma GE NNC002 (embalaje, transporte, descarga, desembalaje, instalación en obra, nivelación, anclaje y p.a.t.) </t>
  </si>
  <si>
    <t>X64115</t>
  </si>
  <si>
    <t>EE1200</t>
  </si>
  <si>
    <t>Montaje armario centralizador (1000x750x320) poliester prensado</t>
  </si>
  <si>
    <t xml:space="preserve">Suministro e instalación armario centralizador de 1000x750x320 mm de poliester prensado, modelo HIMEL PLAZ 1073T más zócalo ZHPLA73 (embalaje, transporte, descarga, desembalaje, instalación en obra, nivelación, anclaje y p.a.t.) </t>
  </si>
  <si>
    <t>X64120</t>
  </si>
  <si>
    <t>EE1250</t>
  </si>
  <si>
    <t>Montaje armario Rittal o equivalente hasta 1400x1000x300 con puerta frontal ciega</t>
  </si>
  <si>
    <t>Suministro, transporte, montaje, anclado, paredes laterales, chapas ciega para tapado de huecos en puerta de armario cierre, zócalo, y accesorios Montaje de todo el material auxiliar para colocación y cableado de aparatos y equipos. (Perfiles, canales, tubos, etc.)</t>
  </si>
  <si>
    <t>X64125</t>
  </si>
  <si>
    <t>EE1300</t>
  </si>
  <si>
    <t>Montaje caja fusibles transformador de tensión (300x250x160) poliester prensado</t>
  </si>
  <si>
    <t xml:space="preserve">Suministro e instalación caja fusibles para transformadores de tensión con placa de montaje, de 300x250x1600 mm de poliester prensado (transporte, descarga, desembalaje, instalación en obra, nivelación, anclaje y p.a.t.) </t>
  </si>
  <si>
    <t>X64130</t>
  </si>
  <si>
    <t>EE1350</t>
  </si>
  <si>
    <t>Montaje Bancadas para anclaje de un armario normalizado</t>
  </si>
  <si>
    <t xml:space="preserve">Suministro e instalación de bancada de 100 mm de altura para anclaje de un armario normalizado (transporte, descarga, instalación en obra, nivelación, anclaje y p.a.t.) Incluida también pletina de Cu de p.a.t. de 20x5 mm </t>
  </si>
  <si>
    <t>X64135</t>
  </si>
  <si>
    <t>EE1400</t>
  </si>
  <si>
    <t>Montaje Bancadas para anclaje de tres armarios normalizados</t>
  </si>
  <si>
    <t xml:space="preserve">Suministro e instalación de bancada de 100 mm de altura para anclaje de tres armarios normalizados (transporte, descarga, instalación en obra, nivelación, anclaje y p.a.t.) Incluida también pletina de Cu de p.a.t. de 20x5 mm </t>
  </si>
  <si>
    <t>X64140</t>
  </si>
  <si>
    <t>EE1500</t>
  </si>
  <si>
    <t>Montaje Armario concentrador de comunicaciones (AC-40) MAESSA</t>
  </si>
  <si>
    <t>Suministro y montaje armario normalizado 2000x600x800,según configuración normalizada_x000D_
Incluye:_x000D_
Montaje del armario en la SE (Transporte(Peninsula), desembalaje, nivelado, anclaje y  p.a.t.)_x000D_
Configuración de equipos y pruebas en taller.</t>
  </si>
  <si>
    <t>X64150</t>
  </si>
  <si>
    <t>EE20</t>
  </si>
  <si>
    <t>MONTAJE/SUSTITUCIÓN PROTECCIONES</t>
  </si>
  <si>
    <t>X642</t>
  </si>
  <si>
    <t>EE2040</t>
  </si>
  <si>
    <t>Montaje o sustitución rele de Sobreintensidad ( 50-51 )</t>
  </si>
  <si>
    <t>Montaje o sustitución equipo de cualquier tecnología. Incluye recepción, transporte, montaje, mecanizado y recableado si fuera necesario, configuración, ajuste, ensayos, comunicación si procede y puesta en servicio</t>
  </si>
  <si>
    <t>X64204</t>
  </si>
  <si>
    <t>EE2060</t>
  </si>
  <si>
    <t>Montaje o sustitución rele de Sobreintensidad direccional fases/neutro (67/67N)</t>
  </si>
  <si>
    <t>X64206</t>
  </si>
  <si>
    <t>EE2080</t>
  </si>
  <si>
    <t>Montaje o sustitución rele de frecuencia (81)</t>
  </si>
  <si>
    <t>X64208</t>
  </si>
  <si>
    <t>EE2100</t>
  </si>
  <si>
    <t>Montaje o sustitución rele diferencial 2 dev. (87)</t>
  </si>
  <si>
    <t>X64210</t>
  </si>
  <si>
    <t>EE2120</t>
  </si>
  <si>
    <t>Montaje o sustitución rele diferencial 3 dev. (87)</t>
  </si>
  <si>
    <t>X64212</t>
  </si>
  <si>
    <t>EE2140</t>
  </si>
  <si>
    <t>Montaje o sustitución Reenganchador (79)</t>
  </si>
  <si>
    <t>X64214</t>
  </si>
  <si>
    <t>EE2160</t>
  </si>
  <si>
    <t>Montaje o sustitución rele de sincronismo (25)</t>
  </si>
  <si>
    <t>X64216</t>
  </si>
  <si>
    <t>EE2180</t>
  </si>
  <si>
    <t>Montaje o sustitución rele maxima/minima T. (27/59/59N)</t>
  </si>
  <si>
    <t>X64218</t>
  </si>
  <si>
    <t>EE2200</t>
  </si>
  <si>
    <t>Montaje o sustitución rele regulador de T. (84)</t>
  </si>
  <si>
    <t>X64220</t>
  </si>
  <si>
    <t>EE2220</t>
  </si>
  <si>
    <t>Sustitución de una posición diferencial de barras. (87B)</t>
  </si>
  <si>
    <t>Sustitución de una posición diferencial de barras (87B) de cualquier tecnología. Incluye recepción, transporte, montaje, mecanizado y recableado si fuera necesario, configuración, ajuste, ensayos, comunicación si procede y puesta en servicio</t>
  </si>
  <si>
    <t>X64222</t>
  </si>
  <si>
    <t>EE2240</t>
  </si>
  <si>
    <t>Montaje o sustitución de rele diferencial de línea (87L)</t>
  </si>
  <si>
    <t>X64224</t>
  </si>
  <si>
    <t>EE2260</t>
  </si>
  <si>
    <t>Montaje o sustitución de rele distancia (21)</t>
  </si>
  <si>
    <t>X64226</t>
  </si>
  <si>
    <t>EE2280</t>
  </si>
  <si>
    <t>Montaje o sustitución equipo de teleprotección</t>
  </si>
  <si>
    <t>Montaje o sustitución equipo de cualquier tecnología y marca. Incluye recepción, transporte, montaje, mecanizado y recableado si fuera necesario, configuración, ajuste, ensayos, comunicación si procede y puesta en servicio</t>
  </si>
  <si>
    <t>X64228</t>
  </si>
  <si>
    <t>EE2300</t>
  </si>
  <si>
    <t>Montaje o sustitución de rele de vigilancia de circuitos disparo</t>
  </si>
  <si>
    <t>X64230</t>
  </si>
  <si>
    <t>EE2320</t>
  </si>
  <si>
    <t>Montaje o sustitución de tarjeta adicional de cualquier protección o teleprotección.</t>
  </si>
  <si>
    <t>X64232</t>
  </si>
  <si>
    <t>EE2340</t>
  </si>
  <si>
    <t>Montaje o sustitución conjunto protecciones ( 3F+N+79), Direccional/No direccional, Neutro a tierra/Neutro aislado</t>
  </si>
  <si>
    <t>X64234</t>
  </si>
  <si>
    <t>EE2360</t>
  </si>
  <si>
    <t>Montaje o sustitución conjunto protecciones Batería Condensadores (50-51/51A/51D/59)</t>
  </si>
  <si>
    <t>X64236</t>
  </si>
  <si>
    <t>EE2380</t>
  </si>
  <si>
    <t>Montaje o sustitución conjunto protecciones autoproductor</t>
  </si>
  <si>
    <t>X64238</t>
  </si>
  <si>
    <t>EE2400</t>
  </si>
  <si>
    <t>Montaje o sustitución conjunto mando y protección integrados-UCP-( 3F+N+79), Direccional/No direccional, Neutro a tierra/Neutro aislado</t>
  </si>
  <si>
    <t>X64240</t>
  </si>
  <si>
    <t>EE2420</t>
  </si>
  <si>
    <t>Montaje o sustitución conjunto mando y protección integrados-UCP para Batería Condensadores (50-51/51A/51D/59)</t>
  </si>
  <si>
    <t>X64242</t>
  </si>
  <si>
    <t>EE2460</t>
  </si>
  <si>
    <t>Montaje o sustitución conjunto mando y protección integrados-UCP para autoproductor</t>
  </si>
  <si>
    <t>X64246</t>
  </si>
  <si>
    <t>EE2480</t>
  </si>
  <si>
    <t>Montaje o sustitución conjunto de mando y protección integrados-UCP para Barras AT/MT (59/59N/81)</t>
  </si>
  <si>
    <t>X64248</t>
  </si>
  <si>
    <t>EE2500</t>
  </si>
  <si>
    <t>Montaje o sustitución conjunto de mando integrado-UCP sin protección</t>
  </si>
  <si>
    <t>X64250</t>
  </si>
  <si>
    <t>EE30</t>
  </si>
  <si>
    <t xml:space="preserve">MONTAJE/SUSTITUCIÓN (CONTROL AUXILIAR) </t>
  </si>
  <si>
    <t>X643</t>
  </si>
  <si>
    <t>EE3020</t>
  </si>
  <si>
    <t>Montaje o sustitución Aparato de medida cualquier tipo</t>
  </si>
  <si>
    <t>Suministro, montaje o sustitución del equipo. Incluye; equipo, pequeño material (perfiles, tornillería, bridas, etc.), cableado, rotulación, verificación, ensayo y puesta en servicio.</t>
  </si>
  <si>
    <t>X64302</t>
  </si>
  <si>
    <t>EE3030</t>
  </si>
  <si>
    <t>Montaje o sustitución voltimetro T. residual Celsa Vaux 125 Vcc</t>
  </si>
  <si>
    <t>Suministro, montaje o sustitución del equipo. Incluye; equipo, accesorios necesarios (perfiles, tornillería, etc.), cableado, rotulación, verificación, ensayo y puesta en servicio</t>
  </si>
  <si>
    <t>X64303</t>
  </si>
  <si>
    <t>EE3040</t>
  </si>
  <si>
    <t>Montaje o sustitución convert. de cualquier tipo excepto potencia</t>
  </si>
  <si>
    <t>X64304</t>
  </si>
  <si>
    <t>EE3050</t>
  </si>
  <si>
    <t>Montaje o sustitución convert. de potencia activa o reactiva</t>
  </si>
  <si>
    <t>X64305</t>
  </si>
  <si>
    <t>EE3060</t>
  </si>
  <si>
    <t>Montaje o sustitución convert. combinado ( potencia activa / reactiva ).</t>
  </si>
  <si>
    <t>X64306</t>
  </si>
  <si>
    <t>EE3070</t>
  </si>
  <si>
    <t>Montaje o sustitución convertidor de medida de energía</t>
  </si>
  <si>
    <t>X64307</t>
  </si>
  <si>
    <t>EE3080</t>
  </si>
  <si>
    <t>Montaje o sustitución rele Arteche tipo RD2 o equivalente</t>
  </si>
  <si>
    <t>X64308</t>
  </si>
  <si>
    <t>EE3090</t>
  </si>
  <si>
    <t>Montaje o sustitución rele Arteche tipo RF4 o equivalente</t>
  </si>
  <si>
    <t>X64309</t>
  </si>
  <si>
    <t>EE3100</t>
  </si>
  <si>
    <t>Montaje o sustitución rele Arteche tipo RJ8 o equivalente</t>
  </si>
  <si>
    <t>X64310</t>
  </si>
  <si>
    <t>EE3110</t>
  </si>
  <si>
    <t>Montaje o sustitución rele Arteche tipo TF2, TF2FT o equivalente</t>
  </si>
  <si>
    <t>X64311</t>
  </si>
  <si>
    <t>EE3120</t>
  </si>
  <si>
    <t>Montaje o sustitución rele Arteche tipo TJ44 o equivalente</t>
  </si>
  <si>
    <t>X64312</t>
  </si>
  <si>
    <t>EE3130</t>
  </si>
  <si>
    <t xml:space="preserve">Montaje o sustitución rele Arteche tipo BF3 o equivalente </t>
  </si>
  <si>
    <t>X64313</t>
  </si>
  <si>
    <t>EE3140</t>
  </si>
  <si>
    <t xml:space="preserve">Montaje o sustitución rele Arteche tipo BJ8 o equivalente </t>
  </si>
  <si>
    <t>X64314</t>
  </si>
  <si>
    <t>EE3150</t>
  </si>
  <si>
    <t>Montaje o sustitución rele Weidmuller tipo Finder o equivalente con dos contactos conmutados</t>
  </si>
  <si>
    <t>X64315</t>
  </si>
  <si>
    <t>EE3160</t>
  </si>
  <si>
    <t>Montaje o sustitución tarjeta interface 16 señales E/S para remota</t>
  </si>
  <si>
    <t>Suministro, montaje o sustitución del equipo. Incluye; equipo, recepción, transporte, accesorios necesarios, cableado, rotulación, verificación, ensayos y puesta en servicio</t>
  </si>
  <si>
    <t>X64316</t>
  </si>
  <si>
    <t>EE3170</t>
  </si>
  <si>
    <t>Montaje o sustitución tarjeta interface 32 señales E/S para remota</t>
  </si>
  <si>
    <t>X64317</t>
  </si>
  <si>
    <t>EE3180</t>
  </si>
  <si>
    <t xml:space="preserve">Montaje o sustitución base Arteche tipo D </t>
  </si>
  <si>
    <t>Suministro, montaje o sustitución del equipo. Incluye; equipo, accesorios necesarios (perfiles, tornillería, etc.), cableado, rotulación, ensayo y puesta en servicio</t>
  </si>
  <si>
    <t>X64318</t>
  </si>
  <si>
    <t>EE3190</t>
  </si>
  <si>
    <t>Montaje o sustitución base Arteche tipo F</t>
  </si>
  <si>
    <t>X64319</t>
  </si>
  <si>
    <t>EE3200</t>
  </si>
  <si>
    <t>Montaje o sustitución base Arteche tipo J</t>
  </si>
  <si>
    <t>X64320</t>
  </si>
  <si>
    <t>EE3210</t>
  </si>
  <si>
    <t>Montaje o sustitución base Weidmuller tipo Finder o equivalente</t>
  </si>
  <si>
    <t>Suministro, montaje o sustitución del equipo. Incluye; equipo, accesorios necesarios (perfiles, tornillería, etc.), cableado, rotulación, configuración, verificación, ensayo y puesta en servicio</t>
  </si>
  <si>
    <t>X64321</t>
  </si>
  <si>
    <t>EE3220</t>
  </si>
  <si>
    <t>Montaje o sustitución caja visualizadora hasta 64 alarmas</t>
  </si>
  <si>
    <t>Suministro, montaje o sustitución del equipo. Incluye; equipo, accesorios necesarios (perfiles, tornillería, etc.), cableado, rotulación, ensayo y puesta en servicio. Incluida rotulación de alarmas</t>
  </si>
  <si>
    <t>X64322</t>
  </si>
  <si>
    <t>EE3230</t>
  </si>
  <si>
    <t>Montaje o sustitución tarjeta caja visualizadora hasta 16 alarmas</t>
  </si>
  <si>
    <t>X64323</t>
  </si>
  <si>
    <t>EE3240</t>
  </si>
  <si>
    <t>Montaje o sustitución borna de alarma ISA-A1 o equivalente</t>
  </si>
  <si>
    <t>X64324</t>
  </si>
  <si>
    <t>EE3250</t>
  </si>
  <si>
    <t>Montaje o sustitución Centralita de alarmas ISA-A1 o equivalente hasta 64 alarmas</t>
  </si>
  <si>
    <t>X64325</t>
  </si>
  <si>
    <t>EE3260</t>
  </si>
  <si>
    <t>Montaje o sustitución Centralita de alarmas ISA-A1 o equivalente hasta 16 alarmas</t>
  </si>
  <si>
    <t>X64326</t>
  </si>
  <si>
    <t>EE3270</t>
  </si>
  <si>
    <t>Montaje o sustitución convertidor CC/CC cualquier tensión hasta 60 W Premium o equivalente</t>
  </si>
  <si>
    <t>X64327</t>
  </si>
  <si>
    <t>EE3280</t>
  </si>
  <si>
    <t>Montaje o sustitución convertidor CC/CC cualquier tensión de 60 hasta 120 W Premium o equivalente</t>
  </si>
  <si>
    <t>X64328</t>
  </si>
  <si>
    <t>EE3290</t>
  </si>
  <si>
    <t>Montaje o sustitución juego 3 TI adaptadores oscilo Artus o equivalente</t>
  </si>
  <si>
    <t>Montaje o sustitución del equipo. Incluye; equipo, accesorios necesarios (perfiles, tornillería, etc.), cableado, rotulación, ensayo y puesta en servicio</t>
  </si>
  <si>
    <t>X64329</t>
  </si>
  <si>
    <t>EE3300</t>
  </si>
  <si>
    <t>Montaje o sustitución de oscilo Artus o equivalente</t>
  </si>
  <si>
    <t>X64330</t>
  </si>
  <si>
    <t>EE3310</t>
  </si>
  <si>
    <t>Montaje o sustitución caja formación Vaux. alterna / continua hasta 3 posiciones</t>
  </si>
  <si>
    <t>X64331</t>
  </si>
  <si>
    <t>EE3320</t>
  </si>
  <si>
    <t>Montaje o sustitución caja formación TT hasta 3 devanados</t>
  </si>
  <si>
    <t>X64332</t>
  </si>
  <si>
    <t>EE3330</t>
  </si>
  <si>
    <t>Montaje o sustitución caja formación TI hasta 3 devanados</t>
  </si>
  <si>
    <t>Suministro, montaje o sustitución del equipo. Incluye; equipo, recepción, transporte, accesorios necesarios (perfiles, tornillería, etc.), cableado, rotulación, ensayo y puesta en servicio</t>
  </si>
  <si>
    <t>X64333</t>
  </si>
  <si>
    <t>EE3340</t>
  </si>
  <si>
    <t>Montaje o sustitución bloque de prueba de intensidades, tensiones o contínua</t>
  </si>
  <si>
    <t>X64334</t>
  </si>
  <si>
    <t>EE3350</t>
  </si>
  <si>
    <t>Montaje o sustitución conmut. A / V / sincronizacion /automatismo etc.</t>
  </si>
  <si>
    <t>X64335</t>
  </si>
  <si>
    <t>EE3360</t>
  </si>
  <si>
    <t>Montaje o sustitución conmutador de mando o señalización, con o sin lampara CM/CP (Entrelec) o equivalente</t>
  </si>
  <si>
    <t>X64336</t>
  </si>
  <si>
    <t>EE3370</t>
  </si>
  <si>
    <t xml:space="preserve">Montaje o sustitución Piloto/pulsador luminoso lámpara/diodo multiled </t>
  </si>
  <si>
    <t>Suministro, montaje o sustitución del equipo. Incluye; equipo, recepción, transporte, accesorios necesarios (perfiles, tornillería, etc.), cableado, rotulación, ensayo y puesta en servicio. Incluyendo lámpara o diodo multiled y accesorios necesarios (Resistencias, etc)</t>
  </si>
  <si>
    <t>X64337</t>
  </si>
  <si>
    <t>EE3380</t>
  </si>
  <si>
    <t>Montaje o sustitución trafo de ajuste tensión o intensidad hasta 15 VA, Cl 0,5/3P marca Arteche o equivalente</t>
  </si>
  <si>
    <t>X64338</t>
  </si>
  <si>
    <t>EE3390</t>
  </si>
  <si>
    <t xml:space="preserve">Montaje o sustitución convertidor indicador tomas regulador salida para mA / BCD </t>
  </si>
  <si>
    <t>X64339</t>
  </si>
  <si>
    <t>EE3400</t>
  </si>
  <si>
    <t>Montaje o sustitución resistencia en CFT (150 ohmios, ajustable - 600W)</t>
  </si>
  <si>
    <t>Suministro, montaje o sustitución del equipo. Incluye; recepción, transporte, accesorios necesarios (perfiles, tornillería, etc.), cableado, rotulación, configuración, verificación, ensayos y puesta en servicio</t>
  </si>
  <si>
    <t>X64340</t>
  </si>
  <si>
    <t>EE3410</t>
  </si>
  <si>
    <t>Montaje o sustitución multiplexor serie 4 canales RAD o equivalente</t>
  </si>
  <si>
    <t>X64341</t>
  </si>
  <si>
    <t>EE3420</t>
  </si>
  <si>
    <t>Montaje o sustitución multiplexor serie 8 canales RAD o equivalente</t>
  </si>
  <si>
    <t>X64342</t>
  </si>
  <si>
    <t>EE3430</t>
  </si>
  <si>
    <t>Montaje o sustitución multiplexor serie 16 canales RAD o equivalente</t>
  </si>
  <si>
    <t>X64343</t>
  </si>
  <si>
    <t>EE3440</t>
  </si>
  <si>
    <t>Montaje o sustitución concentrador/difusor optico 8 salidas con entrada serie etc.</t>
  </si>
  <si>
    <t>X64344</t>
  </si>
  <si>
    <t>EE3450</t>
  </si>
  <si>
    <t>Montaje o sustitución concentrador/difusor optico 12 salidas con entrada serie etc.</t>
  </si>
  <si>
    <t>X64345</t>
  </si>
  <si>
    <t>EE3460</t>
  </si>
  <si>
    <t>Montaje o sustitución concentrador/difusor optico 16 salidas con entrada serie etc.</t>
  </si>
  <si>
    <t>X64346</t>
  </si>
  <si>
    <t>EE3470</t>
  </si>
  <si>
    <t>Montaje o sustitución concentrador/difusor optico 20 salidas con entrada serie etc.</t>
  </si>
  <si>
    <t>X64347</t>
  </si>
  <si>
    <t>EE3480</t>
  </si>
  <si>
    <t>Montaje o sustitución borna seccionable de control para cable 6 mm.</t>
  </si>
  <si>
    <t>Suministro, montaje o sustitución del equipo. Incluye; recepción, transporte, accesorios necesarios (perfiles, tornillería, etc.), cableado, rotulación, verificación, ensayos y puesta en servicio. Incluyendo los accesorios, separadores, topes, identificadores, etc.</t>
  </si>
  <si>
    <t>X64348</t>
  </si>
  <si>
    <t>EE3490</t>
  </si>
  <si>
    <t>Montaje o sustitución borna cuchilla de telemando para cable 0,25/1 mm.</t>
  </si>
  <si>
    <t>X64349</t>
  </si>
  <si>
    <t>EE3500</t>
  </si>
  <si>
    <t>Montaje o sustitución borna serv.aux. para cable hasta 25 mm.</t>
  </si>
  <si>
    <t>X64350</t>
  </si>
  <si>
    <t>EE3510</t>
  </si>
  <si>
    <t>Montaje o sustitución borna serv.aux. para cable hasta 95 mm.</t>
  </si>
  <si>
    <t>X64351</t>
  </si>
  <si>
    <t>EE3520</t>
  </si>
  <si>
    <t xml:space="preserve">Montaje o sustitución borna optoacoplada cualquier tensión Phoenix o equivalente </t>
  </si>
  <si>
    <t>Suministro, montaje o sustitución borna optoacoplada de cualquier tensión, Phoenix o equivalente para interface remota.Incluye; equipo, recepción, transporte, accesorios necesarios, cableado, rotulación, verificación, ensayos y puesta en servicio</t>
  </si>
  <si>
    <t>X64352</t>
  </si>
  <si>
    <t>EE3530</t>
  </si>
  <si>
    <t>Montaje o sustitución magnetot.unip.hasta 25A. con contactos auxil.</t>
  </si>
  <si>
    <t>Suministro, montaje o sustitución del equipo. Incluye; recepción, transporte, accesorios necesarios, cableado, rotulación, verificación, ensayos y puesta en servicio</t>
  </si>
  <si>
    <t>X64353</t>
  </si>
  <si>
    <t>EE3540</t>
  </si>
  <si>
    <t>Montaje o sustitución magnetot.bip. de hasta 25A. con contactos auxil.</t>
  </si>
  <si>
    <t>X64354</t>
  </si>
  <si>
    <t>EE3550</t>
  </si>
  <si>
    <t>Montaje o sustitución magnetot.bip. de 30A. a 63A. con contactos auxil.</t>
  </si>
  <si>
    <t>X64355</t>
  </si>
  <si>
    <t>EE3560</t>
  </si>
  <si>
    <t>Montaje o sustitución magnetot.III / IV de hasta 25A. con contactos auxil.</t>
  </si>
  <si>
    <t>X64356</t>
  </si>
  <si>
    <t>EE3570</t>
  </si>
  <si>
    <t>Montaje o sustitución magnetot.III / IV de 30A. a 40A. con contactos auxil.</t>
  </si>
  <si>
    <t>X64357</t>
  </si>
  <si>
    <t>EE3580</t>
  </si>
  <si>
    <t>Montaje o sustitución magnetot.III / IV de 63A. a 80A. con contactos auxil.</t>
  </si>
  <si>
    <t>X64358</t>
  </si>
  <si>
    <t>EE3590</t>
  </si>
  <si>
    <t>Montaje o sustitución magnetot.III / IV de 100A. a 160A. con contactos auxil.</t>
  </si>
  <si>
    <t>X64359</t>
  </si>
  <si>
    <t>EE3600</t>
  </si>
  <si>
    <t>Montaje o sustitución magnetot.III / IV 250A. con contactos auxil.</t>
  </si>
  <si>
    <t>X64360</t>
  </si>
  <si>
    <t>EE3610</t>
  </si>
  <si>
    <t xml:space="preserve">Montaje o sustitución bloque contactos auxil. para magnet. </t>
  </si>
  <si>
    <t>Suministro, montaje o sustitución del equipo. Incluye; recepción y transporte del equipo, accesorios necesarios, cableado, rotulación, verificación, ensayos y puesta en servicio</t>
  </si>
  <si>
    <t>X64361</t>
  </si>
  <si>
    <t>EE3620</t>
  </si>
  <si>
    <t>Montaje o sustitución equipo de protec. para sobreT. en B.T. 3x220/380 V (PHOENIX) o equivalente</t>
  </si>
  <si>
    <t>X64362</t>
  </si>
  <si>
    <t>EE3630</t>
  </si>
  <si>
    <t>Montaje o sustitución modulo para una fase para equipo de protec. para sobreT. en B.T. 3x220/380+N V (PHOENIX) o equivalente</t>
  </si>
  <si>
    <t>X64363</t>
  </si>
  <si>
    <t>EE3640</t>
  </si>
  <si>
    <t>Montaje o sustitución protector sobreT. fino para puerto serie RS 232 Phoenix o equivalente</t>
  </si>
  <si>
    <t>Suministro, montaje o sustitución de protector sobretensiones fino para puerto serie RS 232 Phoenix o equivalente. Incluye; recepción, transporte, accesorios necesarios, cableado, rotulación, verificación, ensayos y puesta en servicio</t>
  </si>
  <si>
    <t>X64364</t>
  </si>
  <si>
    <t>EE3650</t>
  </si>
  <si>
    <t>Montaje o sustitución protector sobreT. fino enchufable Phoenix o equivalente</t>
  </si>
  <si>
    <t>Suministro, montaje o sustitución de protector sobretensiones fino enchufable Phoenix o equivalente. Incluye; recepción, transporte, accesorios necesarios, cableado, rotulación, verificación, ensayos y puesta en servicio</t>
  </si>
  <si>
    <t>X64365</t>
  </si>
  <si>
    <t>EE3660</t>
  </si>
  <si>
    <t>Montaje o sustitución zócalo protector sobreT. fino enchufable Phoenix o equivalente</t>
  </si>
  <si>
    <t>Suministro, montaje o sustitución de zócalo protector sobretensiones fino enchufable Phoenix o equivalente. Incluye; recepción, transporte, accesorios necesarios, cableado, rotulación, verificación, ensayos y puesta en servicio</t>
  </si>
  <si>
    <t>X64366</t>
  </si>
  <si>
    <t>EE3670</t>
  </si>
  <si>
    <t>Montaje o sustitución de sinoptico convencional para 1 posición</t>
  </si>
  <si>
    <t>X64367</t>
  </si>
  <si>
    <t>EE3680</t>
  </si>
  <si>
    <t>Tapar taladros no necesarios en cuadro de control de una pos existente</t>
  </si>
  <si>
    <t>Suministro, montaje o sustitución del equipo. Incluye; recepción, transporte, accesorios necesarios, cableado, rotulación, verificación, ensayos y puesta en servicio. Incluye todos los materiales y trabajos necesarios ( Mecanizado , soldadura, lijado, pintura, etc.)</t>
  </si>
  <si>
    <t>X64368</t>
  </si>
  <si>
    <t>EE3690</t>
  </si>
  <si>
    <t xml:space="preserve">Montaje o sustitucion de un panel de armario tipo tunel o similar por nuevo panel hasta 2 m2 </t>
  </si>
  <si>
    <t>Suministro, transporte, pintado al horno, montaje, anclado y mecanizado, asi como el suministro y montaje de todo el material auxiliar para la instalación de aparatos, equipos y cableado de de los mismos. (Perfiles, canales, tubos, etc) de un panel para armario tipo tunel o similar de hasta 2 m2</t>
  </si>
  <si>
    <t>X64369</t>
  </si>
  <si>
    <t>EE3700</t>
  </si>
  <si>
    <t>Montaje o sustitución mosáico/señalización 24x48mm</t>
  </si>
  <si>
    <t>Suministro, montaje o sustitución de bloque de mando y señalización en cuadro mosáico existente. Incluye recepción, transporte, material auxiliar, ensayos y puesta en servicio</t>
  </si>
  <si>
    <t>X64370</t>
  </si>
  <si>
    <t>EE3710</t>
  </si>
  <si>
    <t>Montaje o sustitución señalización 24x48mm</t>
  </si>
  <si>
    <t>X64371</t>
  </si>
  <si>
    <t>EE3720</t>
  </si>
  <si>
    <t>Montaje o sustitución de filtro techo/lateral para arma. Control normalizado</t>
  </si>
  <si>
    <t>Suministro, montaje o sustitución equipo. Incluye recepción, transporte, material auxiliar, ensayos y puesta en servicio</t>
  </si>
  <si>
    <t>X64372</t>
  </si>
  <si>
    <t>EE3730</t>
  </si>
  <si>
    <t>Montaje o sustitución filtro alimentación cualquier tensión Phoenix o equivalente</t>
  </si>
  <si>
    <t>X64373</t>
  </si>
  <si>
    <t>EE3740</t>
  </si>
  <si>
    <t>Montaje o sustitución de ventilador con filtro para arma. Control normalizado</t>
  </si>
  <si>
    <t>X64374</t>
  </si>
  <si>
    <t>EE3750</t>
  </si>
  <si>
    <t>Montaje o sustitución ventilador unidad remota</t>
  </si>
  <si>
    <t>X64375</t>
  </si>
  <si>
    <t>EE3760</t>
  </si>
  <si>
    <t>Montaje o sustitución de Resist. calefac. 20 W 220V. para Armario control normalizado</t>
  </si>
  <si>
    <t>X64376</t>
  </si>
  <si>
    <t>EE3770</t>
  </si>
  <si>
    <t>Montaje o sustitución de termostato para arma. Control normalizado</t>
  </si>
  <si>
    <t>X64377</t>
  </si>
  <si>
    <t>EE3780</t>
  </si>
  <si>
    <t>Montaje o sustitución de conjunto alumbrado fluorescente para arma. Control normalizado</t>
  </si>
  <si>
    <t>X64378</t>
  </si>
  <si>
    <t>EE3800</t>
  </si>
  <si>
    <t>Montaje o sustitución conversor serie (RS-232/RS-485)  a fibra óptica de vidrio para dos canales de comunicaciones con dispositivo de antibloqueo canal</t>
  </si>
  <si>
    <t>X64380</t>
  </si>
  <si>
    <t>EE3820</t>
  </si>
  <si>
    <t>Montaje o sustitución multiplexor inteligente 6 canales serie y/o fibra óptica de vidrio con salida a fibra óptica de vidrio redundante</t>
  </si>
  <si>
    <t>X64382</t>
  </si>
  <si>
    <t>EE3840</t>
  </si>
  <si>
    <t>Montaje o sustitución pareja de bornas de empalme de fibra óptica de vidrio (RX y TX) con conexión ST</t>
  </si>
  <si>
    <t>X64384</t>
  </si>
  <si>
    <t>EE50</t>
  </si>
  <si>
    <t>MONTAJE/SUSTITUCIÓN (TELECONTROL)</t>
  </si>
  <si>
    <t>X645</t>
  </si>
  <si>
    <t>EE5050</t>
  </si>
  <si>
    <t xml:space="preserve">Montaje o sustitución Remota telecontrol AT </t>
  </si>
  <si>
    <t xml:space="preserve">Montaje equipos de control y protección de una Posición Remota AT de telecontrol (RTU) convencional Incluye: Montaje del armario/s en la SE (Desembalaje, transporte, nivelado, anclaje y p.a.t. Configuración base de datos, hardware / software, ensayos y puesta en servicio.n </t>
  </si>
  <si>
    <t>X64505</t>
  </si>
  <si>
    <t>EE5100</t>
  </si>
  <si>
    <t>Montaje o sustitución armario UCS de remota SICOP</t>
  </si>
  <si>
    <t>Montaje equipo UCS de una remota SICOP. Incluye: Montaje del armario en la S.E. (desembalaje, transporte, nivelado, anclaje y p.a.t.) Configuración base de datos, pruebas y puesta en servicio.</t>
  </si>
  <si>
    <t>X64510</t>
  </si>
  <si>
    <t>EE5110</t>
  </si>
  <si>
    <t>Compra y montaje UCS de Control</t>
  </si>
  <si>
    <t>Compra y montaje de la UCS de Control del proyecto tipo. Incluye: compra del armario construido y probado (el suministro incluye configuración, transporte con seguro y p.e.s.), descarga, desembalaje, instalación en obra, nivelación, anclaje y p.a.t.,</t>
  </si>
  <si>
    <t>X64511</t>
  </si>
  <si>
    <t>EE5120</t>
  </si>
  <si>
    <t>Compra y montaje de unidad de sincronización horaria GPS</t>
  </si>
  <si>
    <t>Compra del equipo normalizado al suministrador homologado (el suministro incluye configuración, transporte con seguro y p.e.s.) y montaje en la instalación</t>
  </si>
  <si>
    <t>X64512</t>
  </si>
  <si>
    <t>EE5150</t>
  </si>
  <si>
    <t>Montaje o sustitución equipos de control y protección Remota Autoproductor</t>
  </si>
  <si>
    <t>Montaje de la Remota Autoproductor para las funciones de teledisparo y telemedida, a instalar en el extremo de la instalación propiedad del GE Incluye: Montaje y conexionado del equipo en el interior de un armario normalizado existente en la SE Configuración base de datos, pruebas y puesta en servicio, locales y por telemando</t>
  </si>
  <si>
    <t>X64515</t>
  </si>
  <si>
    <t>EE5200</t>
  </si>
  <si>
    <t>Montaje o sustitución de control y Telemando apoyo MT</t>
  </si>
  <si>
    <t>Montaje de la Remota red aérea en armario existente del dispositivo de mando Incluye: Montaje y conexionado del equipo Configuración base de datos, pruebas y puesta en servicio, locales y por telemando</t>
  </si>
  <si>
    <t>X64520</t>
  </si>
  <si>
    <t>EE5250</t>
  </si>
  <si>
    <t>Montaje rack de 19 pulgadas para ampliac. tarjetas E/S en remota PTR</t>
  </si>
  <si>
    <t>Incluido transporte, anclaje, configuración hardware / software, ensayos y puesta en servicio.</t>
  </si>
  <si>
    <t>X64525</t>
  </si>
  <si>
    <t>EE5300</t>
  </si>
  <si>
    <t>Montaje o sustitucion de tarjeta o módulo E/S en remota AT o MT</t>
  </si>
  <si>
    <t>X64530</t>
  </si>
  <si>
    <t>EE5350</t>
  </si>
  <si>
    <t xml:space="preserve">Montaje o sustitución de un terminal local </t>
  </si>
  <si>
    <t>X64535</t>
  </si>
  <si>
    <t>EE5360</t>
  </si>
  <si>
    <t>Suministro ymontaje de PC (con impresora y mesa) para mando local y para acceso a distancia a los equipos</t>
  </si>
  <si>
    <t>Suministro y montaje del conjunto TL del proyecto tipo. Incluye: compra del kit normalizado (PC, impresora, mesa) al suministrador homologado (el suministro incluye configuración, transporte con seguro y p.e.s.), descarga, desembalaje, instalación en obra.</t>
  </si>
  <si>
    <t>X64536</t>
  </si>
  <si>
    <t>EE5410</t>
  </si>
  <si>
    <t>Inicio de ampliación de base de datos y P.E.S. en instalación</t>
  </si>
  <si>
    <t>Gestión, revisión de actual base de datos instalada y la actualización de esta y de su DIDI sobre el último generador de base de datos validado e incluye P.E.S. en instalación por un técnico de Telecontrol.</t>
  </si>
  <si>
    <t>X64541</t>
  </si>
  <si>
    <t>EE5420</t>
  </si>
  <si>
    <t>Generación B.D. Posición de Trafo</t>
  </si>
  <si>
    <t>Ampliación sobre bd y T.Local del elemento máquina y sus protecciones sobre devanados en las cuales se contemplan protecciones integradas y posterior verificación de funcionamiento en laboratorio. Revisión del enlace de comunicaciones de las protecciones en instalación y enlance sobre RTU. Esta posición aplica a la primera modificación, por parte de Explotación, del primer conjunto de Trafo sobre tags de protecciones con Control Integrado (No se contempla el material ni el tendido ni la retirada de fibra óptica)</t>
  </si>
  <si>
    <t>X64542</t>
  </si>
  <si>
    <t>EE5430</t>
  </si>
  <si>
    <t>Generación B.D. Posición de Línea AT</t>
  </si>
  <si>
    <t>Ampliación sobre bd y T.Local de una posición AT sobre la cual se contemplan protecciones integradas y posterior verificación de funcionamiento en laboratorio. Revisión del enlace de comunicaciones de las protecciones en instalación y enlance sobre RTU. Esta posición aplica a la primera modificación, por parte de Explotación, de la primera posición AT sobre tags de protecciones con Control Integrado (No se contempla el material ni el tendido ni la retirada de fibra óptica)</t>
  </si>
  <si>
    <t>X64543</t>
  </si>
  <si>
    <t>EE5440</t>
  </si>
  <si>
    <t>Generación B.D. Posición de Servicios Auxiliares</t>
  </si>
  <si>
    <t>Ampliación sobre bd y T.Local de la señalización de los servicios auxiliares AC y DC de la instalación. Posterior verificación de funcionamiento en laboratorio.</t>
  </si>
  <si>
    <t>X64544</t>
  </si>
  <si>
    <t>EE5450</t>
  </si>
  <si>
    <t xml:space="preserve">Generación bdd Posición de linea MT sin protección Integrada o modificación de control integrado </t>
  </si>
  <si>
    <t>Nueva linea MT importada en BD y T.Local junto con su verificación en laboratorio y enlace sobre la RTU. Esta posición aplica a la primera modificación, por parte de Explotación, de la primera linea MT sobre tags de protecciones con Control Integrado (No se contempla el material ni el tendido ni la retirada de fibra óptica)</t>
  </si>
  <si>
    <t>X64545</t>
  </si>
  <si>
    <t>EE5460</t>
  </si>
  <si>
    <t>Generación B.D. Posición de Línea MT sobre protección integrada</t>
  </si>
  <si>
    <t>Implementación celda integrada MT perfil Línea en bd y T.Local. Verificación de función y del enlace de la protección sobre RTU en instalación. (No se contempla el material ni el tendido de fibra óptica).</t>
  </si>
  <si>
    <t>X64546</t>
  </si>
  <si>
    <t>EE5470</t>
  </si>
  <si>
    <t>Ampliación cableado sobre una dirección de equipo de Telecontrol</t>
  </si>
  <si>
    <t>Cableado de los equipos de telecontrol de una dirección perteneciente a un armario de Telecontrol. No se contempla el coste del material empleado.</t>
  </si>
  <si>
    <t>X64547</t>
  </si>
  <si>
    <t>EE5510</t>
  </si>
  <si>
    <t>Inicio del trabajo de instalación de Fibra Óptica</t>
  </si>
  <si>
    <t>Gestión, revisión y preparación de los trabajos de instalación de Fibra Óptica en una instalación.</t>
  </si>
  <si>
    <t>X64551</t>
  </si>
  <si>
    <t>EE5520</t>
  </si>
  <si>
    <t>Suministro y Tendido de Fibra Óptica posición Línea AT</t>
  </si>
  <si>
    <t>Suministro y tendido de la F.O. de vidrio o plástico para enlazar un armario de posición L.A. con concentrador y remota, conectorización y verificación.</t>
  </si>
  <si>
    <t>X64552</t>
  </si>
  <si>
    <t>EE5530</t>
  </si>
  <si>
    <t>Suministro y Tendido de Fibra Óptica posición TR</t>
  </si>
  <si>
    <t>Suministro y tendido de la F.O. de vidrio o plástico para enlazar un armario de posición TR con concentrador y remota, conectorización y verificación.</t>
  </si>
  <si>
    <t>X64553</t>
  </si>
  <si>
    <t>EE5540</t>
  </si>
  <si>
    <t>Suministro y Tendido de Fibra Óptica posición MT</t>
  </si>
  <si>
    <t>Suministro y tendido de la F.O. de vidrio o plástico para enlazar una celda de MT con concentrador y remota, conectorización y verificación.</t>
  </si>
  <si>
    <t>X64554</t>
  </si>
  <si>
    <t>EE5600</t>
  </si>
  <si>
    <t>Compra y montaje UCS AT/MT para proyecto tipo con IDACS</t>
  </si>
  <si>
    <t>Compra y montaje de la UCS AT/MT del proyecto tipo. Incluye: compra del armario construido y probado (el suministro incluye configuración, transporte Peninsula con seguro ), descarga, desembalaje, instalación en obra, nivelación, anclaje y p.a.t.,</t>
  </si>
  <si>
    <t>X64560</t>
  </si>
  <si>
    <t>EE5620</t>
  </si>
  <si>
    <t>Compra y montaje UCS AT/AT para proyecto tipo con IDACS</t>
  </si>
  <si>
    <t>Compra y montaje de la UCS AT/AT del proyecto tipo. Incluye: compra del armario construido y probado (el suministro incluye configuración, transporte Peninsular con seguro y ), descarga, desembalaje, instalación en obra, nivelación, anclaje y p.a.t.,</t>
  </si>
  <si>
    <t>X64562</t>
  </si>
  <si>
    <t>EE5640</t>
  </si>
  <si>
    <t>Compra y montaje Concentrador  MT para proyecto tipo con  IDACS</t>
  </si>
  <si>
    <t>Compra y montaje del concentrador MT del proyecto tipo. Incluye: compra del armario construido y probado (el suministro incluye configuración, transporte Peninsular con seguro ), descarga, desembalaje, instalación en obra, nivelación, anclaje y p.a.t.,</t>
  </si>
  <si>
    <t>X64564</t>
  </si>
  <si>
    <t>EE5660</t>
  </si>
  <si>
    <t>Compra y montaje Concentrador  AT para proyecto tipo con IDACS</t>
  </si>
  <si>
    <t>Compra y montaje del concentrador AT del proyecto tipo. Incluye: compra del armario construido y probado (el suministro incluye configuración, transporte Peninsular con seguro ), descarga, desembalaje, instalación en obra, nivelación, anclaje y p.a.t.,</t>
  </si>
  <si>
    <t>X64566</t>
  </si>
  <si>
    <t>EE5680</t>
  </si>
  <si>
    <t>Compra y montaje UCS AT/MT para proyecto tipo con SAITEL2000DP</t>
  </si>
  <si>
    <t>Compra y montaje de la UCS AT/MT del proyecto tipo. Incluye: compra del armario construido y probado (el suministro incluye configuración, transporte Peninsular con seguro ), descarga, desembalaje, instalación en obra, nivelación, anclaje y p.a.t.,</t>
  </si>
  <si>
    <t>X64568</t>
  </si>
  <si>
    <t>EE56A0</t>
  </si>
  <si>
    <t>Compra y montaje UCS AT/AT para proyecto tipo con SAITEL2000DP</t>
  </si>
  <si>
    <t>Compra y montaje de la UCS AT/AT del proyecto tipo. Incluye: compra del armario construido y probado (el suministro incluye configuración, transporte Peninsular con seguro), descarga, desembalaje, instalación en obra, nivelación, anclaje y p.a.t.,</t>
  </si>
  <si>
    <t>X6456A</t>
  </si>
  <si>
    <t>EE56B0</t>
  </si>
  <si>
    <t>Compra y montaje Concentrador  MT para proyecto tipo con SAITEL2000DP</t>
  </si>
  <si>
    <t>Compra y montaje del concentrador MT del proyecto tipo. Incluye: compra del armario construido y probado (el suministro incluye configuración, transporte Peninsular con seguro), descarga, desembalaje, instalación en obra, nivelación, anclaje y p.a.t.,</t>
  </si>
  <si>
    <t>X6456B</t>
  </si>
  <si>
    <t>EE56C0</t>
  </si>
  <si>
    <t>Compra y montaje Concentrador  AT para proyecto tipo con SAITEL2000DP</t>
  </si>
  <si>
    <t>Compra y montaje del concentrador AT del proyecto tipo. Incluye: compra del armario construido y probado (el suministro incluye configuración, transporte Peninsular con seguro con seguro), descarga, desembalaje, instalación en obra, nivelación, anclaje y p.a.t.,</t>
  </si>
  <si>
    <t>X6456C</t>
  </si>
  <si>
    <t>EE56D0</t>
  </si>
  <si>
    <t>Revisión del sistema de telecontrol por ampliación de bdd</t>
  </si>
  <si>
    <t>Revisión del actual sistema de telecontrol y de la base de datos instalada debido a una modificación, por parte de Explotación. Se debe comprobar la compatibilidad de diccionario, generador, firmwares, perfiles de eventos de protecciones con Control Integrado e incluye P.E.S. en instalación por un técnico especialista en el sector.</t>
  </si>
  <si>
    <t>X6456D</t>
  </si>
  <si>
    <t>EE56E0</t>
  </si>
  <si>
    <t>Modificación de bdd sobre Conjunto de Trafo no superior a 25 Tags</t>
  </si>
  <si>
    <t>Primera eliminación total ó modificación de bdd y T.Local, por parte de Explotación,  de hasta 25 tags del Telecontrol de un conjunto transformador. Esta posición no aplica si la modificación se realiza sobre tags de protecciones con Control Integrado (No se contempla el material ni el tendido ni la retirada de fibra óptica)</t>
  </si>
  <si>
    <t>X6456E</t>
  </si>
  <si>
    <t>EE56F0</t>
  </si>
  <si>
    <t>Modificación de bdd sobre conjunto de Trafo repetitivo no superior a 25 Tags o sobre Control Integrado</t>
  </si>
  <si>
    <t>Repetición por eliminación total ó modificación de bdd y T.Local, por parte de Explotación,  de hasta 25 tags del Telecontrol de un conjunto transformador. Esta posición aplica a la repetición sobre tags de protecciones con Control Integrado (No se contempla el material ni el tendido ni la retirada de fibra óptica)</t>
  </si>
  <si>
    <t>X6456F</t>
  </si>
  <si>
    <t>EE56G0</t>
  </si>
  <si>
    <t>Modificación de bdd sobre posición AT no superior a 25 Tags</t>
  </si>
  <si>
    <t>Primera eliminación total ó modificación de bdd y T.Local, por parte de Explotación,  de hasta 25 tags del Telecontrol de una posición AT. Esta posición no aplica si la modificación se realiza sobre tags de protecciones con Control Integrado (No se contempla el material ni el tendido ni la retirada de fibra óptica)</t>
  </si>
  <si>
    <t>X6456G</t>
  </si>
  <si>
    <t>EE56H0</t>
  </si>
  <si>
    <t>Modificación de bdd sobre posición AT repetitiva no superior a 25 Tags o sobre Control Integrado</t>
  </si>
  <si>
    <t>Repetición por eliminación total ó modificación de bdd y T.Local, por parte de Explotación,  de hasta 25 tags del Telecontrol de una posición AT. Esta posición aplica a la repetición sobre tags de protecciones con Control Integrado (No se contempla el material ni el tendido ni la retirada de fibra óptica)</t>
  </si>
  <si>
    <t>X6456H</t>
  </si>
  <si>
    <t>EE56I0</t>
  </si>
  <si>
    <t xml:space="preserve">Modificación de bdd sobre Posición MT repetitivo de control integrado </t>
  </si>
  <si>
    <t>Repetición por  modificación de bdd y T.Local, por parte de Explotación sobre tags de protecciones con Control Integrado (No se contempla el material ni el tendido ni la retirada de fibra óptica)</t>
  </si>
  <si>
    <t>X6456I</t>
  </si>
  <si>
    <t>EE56J0</t>
  </si>
  <si>
    <t>Modificación de bdd sobre posición MT repetitiva no superior a 25 Tags</t>
  </si>
  <si>
    <t>Repetición por eliminación total ó modificación de bdd y T.Local, por parte de Explotación,  de hasta 25 tags del Telecontrol de una posición MT. Esta posición no aplica si la modificación se realiza sobre tags de protecciones con Control Integrado (No se contempla el material ni el tendido ni la retirada de fibra óptica)</t>
  </si>
  <si>
    <t>X6456J</t>
  </si>
  <si>
    <t>EE56K0</t>
  </si>
  <si>
    <t xml:space="preserve">Modificación del F.S. de medidas, nombre ó número identificación de un elemento </t>
  </si>
  <si>
    <t xml:space="preserve">Modificación del fondo de escala, medidas, cambio de nombre y/ó número de identificación de un elemento. Esta posición aplica para elementos TR/AT/MT. (En el caso de cambio de alguna señal,  estas modificaciones quedarian incluidas en las correspondientes posiciones del elemento) </t>
  </si>
  <si>
    <t>X6456K</t>
  </si>
  <si>
    <t>EE56L0</t>
  </si>
  <si>
    <t xml:space="preserve">Modificación de bdd sobre Servicios Auxiliares no superior a 64 tags </t>
  </si>
  <si>
    <t>Modificación de bdd y T.Local, por parte de Explotación,  de hasta 64 tags del Telecontrol, en los Servicios Auxiliares AC y DC de la instalación.</t>
  </si>
  <si>
    <t>X6456L</t>
  </si>
  <si>
    <t>EF</t>
  </si>
  <si>
    <t>MANTENIMIENTO POTENCIA</t>
  </si>
  <si>
    <t>X65</t>
  </si>
  <si>
    <t>EF00</t>
  </si>
  <si>
    <t>MANIOBRAS Y DESCARGOS SE</t>
  </si>
  <si>
    <t>X650</t>
  </si>
  <si>
    <t>EF0050</t>
  </si>
  <si>
    <t>Complemento Operación requerida Revisión posición AT</t>
  </si>
  <si>
    <t>Operación requerida para "Revisión" posición AT (Línea o similar, trafo AT/AT/MT, trafo AT/MT/MT ) y/o para la realización de otros trabajos baremados en una posición de AT que incluye la comunicación con los centros de control, la realización de las maniobras (en esa u otras posiciones relacionadas) y las tareas necesarias para la creación de un descargo, su zona protegida y la entrega al jefe de trabajo, la devolución y creación diaria si se requiriese y, en definitiva, todas las acciones y materiales necesarias para poder trabajar en esa posición. Incluye una operación de creación y devolución del descargo. Se seguirán los procedimientos editados por la propiedad y se cumplirán las normas generales de operación establecidas.</t>
  </si>
  <si>
    <t>X65005</t>
  </si>
  <si>
    <t>EF0100</t>
  </si>
  <si>
    <t>Complemento Operación requerida Revisión posición MT</t>
  </si>
  <si>
    <t>Operación requerida para "Revisión" posición MT (Línea o similar) y/o para la realización de otros trabajos baremados en una posición de MT que incluye la comunicación con los centros de control, la realización de las maniobras (en esa u otras posiciones relacionadas) y las tareas necesarias para la creación de un descargo, su zona protegida y la entrega al jefe de trabajo, la devolución y creación diaria si se requiriese y, en definitiva, todas las acciones y materiales necesarias para poder trabajar en esa posición. Incluye una operación de creación y devolución del descargo. Se seguirán los procedimientos editados por la propiedad y se cumplirán las normas generales de operación establecidas.</t>
  </si>
  <si>
    <t>X65010</t>
  </si>
  <si>
    <t>EF0250</t>
  </si>
  <si>
    <t>Complemento Operación requerida Revisión pórtico con varias líneas</t>
  </si>
  <si>
    <t>Operación requerida para "Revisión" de un pórtico con varías líneas. Se aplicará conjuntamente con la realización de la revisión de un pórtico e incluye la operación y demás tareas requeridas para crear la zona protegida y dejar en situación de zona de trabajo un pórtico con varias líneas de MT y posterior devolución hasta su definitiva puesta en servicio.</t>
  </si>
  <si>
    <t>X65025</t>
  </si>
  <si>
    <t>EF0300</t>
  </si>
  <si>
    <t>Descargo posición AT, establecimiento o devolución</t>
  </si>
  <si>
    <t>Descargo de una posición de AT, establecimiento o devolución. Se realizarán todas las tareas necesarias comprendiendo la comunicación con los centros de control, la realización de las maniobras y la creación o devolución completa de un descargo. Esta unidad se aplicará cuando no esté incluida esta actividad en otras unidades del mismo encargo. Se seguirán las normas generales de operación editadas por la propiedad.</t>
  </si>
  <si>
    <t>X65030</t>
  </si>
  <si>
    <t>EF0350</t>
  </si>
  <si>
    <t>Descargo posición MT, establecimiento o devolución</t>
  </si>
  <si>
    <t>Descargo de una posición de MT, establecimiento o devolución. Se realizarán todas las tareas necesarias comprendiendo la comunicación con los centros de control, la realización de las maniobras y la creación o devolución completa de un descargo. Esta unidad se aplicará cuando no esté incluida esta actividad en otras unidades del mismo encargo. Se seguirán las normas generales de operación editadas por la propiedad.</t>
  </si>
  <si>
    <t>X65035</t>
  </si>
  <si>
    <t>EF0400</t>
  </si>
  <si>
    <t>Descargo posición TR de 2 devanados establecimiento o devolución</t>
  </si>
  <si>
    <t>Descargo de una posición de Trafo de 2 devanados, establecimiento o devolución. Se realizarán todas las tareas necesarias comprendiendo la comunicación con los centros de control, la realización de las maniobras y la creación o devolución completa de un descargo. Esta unidad se aplicará cuando el personal que realiza dichas maniobras no participe en los trabajos asignados al descargo. Se seguirán las normas generales de operación editadas por la propiedad.</t>
  </si>
  <si>
    <t>X65040</t>
  </si>
  <si>
    <t>EF0450</t>
  </si>
  <si>
    <t>Descargo posición TR de 3 devanados establecimiento o devolución</t>
  </si>
  <si>
    <t>Descargo de una posición de Trafo de 3 devanados, establecimiento o devolución. Se realizarán todas las tareas necesarias comprendiendo la comunicación con los centros de control, la realización de las maniobras y la creación o devolución completa de un descargo. Esta unidad se aplicará cuando el personal que realiza dichas maniobras no participe en los trabajos asignados al descargo. Se seguirán las normas generales de operación editadas por la propiedad.</t>
  </si>
  <si>
    <t>X65045</t>
  </si>
  <si>
    <t>EF0500</t>
  </si>
  <si>
    <t>Cambio de barras AT ó MT, por posición</t>
  </si>
  <si>
    <t>Se realizarán todas las tareas necesarias comprendiendo la comunicación con los centros de control y la realización de las maniobras. Se seguirán las normas generales de operación editadas por la propiedad.</t>
  </si>
  <si>
    <t>X65050</t>
  </si>
  <si>
    <t>EF0550</t>
  </si>
  <si>
    <t>Intervención por maniobras simples de AT ó MT, por posicion</t>
  </si>
  <si>
    <t>Se realizarán todas las tareas necesarias comprendiendo la comunicación con los centros de control y la realización de las maniobras. Esta unidad se aplicará cuando el trabajo no implique colocación de PaT, manual o automática. En aquellas maniobras en que necesariamente deba esperarse para realizar la restitución, por tiempo superior a 1 hora, se facturarán horas de espera y una segunda unidad de este baremo. Se seguirán las normas generales de operación editadas por la propiedad.</t>
  </si>
  <si>
    <t>X65055</t>
  </si>
  <si>
    <t>EF10</t>
  </si>
  <si>
    <t>REVISIONES SE/REGLAMENTARIAS</t>
  </si>
  <si>
    <t>X651</t>
  </si>
  <si>
    <t>EF1050</t>
  </si>
  <si>
    <t>Inspección periódica 1 en Subestación</t>
  </si>
  <si>
    <t>Inspección periódica 1 en Subestación (por posición equivalente) Consiste en realizar un recorrido mensual por la Subestación en servicio y revisar los puntos definidos en las correspondientes gamas de mantenimiento. Comprende efectuar la inspección de una posición equivalente de la SE mediante el seguimiento de una hoja de revisión (CHECK-LIST) o mediante terminal portátil. Cualquier anomalía que se detecte se deberá informar en la hoja de revisión o en el terminal portátil y en función de su importancia al técnico responsable de la Subestación.</t>
  </si>
  <si>
    <t>X65105</t>
  </si>
  <si>
    <t>EF1060</t>
  </si>
  <si>
    <t>Inspección periódica 3 en Subestación</t>
  </si>
  <si>
    <t>Inspección periódica 3 en Subestación (por posición equivalente) Consiste en realizar un recorrido trimestral por la Subestación en servicio y revisar los puntos definidos en las correspondientes gamas de mantenimiento. (Esta inspección sustituye a la Inspección periódica 1). Comprende efectuar la inspección de una posición equivalente de la SE mediante el seguimiento de una hoja de revisión (CHECK-LIST) o mediante terminal portátil. Cualquier anomalía que se detecte se deberá informar en la hoja de revisión o en el terminal portátil y en función de su importancia al técnico responsable de la Subestación.</t>
  </si>
  <si>
    <t>X65106</t>
  </si>
  <si>
    <t>EF1150</t>
  </si>
  <si>
    <t>Inspección Anual en Subestación</t>
  </si>
  <si>
    <t>Inspección Anual en Subestación (por posición equivalente). Consiste en realizar un recorrido anual por la Subestación en servicio y revisar los puntos definidos en las correspondientes gamas de mantenimiento. (Esta inspección sustituye a las Inspecciones; periódica 1 y periódica 3). Comprende efectuar la inspección de una posición equivalente de la SE mediante el seguimiento de una hoja de revisión (CHECK-LIST) o mediante terminal portátil. Cualquier anomalía que se detecte se deberá informar en la hoja de revisión o en el terminal portátil y en función de su importancia al técnico responsable de la Subestación.</t>
  </si>
  <si>
    <t>X65115</t>
  </si>
  <si>
    <t>EF1240</t>
  </si>
  <si>
    <t>Mediciones valor resistencia tierra en SS.EE.</t>
  </si>
  <si>
    <t>Mediciones valor resistencia tierra en SS.EE. (por posición equivalente) Consiste en realizar con el equipo adecuado, las mediciones correspondientes para determinar el valor de la resistencia de puesta a tierra de la Subestación. Comprende realizar las mediciones citadas, confección del informe correspondiente y en el caso de detectar alguna medición muy dispar, informar al técnico responsable de la Subestación. Todo según NMZ002.</t>
  </si>
  <si>
    <t>X65124</t>
  </si>
  <si>
    <t>EF1250</t>
  </si>
  <si>
    <t>Medición tensiones paso/contacto/resisten.Tierra Subestación AT</t>
  </si>
  <si>
    <t>Medición tensiones de paso y contacto y resistencia de tierra en SS.EE (por subestación AT). Consiste en realizar con el equipo adecuado, las mediciones correspondientes para determinar los valores de las tensiones de paso y contacto y de resistencia de tierra de la Subestación. Comprende realizar las mediciones citadas, confección del informe correspondiente y en el caso de detectar alguna medición muy dispar, informar al técnico responsable de la Subestación. Todo según NMZ002.</t>
  </si>
  <si>
    <t>X65125</t>
  </si>
  <si>
    <t>EF1260</t>
  </si>
  <si>
    <t>Medición equipotencialidad de la red de tierras</t>
  </si>
  <si>
    <t>Medición de la equipotencialidad de la red de tierras en SS.EE. Consiste en realizar con el equipo adecuado, las mediciones correspondientes para determinar los valores de la equipotencialidad de la Subestación a través de la medición de la sección equivalente de la red de tierras. Comprende realizar las mediciones citadas, confección del informe correspondiente y en el caso de detectar alguna medición muy dispar, informar al técnico responsable de la Subestación. Todo según NMZ002.</t>
  </si>
  <si>
    <t>X65126</t>
  </si>
  <si>
    <t>EF1270</t>
  </si>
  <si>
    <t>Medición tensiones paso/contacto/resisten.Tierra Subestación MT</t>
  </si>
  <si>
    <t>Medición tensiones de paso y contacto y resistencia de tierra en SS.EE (por subestación MT). Consiste en realizar con el equipo adecuado, las mediciones correspondientes para determinar los valores de las tensiones de paso y contacto y de resistencia de tierra de la Subestación. Comprende realizar las mediciones citadas, confección del informe correspondiente y en el caso de detectar alguna medición muy dispar, informar al técnico responsable de la Subestación. Todo según NMZ002.</t>
  </si>
  <si>
    <t>X65127</t>
  </si>
  <si>
    <t>EF1350</t>
  </si>
  <si>
    <t>Retimbrado depósitos a presión (por depósito)</t>
  </si>
  <si>
    <t>Incluye las pruebas reglamentarias exigidas por la administración, para la legalización o inspección oficial periódica. Comporta también la cumplimentación de toda la documentación que se precise. Incluye también las actuaciones y construcción de accesorios (Tapas ciegas tapones soportes para el calderin etc) necesarios para independizar el deposito de la red o del aparato al que suministre aire. Con objeto de dejar en el deposito solamente una entrada y una salida por las que poder introducir agua a la presión de prueba y su posterior vaciado. Una vez realizadas las pruebas volver a instalar el deposito en su posición original realizando las pruebas de funcionamiento necesarias para asegurar su operatividad.</t>
  </si>
  <si>
    <t>X65135</t>
  </si>
  <si>
    <t>EF20</t>
  </si>
  <si>
    <t>REVISIONES PREDICTIVAS SE</t>
  </si>
  <si>
    <t>X652</t>
  </si>
  <si>
    <t>EF2050</t>
  </si>
  <si>
    <t>Revisión termográfica</t>
  </si>
  <si>
    <t>Revisión termográfica en SSEE (por subestación). Consiste en realizar con el equipo adecuado, un barrido de toda la Subestación en servicio a fin de detectar puntos calientes. Comprende realizar el barrido citado de la SE, toma de fotografías de los puntos calientes que se detecten, confección del informe correspondiente señalando el nivel en cuanto a la importancia de cada punto detectado y en el caso de detectar algún punto caliente que pueda producir una avería inminente, informar al técnico responsable de la Subestación. Todo según SGE001.</t>
  </si>
  <si>
    <t>X65205</t>
  </si>
  <si>
    <t>EF2060</t>
  </si>
  <si>
    <t>Revisión termográfica (SE Compartida)</t>
  </si>
  <si>
    <t>Revisión termográfica en SSEE Compartida (por subestación). Consiste en realizar con el equipo adecuado, un barrido por toda la parte de la Subestación de EDE en servicio a fin de detectar puntos calientes. Comprende realizar el barrido citado de la SE, toma de fotografías de los puntos calientes que se detecten, confección del informe correspondiente señalando el nivel en cuanto a la importancia de cada punto detectado y en el caso de detectar algún punto caliente que pueda producir una avería inminente, informar al técnico responsable de la Subestación. Todo según SGE001.</t>
  </si>
  <si>
    <t>X65206</t>
  </si>
  <si>
    <t>EF2150</t>
  </si>
  <si>
    <t>Análisis Físico-Químico de aceites</t>
  </si>
  <si>
    <t>Incluye la extracción de una muestra de aceite según procedimiento editado por la propiedad y la realización en laboratorio de un ensayo físico-químico de dicho aceite que contemple los parámetros según procedimiento editado por la propiedad.</t>
  </si>
  <si>
    <t>X65215</t>
  </si>
  <si>
    <t>EF2200</t>
  </si>
  <si>
    <t>Análisis Cromatográfico de aceites</t>
  </si>
  <si>
    <t>Incluye la extracción de una muestra de aceite según procedimiento editado por la propiedad y la realización en laboratorio de un ensayo cromatográfico de dicho aceite que contemple los parámetros según procedimiento editado por la propiedad.</t>
  </si>
  <si>
    <t>X65220</t>
  </si>
  <si>
    <t>EF2210</t>
  </si>
  <si>
    <t>Tratamiento de pasivación de aceite</t>
  </si>
  <si>
    <t>Tn</t>
  </si>
  <si>
    <t>Tratamiento de pasivación de aceite de una máquina transformadora para detener el proceso fisico-químico de formación de depósitos de sulfuro de cobre en el papel aislante. Incluye el transporte, montaje, desmontaje, de todos los equipos y materiales necesarios para este servicio, así como limpieza de la zona afectada dejando la instalación en perfecto estado. Todo ello se realizará según el procedimiento de trabajos de pasivación de aceite para transformadores establecido por ENDESA.</t>
  </si>
  <si>
    <t>X65221</t>
  </si>
  <si>
    <t>EF2250</t>
  </si>
  <si>
    <t>Toma muestras aceite en TP y TM</t>
  </si>
  <si>
    <t>Toma de muestras de aceite en trafos potencia y de medida. Incluye la extracción de una muestra de aceite según procedimiento editado por la propiedad y el envío de botellas con etiquetas identificativas a los lugares estipulados por la propiedad, y todo el material auxiliar necesario (jeringas, gomas, botellas, tubos, etc.).</t>
  </si>
  <si>
    <t>X65225</t>
  </si>
  <si>
    <t>EF30</t>
  </si>
  <si>
    <t>REVISION POSICIONES SE</t>
  </si>
  <si>
    <t>X653</t>
  </si>
  <si>
    <t>EF3020</t>
  </si>
  <si>
    <t>Revisión posición con interruptor de 380kV</t>
  </si>
  <si>
    <t>Una vez entregada la zona protegida, incluye la revisión de una posición completa de línea que contiene un interruptor tripolar, un seccionador de barra y otro de línea, transformadores de medida, valla, canalillos, sistema de control, etc., siguiendo los procedimientos editados por la propiedad o en su defecto los estipulados por el fabricante. Incluye también el material fungible como juntas normales, grasas, etc. y todos los medios auxiliares de transporte o elevación necesarios para la correcta ejecución del trabajo tales como gruas, cestas, plataformas elevadoras, etc, así como el transporte de fluido dielectrico nuevo y devolución del viejo al lugar indicado por la propiedad según la legislación vigente. Incluye la comprobación de los datos técnicos de los equipos a revisar. Incluye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</si>
  <si>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X65302</t>
  </si>
  <si>
    <t>EF3040</t>
  </si>
  <si>
    <t>Revisión posición con interruptor de 220kV</t>
  </si>
  <si>
    <t>Una vez entregada la zona protegida, incluye la revisión de una posición completa de línea que contiene un interruptor tripolar, un seccionador de barra y otro de línea, transformadores de medida, valla, canalillos, sistema de control, etc., siguiendo los procedimientos editados por la propiedad o en su defecto los estipulados por el fabricante. Incluye también el material fungible como juntas normales, grasas, etc. y todos los medios auxiliares de transporte o elevación necesarios para la correcta ejecución del trabajo tales como gruas, cestas, plataformas elevadoras, etc, así como el transporte de aceite fluido dielectrico nuevo y devolución del viejo al almacén de lugar indicado por la propiedad según la legislación vigente. Incluye la comprobación de los datos técnicos de los equipos a revisar. Incluye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</si>
  <si>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X65304</t>
  </si>
  <si>
    <t>EF3060</t>
  </si>
  <si>
    <t>Revisión posición con interruptor de 132-110kV</t>
  </si>
  <si>
    <t>X65306</t>
  </si>
  <si>
    <t>EF3080</t>
  </si>
  <si>
    <t>Revisión posición con interruptor de 66-50kV</t>
  </si>
  <si>
    <t>X65308</t>
  </si>
  <si>
    <t>EF3100</t>
  </si>
  <si>
    <t>Revisión posición con interruptor de 45kV</t>
  </si>
  <si>
    <t>X65310</t>
  </si>
  <si>
    <t>EF3120</t>
  </si>
  <si>
    <t>Revisión posición con interruptor de MT</t>
  </si>
  <si>
    <t>Una vez entregada la zona protegida, incluye la revisión de una posición completa de línea que contiene un interruptor tripolar, un seccionador de barra y otro de línea, transformadores de medida, valla, canalillos, sistemas de control, etc., siguiendo los procedimientos editados por la propiedad o en su defecto los estipulados por el fabricante. Incluye también el material fungible como juntas normales, grasas, etc. y todos los medios auxiliares de transporte o elevación necesarios para la correcta ejecución del trabajo tales como gruas, cestas, plataformas elevadoras, etc, Incluye la comprobación de los datos técnicos de los equipos a revisar. Incluye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</si>
  <si>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X65312</t>
  </si>
  <si>
    <t>EF3130</t>
  </si>
  <si>
    <t>Revisión posición blindada MT</t>
  </si>
  <si>
    <t>X65313</t>
  </si>
  <si>
    <t>EF3140</t>
  </si>
  <si>
    <t>Revisión posición de Trafo de 380/220/MT kV</t>
  </si>
  <si>
    <t>Una vez entregada la zona protegida, consiste en realizar sobre una máquina transformadora y todos los equipos, o elementos asociados (excepto baterías condensadores, TR reguladores y bancos de transformación que se considerarán como complementos) las distintas actividades definidas en los procedimientos editados por la propiedad o en su defecto los estipulados por el fabricante. Se exceptúan los ensayos de tangente delta, análisis de aceite dieléctrico, y descargas parciales, que se encuentran considerados como posiciones de baremo independiente. IIncluye también el material fungible como juntas normales, grasas, etc. y todos los medios auxiliares de transporte o elevación necesarios para la correcta ejecución del trabajo tales como gruas, cestas, plataformas elevadoras, etc, así como el transporte de aceite fluido dielectrico nuevo y devolución del viejo al almacén de lugar indicado por la propiedad según la legislación vigente. Incluye la comprobación de los datos técnicos de los equipos a revisar, asi como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</si>
  <si>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X65314</t>
  </si>
  <si>
    <t>EF3150</t>
  </si>
  <si>
    <t>Revisión posición de Trafo de 380/110/MT kV (sin equipos de 380 kV propiedad de REE)</t>
  </si>
  <si>
    <t>Una vez entregada la zona protegida, consiste en realizar sobre una máquina transformadora y todos los equipos, o elementos asociados (excepto interruptor y seccionadores de 380 kV, baterías condensadores, TR reguladores y bancos de transformación que se considerarán como complementos) las distintas actividades definidas en los procedimientos editados por la propiedad o en su defecto los estipulados por el fabricante. Se exceptúan los ensayos de tangente delta, análisis de aceite dieléctrico, y descargas parciales, que se encuentran considerados como posiciones de baremo independiente. IIncluye también el material fungible como juntas normales, grasas, etc. y todos los medios auxiliares de transporte o elevación necesarios para la correcta ejecución del trabajo tales como gruas, cestas, plataformas elevadoras, etc, así como el transporte de aceite fluido dielectrico nuevo y devolución del viejo al almacén de lugar indicado por la propiedad según la legislación vigente. Incluye la comprobación de los datos técnicos de los equipos a revisar, asi como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</si>
  <si>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X65315</t>
  </si>
  <si>
    <t>EF3160</t>
  </si>
  <si>
    <t>Revisión posición de Trafo de 220/132-110/MT kV</t>
  </si>
  <si>
    <t>X65316</t>
  </si>
  <si>
    <t>EF3170</t>
  </si>
  <si>
    <t>Revisión posición de Trafo de 220/132-110/MT kV (sin equipos 220 KV propiedad REE)</t>
  </si>
  <si>
    <t>Una vez entregada la zona protegida, consiste en realizar sobre una máquina transformadora y todos los equipos, o elementos asociados (excepto interruptor y seccionadores 220 kV, baterías condensadores, TR reguladores y bancos de transformación que se considerarán como complementos) las distintas actividades definidas en los procedimientos editados por la propiedad o en su defecto los estipulados por el fabricante. Se exceptúan los ensayos de tangente delta, análisis de aceite dieléctrico, y descargas parciales, que se encuentran considerados como posiciones de baremo independiente. IIncluye también el material fungible como juntas normales, grasas, etc. y todos los medios auxiliares de transporte o elevación necesarios para la correcta ejecución del trabajo tales como gruas, cestas, plataformas elevadoras, etc, así como el transporte de aceite fluido dielectrico nuevo y devolución del viejo al almacén de lugar indicado por la propiedad según la legislación vigente. Incluye la comprobación de los datos técnicos de los equipos a revisar, asi como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</si>
  <si>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X65317</t>
  </si>
  <si>
    <t>EF3180</t>
  </si>
  <si>
    <t>Revisión posición de Trafo de 220/66-45/MT kV</t>
  </si>
  <si>
    <t>Una vez entregada la zona protegida, consiste en realizar sobre una máquina transformadora y todos los equipos, o elementos asociados (excepto baterías condensadores, TR reguladores y bancos de transformación que se considerarán como complementos) las distintas actividades definidas en los procedimientos editados por la propiedad o en su defecto los estipulados por el fabricante. Se exceptúan los ensayos de tangente delta, análisis de aceite dieléctrico, y descargas parciales, que se encuentran considerados como posiciones de baremo independiente. Incluye también el material fungible como juntas normales, grasas, etc. y todos los medios auxiliares de transporte o elevación necesarios para la correcta ejecución del trabajo tales como gruas, cestas, plataformas elevadoras, etc, así como el transporte de aceite fluido dielectrico nuevo y devolución del viejo al almacén de lugar indicado por la propiedad según la legislación vigente. Incluye la comprobación de los datos técnicos de los equipos a revisar, así como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</si>
  <si>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X65318</t>
  </si>
  <si>
    <t>EF3190</t>
  </si>
  <si>
    <t>Revisión posición de Trafo de 220/66-45/MT kV (sin equipos 220 KV propiedad REE)</t>
  </si>
  <si>
    <t>X65319</t>
  </si>
  <si>
    <t>EF3200</t>
  </si>
  <si>
    <t>Revisión posición de Trafo de 220/MT/MT kV</t>
  </si>
  <si>
    <t>X65320</t>
  </si>
  <si>
    <t>EF3210</t>
  </si>
  <si>
    <t>Revisión posición de Trafo de 220/MT/MT kV (sin equipos 220 propiedad de REE)</t>
  </si>
  <si>
    <t>X65321</t>
  </si>
  <si>
    <t>EF3220</t>
  </si>
  <si>
    <t>Revisión posición de Trafo de 132-110/66-45/MT kV</t>
  </si>
  <si>
    <t>X65322</t>
  </si>
  <si>
    <t>EF3240</t>
  </si>
  <si>
    <t>Revisión posición de Trafo de 132-110/MT/MT kV</t>
  </si>
  <si>
    <t>X65324</t>
  </si>
  <si>
    <t>EF3260</t>
  </si>
  <si>
    <t>Revisión posición de Trafo de 220/132-110 kV</t>
  </si>
  <si>
    <t>X65326</t>
  </si>
  <si>
    <t>EF3270</t>
  </si>
  <si>
    <t>Revisión posición de Trafo de 220/132-110 kV (sin equipos 220 kV propiedad de REE)</t>
  </si>
  <si>
    <t>Una vez entregada la zona protegida, consiste en realizar sobre una máquina transformadora y todos los equipos, o elementos asociados (excepto interruptor y seccionadores 220 kV. baterías condensadores, TR reguladores y bancos de transformación que se considerarán como complementos) las distintas actividades definidas en los procedimientos editados por la propiedad o en su defecto los estipulados por el fabricante. Se exceptúan los ensayos de tangente delta, análisis de aceite dieléctrico, y descargas parciales, que se encuentran considerados como posiciones de baremo independiente. IIncluye también el material fungible como juntas normales, grasas, etc. y todos los medios auxiliares de transporte o elevación necesarios para la correcta ejecución del trabajo tales como gruas, cestas, plataformas elevadoras, etc, así como el transporte de aceite fluido dielectrico nuevo y devolución del viejo al almacén de lugar indicado por la propiedad según la legislación vigente. Incluye la comprobación de los datos técnicos de los equipos a revisar, asi como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</si>
  <si>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X65327</t>
  </si>
  <si>
    <t>EF3280</t>
  </si>
  <si>
    <t>Revisión posición de Trafo de 220/66-45 kV</t>
  </si>
  <si>
    <t>X65328</t>
  </si>
  <si>
    <t>EF3290</t>
  </si>
  <si>
    <t>Revisión posición de Trafo de 220/66-45 kV (sin equipos 220 kV propiedad de REE)</t>
  </si>
  <si>
    <t>X65329</t>
  </si>
  <si>
    <t>EF3300</t>
  </si>
  <si>
    <t>Revisión posición de Trafo de 220/MT kV</t>
  </si>
  <si>
    <t>X65330</t>
  </si>
  <si>
    <t>EF3310</t>
  </si>
  <si>
    <t>Revisión posición de Trafo de 220/MT kV (sin equipos 220 kV propiedad REE)</t>
  </si>
  <si>
    <t>Una vez entregada la zona protegida, consiste en realizar sobre una máquina transformadora y todos los equipos, o elementos asociados (excepto interruptor y seccionadores 220 KV. baterías condensadores, TR reguladores y bancos de transformación que se considerarán como complementos) las distintas actividades definidas en los procedimientos editados por la propiedad o en su defecto los estipulados por el fabricante. Se exceptúan los ensayos de tangente delta, análisis de aceite dieléctrico, y descargas parciales, que se encuentran considerados como posiciones de baremo independiente. IIncluye también el material fungible como juntas normales, grasas, etc. y todos los medios auxiliares de transporte o elevación necesarios para la correcta ejecución del trabajo tales como gruas, cestas, plataformas elevadoras, etc, así como el transporte de aceite fluido dielectrico nuevo y devolución del viejo al almacén de lugar indicado por la propiedad según la legislación vigente. Incluye la comprobación de los datos técnicos de los equipos a revisar, asi como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</si>
  <si>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X65331</t>
  </si>
  <si>
    <t>EF3320</t>
  </si>
  <si>
    <t>Revisión posición de Trafo de 110-132/MT kV</t>
  </si>
  <si>
    <t>X65332</t>
  </si>
  <si>
    <t>EF3330</t>
  </si>
  <si>
    <t>Revisión posición de Trafo de 110-132/MT kV (sin equipos 132kV propiedad de REE)</t>
  </si>
  <si>
    <t>X65333</t>
  </si>
  <si>
    <t>EF3340</t>
  </si>
  <si>
    <t>Revisión posición de Trafo de 110-132/66-50 kV</t>
  </si>
  <si>
    <t>X65334</t>
  </si>
  <si>
    <t>EF3360</t>
  </si>
  <si>
    <t>Revisión posición de Trafo de 110-132/45 kV</t>
  </si>
  <si>
    <t>X65336</t>
  </si>
  <si>
    <t>EF3380</t>
  </si>
  <si>
    <t>Revisión posición de Trafo de 66-50/MT kV</t>
  </si>
  <si>
    <t>X65338</t>
  </si>
  <si>
    <t>EF3390</t>
  </si>
  <si>
    <t>Revisión posición de Trafo de 66-50/MT kV (con equipos AT propiedad de REE)</t>
  </si>
  <si>
    <t>X65339</t>
  </si>
  <si>
    <t>EF3400</t>
  </si>
  <si>
    <t>Revisión posición de Trafo de 45/MT kV</t>
  </si>
  <si>
    <t>X65340</t>
  </si>
  <si>
    <t>EF3420</t>
  </si>
  <si>
    <t>Revisión posición de Trafo de MT/MT kV</t>
  </si>
  <si>
    <t>X65342</t>
  </si>
  <si>
    <t>EF3430</t>
  </si>
  <si>
    <t>Revisión posición de Trafo de MT/MT kV (con equipos AT propiedad de REE)</t>
  </si>
  <si>
    <t>X65343</t>
  </si>
  <si>
    <t>EF3440</t>
  </si>
  <si>
    <t>Revisión posición batería de condensadores de 110-132 kV</t>
  </si>
  <si>
    <t>Incluye la revisión de una posición completa de Baterías condensadores que contiene interruptor, seccionadores, transformador de medida, elementos condensadores, bobinas de choque, valla, canalillos, sistemas de control, etc....siguiendo los procedimientos editados por la propiedad o en su defecto los estipulados por el fabricante. Incluye también el material fungible como juntas normales, grasas, etc. y todos los medios auxiliares de transporte o elevación necesarios para la correcta ejecución del trabajo tales como gruas, cestas, plataformas elevadoras, etc. Incluye la comprobación de los datos técnicos de los equipos a revisar. Incluye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</si>
  <si>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X65344</t>
  </si>
  <si>
    <t>EF3460</t>
  </si>
  <si>
    <t>Revisión posición batería de condensadores de 66-45 kV</t>
  </si>
  <si>
    <t>Incluye la revisión de una posición completa de Baterías condensadores que contiene interruptor, seccionadores, transformador de medida, elementos condensadores, bobinas de choque, valla, canalillos, sistema de control, etc., siguiendo los procedimientos editados por la propiedad o en su defecto los estipulados por el fabricante. Incluye también el material fungible como juntas normales, grasas, etc. y todos los medios auxiliares de transporte o elevación necesarios para la correcta ejecución del trabajo tales como gruas, cestas, plataformas elevadoras, etc. Incluye la comprobación de los datos técnicos de los equipos a revisar. Incluye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</si>
  <si>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X65346</t>
  </si>
  <si>
    <t>EF3480</t>
  </si>
  <si>
    <t>Revisión posición batería de condensadores de MT</t>
  </si>
  <si>
    <t>X65348</t>
  </si>
  <si>
    <t>EF3500</t>
  </si>
  <si>
    <t>Revisión pórticos MT, sin barra auxiliar (por celda)</t>
  </si>
  <si>
    <t>Incluye la revisión en una posición completa de una celda de un pórtico de MT sin barra auxiliar que contiene seccionadores, bancada, cables de potencia, canalillos, sistemas de control, etc. Siguiendo los procedimientos editados por la propiedad. Incluye también el material fungible como juntas normales, grasas, etc. y todos los medios auxiliares de transporte o elevación necesarios para la correcta ejecución del trabajo tales como gruas, cestas, plataformas elevadoras, etc. Incluye la comprobación de los datos técnicos de los equipos a revisar. Incluye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</si>
  <si>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X65350</t>
  </si>
  <si>
    <t>EF3520</t>
  </si>
  <si>
    <t>Revisión pórticos MT, con barra auxiliar (por celda)</t>
  </si>
  <si>
    <t>Incluye la revisión en una posición completa de una celda de un pórtico de MT con barra auxiliar que contiene seccionadores, bancada, cables de potencia, canalillos, sistema de control, etc. Siguiendo los procedimientos editados por la propiedad. Incluye también el material fungible como juntas normales, grasas, etc. y todos los medios auxiliares de transporte o elevación necesarios para la correcta ejecución del trabajo tales como gruas, cestas, plataformas elevadoras, etc. Incluye la comprobación de los datos técnicos de los equipos a revisar. Incluye también la confección y rellenado de los documentos acreditativos de la realización del trabajo tales como gamas, fichas etc tanto en soporte papel o informatico, que sean solicitados por la propiedad. Incluye la toma o comprobación de los datos de los equipos, como mínmo los de la placa de características.</t>
  </si>
  <si>
    <t>X65352</t>
  </si>
  <si>
    <t>EF3600</t>
  </si>
  <si>
    <t>Toma de datos aparellaje posición de línea</t>
  </si>
  <si>
    <t>Toma de los datos característicos del aparellaje de una posición de línea o similar (datos funcionales y técnicos), en soporte papel e informático, según formularios editados por la Propiedad. Esta unidad de baremo será de aplicación exclusivamente cuando la toma de datos se haga fuera de la revisión de la posición.</t>
  </si>
  <si>
    <t>X65360</t>
  </si>
  <si>
    <t>EF3620</t>
  </si>
  <si>
    <t>Toma de datos aparellaje posición de transformador</t>
  </si>
  <si>
    <t>Toma de los datos característicos del aparellaje de una posición de transformador (datos funcionales y técnicos), en soporte papel e informático, según formularios editados por la Propiedad. Esta unidad de baremo será de aplicación exclusivamente cuando la toma de datos se haga fuera de la revisión de la posición.</t>
  </si>
  <si>
    <t>X65362</t>
  </si>
  <si>
    <t>EF40</t>
  </si>
  <si>
    <t>REVISION EQUIPOS SE</t>
  </si>
  <si>
    <t>X654</t>
  </si>
  <si>
    <t>EF4050</t>
  </si>
  <si>
    <t>Revisión Rectificador
Tensión salida = 24 a 220 Vcc</t>
  </si>
  <si>
    <t>Consiste en realizar una revisión del Rectificador de corriente alterna, revisando todos los puntos definidos en las correspondientes gamas de mantenimiento según procedimiento editado por la propiedad. Comprende efectuar la revisión estando el Rectificador fuera de servicio, empleando los equipos de medición - comprobación adecuados, al objeto de determinar el estado en que se encuentra, efectuar el informe correspondiente y en el caso de detectar alguna anomalía que impida el buen funcionamiento del mismo, informar al técnico responsable de la Subestación. Incluye todas las acciones y comunicaciones para dejar el equipo fuera de servicio y para volver a dejarlo en servicio tras la revisión. Incluye también la confección y rellenado de los documentos acreditativos de la realización del trabajo tales como gamas, fichas etc tanto en soporte papel o informatico, que sean solicitados por la propiedad.  Incluye la toma o comprobación de los datos de los equipos, como mínimo los de la placa de características.</t>
  </si>
  <si>
    <t>X65405</t>
  </si>
  <si>
    <t>EF4080</t>
  </si>
  <si>
    <t>Revisión Batería, Tensión = 24-48 Vcc
(sin aportación conjunto auxiliar)</t>
  </si>
  <si>
    <t xml:space="preserve">Revisión Batería, Tensión = 24-48 Vcc sin aportación de conjunto auxiliar. Consiste en realizar una revisión de la Batería de corriente continua, revisando todos los puntos definidos en las correspondientes gamas de mantenimiento, según procedimiento editado por la propiedad. Comprende efectuar la revisión estando la Batería fuera de servicio, empleando los equipos de medición - comprobación adecuados, al objeto de determinar el estado en que se encuentra, realizar limpieza general, rellenado de vasos en caso necesario, efectuar el informe correspondiente y en el caso de detectar alguna anomalía que impida el buen funcionamiento del mismo, informar al técnico responsable de la Subestación. Incluye todas las acciones y comunicaciones para dejar el equipo fuera de servicio y para volver a dejarlo en servicio tras la revisión. Incluye también la confección y rellenado de los documentos acreditativos de la realización del trabajo tales como gamas, fichas etc tanto en soporte papel o informatico, que sean solicitados por la propiedad.Incluye el material fungible como juntas normales, grasas, aceites, agua destilada, etc. Incluye  también la toma o comprobación de los datos de los equipos, como mínimo los de la placa de características. </t>
  </si>
  <si>
    <t>X65408</t>
  </si>
  <si>
    <t>EF4110</t>
  </si>
  <si>
    <t>Revisión Batería,Tensión = 24-48 Vcc 
(con aportación conjunto auxiliar)</t>
  </si>
  <si>
    <t xml:space="preserve">Revisión Batería, Tensión = 24-48 Vcc con aportación conjunto auxiliar. Consiste en realizar una revisión de la Batería de corriente continua, revisando todos los puntos definidos en las correspondientes gamas de mantenimiento según procedimiento editado por la propiedad. Comprende efectuar la revisión de la Batería en servicio. Por ello, el revisor deberá aportar e instalar en paralelo otra batería para que supla a la que se revisa, así como de los útiles, accesorios, y equipos de medición-comprobación, al objeto de determinar el estado en que se encuentra,  realizar limpieza general, rellenado de vasos en caso necesario, efectuar el informe correspondiente y en el caso de detectar alguna anomalía que impida el buen funcionamiento del mismo, informar al técnico responsable de la Subestación. Incluye también la confección y rellenado de los documentos acreditativos de la realización del trabajo tales como gamas, fichas etc tanto en soporte papel o informatico, que sean solicitados por la propiedad. Incluye también todos los medios auxiliares de transporte o elevación necesarios para la correcta ejecución del trabajo tales como gruas, cestas, plataformas elevadoras, etc. Incluye el material fungible como juntas normales, grasas, aceites, agua destilada, etc. Incluye  también la toma o comprobación de los datos de los equipos, como mínimo los de la placa de características. </t>
  </si>
  <si>
    <t>X65411</t>
  </si>
  <si>
    <t>EF4140</t>
  </si>
  <si>
    <t>Revisión Batería,Tensión = 120-220 Vcc 
(sin aportación conjunto auxiliar)</t>
  </si>
  <si>
    <t xml:space="preserve">Revisión Batería, Tensión = 120-220 Vcc sin aportación de conjunto auxiliar. Consiste en realizar una revisión de la Batería de corriente continua, revisando todos los puntos definidos en las correspondientes gamas de mantenimiento, según procedimiento editado por la propiedad. Comprende efectuar la revisión estando la Batería fuera de servicio, empleando los equipos de medición - comprobación adecuados, al objeto de determinar el estado en que se encuentra, realizar limpieza general, rellenado de vasos en caso necesario, efectuar el informe correspondiente y en el caso de detectar alguna anomalía que impida el buen funcionamiento del mismo, informar al técnico responsable de la Subestación. Incluye todas las acciones y comunicaciones para dejar el equipo fuera de servicio y para volver a dejarlo en servicio tras la revisión. Incluye también la confección y rellenado de los documentos acreditativos de la realización del trabajo tales como gamas, fichas etc tanto en soporte papel o informatico, que sean solicitados por la propiedad. Incluye el material fungible como juntas normales, grasas, aceites, agua destilada, etc. Incluye  también la toma o comprobación de los datos de los equipos, como mínimo los de la placa de características. </t>
  </si>
  <si>
    <t>X65414</t>
  </si>
  <si>
    <t>EF4170</t>
  </si>
  <si>
    <t>Revisión Batería,Tensión = 120-220 Vcc 
(con aportación conjunto auxiliar)</t>
  </si>
  <si>
    <t xml:space="preserve">Revisión Batería, Tensión = 120-220 Vcc con aportación conjunto auxiliar. Consiste en realizar una revisión de la Batería de corriente continua, revisando todos los puntos definidos en las correspondientes gamas de mantenimiento según procedimiento editado por la propiedad. Comprende efectuar la revisión de la Batería en servicio. Por ello, el revisor deberá aportar e instalar en paralelo otra batería para que supla a la que se revisa, así como de los útiles, accesorios, y equipos de medición-comprobación, al objeto de determinar el estado en que se encuentra, realizar limpieza general, rellenado de vasos en caso necesario,  efectuar el informe correspondiente y en el caso de detectar alguna anomalía que impida el buen funcionamiento del mismo, informar al técnico responsable de la Subestación. Incluye también la confección y rellenado de los documentos acreditativos de la realización del trabajo tales como gamas, fichas etc tanto en soporte papel o informatico, que sean solicitados por la propiedad. Incluye también todos los medios auxiliares de transporte o elevación necesarios para la correcta ejecución del trabajo tales como gruas, cestas, plataformas elevadoras, etc. Incluye el material fungible como juntas normales, grasas, aceites, agua destilada, etc. Incluye  también la toma o comprobación de los datos de los equipos, como mínimo los de la placa de características. </t>
  </si>
  <si>
    <t>X65417</t>
  </si>
  <si>
    <t>EF4200</t>
  </si>
  <si>
    <t>Revisión solamente del Transformador</t>
  </si>
  <si>
    <t>Incluye la revisión del transformador según las gamas de mantenimiento editadas por la propiedad o en su defecto las estipuladas por el fabricante. En las protecciones propias y señales se probará hasta su origen incluyendo las señales locales y a telemando. No incluye la revisión del CTC, el ensayo de capacidad y tangente delta que se contempla como un complemento. Incluye también la confección y rellenado de los documentos acreditativos de la realización del trabajo tales como gamas, fichas etc tanto en soporte papel o informatico, que sean solicitados por la propiedad. Incluye también todos los medios auxiliares de transporte o elevación necesarios para la correcta ejecución del trabajo tales como gruas, cestas, plataformas elevadoras, etc.</t>
  </si>
  <si>
    <t>X65420</t>
  </si>
  <si>
    <t>EF4300</t>
  </si>
  <si>
    <t>Revisión elementos centralizados protección contraincendios en trafos</t>
  </si>
  <si>
    <t>Revisión de elementos comunes y/o centralizados de la protección contraincendios. Incluye la revisión de todos los elementos que componen la instalación común y centralizada, desmontando aquellos que la inspección lo requiera (electroválvulas, válvulas, filtros, etc.) y comprobando el correcto funcionamiento de todos. Incluye también la confección y rellenado de los documentos acreditativos de la realización del trabajo tales como gamas, fichas etc tanto en soporte papel o informatico, que sean solicitados por la propiedad. (No es una revisión legal, es una revisión de la propiedad)</t>
  </si>
  <si>
    <t>X65430</t>
  </si>
  <si>
    <t>EF4330</t>
  </si>
  <si>
    <t>Revisión interruptor de 380 kV</t>
  </si>
  <si>
    <t>Incluye la revisión de un interruptor siguiendo los procedimientos editados por la propiedad o en su defecto los estipulados por el fabricante. Incluye también todos los medios auxiliares de transporte o elevación necesarios para la correcta ejecución del trabajo tales como gruas, cestas, plataformas elevadoras, etc. Incluye también la confección y rellenado de los documentos acreditativos de la realización del trabajo tales como gamas, fichas etc tanto en soporte papel o informatico, que sean solicitados por la propiedad.</t>
  </si>
  <si>
    <t>X65433</t>
  </si>
  <si>
    <t>EF4360</t>
  </si>
  <si>
    <t>Revisión interruptor de 220 kV</t>
  </si>
  <si>
    <t>X65436</t>
  </si>
  <si>
    <t>EF4390</t>
  </si>
  <si>
    <t>Revisión interruptor de 132-110 kV</t>
  </si>
  <si>
    <t>X65439</t>
  </si>
  <si>
    <t>EF4420</t>
  </si>
  <si>
    <t>Revisión interruptor de 66-50 kV</t>
  </si>
  <si>
    <t>X65442</t>
  </si>
  <si>
    <t>EF4450</t>
  </si>
  <si>
    <t>Revisión interruptor de 45 kV</t>
  </si>
  <si>
    <t>X65445</t>
  </si>
  <si>
    <t>EF4480</t>
  </si>
  <si>
    <t>Revisión interruptor de MT</t>
  </si>
  <si>
    <t>X65448</t>
  </si>
  <si>
    <t>EF4510</t>
  </si>
  <si>
    <t>Pruebas funcionales de un interruptor AT</t>
  </si>
  <si>
    <t>Pruebas funcionales de un interruptor AT (tiempos propios, sincronismo, resistencia de contacto, calidad SF6, alarmas, bloqueos por baja presión (aire-gas), etc.) Esta posición se aplicará solamente en aquellos casos que se requiera una comprobación del interruptor por una supuesta mala actuación. No se aplicará como estrategia.</t>
  </si>
  <si>
    <t>X65451</t>
  </si>
  <si>
    <t>EF4540</t>
  </si>
  <si>
    <t>Pruebas funcionales de un interruptor MT</t>
  </si>
  <si>
    <t>Pruebas funcionales de un interruptor MT (tiempos propios, sincronismo, resistencia de contacto, alarmas, bloqueos por baja presión (aire-gas), etc.) Esta posición se aplicará solamente en aquellos casos que se requiera una comprobación del interruptor por una supuesta mala actuación. No se aplicará como estrategia.</t>
  </si>
  <si>
    <t>X65454</t>
  </si>
  <si>
    <t>EF4570</t>
  </si>
  <si>
    <t>Revisión Seccionador 380 kV</t>
  </si>
  <si>
    <t>Esta posición se aplicará cuando, estando la posición en descargo se considere se debe realizar una limpieza a fondo y engrase de contactos móviles y giratorios de un seccionador de 380kV. Incluye realizar si fuera preciso el desmontaje y montaje completo de las cuchillas y cabezas de conexión, sustituyendo los elementos averiados o de mal funcionamiento, así como la limpieza y engrase del mando transmisiones etc y la comprobación de bloqueos señalización y funcionamiento local - remoto del Seccionador si procede. Incluye también el material fungible como juntas normales, grasas, etc., y los andamios u otros sistemas de elevación requerido. Se seguirán los procedimientos editados por la propiedad o en su defecto los estipulados por el fabricante. Incluye la toma o comprobación de los datos de los equipos, como mínmo los de la placa de características.</t>
  </si>
  <si>
    <t>X65457</t>
  </si>
  <si>
    <t>EF4600</t>
  </si>
  <si>
    <t>Revisión Seccionador 220 kV</t>
  </si>
  <si>
    <t>Esta posición se aplicará cuando, estando la posición en descargo se considere se debe realizar una limpieza a fondo y engrase de contactos móviles y giratorios de un seccionador de 220kV. Incluye realizar si fuera preciso el desmontaje y montaje completo de las cuchillas y cabezas de conexión, sustituyendo los elementos averiados o de mal funcionamiento, así como la limpieza y engrase del mando transmisiones etc y la comprobación de bloqueos señalización y funcionamiento local - remoto del Seccionador si procede. Incluye también el material fungible como juntas normales, grasas, etc., y los andamios u otros sistemas de elevación requerido. Se seguirán los procedimientos editados por la propiedad o en su defecto los estipulados por el fabricante. Incluye la toma o comprobación de los datos de los equipos, como mínmo los de la placa de características.</t>
  </si>
  <si>
    <t>X65460</t>
  </si>
  <si>
    <t>EF4630</t>
  </si>
  <si>
    <t>Revisión Seccionador 132-45kV</t>
  </si>
  <si>
    <t>Esta posición se aplicará cuando, estando la posición en descargo se considere se debe realizar una limpieza a fondo y engrase de contactos móviles y giratorios de un seccionador de 132-145 kV. Incluye realizar si fuera preciso el desmontaje y montaje completo de las cuchillas y cabezas de conexión, sustituyendo los elementos averiados o de mal funcionamiento, así como la limpieza y engrase del mando transmisiones etc y la comprobación de bloqueos señalización y funcionamiento local - remoto del Seccionador si procede. Incluye también el material fungible como juntas normales, grasas, etc., y los andamios u otros sistemas de elevación requerido. Se seguirán los procedimientos editados por la propiedad o en su defecto los estipulados por el fabricante. Incluye la toma o comprobación de los datos de los equipos, como mínmo los de la placa de características.</t>
  </si>
  <si>
    <t>X65463</t>
  </si>
  <si>
    <t>EF4660</t>
  </si>
  <si>
    <t>Revisión Seccionador de MT</t>
  </si>
  <si>
    <t>Esta posición se aplicará cuando, estando la posición en descargo se considere se debe realizar una limpieza a fondo y engrase de contactos móviles y giratorios de un seccionador de MT. Incluye realizar si fuera preciso el desmontaje y montaje completo de las cuchillas y cabezas de conexión, sustituyendo los elementos averiados o de mal funcionamiento, así como la limpieza y engrase del mando transmisiones etc y la comprobación de bloqueos señalización y funcionamiento local - remoto del Seccionador si procede. Incluye también el material fungible como juntas normales, grasas, etc., y los andamios u otros sistemas de elevación requerido. Se seguirán los procedimientos editados por la propiedad o en su defecto los estipulados por el fabricante. Incluye la toma o comprobación de los datos de los equipos, como mínmo los de la placa de características.</t>
  </si>
  <si>
    <t>X65466</t>
  </si>
  <si>
    <t>EF4670</t>
  </si>
  <si>
    <t>Revisión de reactancia y/o resistencia de puesta a tierra MT</t>
  </si>
  <si>
    <t>Incluye la revisión de un reactancia y/o resistencia de puesta a tierra de neutro MT siguiendo los procedimientos editados por la propiedad o en su defecto los estipulados por el fabricante. Incluye también todos los medios auxiliares de transporte o elevación necesarios para la correcta ejecución del trabajo tales como gruas, cestas, plataformas elevadoras, etc. Incluye también la confección y rellenado de los documentos acreditativos de la realización del trabajo tales como gamas, fichas etc tanto en soporte papel o informatico, que sean solicitados por la propiedad.</t>
  </si>
  <si>
    <t>X65467</t>
  </si>
  <si>
    <t>EF4680</t>
  </si>
  <si>
    <t>Revisión de transformador de servicios auxiliares</t>
  </si>
  <si>
    <t>Incluye la revisión de un transformador de servicios auxiliares MT/BT siguiendo los procedimientos editados por la propiedad o en su defecto los estipulados por el fabricante. Incluye también todos los medios auxiliares de transporte o elevación necesarios para la correcta ejecución del trabajo tales como gruas, cestas, plataformas elevadoras, etc. Incluye también la confección y rellenado de los documentos acreditativos de la realización del trabajo tales como gamas, fichas etc tanto en soporte papel o informatico, que sean solicitados por la propiedad.</t>
  </si>
  <si>
    <t>X65468</t>
  </si>
  <si>
    <t>EF4690</t>
  </si>
  <si>
    <t>Revisión equipo centralizado de aire comprimido</t>
  </si>
  <si>
    <t>Incluye la revisión funcional de los compresores, filtros, desecadores, valvulería, conductos, etc., sustituyendo los componentes que se requieran y eliminando pérdidas si las hubiese. (No es una revisión legal, es una revisión de la propiedad)</t>
  </si>
  <si>
    <t>X65469</t>
  </si>
  <si>
    <t>EF4720</t>
  </si>
  <si>
    <t>Revisión equipo Aires acondicionados, por subestación</t>
  </si>
  <si>
    <t>Incluye la realización de la revisión de los equipos de aire acondicionado tipo ventana o split de una subestación según los procedimientos editados por la propiedad o en su defecto los estipulados por el fabricante.</t>
  </si>
  <si>
    <t>X65472</t>
  </si>
  <si>
    <t>EF4750</t>
  </si>
  <si>
    <t>Revisión aparellaje</t>
  </si>
  <si>
    <t>Revisión de aparellaje según los procedimientos editados por la propiedad o en su defecto los estipulados por el fabricante. Se aplicará en revisiones no contempladas dentro la estrategia de mantenimiento, pero que por necesidades del servicio se requiere aplicar. Incluye la intervención de 1 jefe de equipo y un oficial durante una jornada de trabajo. Incluye también la confección y rellenado de los documentos acreditativos de la realización del trabajo tales como gamas, fichas etc tanto en soporte papel o informatico, que sean solicitados por la propiedad.</t>
  </si>
  <si>
    <t>X65475</t>
  </si>
  <si>
    <t>EF50</t>
  </si>
  <si>
    <t>ADECUACIONES/CORRECCIONES SE</t>
  </si>
  <si>
    <t>X655</t>
  </si>
  <si>
    <t>EF5050</t>
  </si>
  <si>
    <t xml:space="preserve">Limpieza manual aislamiento posición 380kV </t>
  </si>
  <si>
    <t>En una posición en descargo, incluye la realización de la limpieza manual de aislamiento de todo el aparellaje y bancadas que contiene la posición según los procedimientos editados por la propiedad o en su defecto los estipulados por el fabricante.Esta unidad de baremo será de aplicación exclusivamente cuando se haga fuera de la revisión de la posición.</t>
  </si>
  <si>
    <t>X65505</t>
  </si>
  <si>
    <t>EF5060</t>
  </si>
  <si>
    <t xml:space="preserve">Limpieza manual aislamiento posición 220kV </t>
  </si>
  <si>
    <t>X65506</t>
  </si>
  <si>
    <t>EF5070</t>
  </si>
  <si>
    <t xml:space="preserve">Limpieza manual aislamiento posición 132-110kV </t>
  </si>
  <si>
    <t>X65507</t>
  </si>
  <si>
    <t>EF5080</t>
  </si>
  <si>
    <t xml:space="preserve">Limpieza manual aislamiento posición 66-50kV </t>
  </si>
  <si>
    <t>En una posición en descargo, incluye la realización de la limpieza manual de aislamiento de todo el aparellaje y bancadas que contiene la posición según los procedimientos editados por la propiedad o en su defecto los estipulados por el fabricante. Esta unidad de baremo será de aplicación exclusivamente cuando se haga fuera de la revisión de la posición.</t>
  </si>
  <si>
    <t>X65508</t>
  </si>
  <si>
    <t>EF5090</t>
  </si>
  <si>
    <t xml:space="preserve">Limpieza manual aislamiento posición 45kV </t>
  </si>
  <si>
    <t>X65509</t>
  </si>
  <si>
    <t>EF5100</t>
  </si>
  <si>
    <t xml:space="preserve">Limpieza manual aislamiento posición de MT </t>
  </si>
  <si>
    <t>X65510</t>
  </si>
  <si>
    <t>EF5110</t>
  </si>
  <si>
    <t xml:space="preserve">Limpieza manual aislamiento posición de Trafo AT/AT/MT </t>
  </si>
  <si>
    <t>X65511</t>
  </si>
  <si>
    <t>EF5120</t>
  </si>
  <si>
    <t xml:space="preserve">Limpieza manual aislamiento posición de Trafo AT/MT/MT </t>
  </si>
  <si>
    <t>X65512</t>
  </si>
  <si>
    <t>EF5130</t>
  </si>
  <si>
    <t>Limpieza manual aislamiento posición de Trafo AT/MT ó AT/AT</t>
  </si>
  <si>
    <t>X65513</t>
  </si>
  <si>
    <t>EF5140</t>
  </si>
  <si>
    <t>Limpieza manual aislamiento posición de Trafo MT/MT</t>
  </si>
  <si>
    <t>X65514</t>
  </si>
  <si>
    <t>EF5150</t>
  </si>
  <si>
    <t>Limpieza a presión Trafo con aerorefrigerantes</t>
  </si>
  <si>
    <t>Limpieza del transformador, reactancia o similar, mediante lavado con agua a alta presión, incluyendo todos los aerorefrigerantes. Se protegerán los motores y cajas de bornes (buchlozz , RS100, chimeneas, válvulas de sobrepresion etc. contra la entrada de agua mediante método adecuado. Se incluye la aportación y transporte de la máquina de limpieza, líquidos detergentes y agua en caso de no existir suministro "in situ" de la misma. Se realizaran a posteriori, pruebas del correcto funcionamiento de los ventiladores.</t>
  </si>
  <si>
    <t>X65515</t>
  </si>
  <si>
    <t>EF5160</t>
  </si>
  <si>
    <t>Limpieza a presión Trafo sin aerorefrigerantes</t>
  </si>
  <si>
    <t>Limpieza del transformador, reactancia o similar, mediante lavado con agua a alta presión. Se protegerán los motores y cajas de bornes (buchlozz , RS100, chimeneas, válvulas de sobrepresion etc. contra la entrada de agua mediante método adecuado. Se incluye la aportación y transporte de la máquina de limpieza, líquidos detergentes y agua en caso de no existir suministro "in situ" de la misma. Se realizaran a posteriori, pruebas del correcto funcionamiento de los ventiladores.</t>
  </si>
  <si>
    <t>X65516</t>
  </si>
  <si>
    <t>EF5200</t>
  </si>
  <si>
    <t>Sustitución contactos del CTC</t>
  </si>
  <si>
    <t>Una vez extraído el ruptor, se trata de sustituir todos los contactos (fijos y móviles) del ruptor. Haciendo los ajustes y numero de maniobras de prueba necesarias para asegurar su correcto funcionamiento una vez reinstalado. Siguiendo en todo caso las recomendaciones del fabricante. Los contactos serán proporcionados por la propiedad o facturados aparte, el resto de pequeño material necesario para realizar este trabajo (juntas, tornillería, etc....) será proporcionado por el contratista.</t>
  </si>
  <si>
    <t>X65520</t>
  </si>
  <si>
    <t>EF5210</t>
  </si>
  <si>
    <t>Colocación bandejas en CTC MR tipo D</t>
  </si>
  <si>
    <t>Una vez extraído el ruptor, se trata de colocar las bandejas de protección según instrucciones del fabricante. Haciendo los ajustes y numero de maniobras de prueba necesarias para asegurar su correcto funcionamiento una vez reinstalado. Siguiendo en todo caso las recomendaciones del fabricante. Las bandejas serán aportadas por la propiedad o facturadas a parte. El pequeño material necesario para realizar este trabajo ( juntas, tornillerías, etc.) será proporcionado por el contratista.</t>
  </si>
  <si>
    <t>X65521</t>
  </si>
  <si>
    <t>EF5220</t>
  </si>
  <si>
    <t>Sustitución trenzas del CTC</t>
  </si>
  <si>
    <t>Una vez extraído el ruptor, se trata de sustituir las trenzas del mismo. Haciendo los ajustes y numero de maniobras de prueba necesarias para asegurar su correcto funcionamiento una vez reinstalado. Siguiendo en todo caso las recomendaciones del fabricante. Las trenzas serán proporcionadas por la propiedad o facturadas a parte. El resto del pequeño material necesario para realizar este trabajo (juntas, tornillerías, etc.) será proporcionado por el contratista.</t>
  </si>
  <si>
    <t>X65522</t>
  </si>
  <si>
    <t>EF5250</t>
  </si>
  <si>
    <t>Cambio elemento batería de condensadores MT sin piraleno</t>
  </si>
  <si>
    <t>En una posición en descargo, incluye la realización de las tareas necesarias para la sustitución de un elemento de batería de condensadores averiado por uno nuevo según los procedimientos editados por la propiedad o en su defecto los estipulados por el fabricante. Incluye también la localización del elemento averiado y el transporte tanto del elemento de repuesto como del averiado al lugar que indique la propiedad, salvo los que contengan piraleno que se deberán tratar de forma especial.</t>
  </si>
  <si>
    <t>X65525</t>
  </si>
  <si>
    <t>EF5260</t>
  </si>
  <si>
    <t>Cambio elemento batería de condensadores MT con piraleno</t>
  </si>
  <si>
    <t>En una posición en descargo, incluye la realización de las tareas necesarias para la sustitución de un elemento de batería de condensadores averiado por uno nuevo según los procedimientos editados por la propiedad o en su defecto los estipulados por el fabricante. Incluye también la localización del elemento averiado, adaptaciones de la bancada y del conexionado y almacenaje del elemento con piraleno en bidón al efecto, debiendo aportar el contratista el bidón citado.</t>
  </si>
  <si>
    <t>X65526</t>
  </si>
  <si>
    <t>EF5280</t>
  </si>
  <si>
    <t>Sustitución de cargador baterías cc por otro</t>
  </si>
  <si>
    <t>Se aplicará cuando dentro de la revisión de una batería de cc, se realicen adicionalmente las tareas de sustitución de un cargador. Incluye el transporte del cargador nuevo y devolución del averiado donde indique la propiedad.</t>
  </si>
  <si>
    <t>X65528</t>
  </si>
  <si>
    <t>EF5290</t>
  </si>
  <si>
    <t>Sustitución de batería cc por otra</t>
  </si>
  <si>
    <t>Se aplicará cuando dentro de la revisión de una batería de cc, se realicen adicionalmente las tareas de sustitución total de los vasos de una batería de cc. Incluye el transporte de los vasos nuevos y devolución de los averiados donde indique la propiedad.</t>
  </si>
  <si>
    <t>X65529</t>
  </si>
  <si>
    <t>EF5300</t>
  </si>
  <si>
    <t>Sustitución de un vaso batería cc</t>
  </si>
  <si>
    <t>Se aplicará cuando dentro de la revisión de una batería de cc, se realicen adicionalmente la sustitución de uno a cinco vasos de batería de cc. Incluye el transporte de los vasos nuevos y devolución de los averiados donde indique la propiedad.</t>
  </si>
  <si>
    <t>X65530</t>
  </si>
  <si>
    <t>EF5310</t>
  </si>
  <si>
    <t>Gestión residuos baterias cc</t>
  </si>
  <si>
    <t>Comprende el tratamiento y reciclaje en planta autorizada por la Adminstración de las baterias que se retiren. Incluye el transporte de la bateria a dicha planta.</t>
  </si>
  <si>
    <t>X65531</t>
  </si>
  <si>
    <t>EF5320</t>
  </si>
  <si>
    <t>Adición de electrolito en batería de cc</t>
  </si>
  <si>
    <t>Incluye los trabajos de adición de electrolito en baterías de corriente continua de SE, SM o CR, hasta su nivel nominal. El suministro del electrolito podrá ser aportado por la propiedad o bien por el contratista y facturado aparte..</t>
  </si>
  <si>
    <t>X65532</t>
  </si>
  <si>
    <t>EF5350</t>
  </si>
  <si>
    <t>Adecuación de un polo de SF6, monocámara, AT</t>
  </si>
  <si>
    <t>Incluye la extracción y posterior llenado del gas SF6, la apertura de la cámara de corte de un polo de un interruptor monocámara de AT, realizando, si fuera preciso, el desmontaje y montaje completo de la cámara y sustituyendo los elementos averiados o de mal funcionamiento siguiendo los procedimientos editados por la propiedad o en su defecto los estipulados por el fabricante Incluye también las mediciones y pruebas necesarias para asegurar el correcto estado y funcionamiento del equipo, el material fungible como juntas normales, grasas, etc., andamios u otros sistemas de elevación requeridos y también el equipo de vacío y recuperación de SF6. La propiedad suministrara las botellas llenas y vacías pero el transporte de las mismas desde y hasta el almacén de la propiedad será a cargo del contratista.</t>
  </si>
  <si>
    <t>X65535</t>
  </si>
  <si>
    <t>EF5360</t>
  </si>
  <si>
    <t>Adecuación de un polo de SF6, bicámara, AT</t>
  </si>
  <si>
    <t>Incluye la extracción y posterior llenado del gas SF6, la apertura de la cámara de corte de un polo de un interruptor bicámara de AT, realizando, si fuera preciso, el desmontaje y montaje completo de la cámara y sustituyendo los elementos averiados o de mal funcionamiento siguiendo los procedimientos editados por la propiedad o en su defecto los estipulados por el fabricante Incluye también las mediciones y pruebas necesarias para asegurar el correcto estado y funcionamiento del equipo, el material fungible como juntas normales, grasas, etc., andamios u otros sistemas de elevación requeridos y también el equipo de vacío y recuperación de SF6. La propiedad suministrara las botellas llenas y vacías pero el transporte de las mismas desde y hasta el almacén de la propiedad será a cargo del contratista.</t>
  </si>
  <si>
    <t>X65536</t>
  </si>
  <si>
    <t>EF5370</t>
  </si>
  <si>
    <t>Adecuación de un polo de PVA, monocámara, AT</t>
  </si>
  <si>
    <t>Incluye la apertura de la cámara de corte de un polo de un interruptor monocámara de AT, realizando, si fuera preciso, el desmontaje y montaje completo de las cámaras y sustituyendo los elementos averiados o de mal funcionamiento (se incluye el material fungible como juntas normales, grasas, etc.), los andamios u otros sistemas de elevación requeridos, siguiendo los procedimientos editados por la propiedad o en su defecto los estipulados por el fabricante. Incluye también el transporte de aceite nuevo y devolución del viejo al lugar indicado por la propiedad según la legislación vigente.</t>
  </si>
  <si>
    <t>X65537</t>
  </si>
  <si>
    <t>EF5380</t>
  </si>
  <si>
    <t>Adecuación de un polo de PVA, multicámara, AT</t>
  </si>
  <si>
    <t>Incluye la apertura de la cámara de corte de un polo de un interruptor mulitcámara de AT, realizando, si fuera preciso, el desmontaje y montaje completo de las cámaras y sustituyendo los elementos averiados o de mal funcionamiento (se incluye el material fungible como juntas normales, grasas, etc.), los andamios u otros sistemas de elevación requeridos, siguiendo los procedimientos editados por la propiedad o en su defecto los estipulados por el fabricante. Incluye también el transporte de aceite nuevo y devolución del viejo al lugar indicado por la propiedad según la legislación vigente.</t>
  </si>
  <si>
    <t>X65538</t>
  </si>
  <si>
    <t>EF5400</t>
  </si>
  <si>
    <t>Cambio de un polo MT Interior</t>
  </si>
  <si>
    <t>Incluye el cambio de un polo de un interruptor de MT y las pruebas mecánicas de funcionamiento. Se seguirán los procedimientos editados por la propiedad o en su defecto los estipulados por el fabricante. Incluye también los medios auxiliares para la extracción / colocación en posición (grúa, etc.), transporte del aceite nuevo y devolución del viejo al almacén de la propiedad.</t>
  </si>
  <si>
    <t>X65540</t>
  </si>
  <si>
    <t>EF5410</t>
  </si>
  <si>
    <t>Cambio de un polo MT Exterior</t>
  </si>
  <si>
    <t>Incluye el cambio de un polo de un interruptor de MT y las pruebas mecánicas de funcionamiento. Se seguirán los procedimientos editados por la propiedad o en su defecto los estipulados por el fabricante. Incluye también, los medios auxiliares para la extracción / colocación en posición (grúa, etc.), transporte del aceite nuevo y devolución del viejo al almacén de la propiedad.</t>
  </si>
  <si>
    <t>X65541</t>
  </si>
  <si>
    <t>EF5450</t>
  </si>
  <si>
    <t>Cambio aceite interruptor AT, monocámara</t>
  </si>
  <si>
    <t>Incluye el cambio de aceite en los 3 polos de un interruptor de AT monocámara y las pruebas mecánicas finales de funcionamiento. Se seguirán los procedimientos editados por la propiedad o en su defecto los estipulados por el fabricante. Incluye también, los el transporte del aceite nuevo a la instalación y devolución del viejo al almacén de la propiedad. El aceite lo suministrará la propiedad.</t>
  </si>
  <si>
    <t>X65545</t>
  </si>
  <si>
    <t>EF5460</t>
  </si>
  <si>
    <t>Cambio aceite interruptor AT, multicámara</t>
  </si>
  <si>
    <t>Incluye el cambio de aceite en los 3 polos de un interruptor de AT multicámara y las pruebas mecánicas finales de funcionamiento. Se seguirán los procedimientos editados por la propiedad o en su defecto los estipulados por el fabricante. Incluye también el transporte del aceite nuevo a la instalación y devolución del viejo al almacén de la propiedad. El aceite lo suministrará la propiedad.</t>
  </si>
  <si>
    <t>X65546</t>
  </si>
  <si>
    <t>EF5470</t>
  </si>
  <si>
    <t>Cambio aceite interruptor MT</t>
  </si>
  <si>
    <t>Incluye el cambio de aceite de un interruptor MT y sus pruebas mecánicas finales de funcionamiento. Se seguirán los procedimientos editados por la propiedad o en su defecto los estipulados por el fabricante.  Incluye también el transporte del aceite nuevo a la instalación y devolución del viejo al almacén de la propiedad. El aceite lo suministrará la propiedad.</t>
  </si>
  <si>
    <t>X65547</t>
  </si>
  <si>
    <t>EF5480</t>
  </si>
  <si>
    <t>Cambio aceite compresor equipo aire comprimido</t>
  </si>
  <si>
    <t>Incluye el cambio de aceite de los compresores en equipos centralizados de aire comprimido y sustitución de otros elementos comunes que lo precisen (filtros, correas, etc.)</t>
  </si>
  <si>
    <t>X65548</t>
  </si>
  <si>
    <t>EF5500</t>
  </si>
  <si>
    <t>Reponer presión SF6 en interruptores AT</t>
  </si>
  <si>
    <t>Comprende el añadir gas SF6 hasta conseguir la presión nominal del equipo mediante los componentes de acoplo y recarga de SF6 adecuados. Esta posición se aplicará cuando, aprovechando algún trabajo o encontrándose el personal en la SE, se deba realizar la intervención.</t>
  </si>
  <si>
    <t>X65550</t>
  </si>
  <si>
    <t>EF5510</t>
  </si>
  <si>
    <t>Reposición inmediata presión SF6 en interruptores AT</t>
  </si>
  <si>
    <t>Comprende el añadir gas SF6 hasta conseguir la presión nominal del equipo mediante los componentes de acoplo y recarga de SF6 adecuados. Esta posición se aplicará cuando por actuación de la alarma se deba realizar una intervención inmediata.</t>
  </si>
  <si>
    <t>X65551</t>
  </si>
  <si>
    <t>EF5520</t>
  </si>
  <si>
    <t>Cambio Total de SF6 en un Interruptor AT (por fase)</t>
  </si>
  <si>
    <t>Comprende el análisis previo del gas SF6 para determinar si es apto para ser recuperado o bien se tiene que desechar como residuo. La posterior extracción del gas con equipo de recuperación adecuado aportado a su cargo por el contratista. Si el gas es apto se introducirá en botellas reutilizables y si no lo es se introducirá en botellas especificas para su traslado a planta eliminadora de residuos legalmente autorizada. Posteriormente se someterá el interruptor a 1 hora de vacío llenando después lentamente con gas nuevo o recuperado hasta la presión nominal. Y realizando para terminar las mediciones y pruebas funcionales adecuadas para asegurar el correcto estado y funcionamiento del equipo. Se seguirán en todo momento las recomendaciones de la propiedad o del fabricante y las disposiciones legales aplicables a la manipulación de gas SF6. La propiedad suministrara las botellas llenas y vacías pero el transporte de las mismas desde y hasta el almacén de la propiedad será a cargo del contratista.</t>
  </si>
  <si>
    <t>X65552</t>
  </si>
  <si>
    <t>EF5530</t>
  </si>
  <si>
    <t>Cambio Total de SF6 en un Interruptor MT</t>
  </si>
  <si>
    <t>X65553</t>
  </si>
  <si>
    <t>EF5550</t>
  </si>
  <si>
    <t>Corrección de fugas de un interruptor</t>
  </si>
  <si>
    <t>Con la posición en descargo y en revisión, la corrección de pequeñas fugas en interruptores está incluida en el precio de la revisión. Esta posición se aplicará solo cuando el tiempo estimado de corrección supere las 3 horas.  Comprende todos los trabajos necesarios para corregir fugas de un interruptor.</t>
  </si>
  <si>
    <t>X65555</t>
  </si>
  <si>
    <t>EF5600</t>
  </si>
  <si>
    <t>Tratamiento y Regeneración de TI Wifes</t>
  </si>
  <si>
    <t xml:space="preserve">Incluye los trabajos necesarios para el tratamiento y regeneración de transformadores de medida wifes o similares en las dependencias de la propiedad según los procedimientos editados por la propiedad. </t>
  </si>
  <si>
    <t>X65560</t>
  </si>
  <si>
    <t>EF5700</t>
  </si>
  <si>
    <t>Cambio de interruptor 220-132-110kV</t>
  </si>
  <si>
    <t>Comprende la sustitución de un interruptor de idénticas características por uno de similares características, conexiones AT y pequeños acondicionamientos de obra civil, bancada y cableado, así como los ajustes y ensayos necesarios (resistencias dinámicas y estáticas, sincronismos, tiempos de funcionamiento, gráficas de desplazamiento, estado del SF6, consumos de bobinas de mando o rigidez del aceite si corresponde), para que el equipo quede en perfectas condiciones para entrar en servicio. Incluye además la actualización de los esquemas en modo borrador. Incluye también todos los medios auxiliares de transporte o elevación necesarios para la correcta ejecución del trabajo tales como gruas, cestas, plataformas elevadoras, etc.</t>
  </si>
  <si>
    <t>X65570</t>
  </si>
  <si>
    <t>EF5710</t>
  </si>
  <si>
    <t>Cambio de interruptor 66-45 kV</t>
  </si>
  <si>
    <t>X65571</t>
  </si>
  <si>
    <t>EF5720</t>
  </si>
  <si>
    <t>Cambio de interruptor MT interior</t>
  </si>
  <si>
    <t>Comprende la sustitución de un interruptor de idénticas características por uno de similares características, conexiones MT y pequeños acondicionamientos de carpintería metálica en la cabina, o de obra civil en la celda, así como los ajustes y ensayos necesarios (resistencias estáticas, tiempos de funcionamiento, consumo de bobinas de mando y rigidez del aceite o comprobación de vacío/SF6 según corresponda), para que el equipo quede en perfectas condiciones para entrar en servicio. Incluye además la actualización de los esquemas en modo borrador.  Incluye también todos los medios auxiliares de transporte o elevación necesarios para la correcta ejecución del trabajo tales como gruas, cestas, plataformas elevadoras, etc.</t>
  </si>
  <si>
    <t>X65572</t>
  </si>
  <si>
    <t>EF5730</t>
  </si>
  <si>
    <t>Cambio de interruptor MT exterior</t>
  </si>
  <si>
    <t>Comprende la sustitución de un interruptor de idénticas características por uno de similares características, conexiones AT y pequeños acondicionamientos de carpintería metálica en la estructura, o de obra civil en la celda, así como los ajustes y ensayos necesarios (resistencias estáticas, tiempos de funcionamiento, consumos de bobinas de mando y rigidez del aceite o comprobación de vacío según corresponda), para que el equipo quede en perfectas condiciones para entrar en servicio. Incluye además la actualización de los esquemas en modo borrador. Incluye también todos los medios auxiliares de transporte o elevación necesarios para la correcta ejecución del trabajo tales como gruas, cestas, plataformas elevadoras, etc.</t>
  </si>
  <si>
    <t>X65573</t>
  </si>
  <si>
    <t>EF5740</t>
  </si>
  <si>
    <t>Sustitución mando de interruptor AT ó MT</t>
  </si>
  <si>
    <t>Comprende la sustitución completa del mando tipo resorte o similar de un interruptor AT ó MT del mismo tipo, comprendiendo las pequeñas adecuaciones de la bancada, timbreado de circuitos, conexionado, ajustes y ensayos necesarios (resistencias estáticas, tiempos de funcionamiento, consumos de bobinas de mando, etc.) para que el equipo quede en perfectas condiciones para entrar en servicio. Incluye además los medios auxiliares para su colocación "in situ" (grúa) y la actualización de los esquemas en modo borrador.</t>
  </si>
  <si>
    <t>X65574</t>
  </si>
  <si>
    <t>EF5760</t>
  </si>
  <si>
    <t>Cambio Transformador de medida AT</t>
  </si>
  <si>
    <t>Comprende la sustitución del Transformador de Intensidad o de Tensión (tanto inductivo como capacitivo), con las adecuaciones de la bancada, conexiones AT y circuitos de control. Incluye además la actualización de los esquemas en modo borrador.  Incluye también todos los medios auxiliares de transporte o elevación necesarios para la correcta ejecución del trabajo tales como gruas, cestas, plataformas elevadoras, etc.</t>
  </si>
  <si>
    <t>X65576</t>
  </si>
  <si>
    <t>EF5770</t>
  </si>
  <si>
    <t>Cambio de un TI Wife</t>
  </si>
  <si>
    <t>Comprende la sustitución del Transformador de Intensidad por otro de idénticas características. Incluye además el cambio de juntas de: base, bornas, válvulas y visor del nivel, rellenado de Nitrógeno y la actualización de los esquemas en modo borrador.  Incluye también todos los medios auxiliares de transporte o elevación necesarios para la correcta ejecución del trabajo tales como gruas, cestas, plataformas elevadoras, etc.</t>
  </si>
  <si>
    <t>X65577</t>
  </si>
  <si>
    <t>EF5780</t>
  </si>
  <si>
    <t>Cambio Transformador de medida MT interior</t>
  </si>
  <si>
    <t>Comprende la sustitución del Transformador de Intensidad o de Tensión, con las adecuaciones de la bancada o soportes, conexiones AT y circuitos de control. Incluye además la actualización de los esquemas en modo borrador.  Incluye también todos los medios auxiliares de transporte o elevación necesarios para la correcta ejecución del trabajo tales como gruas, cestas, plataformas elevadoras, etc.</t>
  </si>
  <si>
    <t>X65578</t>
  </si>
  <si>
    <t>EF5790</t>
  </si>
  <si>
    <t>Cambio Transformador de medida MT exterior</t>
  </si>
  <si>
    <t>Comprende la sustitución del Transformador de Intensidad o de Tensión, con las adecuaciones de la bancada o soportes, conexiones AT, circuitos de control y pequeños trabajos de carpintería metálica. Incluye además la actualización de los esquemas en modo borrador.  Incluye también todos los medios auxiliares de transporte o elevación necesarios para la correcta ejecución del trabajo tales como gruas, cestas, plataformas elevadoras, etc.</t>
  </si>
  <si>
    <t>X65579</t>
  </si>
  <si>
    <t>EF5810</t>
  </si>
  <si>
    <t>Adecuar PC en AT (conexiones y secc. en frío) Intervención expresa</t>
  </si>
  <si>
    <t>Adecuar punto caliente en AT (conexiones y seccionadores en frío) Consistirá en desmontaje y posterior montaje de la o las piezas del punto en cuestión, procediendo a una limpieza profunda o sustitución de ellas si se requiere. Se aplicará en todo tipo de conexiones excepto en bornas de transformadores y parte interna de transformadores de medida. Incluye la medición de resistencia de contacto mediante el micrómetro antes y después de la intervención, ficha de resultados de la adecuación según modelo de la Propiedad, y tratándose de seccionadores, la revisión, limpieza y engrase de contactos y cuchillas de todas las fases.  Incluye también todos los medios auxiliares de transporte o elevación necesarios para la correcta ejecución del trabajo tales como gruas, cestas, plataformas elevadoras, etc.</t>
  </si>
  <si>
    <t>X65581</t>
  </si>
  <si>
    <t>EF5820</t>
  </si>
  <si>
    <t>Adecuar PC en MT (conexiones y secc. en frío) Intervención expresa</t>
  </si>
  <si>
    <t>Adecuar punto caliente en MT (conexiones y seccionadores en frío) Consistirá en desmontaje y posterior montaje de la o las piezas del punto en cuestión, procediendo a una limpieza profunda o sustitución de ellas si se requiere. Se aplicará en todo tipo de conexiones excepto en bornas de transformadores y parte interna de transformadores de medida. Incluye la medición de resistencia de contacto mediante el micrómetro antes y después de la intervención, ficha de resultados de la adecuación según modelo de la Propiedad, y tratándose de seccionadores, la revisión, limpieza y engrase de contactos y cuchillas de todas las fases, dejándolo libre de puntos calientes en todos sus contactos y cuchillas.  Incluye también todos los medios auxiliares de transporte o elevación necesarios para la correcta ejecución del trabajo tales como gruas, cestas, plataformas elevadoras, etc.</t>
  </si>
  <si>
    <t>X65582</t>
  </si>
  <si>
    <t>EF5840</t>
  </si>
  <si>
    <t>Sustitución borna de transformador 380 KV</t>
  </si>
  <si>
    <t>Comprende la sustitución completa de una borna de 380 KV de tensión nominal, por otra de similares características, incluyendo el transporte de la borna desde almacén a la Subestación, todos los medios mecánicos auxiliares necesarios para la extracción de la antigua y colocación de la nueva, dejando el transformador a punto para su conexión y posterior retirada a taller de la borna antigua. Incluso prueba de capacidad y tangente de delta de la borna (en caso de borna capacitiva)</t>
  </si>
  <si>
    <t>X65584</t>
  </si>
  <si>
    <t>EF5850</t>
  </si>
  <si>
    <t>Sustitución borna de transformador 220 KV</t>
  </si>
  <si>
    <t>Comprende la sustitución completa de una borna de 220 KV de tensión nominal, por otra de similares características, incluyendo el transporte de la borna desde almacén a la Subestación, todos los medios mecánicos auxiliares necesarios para la extracción de la antigua y colocación de la nueva, dejando el transformador a punto para su conexión y posterior retirada a taller de la borna antigua. Incluso prueba de capacidad y tangente de delta de la borna (en caso de borna capacitiva)</t>
  </si>
  <si>
    <t>X65585</t>
  </si>
  <si>
    <t>EF5860</t>
  </si>
  <si>
    <t>Sustitución borna de transformador 132-110 KV</t>
  </si>
  <si>
    <t>Comprende la sustitución completa de una borna de 132-110 KV de tensión nominal, por otra de similares características, incluyendo el transporte de la borna desde almacén a la Subestación, todos los medios mecánicos auxiliares necesarios para la extracción de la antigua y colocación de la nueva, dejando el transformador a punto para su conexión y posterior retirada a taller de la borna antigua. Incluso prueba de capacidad y tangente de delta de la borna (en caso de borna capacitiva)</t>
  </si>
  <si>
    <t>X65586</t>
  </si>
  <si>
    <t>EF5870</t>
  </si>
  <si>
    <t>Sustitución borna de transformador 66-50 KV</t>
  </si>
  <si>
    <t>Comprende la sustitución completa de una borna de 50-66 KV de tensión nominal, por otra de similares características, incluyendo el transporte de la borna desde almacén a la Subestación, todos los medios mecánicos auxiliares necesarios para la extracción de la antigua y colocación de la nueva, dejando el transformador a punto para su conexión y posterior retirada a taller de la borna antigua. Incluso prueba de capacidad y tangente de delta de la borna (en caso de borna capacitiva).</t>
  </si>
  <si>
    <t>X65587</t>
  </si>
  <si>
    <t>EF5880</t>
  </si>
  <si>
    <t>Sustitución borna de transformador 45 KV</t>
  </si>
  <si>
    <t>Comprende la sustitución completa de una borna de 45 KV de tensión nominal, por otra de similares características, incluyendo el transporte de la borna desde almacén a la Subestación, todos los medios mecánicos auxiliares necesarios para la extracción de la antigua y colocación de la nueva, dejando el transformador a punto para su conexión y posterior retirada a taller de la borna antigua. Incluso prueba de capacidad y tangente de delta de la borna (en caso de borna capacitiva)</t>
  </si>
  <si>
    <t>X65588</t>
  </si>
  <si>
    <t>EF5890</t>
  </si>
  <si>
    <t>Sustitución borna de transformador MT</t>
  </si>
  <si>
    <t>Comprende la sustitución completa de una borna de MT, por otra de similares características, incluyendo el transporte de la borna desde almacén a la Subestación, todos los medios mecánicos auxiliares necesarios para la extracción de la antigua y colocación de la nueva, dejando el transformador a punto para su conexión y posterior retirada a taller de la borna antigua. Incluso prueba de capacidad y tangente de delta de la borna (en caso de borna capacitiva)</t>
  </si>
  <si>
    <t>X65589</t>
  </si>
  <si>
    <t>EF5910</t>
  </si>
  <si>
    <t xml:space="preserve">Sustitución motor ventilador Trafo </t>
  </si>
  <si>
    <t>Comprende la extracción del motor averiado, transporte del mismo a lugar de almacenaje definido por la Propiedad, reinstalación en posición original y pruebas de puesta en servicio (sentido de giro, consumos, control de marcha y paro). Los gastos asociados a la propia reparación o, en su caso, de compra de motor nuevo van a cargo de la Propiedad.</t>
  </si>
  <si>
    <t>X65591</t>
  </si>
  <si>
    <t>EF5920</t>
  </si>
  <si>
    <t>Sustitución de placa de diodos o caja de resistencias indicadora de posiciones regulador Trafo</t>
  </si>
  <si>
    <t>Comprende la sustitución de una placa de diodos o caja de resistencias indicadora de posiciones del regulador de un Trafo, con sus pruebas de puesta en servicio (verificación correcta indicación posición).</t>
  </si>
  <si>
    <t>X65592</t>
  </si>
  <si>
    <t>EF5940</t>
  </si>
  <si>
    <t>Repintado parte activa aparellaje posición</t>
  </si>
  <si>
    <t>Se aplicará cuando en una posición en revisión se decida pintar. Comprende todos los trabajos necesarios para el repintado de color normalizado de las partes activas del aparellaje (por posición equivalente), incluyendo la pintura, accesorios, trabajos de rascado y limpieza de las partes oxidadas.</t>
  </si>
  <si>
    <t>X65594</t>
  </si>
  <si>
    <t>EF5950</t>
  </si>
  <si>
    <t>Repintado total aparellaje posición</t>
  </si>
  <si>
    <t>Se aplicará cuando en una posición en revisión se decida pintar. Comprende todos los trabajos necesarios para el repintado de colores normalizados de las partes activas, bancadas, tomas de tierra y mecanismos de mando del aparellaje (por posición equivalente), incluyendo la pintura, accesorios, trabajos de rascado y limpieza de las partes oxidadas.</t>
  </si>
  <si>
    <t>X65595</t>
  </si>
  <si>
    <t>EF5960</t>
  </si>
  <si>
    <t>Pintado de estructura metálica en SE, hasta 300 m2 de Fe</t>
  </si>
  <si>
    <t>Comprende la limpieza, saneado, con los criterios aportados por la propiedad, con aportación del material y equipos que corresponda. Equivalencia aproximada peso/superficie 22 Kg/m2.</t>
  </si>
  <si>
    <t>X65596</t>
  </si>
  <si>
    <t>EF5970</t>
  </si>
  <si>
    <t>Pintado de estructura metálica en SE, para mas de 300 m2 de Fe</t>
  </si>
  <si>
    <t>Comprende la limpieza y saneado de la superficie, con los criterios aportados por la propiedad, con aportación del material y equipos que corresponda. Equivalencia aproximada peso/superficie 22 Kg/m2.</t>
  </si>
  <si>
    <t>X65597</t>
  </si>
  <si>
    <t>EF5980</t>
  </si>
  <si>
    <t>Mantenimiento alumbrado exterior</t>
  </si>
  <si>
    <t>Comprende los trabajos de limpieza de la pantalla, sustitución de lámpara, si procede, limpieza y saneamiento de conexiones y repaso de pintura en los puntos oxidados, incluso aporte de material fungible excepto lámpara.</t>
  </si>
  <si>
    <t>X65598</t>
  </si>
  <si>
    <t>EF70</t>
  </si>
  <si>
    <t>MOVIMIENTO/P.E.S.DE TRANSFORMADORES SE</t>
  </si>
  <si>
    <t>X657</t>
  </si>
  <si>
    <t>EF7000</t>
  </si>
  <si>
    <t>Descarga de transformadores</t>
  </si>
  <si>
    <t>Incluye todas las operaciones para los trabajos de gestión y supervisión del movimiento de transformadores de potencia:
Contactos con el fabricante para coordinar la llegada del transformador y accesorios.
Contactos con la grúa para coordinar la descarga del transformador.
Contactos con el transportista para coordinar el desplazamiento del transformador.
Desplazamiento y visita a las Subestaciones implicadas en los trabajos, con los agentes que intervengan en la misma, para replantear previamente el trabajo a realizar.
Estudio y toma de datos para la realización de la evaluación de riesgos.
Contactos con personal de Endesa para la información en el transcurso de los trabajos y al finalizarlos.
Desplazamiento y supervisión de la operación de carga, movimiento y/o descarga del transformador y sus accesorios.
Control del plan de seguridad y  documentación de todos los agentes que intervengan en la obra.
Elaboración de informe del trabajo realizado y control de las empresas de grúa y transporte.</t>
  </si>
  <si>
    <t>X65700</t>
  </si>
  <si>
    <t>EF7010</t>
  </si>
  <si>
    <t>Gestiones movimiento de un transformador de un instalación a otra (pastoreo)</t>
  </si>
  <si>
    <t>Contactos con el fabricante para coordinar la llegada del transformador y accesorios._x000D_
Contactos con la grúa para coordinar la descarga del transformador._x000D_
Contactos con el transportista para coordinar el desplazamiento del transformador._x000D_
Desplazamiento y visita a las Subestaciones implicadas en los trabajos, con los agentes que intervengan en la misma, para replantear previamente el trabajo a realizar._x000D_
Estudio y toma de datos para la realización de la evaluación de riesgos._x000D_
Contactos con personal de Endesa para la información en el transcurso de los trabajos y al finalizarlos._x000D_
Desplazamiento y supervisión de la operación de carga, movimiento y/o descarga del transformador y sus accesorios._x000D_
Control del plan de seguridad y  documentación de todos los agentes que intervengan en la obra._x000D_
Elaboración de informe del trabajo realizado y control de las empresas de grúa y transporte.</t>
  </si>
  <si>
    <t>X65701</t>
  </si>
  <si>
    <t>EF7020</t>
  </si>
  <si>
    <t>Gestiones movimiento de dos transformadores de un instalación a otra (pastoreo)</t>
  </si>
  <si>
    <t>X65702</t>
  </si>
  <si>
    <t>EF7030</t>
  </si>
  <si>
    <t>Vaciado de aceite a bidones</t>
  </si>
  <si>
    <t>Una vez la posición en descargo, consiste en extraer aceite de la cuba del transformador, según procedimiento de la propiedad depositándolo en bidones. Se deberán aportar los bidones.</t>
  </si>
  <si>
    <t>X65703</t>
  </si>
  <si>
    <t>EF7040</t>
  </si>
  <si>
    <t>Vaciado de aceite a cisterna</t>
  </si>
  <si>
    <t>Una vez la posición en descargo, consiste en extraer aceite de la cuba del transformador, según procedimiento de la propiedad depositándolo en la cisterna o deposito aportado por la propiedad.</t>
  </si>
  <si>
    <t>X65704</t>
  </si>
  <si>
    <t>EF7050</t>
  </si>
  <si>
    <t>Desmontaje de radiador</t>
  </si>
  <si>
    <t>Partiendo del transformador en descargo y estando desmontadas las bornas consiste en : -Desmontaje de ventiladores. -Cerrar válvulas de radiadores. -Desmontar riostra de los radiadores, señalizando la posición. -Desmontaje de radiadores, señalizando la posición. -Suministro y montaje de bridas ciegas en el lugar de los radiadores y en los propios radiadores. -Embalaje de radiadores con maderas intermedias para su posterior transporte. Incluye también todos los medios auxiliares de transporte o elevación necesarios para la correcta ejecución del trabajo tales como gruas, cestas, plataformas elevadoras, etc.</t>
  </si>
  <si>
    <t>X65705</t>
  </si>
  <si>
    <t>EF7060</t>
  </si>
  <si>
    <t>Desmontaje de depósito de Expansión</t>
  </si>
  <si>
    <t>Partiendo del transformador en descargo y estando desmontadas las bornas consiste en : -Desmontar tubería y deposito de silicagel. -Desmontar depósito de expansión. -Desmontar herrajes de deposito de expansión. Incluye también todos los medios auxiliares de transporte o elevación necesarios para la correcta ejecución del trabajo tales como gruas, cestas, plataformas elevadoras, etc.</t>
  </si>
  <si>
    <t>X65706</t>
  </si>
  <si>
    <t>EF70A0</t>
  </si>
  <si>
    <t>TN</t>
  </si>
  <si>
    <t>X6570A</t>
  </si>
  <si>
    <t>EF7150</t>
  </si>
  <si>
    <t>Desmontaje de borna de 220 - 132 kV (o regulador tipo torreta)</t>
  </si>
  <si>
    <t>Una vez la posición en descargo consiste en : -Desmontar conexión a embarrados ( si fuese necesario desmontando pendolones de bajada del embarrado ) -Desmontar borna 220-132 KV. Aportando los medios de elevación necesarios para el desmontaje. -Suminstro y montaje de brida ciega sobre cuba en lugar del pasatapas. Previamente se fijará a algún punto acessible el extremo de la bobina para facilitar el posterior montaje. -Embalaje de pasatapas con plásticos y cajón de madera (Aportación del mismo por parte del contratista. En caso que se requieran contenedores especiales, estos serán aportados por la Propiedad). Incluye también todos los medios auxiliares de transporte o elevación necesarios para la correcta ejecución del trabajo tales como gruas, cestas, plataformas elevadoras, etc.</t>
  </si>
  <si>
    <t>X65715</t>
  </si>
  <si>
    <t>EF7160</t>
  </si>
  <si>
    <t>Desmontaje de borna de 66 - 45 kV (o regulador tipo torreta)</t>
  </si>
  <si>
    <t>Una vez la posición en descargo consiste en : -Desmontar conexión a embarrados ( si fuese necesario desmontando pendolones de bajada del embarrado ) -Desmontar borna 66-45 KV, aportando los medios de elevación necesarios para el desmontaje. -Suministro y montaje de brida ciega sobre cuba en lugar del pasatapas. Previamente se fijará a algún punto acessible el extremo de la bobina para facilitar el posterior montaje. -Embalaje de pasatapas con plásticos y cajón de madera (Aportación del mismo por parte del contratista. En caso que se requieran contenedores especiales, estos serán aportados por la Propiedad). Incluye también todos los medios auxiliares de transporte o elevación necesarios para la correcta ejecución del trabajo tales como gruas, cestas, plataformas elevadoras, etc.</t>
  </si>
  <si>
    <t>X65716</t>
  </si>
  <si>
    <t>EF7180</t>
  </si>
  <si>
    <t>Desmontaje de borna de MT (o regulador tipo torreta)</t>
  </si>
  <si>
    <t>Una vez la posición en descargo consiste en : -Desmontar conexión a embarrados ( si fuese necesario desmontando pendolones de bajada del embarrado ) -Desmontar borna de MT KV. Aportando los medios de elevación necesarios para el desmontaje. -Suministro y montaje de brida ciega sobre cuba en lugar del pasatapas. Previamente se fijará a algún punto acessible el extremo de la bobina para facilitar el posterior montaje. -Embalaje de pasatapas con plásticos y cajón de madera (Aportación del mismo por parte del contratista. En caso que se requieran contenedores especiales, estos serán aportados por la Propiedad). Incluye también todos los medios auxiliares de transporte o elevación necesarios para la correcta ejecución del trabajo tales como gruas, cestas, plataformas elevadoras, etc.</t>
  </si>
  <si>
    <t>X65718</t>
  </si>
  <si>
    <t>EF7260</t>
  </si>
  <si>
    <t>Trabajos generales de desmontaje Trafo &gt; 20 MVA</t>
  </si>
  <si>
    <t>Comprende :                                                                                                 -Desmontaje tuberías comunicación depósito-cuba y tapar con bridas ciegas suministradas a su cargo por el contratista. -Desmontar Bucholz y tapar con bridas ciegas  suministradas a su cargo por el contratista. -Desmontar Jansem y tapar con bridas ciegas suministradas a su cargo por el contratista. -Desmontar Trafo toroidal de protección cuando proceda  -Desconexión cable de tierra  -Desconexión y etiquetado hilos armario ventilación y protecciones  -Desconexión y etiquetado hilos de protecciones ( Buzcholz, Jansem, nivel de aceite, protección cuba, termómetros, AKM, etc.. )  -Desconexión y etiquetado hilos armario de regulación  -Desconexión y etiquetado hilos de ventiladores  -Embalaje de accesorios con plásticos y cajón de madera para su posterior transporte.       -Arrastre del Trafo desde su celda a lugar de carga. Incluye también todos los medios auxiliares de transporte o elevación necesarios para la correcta ejecución del trabajo tales como gruas, cestas, plataformas elevadoras, etc.</t>
  </si>
  <si>
    <t>X65726</t>
  </si>
  <si>
    <t>EF7270</t>
  </si>
  <si>
    <t>Trabajos generales de desmontaje Trafo &lt;= 20 MVA</t>
  </si>
  <si>
    <t>Comprende :                                                                                                 -Desmontaje tuberías comunicación depósito-cuba y tapar con bridas ciegas suministradas a su cargo por el contratista. -Desmontar Bucholz y tapar con bridas ciegas suministradas a su cargo por el contratista. -Desmontar Jansem y tapar con bridas ciegas suministradas a su cargo por el contratista. -Desmontar Trafo toroidal de protección cuando proceda  -Desconexión cable de tierra  -Desconexión y etiquetado hilos armario ventilación y protecciones  -Desconexión y etiquetado hilos de protecciones ( Buzcholz, Jansem, nivel de aceite, protección cuba, termómetros, AKM, etc.. )  -Desconexión y etiquetado hilos armario de regulación  -Desconexión y etiquetado hilos de ventiladores  -Embalaje de accesorios con plásticos y cajón de madera para su posterior transporte.       -Arrastre del Trafo desde su celda a lugar de carga. Incluye también todos los medios auxiliares de transporte o elevación necesarios para la correcta ejecución del trabajo tales como gruas, cestas, plataformas elevadoras, etc.</t>
  </si>
  <si>
    <t>X65727</t>
  </si>
  <si>
    <t>EF7280</t>
  </si>
  <si>
    <t>Efectuar vacío a transformador y llenado de gas inerte N2 o aire seco</t>
  </si>
  <si>
    <t>Una vez desmontado el transformador realizar vacío hasta unos 6 mmHg. Posteriormente romper el vacío con gas inerte dejando una sobrepresión de unos 0,15 kg/cm2. Fijar sobre la masa indivisible un equipo de regulación de presión compuesto por botella de gas, dos manómetros ( uno para presión de la cuba y otro para la presión de la botella ) y una válvula reductora. El aporte del Nítrógeno o aire seco será a cargo del contratista.</t>
  </si>
  <si>
    <t>X65728</t>
  </si>
  <si>
    <t>EF7510</t>
  </si>
  <si>
    <t>Translado de accesorios del Trafo de la SE origen a la SE destino</t>
  </si>
  <si>
    <t>Comprende el transporte de todos los accesorios del Trafo previamente desmontados y convenientemente embalados desde la SE origen del transporte a la SE destino. Incluye también todos los medios auxiliares de transporte o elevación necesarios para la correcta ejecución del trabajo tales como gruas, cestas, plataformas elevadoras, etc.</t>
  </si>
  <si>
    <t>X65751</t>
  </si>
  <si>
    <t>EF7520</t>
  </si>
  <si>
    <t>Montaje de radiador</t>
  </si>
  <si>
    <t>Una vez vez ubicada la masa indivisible en su posición de montaje consiste en -Desembalaje radiadores -Desmontaje bridas ciegas -Limpieza válvulas de independización de radiadores -Suministro y montaje de juntas de radiadores -Montaje de radiadores -Apertura válvulas de radiadores -Montaje riostra sujeción de radiadores -Montaje ventiladores Incluye también todos los medios auxiliares de transporte o elevación necesarios para la correcta ejecución del trabajo tales como gruas, cestas, plataformas elevadoras, etc.</t>
  </si>
  <si>
    <t>X65752</t>
  </si>
  <si>
    <t>EF7530</t>
  </si>
  <si>
    <t>Montaje de depósito de Expansión</t>
  </si>
  <si>
    <t>Partiendo del transformador en posición de montaje consiste en : -Montaje herraje de depósito de expansión -Montaje depósito expansión -Montaje de tuberías y depósito silicagel Incluye también todos los medios auxiliares de transporte o elevación necesarios para la correcta ejecución del trabajo tales como gruas, cestas, plataformas elevadoras, etc.</t>
  </si>
  <si>
    <t>X65753</t>
  </si>
  <si>
    <t>EF7540</t>
  </si>
  <si>
    <t>Montaje de borna de 220 - 132 kV (o regulador tipo torreta)</t>
  </si>
  <si>
    <t>Una vez montados radiadores y depósito de expansión consiste en : -Desembalaje de pasatapas -Desmontar brida ciega de cuba -Suministro y montaje de junta de borna -Montaje de borna 220-132 KV, aportando los medios necesarios de elevación -Una vez ubicado el transformador en su posición definitiva conexión de bornas a embarrado Incluye también todos los medios auxiliares de transporte o elevación necesarios para la correcta ejecución del trabajo tales como gruas, cestas, plataformas elevadoras, etc.</t>
  </si>
  <si>
    <t>X65754</t>
  </si>
  <si>
    <t>EF7550</t>
  </si>
  <si>
    <t>Montaje de borna de 66 - 45 kV (o regulador tipo torreta)</t>
  </si>
  <si>
    <t>Una vez montados radiadores y depósito de expansión consiste en : -Desembalaje de pasatapas -Desmontar brida ciega de cuba -Suministro y montaje de junta de borna -Montaje de borna 66-45 KV. Aportando los medios necesarios de elevación -Una vez ubicado el transformador en su posición definitiva conexión de bornas a embarrado Incluye también todos los medios auxiliares de transporte o elevación necesarios para la correcta ejecución del trabajo tales como gruas, cestas, plataformas elevadoras, etc.</t>
  </si>
  <si>
    <t>X65755</t>
  </si>
  <si>
    <t>EF7560</t>
  </si>
  <si>
    <t>Montaje de borna de MT (o regulador tipo torreta)</t>
  </si>
  <si>
    <t>Una vez montados radiadores y depósito de expansión consiste en : -Desembalaje de pasatapas -Desmontar brida ciega de cuba -Suministro y montaje de junta de borna -Montaje de borna MT. Aportando los medios necesarios de elevación -Una vez ubicado el transformador en su posición definitiva conexión de bornas a embarrado Incluye también todos los medios auxiliares de transporte o elevación necesarios para la correcta ejecución del trabajo tales como gruas, cestas, plataformas elevadoras, etc.</t>
  </si>
  <si>
    <t>X65756</t>
  </si>
  <si>
    <t>EF7570</t>
  </si>
  <si>
    <t>Llenado de transformador desde bidones a través de filtro prensa</t>
  </si>
  <si>
    <t>Comprende el llenado del transformador con aceite procedente de bidones siguiendo los procedimientos editados por la propiedad o el fabricante. Incluye también el transporte de los bidones. Una unidad corresponde a un bidón de 200 litros.</t>
  </si>
  <si>
    <t>X65757</t>
  </si>
  <si>
    <t>EF7580</t>
  </si>
  <si>
    <t>Llenado de transformador desde cisterna o depósito</t>
  </si>
  <si>
    <t>Comprende el llenado de aceite del transformador bajo vacío desde cisterna o depósito, según procedimiento editado por la Propiedad.</t>
  </si>
  <si>
    <t>X65758</t>
  </si>
  <si>
    <t>EF7590</t>
  </si>
  <si>
    <t>Trabajos generales de montaje Trafo &gt; 20 MVA</t>
  </si>
  <si>
    <t>Comprende: -Montaje tuberías comunicación depósito-cuba -Montar Bucholz -Montar Jansem -Montar Trafo toroidal de protección ( cuando proceda ) -Conexión cable de tierra. -Conexión hilos armario ventilación y protecciones -Conexión hilos de protecciones ( Buzcholz, Jansem, nivel de aceite, protección cuba, termómetros, AKM, etc.) -Conexión y etiquetado hilos armario de regulación -Conexión hilos de ventiladores -Desembalaje de accesorios -Arrastre del Trafo desde lugar de descarga a su celda correspondiente -Se incluye el cambio y aporte de todas las juntas (excepto la de la tapa) de todos los elementos que se desmonten y de los que manifiesten fugas antes de desmontar -Pruebas de relación de transformación, resistencia devanados y consumo en vacío de bobinados Incluye también todos los medios auxiliares de transporte o elevación necesarios para la correcta ejecución del trabajo tales como gruas, cestas, plataformas elevadoras, etc.y la recogida y almacenamiento en lugar adecuado (definido por la propiedad) de todas las bridas ciegas utilizadas para el transporte.</t>
  </si>
  <si>
    <t>X65759</t>
  </si>
  <si>
    <t>EF7660</t>
  </si>
  <si>
    <t>Trabajos generales de montaje Trafo &lt;=20 MVA</t>
  </si>
  <si>
    <t>Comprende: -Montaje tuberías comunicación depósito-cuba  -Montar Bucholz  -Montar Jansem -Montar Trafo toroidal de protección ( cuando proceda ) -Conexión cable de tierra -Conexión hilos armario ventilación y protecciones -Conexión hilos de protecciones ( Buzcholz, Jansem, nivel de aceite, protección cuba, termómetros, AKM, etc.) -Conexión y etiquetado hilos armario de regulación -Conexión hilos de ventiladores -Desembalaje de accesorios -Arrastre del Trafo desde lugar de descarga a su celda correspondiente -Se incluye el cambio y aporte de todas las juntas (excepto la de la tapa) de todos los elementos que se desmonten y de los que manifiesten fugas antes de desmontar -Pruebas de relación de transformación, resistencia devanados y consumo en vacío de bobinados Incluye también todos los medios auxiliares de transporte o elevación necesarios para la correcta ejecución del trabajo tales como gruas, cestas, plataformas elevadoras, etc.y la recogida y almacenamiento en lugar adecuado (definido por la propiedad) de todas las bridas ciegas utilizadas para el transporte.</t>
  </si>
  <si>
    <t>X65766</t>
  </si>
  <si>
    <t>EF76A0</t>
  </si>
  <si>
    <t>Alquiler diario de cisterna de 1.000 l</t>
  </si>
  <si>
    <t>X6576A</t>
  </si>
  <si>
    <t>EF76B0</t>
  </si>
  <si>
    <t>Alquiler diario de cisterna de 3.000 l</t>
  </si>
  <si>
    <t>X6576B</t>
  </si>
  <si>
    <t>EF76C0</t>
  </si>
  <si>
    <t>Alquiler diario de cisterna de 10.000l</t>
  </si>
  <si>
    <t>X6576C</t>
  </si>
  <si>
    <t>EF76D0</t>
  </si>
  <si>
    <t>Alquiler diario de cisterna de 16.000 l</t>
  </si>
  <si>
    <t>X6576D</t>
  </si>
  <si>
    <t>EF76E0</t>
  </si>
  <si>
    <t>Alquiler diario de cisterna de 24.000 l</t>
  </si>
  <si>
    <t>X6576E</t>
  </si>
  <si>
    <t>EF76F0</t>
  </si>
  <si>
    <t>Limpieza de cisterna de hasta 3.000 l.</t>
  </si>
  <si>
    <t>X6576F</t>
  </si>
  <si>
    <t>EF76G0</t>
  </si>
  <si>
    <t>Limpieza de cisterna de hasta 24.000 l.</t>
  </si>
  <si>
    <t>X6576G</t>
  </si>
  <si>
    <t>EF76H0</t>
  </si>
  <si>
    <t>Traslado de cisterna de 1.000 l desde Base a SE o retorno o entre instalaciones.</t>
  </si>
  <si>
    <t xml:space="preserve">Se considera un suministro puntual de una cisterna/bidon de 1000l. </t>
  </si>
  <si>
    <t>X6576H</t>
  </si>
  <si>
    <t>EF76I0</t>
  </si>
  <si>
    <t>Traslado de cisterna de 3.000 l desde Base a SE o  retorno o entre instalaciones.</t>
  </si>
  <si>
    <t xml:space="preserve">Se considera un suministro puntual de una cisterna de 3000l. </t>
  </si>
  <si>
    <t>X6576I</t>
  </si>
  <si>
    <t>EF76J0</t>
  </si>
  <si>
    <t>Traslado de cisterna de hasta 24.000 l desde Base a SE o retorno o entre instalaciones.</t>
  </si>
  <si>
    <t>X6576J</t>
  </si>
  <si>
    <t>EF7730</t>
  </si>
  <si>
    <t>Limpieza de cisterna</t>
  </si>
  <si>
    <t>X65773</t>
  </si>
  <si>
    <t>EF7740</t>
  </si>
  <si>
    <t>Delineación documentación técnica transformador de potencia</t>
  </si>
  <si>
    <t>Estando el transformador en descargo o en servicio consiste en recoger datos y delineación de los siguientes planos: Esquema desarrollado y de equipos del armario de ventilación y protecciones; Esquema desarrollado y de equipos del armario de regulación; Lista de cables; Lista de equipos ( con características principales ); Bornero final de armario de ventilación y protecciones; Bornero final del armario de regulación; Dimensiones Generales del transformador; Placa características. De esta documentación se deberán entregar tres copias en papel y otra en soporte informático en el formato especificado por la propiedad.</t>
  </si>
  <si>
    <t>X65774</t>
  </si>
  <si>
    <t>EF7760</t>
  </si>
  <si>
    <t>Pruebas de puesta en marcha TR</t>
  </si>
  <si>
    <t>Incluye la realización de las pruebas de funcionamiento de la refrigeración, regulación, protecciones propias y señales del transformador desde su origen hasta el registro local o de telemando, incluyendo disparos reales sobre interruptores. Una vez acabadas estas pruebas, la máquina debe estar disponible para entrar en explotación con plenas garantías. Según protocolo de puesta en servicio de la Propiedad.</t>
  </si>
  <si>
    <t>X65776</t>
  </si>
  <si>
    <t>EF7790</t>
  </si>
  <si>
    <t>Tratamiento de aceite dieléctrico</t>
  </si>
  <si>
    <t>Incluye el tratamiento de regeneración con tierras necesario en una máquina transformadora para llevar el aceite dieléctrico a las propiedades dieléctricas aceptables según los procedimientos de la propiedad, o en su defecto las especificadas por el fabricante del transformador o del aceite. En caso de realizar varios tratamientos en diferentes dependencias, incluye el transporte del equipo entre las mismas. Incluye la retirada de residuos a emplazamiento adecuado cumpliendo con la normativa vigente y entregando a la propiedad el certificado correspondiente.</t>
  </si>
  <si>
    <t>X65779</t>
  </si>
  <si>
    <t>EF7800</t>
  </si>
  <si>
    <t>Montaje armario almacenamiento de bridas ciegas de transporte.</t>
  </si>
  <si>
    <t>Consiste en el aporte y montaje bien sobre el Trafo o sobre el muro de separación de celdas de un armario de material inoxidable del tamaño y robustez adecuados con cierre hermético para guardar las bridas ciegas utilizadas para el transporte. Incluye la recogida limpieza y colocación de las bridas debidamente ordenadas dentro del armario. Los materiales necesarios para el montaje (pasamanos, tortillería, tacos de expansión etc) irán a cargo del contratista. No incluye el suministro del armario, a definir por la propiedad.</t>
  </si>
  <si>
    <t>X65780</t>
  </si>
  <si>
    <t>EF7890</t>
  </si>
  <si>
    <t>Montaje soportes de fijación para barandilla de seguridad y escalera de acceso en un transformador de potencia.</t>
  </si>
  <si>
    <t>Montaje de todos los soportes de fijación necesarios para barandilla de seguridad y escalera de acceso en un transformador de potencia. Dichos soportes se colocaran sobre la tapa del trafo a una separación entre ellos de 1m aprox. Previamente a su colocación se taladraran en función de la separación de los tornillos que fija la tapa.</t>
  </si>
  <si>
    <t>X65789</t>
  </si>
  <si>
    <t>EF7900</t>
  </si>
  <si>
    <t>Mallado de radiador de trafo 66/MT</t>
  </si>
  <si>
    <t>Mallado de radiador de trafo 66/MT, utilizando malla de material inoxidable y flexible con entramado máximo de 12 mm., que no permita la entrada de pájaros y mantenga la capacidad de refrigeración</t>
  </si>
  <si>
    <t>X65790</t>
  </si>
  <si>
    <t>EF7910</t>
  </si>
  <si>
    <t>Mallado de radiador de trafo 132/MT, o 132/AT</t>
  </si>
  <si>
    <t>Mallado de radiador de trafo 132/MT, o 132/AT., utilizando malla de material inoxidable y flexible con entramado máximo de 12 mm., que no permita la entrada de pájaros y mantenga la capacidad de refrigeración.</t>
  </si>
  <si>
    <t>X65791</t>
  </si>
  <si>
    <t>EF7920</t>
  </si>
  <si>
    <t>Mallado de radiador de trafo 220/MT o 220/AT</t>
  </si>
  <si>
    <t>Mallado de radiador de trafo 220/MT o 220/AT, utilizando malla de material inoxidable y flexible con entramado máximo de 12 mm., que no permita la entrada de pájaros y mantenga la capacidad de refrigeración.</t>
  </si>
  <si>
    <t>X65792</t>
  </si>
  <si>
    <t>EF80</t>
  </si>
  <si>
    <t>COMPLEMENTOS DE REVISION SE</t>
  </si>
  <si>
    <t>X658</t>
  </si>
  <si>
    <t>EF8100</t>
  </si>
  <si>
    <t>Complemento 1 (por SE)</t>
  </si>
  <si>
    <t>Valor fijo para cada intervención de Inspección periódica 1, Inspección periódica 3, Inspección anual.</t>
  </si>
  <si>
    <t>X65810</t>
  </si>
  <si>
    <t>EF8150</t>
  </si>
  <si>
    <t>Complemento por revisión detallada del seccionador de AT aprovechando la corrección de puntos calientes</t>
  </si>
  <si>
    <t>Incluye además de la limpieza, desmontaje, montaje o sustitución de elementos de contacto averiados en las tres fases ya contemplados en la adecuación del punto caliente. La revisión detallada, engrase y ajuste si fuera necesario del mando y transmisiones del seccionador así como el control de funcionamiento y señalización remoto y local y comprobación de bloqueos funcionales si procede.</t>
  </si>
  <si>
    <t>X65815</t>
  </si>
  <si>
    <t>EF8180</t>
  </si>
  <si>
    <t>Complemento por revisión de 1 seccionador de más</t>
  </si>
  <si>
    <t>Complemento por revisión de un seccionador más en una posición de línea, siguiendo los procedimientos editados por la propiedad o en su defecto estipulados por el fabricante, como consecuencia de que dicha posición tenga un número mayor de seccionadores que los indicados en el alcance correspondiente.</t>
  </si>
  <si>
    <t>X65818</t>
  </si>
  <si>
    <t>EF8190</t>
  </si>
  <si>
    <t>Complemento por Banco de 3 Transformadores</t>
  </si>
  <si>
    <t>Complemento a añadir a los baremos de revisión de transformador en caso de estar la posición de transformación formada por un banco trifásico de tres transformadores.</t>
  </si>
  <si>
    <t>X65819</t>
  </si>
  <si>
    <t>EF8200</t>
  </si>
  <si>
    <t>Complemento por transformador Regulador</t>
  </si>
  <si>
    <t>Complemento a añadir a los baremos de revisión de transformador en caso de disponer la posición de transformación de un transformador regulador, al que también se le aplicará la gama de mantenimiento correspondiente. Incluyendo revisión del CTC.</t>
  </si>
  <si>
    <t>X65820</t>
  </si>
  <si>
    <t>EF8210</t>
  </si>
  <si>
    <t>Complem. desmontaje o montaje TR 3 devanados (2AT)</t>
  </si>
  <si>
    <t>Complemento para desmontaje o montaje de transformadores de 3 devanados (2 de ellos AT) Complemento asociado al desmontaje y montaje de un transformador cuando la máquina en cuestión tenga tres devanados, dos de ellos de AT.</t>
  </si>
  <si>
    <t>X65821</t>
  </si>
  <si>
    <t>EF8220</t>
  </si>
  <si>
    <t>Complemento desmontaje o montaje de radiadores</t>
  </si>
  <si>
    <t>Complemento para desmontaje o montaje de radiadores (por radiador) Complemento asociado al desmontaje y montaje de un transformador cuando la máquina en cuestión tenga más de 20 radiadores. Se aplicará a cada radiador que se monte o se desmonte a partir de los 20 estipulados.</t>
  </si>
  <si>
    <t>X65822</t>
  </si>
  <si>
    <t>EF8230</t>
  </si>
  <si>
    <t>Comple. Protección contraincendios celda TR</t>
  </si>
  <si>
    <t>Complemento para componentes de protección contraincendio en celda transformador. Comprende la revisión de toda valvulería ubicada en la celda del transformador, desmontando aquellas que la inspección lo requiera. Desmontaje, limpieza y posterior montaje de los pulverizadores.</t>
  </si>
  <si>
    <t>X65823</t>
  </si>
  <si>
    <t>EF8240</t>
  </si>
  <si>
    <t>Complemento prueba real de funcionamiento contraincendios TR</t>
  </si>
  <si>
    <t>Prueba real sobre transformador de funcionamiento de la protección contraincendio. Incluye todas las operaciones necesarias para efectuar una prueba funcional del conjunto de los equipos de la protección contraincendios de un transformador, con proyección de agua sobre el mismo. No incluye las maniobras inherentes al descargo del transformador.</t>
  </si>
  <si>
    <t>X65824</t>
  </si>
  <si>
    <t>EF8290</t>
  </si>
  <si>
    <t xml:space="preserve">Complemento para la revisión expresa de un solo CTC de uno o tres cuerpos </t>
  </si>
  <si>
    <t>Complemento que se aplicará cuando se deba realizar expresamente la revisión de un CTC de uno o tres cuerpos..</t>
  </si>
  <si>
    <t>X65829</t>
  </si>
  <si>
    <t>EF8350</t>
  </si>
  <si>
    <t>Llenar barril de 200 l, en dependencia de propiedad</t>
  </si>
  <si>
    <t>Se aplicará cuando dentro de la realización de otros trabajos, estos requieran llenar un barril de 200 litros en las dependencias de la propiedad.</t>
  </si>
  <si>
    <t>X65835</t>
  </si>
  <si>
    <t>EF8380</t>
  </si>
  <si>
    <t>Complemento por transporte de aceite si se cumple 400 l &lt; Volumen &lt; 2500 l</t>
  </si>
  <si>
    <t>Complemento por transporte de aceite a aplicar exclusivamente, en una revisión o adecuación de interruptor o CTC, cuando se precise un volumen de aceite adicional superior a 400 litros. No se aplicará esta unidad si el volumen de aceite a transportar es superior a 2500 l.</t>
  </si>
  <si>
    <t>X65838</t>
  </si>
  <si>
    <t>EF8470</t>
  </si>
  <si>
    <t xml:space="preserve">Complemento en interruptores mando complejo </t>
  </si>
  <si>
    <t>Se aplicará a la revisión de los interruptores Cenemesa, PP, AEG de soplado de aire y Alstom de mando neumático que por sus características constructivas requieren un tiempo de revisión mayor de lo normal.</t>
  </si>
  <si>
    <t>X65847</t>
  </si>
  <si>
    <t>EF8490</t>
  </si>
  <si>
    <t>Complemento prueba real de funcionamiento Grupo electrógeno</t>
  </si>
  <si>
    <t>Comprende la prueba funcional del grupo y la comprobación de niveles (aceite, combustible) y rellenado de éstos si se precisa.</t>
  </si>
  <si>
    <t>X65849</t>
  </si>
  <si>
    <t>EF8550</t>
  </si>
  <si>
    <t>Complemento por adecuación de más de 1 PC en AT (conexiones y secc. en frío) aprovechando intervenciones</t>
  </si>
  <si>
    <t>Esta posición se aplicará cuando aprovechando algún trabajo de revisión o adecuación de 1 punto caliente se adecúen 2 o más puntos calientes en AT (conexiones y seccionadores en frío) durante la misma jornada y en cualquier posición de la misma subestación Consistirá en desmontaje y posterior montaje de la o las piezas del punto en cuestión, procediendo a una limpieza profunda o sustitución de ellas si se requiere. Se aplicará en todo tipo de conexiones excepto en bornas de transformadores y parte interna de transformadores de medida. Incluye la medición de resistencia de contacto mediante el micrómetro antes y después de la intervención, ficha de resultados de la adecuación según modelo de la Propiedad y tratándose de seccionadores, la revisión, limpieza y engrase de contactos y cuchillas.</t>
  </si>
  <si>
    <t>X65855</t>
  </si>
  <si>
    <t>EF8560</t>
  </si>
  <si>
    <t>Complemento por adecuación de más de 1 PC en MT (conexiones y secc. en frío) aprovechando intervenciones</t>
  </si>
  <si>
    <t>Esta posición se aplicará cuando aprovechando algún trabajo de revisión o adecuación de 1 punto caliente se adecúen 2 o más de puntos calientes en MT (conexiones y seccionadores en frío) durante la misma jornada y en cualquier posición de la misma subestación. Consistirá en desmontaje y posterior montaje de la o las piezas del punto en cuestión, procediendo a una limpieza profunda o sustitución de ellas si se requiere. Se aplicará en todo tipo de conexiones excepto en bornas de transformadores y parte interna de transformadores de medida. Incluye la medición de resistencia de contacto mediante el micrómetro antes y después de la intervención, ficha de resultados de la adecuación según modelo de la Propiedad y tratándose de seccionadores, la revisión, limpieza y engrase de contactos y cuchillas.</t>
  </si>
  <si>
    <t>X65856</t>
  </si>
  <si>
    <t>EF90</t>
  </si>
  <si>
    <t>TET EN SUBESTACIONES</t>
  </si>
  <si>
    <t>X659</t>
  </si>
  <si>
    <t>EF9100</t>
  </si>
  <si>
    <t>Jornada Equipo Completo TET a distancia</t>
  </si>
  <si>
    <t>Incluye 1 jefe de equipo, 4 operarios, vehiculos y herramientas necesarias para efectuar el trabajo. Se considera la jornada 8 horas.</t>
  </si>
  <si>
    <t>X65910</t>
  </si>
  <si>
    <t>EF9200</t>
  </si>
  <si>
    <t>Jornada Equipo Completo TET en equipotencial con barquilla aislante</t>
  </si>
  <si>
    <t>Incluye 1 jefe de equipo, 5 operarios, vehiculos y herramientas necesarias para efectuar el trabajo. Se considera la jornada 8 horas.</t>
  </si>
  <si>
    <t>X65920</t>
  </si>
  <si>
    <t>EF9300</t>
  </si>
  <si>
    <t>Jornada Equipo Completo TET en equipotencial</t>
  </si>
  <si>
    <t>X65930</t>
  </si>
  <si>
    <t>EF9400</t>
  </si>
  <si>
    <t>Jornada Equipo Completo TET a a contacto</t>
  </si>
  <si>
    <t>X65940</t>
  </si>
  <si>
    <t>EFA</t>
  </si>
  <si>
    <t>MANTENIMIENTO ESPECIALIZADO DE TRANSFORMADORES</t>
  </si>
  <si>
    <t>X65A</t>
  </si>
  <si>
    <t>EFA050</t>
  </si>
  <si>
    <t>Revisión CTC, de un solo cuerpo</t>
  </si>
  <si>
    <t>Partiendo de la posición de transformador en descargo, esta posición de baremo incluye la realización de las actividades necesarias para la revisión del conmutador de un solo cuerpo, definidas en el procedimiento de la propiedad o en su defecto del fabricante. Incluye también tanto los medios auxiliares para la extracción / colocación en posición (grúa, etc.), como el transporte de aceite nuevo y devolución del viejo al almacén de la propiedad. Incluye también la confección y rellenado de los documentos acreditativos de la realización del trabajo tales como gamas, fichas etc tanto en soporte papel o informatico, que sean solicitados por la propiedad.</t>
  </si>
  <si>
    <t>X65A05</t>
  </si>
  <si>
    <t>EFA060</t>
  </si>
  <si>
    <t>Revisión CTC, de tres cuerpos</t>
  </si>
  <si>
    <t>Partiendo de la posición de transformador en descargo, esta posición de baremo incluye la realización de las actividades necesarias para la revisión del conmutador de tres cuerpos, definidas en el procedimiento de la propiedad o en su defecto del fabricante. Incluye también tanto los medios auxiliares para la extracción / colocación en posición (grúa, etc.), como el transporte de aceite nuevo y devolución del viejo al almacén de la propiedad. Incluye también la confección y rellenado de los documentos acreditativos de la realización del trabajo tales como gamas, fichas etc tanto en soporte papel o informatico, que sean solicitados por la propiedad.</t>
  </si>
  <si>
    <t>X65A06</t>
  </si>
  <si>
    <t>EFA070</t>
  </si>
  <si>
    <t>Protocolo de pruebas completas y ensayo de capacidad y tangente delta de transformadores de potencia.</t>
  </si>
  <si>
    <t>Incluye la desconexión de cables embarrados etc para dejar el transformador en situación de realizar la prueba y su posterior conexión para restablecer la situación inicial la realización del ensayo de Capacidad, tangente delta, corriente de excitación, relación de transformación resistencia de bobinados, medición de aislamientos, etc. en transformadores, mediante el equipo doble y la realización de un informe en donde figure un apartado final de conclusiones y acciones correctoras si se requieren. Este ensayo se realizará con equipo doble, tetex o similar.</t>
  </si>
  <si>
    <t>X65A07</t>
  </si>
  <si>
    <t>EFA080</t>
  </si>
  <si>
    <t>Protocolo pruebas de estado y ensayo de capacidad y tangente delta a trafos de medida.</t>
  </si>
  <si>
    <t>Incluye la desconexión de cables embarrados etc para dejar el transformador en situación de realizar la prueba y su posterior conexión para restablecer la situación inicial. La medición de aislamientos comprobación de la relación de transformación, polaridad de devanados secundarios y la medición con equipo adecuado de la capacidad y tangente delta del TM. Así como la confección de un informe donde figure un apartado final de conclusiones con medidas correctoras si se requieren. Solo se aplicará a exigencia de la propiedad.</t>
  </si>
  <si>
    <t>X65A08</t>
  </si>
  <si>
    <t>EFA090</t>
  </si>
  <si>
    <t>Medida de Descargas Parciales en TM</t>
  </si>
  <si>
    <t>Incluye la realización del ensayo de descargas parciales por el método de ultrasonidos, en un transformador de medida accesibles en tensión, la medida del contenido de H2 en el aceite y la realización de un informe en donde figura un apartado final de conclusiones y acciones correctoras si se requieren</t>
  </si>
  <si>
    <t>X65A09</t>
  </si>
  <si>
    <t>EFA110</t>
  </si>
  <si>
    <t>Translado y montaje de equipo de filtrado para tratamiento de aceite con accesorios (ida y vuelta)</t>
  </si>
  <si>
    <t>Incluye el transporte del equipo de filtrado para tratamiento de aceite con todos sus accesorios (cubas, filtro, mangueras, bomba de vacío, etc.) hasta dependencia. Su total montaje, posterior desmontaje y traslado a nueva instalación.</t>
  </si>
  <si>
    <t>X65A11</t>
  </si>
  <si>
    <t>EFA130</t>
  </si>
  <si>
    <t>Revisión mando regulador</t>
  </si>
  <si>
    <t>Incluye las operaciones necesarias para comprobar el mando, incluye pruebas de las distintas posiciones, finales de carrea, transmisiones, pasadores, contactores, reapriete de bornas de contactores</t>
  </si>
  <si>
    <t>X65A13</t>
  </si>
  <si>
    <t>EFA140</t>
  </si>
  <si>
    <t>Resistencia Dinámica en Reguladores en Carga (conmutación y desfase)</t>
  </si>
  <si>
    <t>Partiendo de la posición de transformador en descargo, esta posición de baremo incluye la realización de las actividades necesarias para la medición de la resistencia dinámica del conmutador en carga, inyectando 1 A aprox. de corriente continua  y midiendo la resistencia mientras se producen los cambios en todas las tomas, definidas en el procedimiento de la propiedad o en su defecto del fabricante. Incluye también la confección y rellenado de los documentos acreditativos de la realización del trabajo tales como gamas, fichas etc tanto en soporte papel o informatico, que sean solicitados por la propiedad y/o actualización de software infromático</t>
  </si>
  <si>
    <t>X65A14</t>
  </si>
  <si>
    <t>EFA150</t>
  </si>
  <si>
    <t>Ensayos en Bornas (C1 y C2, collar caliente)</t>
  </si>
  <si>
    <t>Partiendo de la posición de transformador en descargo, esta posición de baremo incluye la realización de las actividades necesarias para la revisión de las bornas del transformador que no dispongan de tomas capacitivas.  Incluye también la confección y rellenado de los documentos acreditativos de la realización del trabajo tales como gamas, fichas etc tanto en soporte papel o informatico, que sean solicitados por la propiedad, o actualización en software informático.</t>
  </si>
  <si>
    <t>X65A15</t>
  </si>
  <si>
    <t>EFA160</t>
  </si>
  <si>
    <t>FRA (Frequency Response Analyzer)</t>
  </si>
  <si>
    <t>Partiendo de la posición de transformador en descargo, esta posición de baremo incluye la realización de las actividades necesarias para la realización de la medición.  Incluye también la confección y rellenado de los documentos acreditativos de la realización del trabajo tales como gamas, fichas etc tanto en soporte papel o informatico, que sean solicitados por la propiedad, o actualización en software informático.</t>
  </si>
  <si>
    <t>X65A16</t>
  </si>
  <si>
    <t>EFA170</t>
  </si>
  <si>
    <t>FDS (Espectrometría en el dominio de la Frecuencia). Humedad en los aislamientos</t>
  </si>
  <si>
    <t>X65A17</t>
  </si>
  <si>
    <t>EFA180</t>
  </si>
  <si>
    <t>Desmontaje de ventiladores de transformador de 66/MT kV</t>
  </si>
  <si>
    <t xml:space="preserve">Desconexión y etiquetado de cables en los borneros de los ventiladores. Desmontaje de ventilador y soporte de éste, sobre radiador.  Embalaje de los ventiladores para su posterior transporte. Incluye los medios necesarios auxiliares necesarios para la correcta ejecución. </t>
  </si>
  <si>
    <t>X65A18</t>
  </si>
  <si>
    <t>EFA190</t>
  </si>
  <si>
    <t>Desmontaje de ventiladores de transformador de 132/MT kV</t>
  </si>
  <si>
    <t xml:space="preserve">Desconexión y etiquetado de cables en los borneros de los ventiladores. Desmontaje de ventilador y soporte de éste, sobre radiador.  Embalaje de los ventiladores para su posterior transporte. Incluye los medios auxiliares necesarios para la correcta ejecución. </t>
  </si>
  <si>
    <t>X65A19</t>
  </si>
  <si>
    <t>EFA200</t>
  </si>
  <si>
    <t>Desmontaje de ventiladores de transformador de 220/66 KV</t>
  </si>
  <si>
    <t>X65A20</t>
  </si>
  <si>
    <t>EFA210</t>
  </si>
  <si>
    <t>Montaje de ventiladores de transformador de 66/MT kV</t>
  </si>
  <si>
    <t xml:space="preserve">Desembalaje y montaje de ventilador y soporte de éste, sobre radiador. Conexión de cables en los borneros de los ventiladores. Cambio de tensiones en los borneros si lo precisa la subestación.  Incluye los medios necesarios auxiliares necesarios para la correcta ejecución. </t>
  </si>
  <si>
    <t>X65A21</t>
  </si>
  <si>
    <t>EFA220</t>
  </si>
  <si>
    <t>Montaje de ventiladores de transformador de 132/MT KV</t>
  </si>
  <si>
    <t xml:space="preserve">Desembalaje y montaje de ventilador y soporte de éste, sobre radiador. Conexión de cables en los borneros de los ventiladores. Cambio de tensiones en los borneros si lo precisa la subestación.  Incluye los medios auxiliares necesarios para la correcta ejecución. </t>
  </si>
  <si>
    <t>X65A22</t>
  </si>
  <si>
    <t>EFA230</t>
  </si>
  <si>
    <t>Montaje de ventiladores de transformador de 220/66 KV</t>
  </si>
  <si>
    <t>X65A23</t>
  </si>
  <si>
    <t>EFA240</t>
  </si>
  <si>
    <t>Instalación de puentes en los conmutadores en vacío en los trafos de potencia</t>
  </si>
  <si>
    <t>Incluye sesencubado de la parte activa, incluido la grúa autoportante y puenteo del ajustador de tensión en vacío de la baja tensión</t>
  </si>
  <si>
    <t>X65A24</t>
  </si>
  <si>
    <t>EFA250</t>
  </si>
  <si>
    <t>Filtrado y desgasificación del aceite dieléctrico con contenido en agua de hasta 40 ppm</t>
  </si>
  <si>
    <t>Incluye el tratamiento (vacío, filtrado y desgasificación) necesario en una máquina transformadora para llevar el aceite dieléctrico a las propiedades dieléctricas aceptables según los procedimientos de la propiedad, o en su defecto las especificadas por el fabricante del transformador o del aceite.  En caso de realizar varios tratamientos en diferentes dependencias, incluye el transporte del equipo entre las mismas.</t>
  </si>
  <si>
    <t>X65A25</t>
  </si>
  <si>
    <t>EFA260</t>
  </si>
  <si>
    <t>Filtrado y desgasificación del aceite dieléctrico con contenido en agua mayor de 40 ppm</t>
  </si>
  <si>
    <t>X65A26</t>
  </si>
  <si>
    <t>EG</t>
  </si>
  <si>
    <t>MANTENIMIENTO CONTROL/PROTECCIÓN/TELECONTROL</t>
  </si>
  <si>
    <t>X66</t>
  </si>
  <si>
    <t>EG00</t>
  </si>
  <si>
    <t>REVISIÓN EQUIPOS PROTECCIONES</t>
  </si>
  <si>
    <t>X660</t>
  </si>
  <si>
    <t>EG0050</t>
  </si>
  <si>
    <t>Verificación protección</t>
  </si>
  <si>
    <t>Consiste en verificar siguiendo los procedimientos editados por la propiedad, de: Ajustes implementados Señales locales propias Estado general de la protección Datos identificativos del relé En caso de detectar alguna anomalía se informará al técnico responsable de la propiedad.</t>
  </si>
  <si>
    <t>X66005</t>
  </si>
  <si>
    <t>EG0080</t>
  </si>
  <si>
    <t>Comprobación de magnitudes reales</t>
  </si>
  <si>
    <t>Se comprobará que la protección esté correctamente alimentada con la o las magnitudes que según su tipo precise. Si la protección es direccional, se comprobará que la citada dirección de medida es la correcta. Se efectuarán las pruebas siguiendo los procedimientos editados por la propiedad o en su defecto los estipulados por el fabricante. Comprende la presentación del correspondiente informe, así como el rellenado de las correspondientes bases de datos, las cuales serán proporcionadas por la Empresa propietaria.</t>
  </si>
  <si>
    <t>X66008</t>
  </si>
  <si>
    <t>EG0090</t>
  </si>
  <si>
    <t>Capturar oscilos</t>
  </si>
  <si>
    <t>Esta posición se aplicará cuando sea necesario recoger in situ oscilos de las protecciones. Incluye todos los oscilos que sean necesarios de las protecciones que se necesiten. Se utilizará esta posición para cada SE a la que se tenga que desplazar. Comprende el envío de los oscilos y la presentación de un pequeño informe de lo observado en los oscilos (magnitud de la falta, duración, ...), así como el desplazamiento, equipos necesarios, etc.</t>
  </si>
  <si>
    <t>X66009</t>
  </si>
  <si>
    <t>EG0110</t>
  </si>
  <si>
    <t>Rev. Protección de Máxima intensidad tres fases más neutro</t>
  </si>
  <si>
    <t>Consiste en verificar, mediante inyección externa, la protección de máxima intensidad, de tres fases más neutro, siguiendo los procedimientos editados por la propiedad o en su defecto los estipulados por el fabricante.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</si>
  <si>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X66011</t>
  </si>
  <si>
    <t>EG0120</t>
  </si>
  <si>
    <t>Rev. Protección de Máxima intensidad tres fases no direccional más neutro direccional</t>
  </si>
  <si>
    <t>Consiste en verificar, mediante inyección externa, la protección de máxima intensidad, de tres fases no direccional más neutro direccional, siguiendo los procedimientos editados por la propiedad o en su defecto los estipulados por el fabricante.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</si>
  <si>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X66012</t>
  </si>
  <si>
    <t>EG0130</t>
  </si>
  <si>
    <t>Rev. Protección de Máxima intensidad direccional tres fases más neutro</t>
  </si>
  <si>
    <t>Consiste en verificar, mediante inyección externa, la protección de máxima intensidad direccional, de tres fases más neutro, siguiendo los procedimientos editados por la propiedad o en su defecto los estipulados por el fabricante.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</si>
  <si>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X66013</t>
  </si>
  <si>
    <t>EG0140</t>
  </si>
  <si>
    <t>Rev. Protección de máxima intensidad direccional de neutro</t>
  </si>
  <si>
    <t>Consiste en verificar, mediante inyección externa, la protección de máxima intensidad, direccional de neutro, siguiendo los procedimientos editados por la propiedad o en su defecto los estipulados por el fabricante.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</si>
  <si>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X66014</t>
  </si>
  <si>
    <t>EG0150</t>
  </si>
  <si>
    <t>Rev. Protección de máxima intensidad no direccional de neutro</t>
  </si>
  <si>
    <t>Consiste en verificar, mediante inyección externa, la protección de máxima intensidad, de un solo elemento de medida, o la protección de cuba, siguiendo los procedimientos editados por la propiedad o en su defecto los estipulados por el fabricante.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</si>
  <si>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X66015</t>
  </si>
  <si>
    <t>EG0160</t>
  </si>
  <si>
    <t>Rev. Protecciónde Máxima/mínima tensión</t>
  </si>
  <si>
    <t>Consiste en verificar, mediante inyección externa, el correcto funcionamiento de la protección de máxima/mínima tensión, siguiendo los procedimientos editados por la propiedad o en su defecto los estipulados por el fabricante.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</si>
  <si>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X66016</t>
  </si>
  <si>
    <t>EG0170</t>
  </si>
  <si>
    <t>Rev. Protección de distancia</t>
  </si>
  <si>
    <t>Consiste en verificar , mediante inyección externa, que la protección actúa correctamente, es decir que cumple con la característica que tiene programada, siguiendo los procedimientos editados por la propiedad o en su defecto los estipulados por el fabricante. Se contempla únicamente la verificación de la función de protección de distancia. No se contempla las verificaciones de las funciones anexas, como pueden ser oscilo, localizador de defectos , etc.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</si>
  <si>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X66017</t>
  </si>
  <si>
    <t>EG0180</t>
  </si>
  <si>
    <t>Rev. Protección de distancia multifunción</t>
  </si>
  <si>
    <t>Consiste en verificar , mediante inyección externa, que la protección actúa correctamente, es decir que cumple con la característica que tiene programada, siguiendo los procedimientos editados por la propiedad o en su defecto los estipulados por el fabricante. Se contempla protección de distancia, protección direccional de sobreintensidad de neutro, reenganchador, fallor interruptor, localizador de defecto, oscilo y sincronismo.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</si>
  <si>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X66018</t>
  </si>
  <si>
    <t>EG0190</t>
  </si>
  <si>
    <t>Rev. Protección diferencial de trafo</t>
  </si>
  <si>
    <t>Consiste en la verificación, mediante inyección externa, de la protección diferencial , siguiendo los procedimientos editados por la propiedad o en su defecto los estipulados por el fabricante.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</si>
  <si>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X66019</t>
  </si>
  <si>
    <t>EG0200</t>
  </si>
  <si>
    <t>Rev. Protección diferencial de barras tipo 1</t>
  </si>
  <si>
    <t>Consiste en la verificación, mediante inyección externa, de la protección diferencial de barras tipo 1, entendiendo por tipo1, las diferenciales de barra única, siguiendo los procedimientos editados por la propiedad o en su defecto los estipulados por el fabricante.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</si>
  <si>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X66020</t>
  </si>
  <si>
    <t>EG0210</t>
  </si>
  <si>
    <t>Rev. Protección diferencial de barras tipo 2</t>
  </si>
  <si>
    <t>Consiste en la verificación, mediante inyección externa, de la protección diferencial de barras tipo 2, entendiendo por tipo 2 las diferenciales de barras de doble barra ó interruptor y medio, o sea de dos sistemas de medida. Esta veridficación se efectuará siguiendo los procedimientos editados por la propiedad o en su defecto los estipulados por el fabricante.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</si>
  <si>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X66021</t>
  </si>
  <si>
    <t>EG0300</t>
  </si>
  <si>
    <t>Rev. Protección fallo interruptor</t>
  </si>
  <si>
    <t>Consiste en la verificación, mediante inyección externa, de la protección de fallo de interruptor, siguiendo los procedimientos editados por la propiedad o en su defecto los estipulados por el fabricante.Incluye también comprobar el correcto funcionamiento de los disparos transferidos a otras posiciones.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</si>
  <si>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X66030</t>
  </si>
  <si>
    <t>EG0310</t>
  </si>
  <si>
    <t>Rev. Equipo de sincronismo</t>
  </si>
  <si>
    <t>Consiste en la verificación, mediante inyección externa, del equipo de sincronismo, siguiendo los procedimientos editados por la propiedad o en su defecto los estipulados por el fabricante. En el caso de que exista comunicación, incluye también su revisión.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</si>
  <si>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X66031</t>
  </si>
  <si>
    <t>EG0320</t>
  </si>
  <si>
    <t>Rev. Reenganchador</t>
  </si>
  <si>
    <t>Esta posición se aplicará solo cuando se trate de un equipo independiente. Consiste en la verificación del reenganchador, siguiendo los procedimientos editados por la propiedad o en su defecto los estipulados por el fabricante.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</si>
  <si>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X66032</t>
  </si>
  <si>
    <t>EG0350</t>
  </si>
  <si>
    <t>Rev. Protección diferencial longitudinal AT</t>
  </si>
  <si>
    <t>Consiste en verificar , mediante inyección externa, la protección diferencial longitudinal que equipan las salidas de AT, siguiendo los procedimientos editados por la propiedad o en su defecto los estipulados por el fabricante.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</si>
  <si>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X66035</t>
  </si>
  <si>
    <t>EG0360</t>
  </si>
  <si>
    <t>Rev. Protección diferencial longitudinal MT</t>
  </si>
  <si>
    <t>Consiste en verificar , mediante inyección externa, la protección diferencial longitudinal que equipan las salidas de MT , siguiendo los procedimientos editados por la propiedad o en su defecto los estipulados por el fabricante. En el caso de que exista comunicación y/o reenganchador habilitado,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</si>
  <si>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X66036</t>
  </si>
  <si>
    <t>EG0370</t>
  </si>
  <si>
    <t>Rev. Protección diferencial neutro trafos</t>
  </si>
  <si>
    <t xml:space="preserve"> Consiste en verificar, mediante inyección externa, la protección diferencial de neutro, siguiendo los procedimientos editados por la propiedad o en su defecto los estipulados por el fabricante. Se entiende que esta verificación no solo consiste en verificar el relé de tensión , que conforma la protección, sino que incluye también la verificación del trafo toroidal de intensidad que alimenta a dicho relé.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</si>
  <si>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X66037</t>
  </si>
  <si>
    <t>EG0380</t>
  </si>
  <si>
    <t>Rev. Protección de comparación de fases</t>
  </si>
  <si>
    <t>Consiste en verificar , mediante inyección externa, la protección de comparación de fases, siguiendo los procedimientos editados por la propiedad o en su defecto los estipulados por el fabricante.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</si>
  <si>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X66038</t>
  </si>
  <si>
    <t>EG0390</t>
  </si>
  <si>
    <t>Rev. Protección de vigilancia de los circuitos de disparo</t>
  </si>
  <si>
    <t>Esta posición se aplicará solo cuando se trate de un equipo independiente. Consiste en verificar la protección de vigilancia de los circuitos de disparo del interruptor asociado en posición de abierto y cerrado, siguiendo los procedimientos editados por la propiedad o en su defecto los estipulados por el fabricante.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</si>
  <si>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X66039</t>
  </si>
  <si>
    <t>EG0400</t>
  </si>
  <si>
    <t>Rev. Localizador de defectos</t>
  </si>
  <si>
    <t>Esta posición se aplicará solo cuando se trate de un equipo independiente. Consiste en verificar, mediante inyección externa, el equipo localizador de defectos, siguiendo los procedimientos editados por la propiedad o en su defecto los estipulados por el fabricante.En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</si>
  <si>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X66040</t>
  </si>
  <si>
    <t>EG0410</t>
  </si>
  <si>
    <t>Rev. Protección de máxima/mínima frecuencia</t>
  </si>
  <si>
    <t xml:space="preserve"> Se verificará, mediante inyección externa, la protección siguiendo los procedimientos editados por la propiedad o en su defecto los estipulados por el fabricante.En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</si>
  <si>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X66041</t>
  </si>
  <si>
    <t>EG0420</t>
  </si>
  <si>
    <t>Rev. Rectificador y Batería de cc alimentación protección/telecontrol</t>
  </si>
  <si>
    <t xml:space="preserve"> Se revisará siguiendo los procedimientos editados por la propiedad o en su defecto los estipulados por el fabricante.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</si>
  <si>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X66042</t>
  </si>
  <si>
    <t>EG0500</t>
  </si>
  <si>
    <t>Revisión de equipo de teleprotección</t>
  </si>
  <si>
    <t>Consiste en verificar el equipo de teleprotección que equipa las salidas de AT crítica, siguiendo los procedimientos editados por la propiedad o en su defecto los estipulados por el fabricante. Incluirá las pruebas de simulación de envío y recepción de órdenes desde el extremo remoto y pérdida de comunicaciones.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</si>
  <si>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X66050</t>
  </si>
  <si>
    <t>EG10</t>
  </si>
  <si>
    <t>REVISIÖN FUNCIONES CONTROL AUXILIAR</t>
  </si>
  <si>
    <t>X661</t>
  </si>
  <si>
    <t>EG1050</t>
  </si>
  <si>
    <t xml:space="preserve"> Revisión de Osciloperturbógrafo</t>
  </si>
  <si>
    <t>Consiste en revisar el correcto funcionamiento del osciloperturbógrafo,procediendo a: Calibrado de equipos oscilográficos - correcto funcionamiento de las entradas lógicas- verificación del arranque - verificación de comunicación , si existiese.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</si>
  <si>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X66105</t>
  </si>
  <si>
    <t>EG1100</t>
  </si>
  <si>
    <t>Revisión elemento discordancia polos</t>
  </si>
  <si>
    <t>Consiste en comprobar el correcto funcionamiento del elemento de discordancia de polos de un interruptor. Se verificará la protección siguiendo los procedimientos editados por la propiedad o en su defecto los estipulados por el fabricante. En el caso de que exista comunicación, incluye también su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</si>
  <si>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X66110</t>
  </si>
  <si>
    <t>EG20</t>
  </si>
  <si>
    <t>REVISIÓN PROTECCIONES Y TELECONTROL POSICIÓN</t>
  </si>
  <si>
    <t>X662</t>
  </si>
  <si>
    <t>EG2050</t>
  </si>
  <si>
    <t>Rec. Reglamentario Protecciones Posición de MT</t>
  </si>
  <si>
    <t>Consiste en verificar que las protecciones reglamentarias que conforman el equipamiento de una salida de Media Tensión, funcionen correctamente. Comprende revisar posiciones con y sin unidades de control y protección integradas, y las protecciones consideradas reglamentarias: Máxima intensidad de 3 fases y neutro + Reenganchador + Máxima intensidad de neutro sensible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</si>
  <si>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X66205</t>
  </si>
  <si>
    <t>EG2070</t>
  </si>
  <si>
    <t>Revisión Protecciones Posición de MT</t>
  </si>
  <si>
    <t>Consiste en revisar el estado y funcionamiento de todas las protecciones y automatismos que conforman el equipamiento de una salida de Media Tensión. Según la naturaleza de la posición (Línea, Cable, Autoproductor) con y sin unidades de control y protección integradas, comprende revisar lo que corresponda: Máxima intensidad de 3 fases y neutro + Reenganchador + Diferencial longitudinal + Máxima intensidad de neutro sensible + Función de sincronismo o bloqueo tensión + Función de teledisparo + Oscilografía + Convertidores de medida + Mando y señalización + Alarmas + Relés auxiliares + Enclavamientos + verificación de comunicación si existe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</si>
  <si>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X66207</t>
  </si>
  <si>
    <t>EG2090</t>
  </si>
  <si>
    <t>Rec. Reglamentario Protecciones Posición Línea AT tipo rural</t>
  </si>
  <si>
    <t>Consiste en verificar que las protecciones reglamentarias que conforman el equipamiento de una salida de Línea AT y/o Acoplamiento tipo rural, funcionen correctamente. Comprende revisar posiciones con y sin unidades de control y protección integradas, y las protecciones consideradas reglamentarias: Máxima intensidad direccional de fases + neutro + reenganchador + señalización a scada + posible oscilo y sincronismo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</si>
  <si>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X66209</t>
  </si>
  <si>
    <t>EG2110</t>
  </si>
  <si>
    <t>Revisión Protecciones Posición Línea AT tipo rural</t>
  </si>
  <si>
    <t>Consiste en revisar el estado y funcionamiento de todas las protecciones y automatismos que conforman el equipamiento de una salida de Línea AT del tipo rural: Máxima intensidad direccional de fases + neutro + reenganchador + Función de sincronismo o bloqueo tensión + Función de teledisparo + Oscilografía + Convertidores de medida + Mando y señalización + Alarmas + Relés auxiliares + Enclavamientos + verificación de comunicación si existe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</si>
  <si>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X66211</t>
  </si>
  <si>
    <t>EG2130</t>
  </si>
  <si>
    <t>Rec. Reglamentario Protecciones Posición Línea AT</t>
  </si>
  <si>
    <t>Consiste en verificar que las protecciones reglamentarias que conforman el equipamiento de una salida de Línea AT, funcionen correctamente. Comprende revisar posiciones con y sin unidades de control y protección integradas, y las protecciones consideradas reglamentarias: Protección de distancia + protección de máxima intensidad direccional de neutro + reenganchador.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</si>
  <si>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X66213</t>
  </si>
  <si>
    <t>EG2150</t>
  </si>
  <si>
    <t xml:space="preserve">Revisión Protecciones Posición de Línea AT </t>
  </si>
  <si>
    <t>Consiste en revisar que todas las protecciones y automatismos que conforman el equipamiento de una salida de Línea AT, funcionen correctamente. Según la naturaleza de la posición (Línea, Cable, etc.) con y sin unidades de control y protección integradas, comprende revisar lo que corresponda: Protección de distancia + Protección de máxima intensidad direccional de neutro o de tres fases más direccional de neutro + Reenganchador + localizador de defectos + relé de vigilancia de circuitos de disparo + relé de tierras resistentes + protección de fallo de interruptor + Función de sincronismo o bloqueo tensión + Función de teledisparo + Oscilografía + Convertidores de medida + Mando y señalización + Alarmas + Relés auxiliares + Enclavamientos + verificación de comunicación si existe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</si>
  <si>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X66215</t>
  </si>
  <si>
    <t>EG2170</t>
  </si>
  <si>
    <t>Revisión Protecciones Posición Línea AT Crítica</t>
  </si>
  <si>
    <t>Consiste en revisar que todas las protecciones y automatismos que conforman el equipamiento de una salida de Línea AT crítica, funcionen correctamente. Según la naturaleza de la posición (Línea, Cable, etc.) con y sin unidades de control y protección integradas, comprende revisar lo que corresponda. Protección de distancia + protección diferencial longitudinal ó de comparación de fases o segunda protección de distancia + protección de máxima intensidad direccional de neutro + reenganchador +Protecc. Fallo interruptor + localizador de defectos + Función de sincronismo o bloqueo tensión + Función de teledisparo + Oscilografía + Convertidores de medida + Mando y señalización + Alarmas + Relés auxiliares + Enclavamientos + verificación de comunicación si existe. Esta posición pudiera tener también relé de sincronismo, relé de vigilancia de circuitos de disparo y relé de discordancia de polos. En caso de ser la posición de interruptor y medio estos tres relés serían 2 de cada uno por posición.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</si>
  <si>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X66217</t>
  </si>
  <si>
    <t>EG2190</t>
  </si>
  <si>
    <t>Rec.reglamentario Protecciones Posición Trafo de AT/MT rural</t>
  </si>
  <si>
    <t>Consiste en verificar que las protecciones reglamentarias que conforman el equipamiento de una posición de transformador AT/MT de 2 devanados del tipo rural, funcionen correctamente. Comprende revisar posiciones con y sin unidades de control y protección integradas, y las protecciones consideradas reglamentarias: Máxima intensidad 3F y neutro en AT + máxima intensidad 3F en MT + diferencial de fases o equipamiento de protecciones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</si>
  <si>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X66219</t>
  </si>
  <si>
    <t>EG2210</t>
  </si>
  <si>
    <t>Revisión Protecciones Posición Trafo de AT/MT rural</t>
  </si>
  <si>
    <t>Consiste en revisar que todas las protecciones y automatismos que conforman el equipamiento de una posición de Trafo AT/MT del tipo rural, funcionen correctamente. Según la naturaleza de la posición con y sin unidades de control y protección integradas, comprende revisar lo que corresponda : Máxima intensidad 3F y neutro en AT + máxima intensidad 3F en MT + diferencial de fases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</si>
  <si>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X66221</t>
  </si>
  <si>
    <t>EG2230</t>
  </si>
  <si>
    <t>Rec. Reglamentario Protecciones Posición Trafo de AT/MT</t>
  </si>
  <si>
    <t>Consiste en verificar que las protecciones reglamentarias que conforman el equipamiento de una posición de transformador AT/MT, funcionen correctamente. Comprende revisar posiciones con y sin unidades de control y protección integradas, y las protecciones consideradas reglamentarias: Máxima intensidad 3F y neutro en AT + máxima intensidad 3F en MT + máxima intensidad de neutro en MT+ diferencial de fases o cuba + alarma homopolar + imagen térmica compensador de neutro o neutro sensible o equipamiento de protecciones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</si>
  <si>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X66223</t>
  </si>
  <si>
    <t>EG2250</t>
  </si>
  <si>
    <t>Revisión Protecciones Posición Trafo de AT / MT</t>
  </si>
  <si>
    <t>Consiste en revisar que todas las protecciones y automatismos que conforman el equipamiento de una posición de Trafo AT/MT, funcionen correctamente. Según la naturaleza de la posición con y sin unidades de control y protección integradas, comprende revisar lo que corresponda : Máxima intensidad 3F y neutro en AT + máxima intensidad 3F en MT + máxima intensidad de neutro en MT+ diferencial de fases o cuba + alarma homopolar + imagen térmica compensador de neutro o neutro sensible,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</si>
  <si>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X66225</t>
  </si>
  <si>
    <t>EG2270</t>
  </si>
  <si>
    <t>Rec. Reglamentario Protecciones Posición Trafo de AT/MT especial</t>
  </si>
  <si>
    <t>Consiste en verificar que las protecciones reglamentarias que conforman el equipamiento de una posición de transformador AT/MT del tipo especial, funcionen correctamente. Comprende revisar posiciones con y sin unidades de control y protección integradas, y las protecciones consideradas reglamentarias: Doble Máxima intensidad 3F y neutro en AT + máxima intensidad 3F y neutro en MT + intensidad de neutro en MT + diferencial de fases + cuba trafo + cuba bobina + diferencial de neutro + máxima tensión + alarma homopolar + imagen térmica, o equipamiento de protecciones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</si>
  <si>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X66227</t>
  </si>
  <si>
    <t>EG2290</t>
  </si>
  <si>
    <t>Revisión Protecciones Posición Trafo de AT / MT especial</t>
  </si>
  <si>
    <t>Consiste en revisar que todas las protecciones y automatismos que conforman el equipamiento de una posición de Trafo AT/MT del tipo especial, funcionen correctamente. Según la naturaleza de la posición con y sin unidades de control y protección integradas, comprende revisar lo que corresponda : Doble Máxima intensidad 3F y neutro en AT + máxima intensidad 3F y neutro en MT + intensidad de neutro en MT + diferencial de fases + cuba trafo + cuba bobina+ diferencial de neutro + máxima tensión + alarma homopolar + imagen térmica + fallo interruptor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</si>
  <si>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X66229</t>
  </si>
  <si>
    <t>EG2310</t>
  </si>
  <si>
    <t>Rec. Reglamentario Protecciones Posición Trafo de AT/MT1/MT2</t>
  </si>
  <si>
    <t>Consiste en verificar que las protecciones reglamentarias que conforman el equipamiento de una posición de transformador AT/MT1/MT2, funcionen correctamente. Comprende revisar posiciones con y sin unidades de control y protección integradas, y las protecciones consideradas reglamentarias: Doble Máxima intensidad 3F en AT + máxima intensidad 3F y neutro en MT1/MT2 + máxima intensidad p.a.t. neutro en MT1/MT2 + diferencial de fases + máxima tensión + alarma homopolar + imagen térmica o equipamiento de protecciones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</si>
  <si>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X66231</t>
  </si>
  <si>
    <t>EG2330</t>
  </si>
  <si>
    <t>Revisión Protecciones Posición Trafo de AT/ MT1/MT2</t>
  </si>
  <si>
    <t>Consiste en revisar que todas las protecciones y automatismos que conforman el equipamiento de una posición de Trafo AT/MT1/MT2, funcionen correctamente. Según la naturaleza de la posición con y sin unidades de control y protección integradas, comprende revisar lo que corresponda : Doble Máxima intensidad 3F y neutro en AT + máxima intensidad 3F y neutro en MT1/MT2 + máxima intensidad de neutro en p.a.t. en MT1/MT2 + diferencial de fases + cuba trafo + cuba bobina+ diferencial de neutro MT1/MT2 + máxima tensión + alarma homopolar + imagen térmica trafo + imajen térmica compensadores + fallo interruptor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</si>
  <si>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X66233</t>
  </si>
  <si>
    <t>EG2350</t>
  </si>
  <si>
    <t>Rec. Reglamentario Protecciones Posición Trafo de AT/AT</t>
  </si>
  <si>
    <t>Consiste en verificar que las protecciones reglamentarias que conforman el equipamiento de una posición de transformador AT/AT, funcionen correctamente. Comprende revisar posiciones con y sin unidades de control y protección integradas, y las protecciones consideradas reglamentarias: Máxima intensidad 3F y neutro en AT/AT+ máxima intensidad de neutro en AT/AT + diferencial de fases + cuba trafo, o equipamiento de protecciones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</si>
  <si>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X66235</t>
  </si>
  <si>
    <t>EG2370</t>
  </si>
  <si>
    <t xml:space="preserve">Revisión Protecciones Posición Trafo de AT/AT </t>
  </si>
  <si>
    <t>Consiste en revisar que todas las protecciones y automatismos que conforman el equipamiento de una posición de Trafo AT/AT. Según la naturaleza de la posición con y sin unidades de control y protección integradas, comprende revisar lo que corresponda : Máxima intensidad 3F y neutro en AT/AT + máxima intensidad de neutro en AT/AT+ diferencial de fases + fallo interruptor en AT/AT + cuba trafo + sincronismo,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</si>
  <si>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X66237</t>
  </si>
  <si>
    <t>EG2390</t>
  </si>
  <si>
    <t>Rec. Reglamentario Protecciones Posición Trafo de AT/AT especial</t>
  </si>
  <si>
    <t>Consiste en verificar que las protecciones reglamentarias que conforman el equipamiento de una posición de transformador AT/AT especial, funcionen correctamente. Comprende revisar posiciones con y sin unidades de control y protección integradas, y las protecciones consideradas reglamentarias: Doble Máxima intensidad 3F y neutro en AT/AT + Protección de distancia en AT/AT + diferencial de fases + cuba trafo o equipamiento de protecciones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</si>
  <si>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X66239</t>
  </si>
  <si>
    <t>EG2410</t>
  </si>
  <si>
    <t>Revisión Protecciones Posición Trafo de AT/AT especial</t>
  </si>
  <si>
    <t>Consiste en revisar que todas las protecciones y automatismos que conforman el equipamiento de una posición de Trafo AT/AT del tipo especial funcionen correctamente. Según la naturaleza de la posición con y sin unidades de control y protección integradas, comprende revisar lo que corresponda : Doble máxima Máxima intensidad 3F y neutro en AT + máxima intensidad 3F en MT + Protección de distancia en AT/AT + cuba trafo + diferencial de fases + fallo interruptor + sincronismo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</si>
  <si>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X66241</t>
  </si>
  <si>
    <t>EG2430</t>
  </si>
  <si>
    <t>Rec. Reglamentario Protecciones Posición Trafo de AT1/AT2/AT3</t>
  </si>
  <si>
    <t>Consiste en verificar que las protecciones reglamentarias que conforman el equipamiento de una posición de transformador AT1/AT2/AT3, funcionen correctamente. Comprende revisar posiciones con y sin unidades de control y protección integradas, y las protecciones consideradas reglamentarias: Doble Máxima intensidad 3F y neutro en AT1 + máxijma intensidad 3F y neutro en AT2 y AT3 + diferencial de fases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</si>
  <si>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X66243</t>
  </si>
  <si>
    <t>EG2450</t>
  </si>
  <si>
    <t>Revisión Protecciones Posición Trafo de AT1/AT2/AT3</t>
  </si>
  <si>
    <t>Consiste en revisar que todas las protecciones y automatismos que conforman el equipamiento de una posición de Trafo AT1/AT2/AT3, funcionen correctamente. Según la naturaleza de la posición con y sin unidades de control y protección integradas, comprende revisar lo que corresponda : Doble máxima intensidad 3 fases y neutro en AT1 + Protección de distancia en AT1 + máxima intensidad 3F en AT2 + Protección de distancia en AT2 + diferencial de fases + máxima intensidad 3F en AT3 + cuba trafo + cuba bobina + fallo interruptor + sincronismo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se comprobará que todas las señales y mandos se registran y operan como corresponde,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</si>
  <si>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X66245</t>
  </si>
  <si>
    <t>EG2470</t>
  </si>
  <si>
    <t>Rec. Reglamentario Protecciones Posición de Trafo AT1/AT2/MT</t>
  </si>
  <si>
    <t>Consiste en verificar que las protecciones reglamentarias que conforman el equipamiento de una posición de transformador AT1/AT2/MT, funcionen correctamente. Comprende revisar posiciones con y sin unidades de control y protección integradas, y las protecciones consideradas reglamentarias: Máxima intensidad 3F y neutro en AT1/AT2 + diferencial de fases + máxima intensidad 3F en MT o equipamiento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</si>
  <si>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X66247</t>
  </si>
  <si>
    <t>EG2490</t>
  </si>
  <si>
    <t>Revisión Protecciones Posición de Trafo AT1/AT2/MT</t>
  </si>
  <si>
    <t>Consiste en revisar que todas las protecciones y automatismos que conforman el equipamiento de una posición de Trafo AT1/AT2/MT, funcionen correctamente. Según la naturaleza de la posición con y sin unidades de control y protección integradas, comprende revisar lo que corresponda : Máxima intensidad 3 fases y neutro en AT1/AT2 + máxima intensidad 3F en MT + diferencial de fases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se comprobará que todas las señales y mandos se registran y operan como corresponde,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</si>
  <si>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X66249</t>
  </si>
  <si>
    <t>EG2510</t>
  </si>
  <si>
    <t>Rec. Reglamentario Protecciones Posición de Trafo AT1/AT2/MT especial</t>
  </si>
  <si>
    <t>Consiste en verificar que las protecciones reglamentarias que conforman el equipamiento de una posición de transformador AT1/AT2/MT, funcionen correctamente. Comprende revisar posiciones con y sin unidades de control y protección integradas, y las protecciones consideradas reglamentarias: Doble Máxima intensidad 3F y neutro en AT1 + máxima intensidad 3F en AT2 + distancia en AT1/AT2 + máxima intensidad 3F y neutro en MT + diferencial de fases + diferencial de neutro en MT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</si>
  <si>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X66251</t>
  </si>
  <si>
    <t>EG2530</t>
  </si>
  <si>
    <t>Revisión Protecciones Posición de Trafo AT1/AT2/MT especial</t>
  </si>
  <si>
    <t>Consiste en revisar que todas las protecciones y automatismos que conforman el equipamiento de una posición de Trafo AT1/AT2/AT3, funcionen correctamente. Según la naturaleza de la posición con y sin unidades de control y protección integradas, comprende revisar lo que corresponda : Doble máxima intensidad 3 fases y neutro en AT1 + máxima intensidad p.a.t. neutro MT + Protección de distancia en AT1 + máxima intensidad 3F en AT2 + Protección de distancia en AT2 + diferencial de fases + máxima intensidad 3F en AT3 + cuba trafo + cuba bobina + fallo interruptor + sincronismo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se comprobará que todas las señales y mandos se registran y operan como corresponde,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</si>
  <si>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X66253</t>
  </si>
  <si>
    <t>EG2550</t>
  </si>
  <si>
    <t>Rec. Reglamentario Protecciones Posición Trafo-feeder</t>
  </si>
  <si>
    <t>Consiste en verificar que las protecciones reglamentarias que conforman el equipamiento de una posición de Trafo-feeder (AT1/AT2 con salida de transporte), funcionen correctamente. Comprende revisar posiciones con y sin unidades de control y protección integradas, y las protecciones consideradas reglamentarias: Protección de distancia + protección de máxima intensidad direccional de neutro + imagen térmica +  direccional de neutro + máx. intensidad 3F lado AT1+ máx. intens. Fases lado AT2 + prot.dif.trafo 1 + prot.dif.trafo 2 + localizador de defectos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</si>
  <si>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X66255</t>
  </si>
  <si>
    <t>EG2570</t>
  </si>
  <si>
    <t>Revisión Protecciones Posición Trafo-feeder</t>
  </si>
  <si>
    <t>Consiste en revisar que todas las protecciones y automatismos que conforman el equipamiento de una posición de Trafo AT1/AT2/AT3, funcionen correctamente. Según la naturaleza de la posición con y sin unidades de control y protección integradas, comprende revisar lo que corresponda : Protección de distancia + protección de máxima intensidad direccional de neutro + imagen térmica +  direccional de neutro + máx. intensidad 3F lado AT1+ máx. intens. Fases lado AT2 + prot.dif.trafo 1 + prot.dif.trafo 2 + localizador de defectos + cuba trafo + fallo interruptor + sincronismo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se comprobará que todas las señales y mandos se registran y operan como corresponde,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</si>
  <si>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X66257</t>
  </si>
  <si>
    <t>EG2590</t>
  </si>
  <si>
    <t>Rec. Reglamentario Protecciones Posición Batería de Condensadores MT</t>
  </si>
  <si>
    <t>Consiste en verificar que las protecciones reglamentarias que conforman el equipamiento de una posición Batería de Condensadores MT, funcionen correctamente. Comprende revisar posiciones con y sin unidades de control y protección integradas, y las protecciones consideradas reglamentarias: Máxima intensidad 3F y neutro + desequilibrio intensidad nivel 1 y 2 + máxima tensión + mínima tensión + desequilibrio de tensiones + cuba bateria, o equipamiento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</si>
  <si>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X66259</t>
  </si>
  <si>
    <t>EG2610</t>
  </si>
  <si>
    <t>Revisión Protecciones Posición Batería de Condensadores MT</t>
  </si>
  <si>
    <t>Consiste en verificar que las protecciones que conforman el equipamiento de una posición Batería de Condensadores MT, funcionen correctamente. Comprende revisar posiciones con y sin unidades de control y protección integradas, y las protecciones que correspondan: Máxima intensidad 3F y neutro + desequilibrio intensidad nivel 1 y 2 + máxima tensión + mínima tensión + desequilibrio de tensiones + cuba batería, o equipamiento equivalente + Oscilografía + Convertidores de medida + Mando y señalización + Alarmas + Relés auxiliares + Enclavamientos + verificación de comunicación si existe Además de la verificación del funcionamiento de las protecciones, se comprobará que todas las señales y mandos se registran y operan como corresponde,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</si>
  <si>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X66261</t>
  </si>
  <si>
    <t>EG2630</t>
  </si>
  <si>
    <t>Rec. Reglamentario Protecciones Posición Batería condensadores AT</t>
  </si>
  <si>
    <t>Consiste en verificar que las protecciones reglamentarias que conforman el equipamiento de una posición Batería de Condensadores AT, funcionen correctamente. Comprende revisar posiciones con y sin unidades de control y protección integradas, y las protecciones consideradas reglamentarias: Doble Máxima intensidad 3F y neutro + desequilibrio intensidad nivel 1 y 2 + máxima tensión + mínima tensión, o equipamiento equivalente Además de la verificación del funcionamiento de las protecciones, se comprobará que todas las señales y mandos se registran y operan como corresponde, tanto a nivel local como por telemando. Que el interruptor obedece a todas las órdenes, comprobando indirectamente que toda la cadena (automatismos, relés, etc.) funciona correctamente. En el caso de que exista comunicación, incluye también su revisión Se verificarán siguiendo los procedimientos editados por la propiedad o en su defecto los estipulados por el fabricante. Comprende pruebas con interruptor, la presentación del correspondiente informe, así como el rellenado de las correspondientes bases de datos, las cuales serán proporcionadas por la Empresa propietaria. En caso de detectar alguna disfunción se informará al técnico responsable de la propiedad.</t>
  </si>
  <si>
    <t>X66263</t>
  </si>
  <si>
    <t>EG2650</t>
  </si>
  <si>
    <t>Revisión Protecciones Posición Batería de condensadores en AT</t>
  </si>
  <si>
    <t>Consiste en verificar que las protecciones que conforman el equipamiento de una posición Batería de Condensadores AT, funcionen correctamente. Comprende revisar posiciones con y sin unidades de control y protección integradas, y las protecciones que correspondan: Doble Máxima intensidad 3F y neutro + desequilibrio intensidad nivel 1 y 2 + máxima tensión + mínima tensión, o equipamiento equivalente + Oscilografía + Convertidores de medida + Mando y señalización + Alarmas + Relés auxiliares + Enclavamientos + verificación de comunicación si existe Además de la verificación del funcionamiento de las protecciones, se comprobará que todas las señales y mandos se registran y operan como corresponde,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</si>
  <si>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X66265</t>
  </si>
  <si>
    <t>EG30</t>
  </si>
  <si>
    <t>REVISIONES TELECONTROL</t>
  </si>
  <si>
    <t>X663</t>
  </si>
  <si>
    <t>EG3050</t>
  </si>
  <si>
    <t>Revisión local de la RTU de Línea MT</t>
  </si>
  <si>
    <t>Se realizará una revisión (diagnostico) locál de la RTU de Línea MT contra el centro de control, según protocolos propios o en defecto los del fabricante. Consiste en efectuar: Comprobación de entradas digitales Comprobación de entradas analógicas Comprobación de salidas digitales Comprobación de automatismos si existen</t>
  </si>
  <si>
    <t>X66305</t>
  </si>
  <si>
    <t>EG3100</t>
  </si>
  <si>
    <t>Revisión local de la RTU de MT</t>
  </si>
  <si>
    <t>Se realizará una revisión (diagnostico) locál de la RTU en MT contra el centro de control, según protocolos propios o en defecto los del fabricante. Consiste en efectuar: Comprobación de entradas digitales Comprobación de entradas analógicas Comprobación de salidas digitales Comprobación de automatismos si existen</t>
  </si>
  <si>
    <t>X66310</t>
  </si>
  <si>
    <t>EG3150</t>
  </si>
  <si>
    <t>Revisión local de la RTU de AT o UCS del SICOP</t>
  </si>
  <si>
    <t>Se realizará una revisión (diagnostico) locál de la RTU en AT o UCS del SICOP contra el centro de control, según protocolos propios o en defecto los del fabricante. Consiste en efectuar: Comprobación de entradas digitales Comprobación de entradas analógicas Comprobación de salidas digitales Comprobación de automatismos si existen</t>
  </si>
  <si>
    <t>X66315</t>
  </si>
  <si>
    <t>EG3200</t>
  </si>
  <si>
    <t>Revisión local remota autoproductores</t>
  </si>
  <si>
    <t>Se realizará una revisión (diagnostico) locál de ambos extremos de los equipos de remota/teledisparo autoproductores contra el centro de control, según protocolos propios o en defecto los del fabricante. Consiste en efectuar: Comprobación de entradas digitales Comprobación de entradas analógicas Comprobación de salidas digitales Comprobación de automatismos si existen Comprobación del Teledisparo</t>
  </si>
  <si>
    <t>X66320</t>
  </si>
  <si>
    <t>EG3250</t>
  </si>
  <si>
    <t>Verificación telecontrol</t>
  </si>
  <si>
    <t>Se realizará una verificación de los equipos asociados a telecontrol, observando el correcto estado de la : ** RTU y puesto local ** Fijación y estado de los armarios ** Ventiladores, rejillas, filtros ** Conexionados del sistema de telecontrol ** Elementos de interfase ( relés, optoacopladores, convertidores…) ** Inspección local de alarmas exteriores. ** Inspección visual genérica ** ..... etc</t>
  </si>
  <si>
    <t>X66325</t>
  </si>
  <si>
    <t>EG3300</t>
  </si>
  <si>
    <t>Revisión terminal local y auxiliares</t>
  </si>
  <si>
    <t>Se realizará una limpieza y revisión de los equipos, comprobando su completa funcionalidad, según procedimientos propios. De considerarán: **Monitor **ordenador **Impresora si existe **UPS u ondulador ** ……. Etc.</t>
  </si>
  <si>
    <t>X66330</t>
  </si>
  <si>
    <t>EG3350</t>
  </si>
  <si>
    <t>Revisión sistema comunicación local</t>
  </si>
  <si>
    <t>Comprende la revisión de todos los equipos implicados en el sistema de comunicación, para la supervisión de los equios de protección/trelecontrol via RTC o equivalente, tales como: **Modem **Multiplexores **Discriminadores **Concentradores **Cables afectados **Configuración en equipos afectados ** ….etc Consistirá en verificar la funcionaliddad del sistema y sus equipos asociados</t>
  </si>
  <si>
    <t>X66335</t>
  </si>
  <si>
    <t>EG40</t>
  </si>
  <si>
    <t>ADECUAR/CORREGIR AJUSTES PROTECCIONES</t>
  </si>
  <si>
    <t>X664</t>
  </si>
  <si>
    <t>EG4050</t>
  </si>
  <si>
    <t>Adecuar ajustes</t>
  </si>
  <si>
    <t>Consiste en implementar los ajustes en las protecciones. Los ajustes serán entregados por la Unidad de la Empresa Propietaria. No se contempla la verificación de la protección con los ajustes "nuevos". Comprende la presentación del correspondiente informe, así como el rellenado de las correspondientes bases de datos, las cuales serán proporcionadas por la Empresa propietaria. En caso de detectar algun mal funcionamiento se informará al técnico responsable de la subestación.</t>
  </si>
  <si>
    <t>X66405</t>
  </si>
  <si>
    <t>EG4100</t>
  </si>
  <si>
    <t>Recalculo de ajustes salida MT , por cambio topológico</t>
  </si>
  <si>
    <t>Consiste en recalcular los ajustes de las protecciones que equipan a una salida de MT cuyo equipamiento típico es máxima intensidad de fases y neutro, por cambios topológicos en la red.Se ajustarán las citadas protecciones siguiendo los procedimientos editados por la propiedad. Comprende la entrega de los citados ajustes en soporte papel ( 2 copias ) y en soporte informático e, es decir ( diskette). La Compañía entregará todos los datos necesarios para el correcto recálculo de los ajustes.</t>
  </si>
  <si>
    <t>X66410</t>
  </si>
  <si>
    <t>EG4150</t>
  </si>
  <si>
    <t>Calculo de ajustes para Nuevos Suministros MT</t>
  </si>
  <si>
    <t>Consiste en calcular los ajustes de las protecciones que equipan el sistema protectivo de un nuevo cliente de la compañia Eléctrica. El equipamiento típico es máxima intensidad de fases y neutro.Se ajustarán las citadas protecciones siguiendo los procedimientos editados por la propiedad. Comprende la entrega de los citados ajustes en soporte papel ( 2 copias ) conforme al formato normalizado por la Compañía eléctrica y en soporte informático e, es decir ( diskette). Está incluida la verificación de la selectividad con las protecciones "aguas arriba" ya existentes, así como la modificación de los mismos en caso necesario, así como la modificación de las bases d edatos existentes. La Compañía entregará todos los datos necesarios para el correcto cálculo de los ajustes del nuevo cliente.</t>
  </si>
  <si>
    <t>X66415</t>
  </si>
  <si>
    <t>EG4200</t>
  </si>
  <si>
    <t>Recálculo de ajustes de un trafo AT / MT</t>
  </si>
  <si>
    <t>Consiste en recalcular los ajustes de las protecciones que equipan a un trafo AT / MT con equipamiento standard..Se ajustarán las citadas protecciones siguiendo los procedimientos editados por la propiedad. Comprende la entrega de los citados ajustes en soporte papel ( 2 copias ) conforme al formato normalizado por la Compañía eléctrica y en soporte informático e, es decir ( diskette). Está incluida la verificación de la selectividad con las protecciones de su entorno que puedan estar implicadas, así como la modificación de los mismos en caso necesario, así como lapuesta al día de las bases de datos existentes. La Compañía entregará todos los datos necesarios para el correcto recálculo de los ajustes.</t>
  </si>
  <si>
    <t>X66420</t>
  </si>
  <si>
    <t>EG4250</t>
  </si>
  <si>
    <t>Recálculo de ajustes Línea de 45 a 66 kV, por cambio topológico en la red.</t>
  </si>
  <si>
    <t>Consiste en recalcular los ajustes de las protecciones que equipan a una salida de Línea de 45 a 66 kV con equipamiento standard, es decir la formada por protección de máxima intensidad direccional de fases + neutro.Este recálculo se efectúa por modificaciones topólogica en la red. Se ajustarán las citadas protecciones siguiendo los procedimientos editados por la propiedad. Comprende la entrega de los citados ajustes en soporte papel ( 2 copias ) conforme al formato normalizado por la Compañía eléctrica y en soporte informático e, es decir ( diskette). Está incluida la verificación de la selectividad con las protecciones de su entorno que puedan estar implicadas, así como la modificación de los mismos en caso necesario, así como lapuesta al día de las bases de datos existentes. La Compañía entregará todos los datos necesarios para el correcto recálculo de los ajustes.</t>
  </si>
  <si>
    <t>X66425</t>
  </si>
  <si>
    <t>EG4300</t>
  </si>
  <si>
    <t>Recálculo de ajustes Linea de Transporte, por modificaciones topológicas en la red.</t>
  </si>
  <si>
    <t>Consiste en recalcular los ajustes de las protecciones que equipan a una salida de transporte con equipamiento standard, es decir la formada por protección de distancia + prot. Direccional de neutro. Estos cambios re realizan por modificaciones topológicas en la red. Se ajustarán las citadas protecciones siguiendo los procedimientos editados por la propiedad. Comprende la entrega de los citados ajustes en soporte papel ( 2 copias ) conforme al formato normalizado por la Compañía eléctrica y en soporte informático e, es decir ( diskette). Está incluida la verificación de la selectividad con las protecciones de su entorno que puedan estar implicadas, así como la modificación de los mismos en caso necesario, así como lapuesta al día de las bases de datos existentes. La Compañía entregará todos los datos necesarios para el correcto recálculo de los ajustes.</t>
  </si>
  <si>
    <t>X66430</t>
  </si>
  <si>
    <t>EG4350</t>
  </si>
  <si>
    <t>Recálculo de ajustes Línea de Transporte critica, por modificaciones topológicas en la red.</t>
  </si>
  <si>
    <t>Consiste en recalcular los ajustes de las protecciones que equipan a una salida de transporte critica con equipamiento standard, es decir la formada por doble sistema protectivo. Este recálculo se efectúa como consecuencia de cambios topológicos en la red. Se ajustarán las citadas protecciones siguiendo los procedimientos editados por la propiedad. Comprende la entrega de los citados ajustes en soporte papel ( 2 copias ) conforme al formato normalizado por la Compañía eléctrica y en soporte informático e, es decir ( diskette). Está incluida la verificación de la selectividad con las protecciones de su entorno que puedan estar implicadas, así como la modificación de los mismos en caso necesario, así como lapuesta al día de las bases de datos existentes. La Compañía entregará todos los datos necesarios para el correcto recálculo de los ajustes.</t>
  </si>
  <si>
    <t>X66435</t>
  </si>
  <si>
    <t>EG50</t>
  </si>
  <si>
    <t>ADECUAR/CORREGIR PROTECCIONES Y TELECONTROL</t>
  </si>
  <si>
    <t>X665</t>
  </si>
  <si>
    <t>EG5050</t>
  </si>
  <si>
    <t>Localización y reparación avería protecciones y/o telecontrol</t>
  </si>
  <si>
    <t>Resolución de una avería de los equipos de telecontrol por un técnico especialista en el sector  con equipamiento adecuado a las necesidades. (Sin contabilizar el incremento por horario nocturno ó festivo)</t>
  </si>
  <si>
    <t>X66505</t>
  </si>
  <si>
    <t>EG5060</t>
  </si>
  <si>
    <t>Modificación esquemas control, protecciones o telecontrol en campo</t>
  </si>
  <si>
    <t>Hora de técnico necesaria para la puesta al día de esquemas de control, protección o telecontrol en campo.</t>
  </si>
  <si>
    <t>X66506</t>
  </si>
  <si>
    <t>EG5070</t>
  </si>
  <si>
    <t>Regeneración y comprobación de bdd con nuevo DIDI, hasta 500 tags y aumento del primer dígito de versión de DIDI (1er.XX.XX).</t>
  </si>
  <si>
    <t>Regeneración y comprobación de bdd con nuevo diccionario de Telecontrol (DIDI) para Sistemas de Telecontrol de hasta 500 tags y aumento del primer dígito de versión de diccionario (1er.XX.XX).</t>
  </si>
  <si>
    <t>X66507</t>
  </si>
  <si>
    <t>EG5080</t>
  </si>
  <si>
    <t>Regeneración y comprobación de bdd con nuevo DIDI, hasta 2.000 tags y aumento del primer dígito de versión de DIDI (1er.XX.XX).</t>
  </si>
  <si>
    <t>Regeneración y comprobación de bdd con nuevo diccionario de Telecontrol (DIDI) para Sistemas de Telecontrol de hasta 2.000 tags y aumento del primer dígito de versión de diccionario (1er.XX.XX).</t>
  </si>
  <si>
    <t>X66508</t>
  </si>
  <si>
    <t>EG5090</t>
  </si>
  <si>
    <t>Regeneración y comprobación de bdd con nuevo DIDI, superior a 2.000 tags y aumento del primer dígito de versión de DIDI (1er.XX.XX).</t>
  </si>
  <si>
    <t>Regeneración y comprobación de bdd con nuevo diccionario de Telecontrol (DIDI) para Sistemas de Telecontrol superior a 2.000 tags y aumento del primer dígito de versión de diccionario (1er.XX.XX).</t>
  </si>
  <si>
    <t>X66509</t>
  </si>
  <si>
    <t>EG5100</t>
  </si>
  <si>
    <t>Regeneración y comprobación de bdd con nuevo DIDI, hasta 500 tags y aumento del segundo o tercer dígito de versión de DIDI (XX.2o.3er).</t>
  </si>
  <si>
    <t>Regeneración y comprobación de bdd con nuevo diccionario de Telecontrol (DIDI) para Sistemas de Telecontrol de hasta 500 tags y aumento del segundo o tercer dígito de versión de diccionario (XX.2o.3er).</t>
  </si>
  <si>
    <t>X66510</t>
  </si>
  <si>
    <t>EG5110</t>
  </si>
  <si>
    <t>Regeneración y comprobación de bdd con nuevo DIDI, hasta 2.000 tags y aumento del segundo o tercer dígito de versión de DIDI (XX.2o.3er).</t>
  </si>
  <si>
    <t>Regeneración y comprobación de bdd con nuevo diccionario de Telecontrol (DIDI) para Sistemas de Telecontrol de hasta 2.000 tags y aumento del segundo o tercer dígito de versión de diccionario (XX.2o.3er).</t>
  </si>
  <si>
    <t>X66511</t>
  </si>
  <si>
    <t>EG5120</t>
  </si>
  <si>
    <t>Regeneración y comprobación de bdd con nuevo DIDI, superior a 2.000 tags y aumento del segundo o tercer dígito de versión de DIDI (XX.2o.3er).</t>
  </si>
  <si>
    <t>Regeneración y comprobación de bdd con nuevo diccionario de Telecontrol (DIDI) para Sistemas de Telecontrol superior a 2.000 tags y aumento del segundo o tercer dígito de versión de diccionario (XX.2o.3er).</t>
  </si>
  <si>
    <t>X66512</t>
  </si>
  <si>
    <t>EG5350</t>
  </si>
  <si>
    <t>Sustitución rack de 19 pulgadas para ampliac. O adecuación de unidad central y/o tarjetas E/S en remota AT</t>
  </si>
  <si>
    <t>X66535</t>
  </si>
  <si>
    <t>EG5400</t>
  </si>
  <si>
    <t>Sustitución de banderola en celda de MT</t>
  </si>
  <si>
    <t>Sustitución de banderola en celda de MT con protección de máxima intensidad de tres fases, neutro y neutro sensible. Incluye construcción de banderola, montaje de relés y conexionado, embalaje, tranasporte a la subestación, descarga, desembaleje, instalación en celda y conexionado interior a la misma, pruebas de cableado y puesta en servicio según protocolos de la propiedad. No incluye cálculos de ajustes ni ensayo de relés)</t>
  </si>
  <si>
    <t>X66540</t>
  </si>
  <si>
    <t>EG5450</t>
  </si>
  <si>
    <t>Adecuación de esquemas para inhibición de relés de neutro sensible</t>
  </si>
  <si>
    <t>Adecuación de esquemas para inhibición de relés de neutro sensible en una salida de línea de MT. Incluye pruebas de cableado y y puesta en servicio según protocolos de la empresa</t>
  </si>
  <si>
    <t>X66545</t>
  </si>
  <si>
    <t>EG5500</t>
  </si>
  <si>
    <t xml:space="preserve">Calibración de convertidor de cualquier tipo excepto potencia </t>
  </si>
  <si>
    <t>Calibración y ajuste de cualquier tipo convertidor (excepto potencia) en laboratorio, con patrones adecuados , calibrados y trazables, siguiendo los procedimientos editados por la propiedad. De cada convertidor se entregará el correspondiente certificado. Incluye transporte, embalaje, etc.</t>
  </si>
  <si>
    <t>X66550</t>
  </si>
  <si>
    <t>EG5550</t>
  </si>
  <si>
    <t>Calibración de convertidor de potencia activa o reactiva</t>
  </si>
  <si>
    <t>Calibración y ajuste de convertidor de activa o reactiva en laboratorio, con patrones adecuados , calibrados y trazables, siguiendo los procedimientos editados por la propiedad. De cada convertidor se entregará el correspondiente certificado. Incluye transporte, embalaje, etc.</t>
  </si>
  <si>
    <t>X66555</t>
  </si>
  <si>
    <t>EG5600</t>
  </si>
  <si>
    <t>Calibración de convertidor combinado potencia activa-reactiva</t>
  </si>
  <si>
    <t>Calibración y ajuste de convertidor combinado (activa-reactiva) en laboratorio, con patrones adecuados , calibrados y trazables, siguiendo los procedimientos editados por la propiedad. De cada convertidor se entregará el correspondiente certificado. Incluye transporte, embalaje, etc.</t>
  </si>
  <si>
    <t>X66560</t>
  </si>
  <si>
    <t>EG5650</t>
  </si>
  <si>
    <t>Sustitución de ondulador o UPS</t>
  </si>
  <si>
    <t>X66565</t>
  </si>
  <si>
    <t>EG5700</t>
  </si>
  <si>
    <t>Limpieza de tarjetas y equipos de telecontrol</t>
  </si>
  <si>
    <t>Se realizará la limpieza de los equipos, las tarjetas y/o módulos de los que conste la instalación de telecontrol así como de los conectores y contactos con útiles apropiados para ello.</t>
  </si>
  <si>
    <t>X66570</t>
  </si>
  <si>
    <t>EG5750</t>
  </si>
  <si>
    <t>Sustitución fungibles en equipos de protección o telecontrol</t>
  </si>
  <si>
    <t>Consiste en sustitución de papel, tinta….. En oscilos, impresoras, registradores,……</t>
  </si>
  <si>
    <t>X66575</t>
  </si>
  <si>
    <t>EG5800</t>
  </si>
  <si>
    <t>Reparación equipos de protección y/o telecontrol</t>
  </si>
  <si>
    <t>En concepto de gestión de la reparación (envío, recepción, control de calidad, etc.), mantenimiento del equipo reparado (condiciones de almacenaje, alimentación cíclica en caso necesario, estado baterías, etc.), garantía del buen estado del repuesto y control del mismo, se pagará por cada reparación que se gestione, un 15 % sobre factura documentada de la reparación.</t>
  </si>
  <si>
    <t>X66580</t>
  </si>
  <si>
    <t>EG5850</t>
  </si>
  <si>
    <t>Adecuación Base de Datos</t>
  </si>
  <si>
    <t>Programación/modificación BBDD en cualquier equipo de los descritos, según la operativa: - Recogida soporte BD (configuración en soporte papel y en EPROM o disco); dicho soporte será entregado por personal de la propiedad asignado a tal efecto. -Incluye elaboración, carga y ensayo</t>
  </si>
  <si>
    <t>X66585</t>
  </si>
  <si>
    <t>EG5900</t>
  </si>
  <si>
    <t>Localización y reparación avería Fibra Óptica</t>
  </si>
  <si>
    <t>Resolución de una avería de Fibra Óptica (plástico o vidrio), prueba reflexometría para localización y reparación de la avería (fusión, torpedo, pictails) incluyendo las pruebas finales de la fibra por un técnico especialista en el sector con equipamiento adecuado a las necesidades. (Sin contabilizar el incremento por horario nocturno ó festivo)</t>
  </si>
  <si>
    <t>X66590</t>
  </si>
  <si>
    <t>EH</t>
  </si>
  <si>
    <t>COMUNES SUBESTACIÓN</t>
  </si>
  <si>
    <t>X67</t>
  </si>
  <si>
    <t>EH00</t>
  </si>
  <si>
    <t>SERVICIOS AUXILIARES</t>
  </si>
  <si>
    <t>X670</t>
  </si>
  <si>
    <t>EH0050</t>
  </si>
  <si>
    <t xml:space="preserve">Montaje de conjunto de servicios auxiliares tipo 2L + 1P, celda no extensible </t>
  </si>
  <si>
    <t>Montaje de conjunto de servicios auxiliares tipo 2L + 1P, celda no extensible</t>
  </si>
  <si>
    <t>X67005</t>
  </si>
  <si>
    <t>EH0060</t>
  </si>
  <si>
    <t xml:space="preserve">Suministro y montaje de conjunto de servicios auxiliares tipo 2L + 1P, celda no extensible </t>
  </si>
  <si>
    <t>Suministro y montaje de conjunto de servicios auxiliares tipo 2L + 1P, celda no extensible</t>
  </si>
  <si>
    <t>X67006</t>
  </si>
  <si>
    <t>EH0100</t>
  </si>
  <si>
    <t>Montaje de trafo de servicios auxiliares de hasta 630 kVA y 36 kV</t>
  </si>
  <si>
    <t>X67010</t>
  </si>
  <si>
    <t>EH0110</t>
  </si>
  <si>
    <t>Suministro y montaje de trafo de servicios auxiliares de hasta 630 kVA y 36 kV</t>
  </si>
  <si>
    <t>X67011</t>
  </si>
  <si>
    <t>EH0150</t>
  </si>
  <si>
    <t>Suministro y montaje de base portafusibles MT</t>
  </si>
  <si>
    <t>Suministro y montaje de base portafusibles MT con fusible incorporado</t>
  </si>
  <si>
    <t>X67015</t>
  </si>
  <si>
    <t>EH10</t>
  </si>
  <si>
    <t>TUBOS (PVC/ACERO/FLEXIBLES)</t>
  </si>
  <si>
    <t>X671</t>
  </si>
  <si>
    <t>EH1050</t>
  </si>
  <si>
    <t>Suministroy montaje tubo PVC roscado Pg21</t>
  </si>
  <si>
    <t>Suministro, tendido y montaje tubo PVC Pg21, curvado cuando proceda, enterrado en parque (incluida excavación, relleno y aportación tubo) o fijado en paredes o estructuras cuando proceda</t>
  </si>
  <si>
    <t>X67105</t>
  </si>
  <si>
    <t>EH1070</t>
  </si>
  <si>
    <t>Suministro y montaje tubo PVC roscado Pg48</t>
  </si>
  <si>
    <t>Suministro, tendido y montaje tubo PVC Pg48, curvado cuando proceda, enterrado en parque (incluida excavación, relleno y aportación tubo) o fijado en paredes o estructuras cuando proceda</t>
  </si>
  <si>
    <t>X67107</t>
  </si>
  <si>
    <t>EH1080</t>
  </si>
  <si>
    <t>Suministro y montaje tubo PVC de hasta 63 de 6 Bar de presión nominal</t>
  </si>
  <si>
    <t xml:space="preserve">Suministro, tendido y montaje tubo PVC o PET (según indique la propiedad) de hasta 63, curvado cuando proceda, enterrado en parque (incluida excavación, relleno, aportación tubo y ensamblaje) </t>
  </si>
  <si>
    <t>X67108</t>
  </si>
  <si>
    <t>EH1090</t>
  </si>
  <si>
    <t>Suministro y montaje tubo PVC de 63 a 75 de 6 Bar de presión nominal</t>
  </si>
  <si>
    <t xml:space="preserve">Suministro, tendido y montaje tubo PVC o PET (según indique la propiedad) de 63 a 75, curvado cuando proceda, enterrado en parque (incluida excavación, relleno, aportación tubo y ensamblaje) </t>
  </si>
  <si>
    <t>X67109</t>
  </si>
  <si>
    <t>EH1110</t>
  </si>
  <si>
    <t>Suministro y montaje tubo PVC 90 de 6 Bar de presión nominal</t>
  </si>
  <si>
    <t xml:space="preserve">Suministro, tendido y montaje tubo PVC o PET (según indique la propiedad) 90, curvado cuando proceda, enterrado en parque (incluida excavación, relleno, aportación tubo y ensamblaje) </t>
  </si>
  <si>
    <t>X67111</t>
  </si>
  <si>
    <t>EH1130</t>
  </si>
  <si>
    <t>Suministro y montaje tubo PVC 110 de 6 Bar de presión nominal</t>
  </si>
  <si>
    <t xml:space="preserve">Suministro, tendido y montaje tubo PVC o PET (según indique la propiedad) 110, curvado cuando proceda, enterrado en parque (incluida excavación, relleno, aportación tubo y ensamblaje) </t>
  </si>
  <si>
    <t>X67113</t>
  </si>
  <si>
    <t>EH1150</t>
  </si>
  <si>
    <t>Suministro y montaje tubo PVC 140 de 6 bar de presión nominal</t>
  </si>
  <si>
    <t xml:space="preserve">Suministro, tendido y montaje tubo PVC o PET (según indique la propiedad) 140, curvado cuando proceda, enterrado en parque (incluida excavación, relleno, aportación tubo y ensamblaje) </t>
  </si>
  <si>
    <t>X67115</t>
  </si>
  <si>
    <t>EH1170</t>
  </si>
  <si>
    <t>Suministro y montaje de tubo PVC 160 de 6 Bar de presión nominal</t>
  </si>
  <si>
    <t xml:space="preserve">Suministro, tendido y montaje tubo PVC o PET (según indique la propiedad) 160, curvado cuando proceda, enterrado en parque (incluida excavación, relleno, aportación tubo y ensamblaje) </t>
  </si>
  <si>
    <t>X67117</t>
  </si>
  <si>
    <t>EH1190</t>
  </si>
  <si>
    <t>Suministro y montaje tubo PVC 200 de 6 Bar de presión nominal</t>
  </si>
  <si>
    <t xml:space="preserve">Suministro, tendido y montaje tubo PVC o PET (según indique la propiedad) 200, curvado cuando proceda, enterrado en parque (incluida excavación, relleno, aportación tubo y ensamblaje) </t>
  </si>
  <si>
    <t>X67119</t>
  </si>
  <si>
    <t>EH1210</t>
  </si>
  <si>
    <t xml:space="preserve">Suministro y montaje tubo de acero Pg.36 </t>
  </si>
  <si>
    <t>Suministro y montaje por paredes y estructuras tubo de acero Pg.36 según especificaciones de la propiedad 954, acodado donde proceda</t>
  </si>
  <si>
    <t>X67121</t>
  </si>
  <si>
    <t>EH1230</t>
  </si>
  <si>
    <t xml:space="preserve">Suministro y montaje tubo de acero Pg 48 </t>
  </si>
  <si>
    <t xml:space="preserve">Sauministro y montaje por paredes y estructuras tubo de acero Pg 48 según especificaciones de la propiedad, acodado donde proceda </t>
  </si>
  <si>
    <t>X67123</t>
  </si>
  <si>
    <t>EH1300</t>
  </si>
  <si>
    <t>Suministro y montaje tubo acero flexible forrado con PVC Pg.36</t>
  </si>
  <si>
    <t>Suministro y montaje tubo acero flexible forrado con PVC Pg.36 según especificaciones de la propiedad</t>
  </si>
  <si>
    <t>X67130</t>
  </si>
  <si>
    <t>EH1320</t>
  </si>
  <si>
    <t xml:space="preserve">Suministro y montaje tubo flexible de acero forrado de PVC, Pg 48 </t>
  </si>
  <si>
    <t>Suministro y montaje tubo flexible de acero forrado de PVC, Pg 48 según especificaciones de la propiedad.</t>
  </si>
  <si>
    <t>X67132</t>
  </si>
  <si>
    <t>EH1360</t>
  </si>
  <si>
    <t>Suministro y montaje Racor de unión entre tubos Pg 48 de acero y flexible</t>
  </si>
  <si>
    <t>Suministro y montaje Racor de unión entre tubos Pg 48  de acero y flexible según especificaciones de la propiedad.</t>
  </si>
  <si>
    <t>X67136</t>
  </si>
  <si>
    <t>EH1380</t>
  </si>
  <si>
    <t>Suministro y montaje Manguitos para unión de tuflex Pg.36 a chapa</t>
  </si>
  <si>
    <t>Suministro y montaje Manguitos para unión de tuflex Pg.36 a chapa según especificaciones de la propiedad.</t>
  </si>
  <si>
    <t>X67138</t>
  </si>
  <si>
    <t>EH1450</t>
  </si>
  <si>
    <t xml:space="preserve">Suministro y montaje Racor de unión entre tubo Pg 48 flexible y caja </t>
  </si>
  <si>
    <t>Suministro y montaje Racor de unión entre tubo Pg 48 flexible y caja según especificaciones de la propiedad.</t>
  </si>
  <si>
    <t>X67145</t>
  </si>
  <si>
    <t>EH1480</t>
  </si>
  <si>
    <t>Suministro y montar Tuercas para unión de tubo de acero Pg.48 a chapa</t>
  </si>
  <si>
    <t>Suministro y montaje Tuercas para unión de tubo de acero Pg.48 a chapa según especificaciones de la propiedad</t>
  </si>
  <si>
    <t>X67148</t>
  </si>
  <si>
    <t>EH1510</t>
  </si>
  <si>
    <t>Suministro y montar Boquilla protección de cables</t>
  </si>
  <si>
    <t>Suministro y montaje Boquilla protección de cables según especificaciones de la propiedad.</t>
  </si>
  <si>
    <t>X67151</t>
  </si>
  <si>
    <t>EH1600</t>
  </si>
  <si>
    <t>Montar grapa y contragrapa para tubo de acero PG-36</t>
  </si>
  <si>
    <t>Montar grapa y contragrapa para tubo de acero PG-36 según especificaciones de la propiedad.</t>
  </si>
  <si>
    <t>X67160</t>
  </si>
  <si>
    <t>EH1620</t>
  </si>
  <si>
    <t xml:space="preserve">Montar grapa y contragrapa para tubo de acero Pg.48 </t>
  </si>
  <si>
    <t>Montar grapa y contragrapa para tubo de acero Pg.48 según especificaciones de la propiedad.</t>
  </si>
  <si>
    <t>X67162</t>
  </si>
  <si>
    <t>EH1640</t>
  </si>
  <si>
    <t>Montar Manguitos unión de tubo de acero Pg 36 a</t>
  </si>
  <si>
    <t>Montar Manguitos unión de tubo de acero Pg 36 a tuflex Pg.36 según especificaciones de la propiedad.</t>
  </si>
  <si>
    <t>X67164</t>
  </si>
  <si>
    <t>EH1660</t>
  </si>
  <si>
    <t xml:space="preserve">Montar Reducción hembra Pg 48 - macho Pg 36 </t>
  </si>
  <si>
    <t>Montar Reducción hembra Pg 48 - macho Pg 36 según especificaciones de la propiedad.</t>
  </si>
  <si>
    <t>X67166</t>
  </si>
  <si>
    <t>EH1680</t>
  </si>
  <si>
    <t xml:space="preserve">Suministro y montaje de tubo de acero de 2" </t>
  </si>
  <si>
    <t>Suministro y montaje de tubo de acero de 2" galvanizado, calidad A2-304 según especificaciones de la propiedad .</t>
  </si>
  <si>
    <t>X67168</t>
  </si>
  <si>
    <t>EH1700</t>
  </si>
  <si>
    <t>Suministro y montaje de boquillas protectoras de extremos de tubo de 2"</t>
  </si>
  <si>
    <t>Suministro y montaje de boquillas protectoras de extremos de tubo de 2" según especificaciones de la propiedad .</t>
  </si>
  <si>
    <t>X67170</t>
  </si>
  <si>
    <t>EH1720</t>
  </si>
  <si>
    <t>Suministro y montaje de abarcones galvanizados para fijación mediante tornillo de tubo de 2"</t>
  </si>
  <si>
    <t>Suministro y montaje de abarcones galvanizados para fijación mediante tornillo de tubo de 2" a estructura metálica según especificaciones de la propiedad .</t>
  </si>
  <si>
    <t>X67172</t>
  </si>
  <si>
    <t>EH1760</t>
  </si>
  <si>
    <t>Suministro y montaje Tubo Flexible Coarrugado de diámetro int. de 63 mm.</t>
  </si>
  <si>
    <t xml:space="preserve">Suministro, tendido y montaje tubo flexible coarrugado reforzado de PVC de 63, enterrado en parque (incluida excavación, relleno, aportación tubo y ensamblaje). </t>
  </si>
  <si>
    <t>X67176</t>
  </si>
  <si>
    <t>EH1780</t>
  </si>
  <si>
    <t>Suministro y montaje Tubo Flexible Coarrugado de diámetro int. de 80 mm.</t>
  </si>
  <si>
    <t xml:space="preserve">Suministro, tendido y montaje tubo flexible coarrugado reforzado de PVC de 80, enterrado en parque (incluida excavación, relleno, aportación tubo y ensamblaje). </t>
  </si>
  <si>
    <t>X67178</t>
  </si>
  <si>
    <t>EH1790</t>
  </si>
  <si>
    <t>Tubo flexible corrugado reforzado (D52)</t>
  </si>
  <si>
    <t xml:space="preserve">Suministro, tendido y montaje tubo flexible corrugado reforzado(doble pared interior liso y resistencia a compresión ≥450N según y resistencia a compresión ≥450N según UNE-EN50086) de Polietileno Alta densidad de diámetro interior medio  52 mm, enterrado en parque (incluida excavación, relleno, aportación tubo,manguitos de empalme si fueran necesarios y ensamblaje). </t>
  </si>
  <si>
    <t>X67179</t>
  </si>
  <si>
    <t>EH17A0</t>
  </si>
  <si>
    <t>Tubo flexible corrugado reforzado (D63)</t>
  </si>
  <si>
    <t xml:space="preserve">Suministro, tendido y montaje tubo flexible corrugado reforzado(doble pared interior liso y resistencia a compresión ≥450N según UNE-EN50086) de Polietileno Alta densidad de diámetro interior medio  63 mm, enterrado en parque (incluida excavación, relleno, aportación tubo,manguitos de empalme si fueran necesarios y ensamblaje). </t>
  </si>
  <si>
    <t>X6717A</t>
  </si>
  <si>
    <t>EH17B0</t>
  </si>
  <si>
    <t>Tubo flexible corrugado reforzado (D77)</t>
  </si>
  <si>
    <t xml:space="preserve">Suministro, tendido y montaje tubo flexible corrugado reforzado(doble pared interior liso y resistencia a compresión ≥450N según UNE-EN50086) de Polietileno Alta densidad de diámetro interior medio  77 mm, enterrado en parque (incluida excavación, relleno, aportación tubo,manguitos de empalme si fueran necesarios y ensamblaje). </t>
  </si>
  <si>
    <t>X6717B</t>
  </si>
  <si>
    <t>EH17C0</t>
  </si>
  <si>
    <t>Tubo flexible corrugado reforzado (D93)</t>
  </si>
  <si>
    <t xml:space="preserve">Suministro, tendido y montaje tubo flexible corrugado reforzado(doble pared interior liso y resistencia a compresión ≥450N según UNE-EN50086) de Polietileno Alta densidad de diámetro interior medio  93 mm, enterrado en parque (incluida excavación, relleno, aportación tubo,manguitos de empalme si fueran necesarios y ensamblaje). </t>
  </si>
  <si>
    <t>X6717C</t>
  </si>
  <si>
    <t>EH17D0</t>
  </si>
  <si>
    <t>Tubo flexible corrugado reforzado (D107)</t>
  </si>
  <si>
    <t xml:space="preserve">Suministro, tendido y montaje tubo flexible corrugado reforzado(doble pared interior liso y resistencia a compresión ≥450N según UNE-EN50086) de Polietileno Alta densidad de diámetro interior medio  107 mm, enterrado en parque (incluida excavación, relleno, aportación tubo,manguitos de empalme si fueran necesarios y ensamblaje). </t>
  </si>
  <si>
    <t>X6717D</t>
  </si>
  <si>
    <t>EH17E0</t>
  </si>
  <si>
    <t>Tubo flexible corrugado reforzado (D142)</t>
  </si>
  <si>
    <t xml:space="preserve">Suministro, tendido y montaje tubo flexible corrugado reforzado(doble pared interior liso y resistencia a compresión ≥450N según UNE-EN50086) de Polietileno Alta densidad de diámetro interior medio  142 mm, enterrado en parque (incluida excavación, relleno, aportación tubo,manguitos de empalme si fueran necesarios y ensamblaje). </t>
  </si>
  <si>
    <t>X6717E</t>
  </si>
  <si>
    <t>EH17F0</t>
  </si>
  <si>
    <t>Tubo flexible corrugado reforzado (D180)</t>
  </si>
  <si>
    <t xml:space="preserve">Suministro, tendido y montaje tubo flexible corrugado reforzado(doble pared interior liso y resistencia a compresión ≥450N según UNE-EN50086) de Polietileno Alta densidad de diámetro interior medio  180 mm, enterrado en parque (incluida excavación, relleno, aportación tubo,manguitos de empalme si fueran necesarios y ensamblaje). </t>
  </si>
  <si>
    <t>X6717F</t>
  </si>
  <si>
    <t>EH17G0</t>
  </si>
  <si>
    <t>Tubo flexible corrugado reforzado (D217)</t>
  </si>
  <si>
    <t xml:space="preserve">Suministro, tendido y montaje tubo flexible corrugado reforzado(doble pared interior liso y resistencia a compresión ≥450N según UNE-EN50086) de Polietileno Alta densidad de diámetro interior medio  217 mm, enterrado en parque (incluida excavación, relleno, aportación tubo,manguitos de empalme si fueran necesarios y ensamblaje). </t>
  </si>
  <si>
    <t>X6717G</t>
  </si>
  <si>
    <t>EH1850</t>
  </si>
  <si>
    <t>Suministro y montar Caja derivación metálica estanca</t>
  </si>
  <si>
    <t>Suministro y montaje caja derivación metálica estanca de cualquier medida, para instalación de tubería de acero.</t>
  </si>
  <si>
    <t>X67185</t>
  </si>
  <si>
    <t>EH1870</t>
  </si>
  <si>
    <t>Desmontaje de tubo en superficie de cualquier tipo y tamaño</t>
  </si>
  <si>
    <t>Desmontaje de tubo instalado en superficie (paredes, estructuras, etc.) de cualquier tipo y diámetro. Incluye accesorios, carga, transporte, etc.</t>
  </si>
  <si>
    <t>X67187</t>
  </si>
  <si>
    <t>EH1890</t>
  </si>
  <si>
    <t>Desmontaje de tubo enterrado de cualquier tipo y tamaño</t>
  </si>
  <si>
    <t>Desmontaje de tubo enterrado de cualquier tipo y diámetro. Incluye excavación, carga, transporte, releno de zanja, etc.</t>
  </si>
  <si>
    <t>X67189</t>
  </si>
  <si>
    <t>EH20</t>
  </si>
  <si>
    <t xml:space="preserve">BANDEJAS </t>
  </si>
  <si>
    <t>X672</t>
  </si>
  <si>
    <t>EH2050</t>
  </si>
  <si>
    <t>Suministro y montaje bandeja de PVC de 150x60 mm</t>
  </si>
  <si>
    <t>Suministro y montaje de bandeja de PVC de 150x60mm. Incluye todo lo necesario para dejar instalada la bandeja.</t>
  </si>
  <si>
    <t>X67205</t>
  </si>
  <si>
    <t>EH2100</t>
  </si>
  <si>
    <t>Suministro y montaje bandeja de PVC 200x60 mm</t>
  </si>
  <si>
    <t>Suministro y montaje de bandeja de PVC de 200x60mm. Incluye todo lo necesario para dejar instalada la bandeja.</t>
  </si>
  <si>
    <t>X67210</t>
  </si>
  <si>
    <t>EH2110</t>
  </si>
  <si>
    <t>Suministro y montaje bandeja de PVC 400x60 mm</t>
  </si>
  <si>
    <t>Suministro y montaje de bandeja de PVC de 400x60mm. Incluye todo lo necesario para dejar instalada la bandeja.</t>
  </si>
  <si>
    <t>X67211</t>
  </si>
  <si>
    <t>EH2150</t>
  </si>
  <si>
    <t>Suministro y montaje bandeja de chapa galvanizada de 300x60 mm</t>
  </si>
  <si>
    <t>Suministro y montaje de bandeja de chapa metálica de 300x60mm. Incluye todo lo necesario para dejar instalada la bandeja.</t>
  </si>
  <si>
    <t>X67215</t>
  </si>
  <si>
    <t>EH2200</t>
  </si>
  <si>
    <t>Suministro y montaje bandeja de chapa galvanizada de 400x60 mm</t>
  </si>
  <si>
    <t>Suministro y montaje de bandeja de chapa metálica de 400x60mm. Incluye todo lo necesario para dejar instalada la bandeja.</t>
  </si>
  <si>
    <t>X67220</t>
  </si>
  <si>
    <t>EH2250</t>
  </si>
  <si>
    <t>Suministro y montaje bandeja de chapa galvanizada de 500x60 mm</t>
  </si>
  <si>
    <t>Suministro y montaje de bandeja de chapa metálica de 500x60mm. Incluye todo lo necesario para dejar instalada la bandeja.</t>
  </si>
  <si>
    <t>X67225</t>
  </si>
  <si>
    <t>EH2300</t>
  </si>
  <si>
    <t>Suministro y montaje bandeja de chapa galvanizada de 600x60 mm</t>
  </si>
  <si>
    <t>Suministro y montaje de bandeja de chapa metálica de 600x60mm. Incluye todo lo necesario para dejar instalada la bandeja.</t>
  </si>
  <si>
    <t>X67230</t>
  </si>
  <si>
    <t>EH2350</t>
  </si>
  <si>
    <t>Suministro y montaje bandeja de varilla metálica de 300x60mm</t>
  </si>
  <si>
    <t>Suministro y montaje de bandeja de varilla metálica de 300x60mm. Incluye todo lo necesario para dejar instalada la bandeja.</t>
  </si>
  <si>
    <t>X67235</t>
  </si>
  <si>
    <t>EH2360</t>
  </si>
  <si>
    <t>Suministro y montaje bandeja de varilla metálica de hasta 600x60mm</t>
  </si>
  <si>
    <t>X67236</t>
  </si>
  <si>
    <t>EH2400</t>
  </si>
  <si>
    <t>Desmontaje de bandeja de diferentes tipos y medidas</t>
  </si>
  <si>
    <t>Desmontaje bandejas de cualquier tipo y tamaño, incluido soportes, accesorios, carga, transporte, etc.</t>
  </si>
  <si>
    <t>X67240</t>
  </si>
  <si>
    <t>EH30</t>
  </si>
  <si>
    <t>TENDIDO CABLES DE CONTROL/ TELECONTROL</t>
  </si>
  <si>
    <t>X673</t>
  </si>
  <si>
    <t>EH3050</t>
  </si>
  <si>
    <t>Tendido cable de control de cualquier sección</t>
  </si>
  <si>
    <t>Tendido de cable de control de cualquier sección</t>
  </si>
  <si>
    <t>X67305</t>
  </si>
  <si>
    <t>EH3060</t>
  </si>
  <si>
    <t>Suministro y tendido cable de control de 2x2,5 mm2 sin pantalla</t>
  </si>
  <si>
    <t>Suministro y montaje del cable de control en cualquier tipo de canalización según procedimiento GE.</t>
  </si>
  <si>
    <t>X67306</t>
  </si>
  <si>
    <t>EH3070</t>
  </si>
  <si>
    <t>Suministro y tendido cable de control de 2x4 mm2 sin pantalla</t>
  </si>
  <si>
    <t>X67307</t>
  </si>
  <si>
    <t>EH3080</t>
  </si>
  <si>
    <t>Suministro y tendido cable de control de 2x6 mm2 sin pantalla</t>
  </si>
  <si>
    <t>Suministro  y montaje del cable de control en cualquier tipo de canalización según procedimiento Endesa.</t>
  </si>
  <si>
    <t>X67308</t>
  </si>
  <si>
    <t>EH3090</t>
  </si>
  <si>
    <t>Suministro y tendido cable de control de 2x10 mm2 sin pantalla</t>
  </si>
  <si>
    <t>X67309</t>
  </si>
  <si>
    <t>EH3100</t>
  </si>
  <si>
    <t>Suministro y tendido cable de control de 2x16 mm2 sin pantalla</t>
  </si>
  <si>
    <t>X67310</t>
  </si>
  <si>
    <t>EH3110</t>
  </si>
  <si>
    <t>Suministro y tendido cable de control de 4x2,5 mm2 sin pantalla</t>
  </si>
  <si>
    <t>X67311</t>
  </si>
  <si>
    <t>EH3120</t>
  </si>
  <si>
    <t>Suministro y tendido cable de control de 4x4 mm2 sin pantalla</t>
  </si>
  <si>
    <t>X67312</t>
  </si>
  <si>
    <t>EH3130</t>
  </si>
  <si>
    <t>Suministro y tendido cable de control de 4x6 mm2 sin pantalla</t>
  </si>
  <si>
    <t>X67313</t>
  </si>
  <si>
    <t>EH3140</t>
  </si>
  <si>
    <t>Suministro y tendido cable de control de 4x10 mm2 sin pantalla</t>
  </si>
  <si>
    <t>X67314</t>
  </si>
  <si>
    <t>EH3150</t>
  </si>
  <si>
    <t>Suministro y tendido cable de control de 6x1 mm2 sin pantalla</t>
  </si>
  <si>
    <t>X67315</t>
  </si>
  <si>
    <t>EH3160</t>
  </si>
  <si>
    <t>Suministro y tendido cable de control de 6x2,5 mm2 sin pantalla</t>
  </si>
  <si>
    <t>X67316</t>
  </si>
  <si>
    <t>EH3170</t>
  </si>
  <si>
    <t>Suministro y tendido cable de control de 6x4 mm2 sin pantalla</t>
  </si>
  <si>
    <t>X67317</t>
  </si>
  <si>
    <t>EH3180</t>
  </si>
  <si>
    <t>Suministro y tendido cable de control de 6x6 mm2 sin pantalla</t>
  </si>
  <si>
    <t>X67318</t>
  </si>
  <si>
    <t>EH3190</t>
  </si>
  <si>
    <t>Suministro y tendido cable de control de 10x2,5 mm2 sin pantalla</t>
  </si>
  <si>
    <t>X67319</t>
  </si>
  <si>
    <t>EH3200</t>
  </si>
  <si>
    <t>Suministro y tendido cable de control de 10x4 mm2 sin pantalla</t>
  </si>
  <si>
    <t>X67320</t>
  </si>
  <si>
    <t>EH3210</t>
  </si>
  <si>
    <t>Suministro y tendido cable de control de 14x1 mm2 sin pantalla</t>
  </si>
  <si>
    <t>X67321</t>
  </si>
  <si>
    <t>EH3220</t>
  </si>
  <si>
    <t>Suministro y tendido cable de control de 14x2,5 mm2 sin pantalla</t>
  </si>
  <si>
    <t>X67322</t>
  </si>
  <si>
    <t>EH3230</t>
  </si>
  <si>
    <t>Suministro y tendido cable de control de 24x1 mm2 sin pantalla</t>
  </si>
  <si>
    <t>X67323</t>
  </si>
  <si>
    <t>EH3240</t>
  </si>
  <si>
    <t>Suministro y tendido cable de control de 24x2,5 mm2 sin pantalla</t>
  </si>
  <si>
    <t>X67324</t>
  </si>
  <si>
    <t>EH3250</t>
  </si>
  <si>
    <t>Suministro y tendido cable de control de 37x1 mm2 sin pantalla</t>
  </si>
  <si>
    <t>X67325</t>
  </si>
  <si>
    <t>EH3260</t>
  </si>
  <si>
    <t>Suministro y tendido de cable de control de 37x2,5 mm2 sin pantalla</t>
  </si>
  <si>
    <t>X67326</t>
  </si>
  <si>
    <t>EH3350</t>
  </si>
  <si>
    <t>Suministro y tendido cable de control de 2x2,5 mm2 con pantalla o armado</t>
  </si>
  <si>
    <t>X67335</t>
  </si>
  <si>
    <t>EH3360</t>
  </si>
  <si>
    <t>Suministro y tendido cable de control de 2x4 mm2 con pantalla o armado</t>
  </si>
  <si>
    <t>X67336</t>
  </si>
  <si>
    <t>EH3370</t>
  </si>
  <si>
    <t>Suministro y tendido cable de control de 2x6 mm2 con pantalla o armado</t>
  </si>
  <si>
    <t>X67337</t>
  </si>
  <si>
    <t>EH3380</t>
  </si>
  <si>
    <t>Suministro y tendido cable de control de 2x10 mm2 con pantalla o armado</t>
  </si>
  <si>
    <t>X67338</t>
  </si>
  <si>
    <t>EH3390</t>
  </si>
  <si>
    <t>Suministro y tendido cable de control de 2x16 mm2 con pantalla o armado</t>
  </si>
  <si>
    <t>X67339</t>
  </si>
  <si>
    <t>EH3400</t>
  </si>
  <si>
    <t>Suministro y tendido cable de control de 4x2,5 mm2 con pantalla o armado</t>
  </si>
  <si>
    <t>X67340</t>
  </si>
  <si>
    <t>EH3410</t>
  </si>
  <si>
    <t>Suministro y tendido cable de control de 4x4 mm2 con pantalla o armado</t>
  </si>
  <si>
    <t>X67341</t>
  </si>
  <si>
    <t>EH3420</t>
  </si>
  <si>
    <t>Suministro y tendido cable de control de 4x6 mm2 con pantalla o armado</t>
  </si>
  <si>
    <t>X67342</t>
  </si>
  <si>
    <t>EH3430</t>
  </si>
  <si>
    <t>Suministro y tendido cable de control de 4x10 mm2 con pantalla o armado</t>
  </si>
  <si>
    <t>X67343</t>
  </si>
  <si>
    <t>EH3440</t>
  </si>
  <si>
    <t>Suministro y tendido cable de control de 6x1 mm2 con pantalla o armado</t>
  </si>
  <si>
    <t>X67344</t>
  </si>
  <si>
    <t>EH3450</t>
  </si>
  <si>
    <t>Suministro y tendido cable de control de 6x2,5 mm2 con pantalla o armado</t>
  </si>
  <si>
    <t>X67345</t>
  </si>
  <si>
    <t>EH3460</t>
  </si>
  <si>
    <t>Suministro y tendido cable de control de 6x4 mm2 con pantalla o armado</t>
  </si>
  <si>
    <t>X67346</t>
  </si>
  <si>
    <t>EH3470</t>
  </si>
  <si>
    <t>Suministro y tendido cable de control de 6x6 mm2 con pantalla o armado</t>
  </si>
  <si>
    <t>X67347</t>
  </si>
  <si>
    <t>EH3480</t>
  </si>
  <si>
    <t>Suministro y tendido cable de control de 10x2,5 mm2 con pantalla o armado</t>
  </si>
  <si>
    <t>X67348</t>
  </si>
  <si>
    <t>EH3490</t>
  </si>
  <si>
    <t>Suministro y tendido cable de control de 10x4 mm2 con pantalla o armado</t>
  </si>
  <si>
    <t>X67349</t>
  </si>
  <si>
    <t>EH3500</t>
  </si>
  <si>
    <t>Suministro y tendido cable de control de 14x1 mm2 con pantalla o armado</t>
  </si>
  <si>
    <t>X67350</t>
  </si>
  <si>
    <t>EH3510</t>
  </si>
  <si>
    <t>Suministro y tendido cable de control de 14x2,5 mm2 con pantalla o armado</t>
  </si>
  <si>
    <t>X67351</t>
  </si>
  <si>
    <t>EH3520</t>
  </si>
  <si>
    <t>Suministro y tendido cable de control de 24x1 mm2 con pantalla o armado</t>
  </si>
  <si>
    <t>X67352</t>
  </si>
  <si>
    <t>EH3530</t>
  </si>
  <si>
    <t>Suministro y tendido cable de control de 24x2,5 mm2 con pantalla o armado</t>
  </si>
  <si>
    <t>X67353</t>
  </si>
  <si>
    <t>EH3540</t>
  </si>
  <si>
    <t>Suministro y tendido cable de control de 37x1 mm2 con pantalla o armado</t>
  </si>
  <si>
    <t>X67354</t>
  </si>
  <si>
    <t>EH3550</t>
  </si>
  <si>
    <t>Suministro y tendido de cable de control de 37x2,5 mm2 con pantalla o armado</t>
  </si>
  <si>
    <t>X67355</t>
  </si>
  <si>
    <t>EH3700</t>
  </si>
  <si>
    <t>Tendido cable de telecontrol de hasta 20 pares, con cubierta de PVC</t>
  </si>
  <si>
    <t>Tendido cable de telecontrol de hasta 20 pares, con cubierta de PVC en cualquier canalización, según procedimiento GE</t>
  </si>
  <si>
    <t>X67370</t>
  </si>
  <si>
    <t>EH3710</t>
  </si>
  <si>
    <t xml:space="preserve">Tendido cable de F.O. Plástico </t>
  </si>
  <si>
    <t xml:space="preserve">Tendido cable de fibra óptica de plástico de una o dos fibras por cualquier tipo de canalización según procedimiento GE. </t>
  </si>
  <si>
    <t>X67371</t>
  </si>
  <si>
    <t>EH3720</t>
  </si>
  <si>
    <t>Tendido cable F.O. Multimodo</t>
  </si>
  <si>
    <t xml:space="preserve">Tendido cable de fibra óptica Multimodo de una o dos fibras por cualquier tipo de canalización según procedimiento GE. </t>
  </si>
  <si>
    <t>X67372</t>
  </si>
  <si>
    <t>EH3730</t>
  </si>
  <si>
    <t>Suministro y tendido cable de telecontrol de hasta 20 pares, con cubierta de PVC</t>
  </si>
  <si>
    <t>X67373</t>
  </si>
  <si>
    <t>EH3740</t>
  </si>
  <si>
    <t>Suministro y tendido cable de telecontrol de hasta 2 pares, apantallado con cubierta de PVC</t>
  </si>
  <si>
    <t>X67374</t>
  </si>
  <si>
    <t>EH3750</t>
  </si>
  <si>
    <t xml:space="preserve">Suministro y tendido cable de F.O. Plástico </t>
  </si>
  <si>
    <t>Suministro y montaje del cable de fibra óptica de plástico de una o dos fibras por cualquier tipo de canalización según procedimiento GE.</t>
  </si>
  <si>
    <t>X67375</t>
  </si>
  <si>
    <t>EH3760</t>
  </si>
  <si>
    <t>Suministro y tendido cable F.O. Multimodo</t>
  </si>
  <si>
    <t>Suministro y montaje del cable de fibra óptica Multimodo de una o dos fibras por cualquier tipo de canalización según procedimiento GE.</t>
  </si>
  <si>
    <t>X67376</t>
  </si>
  <si>
    <t>EH40</t>
  </si>
  <si>
    <t>TENDIDO CABLES BT</t>
  </si>
  <si>
    <t>X674</t>
  </si>
  <si>
    <t>EH4050</t>
  </si>
  <si>
    <t xml:space="preserve">Suministro y tendido de cable unifilar 0,6/1 kV, 1x2,5 mm2 Cu </t>
  </si>
  <si>
    <t>Suministro y tendido de cable unifilar 0,6/1 kV, 1x2,5 mm2 Cu por canaleta o tubo fuera de cuadro.</t>
  </si>
  <si>
    <t>X67405</t>
  </si>
  <si>
    <t>EH4060</t>
  </si>
  <si>
    <t xml:space="preserve">Suministro y tendido de cable unifilar 0,6/1 kV, 1x4 mm2 Cu </t>
  </si>
  <si>
    <t>Suministro y tendido de cable unifilar 0,6/1 kV, 1x4 mm2 Cu por canaleta o tubo fuera de cuadro.</t>
  </si>
  <si>
    <t>X67406</t>
  </si>
  <si>
    <t>EH4070</t>
  </si>
  <si>
    <t xml:space="preserve">Suministro y tendido de cable unifilar 0,6/1 kV, 1x6 mm2 Cu </t>
  </si>
  <si>
    <t>Suministro y tendido de cable unifilar 0,6/1 kV, 1x6 mm2 Cu por canaleta o tubo fuera de cuadro.</t>
  </si>
  <si>
    <t>X67407</t>
  </si>
  <si>
    <t>EH4150</t>
  </si>
  <si>
    <t>Suministro y tendido cable RFV de 1x50 mm2 cobre.</t>
  </si>
  <si>
    <t>Suministro y tendido cable RFV de 1x50 mm2 cobre, por zanjas, tubulares, muros y estructuras.</t>
  </si>
  <si>
    <t>X67415</t>
  </si>
  <si>
    <t>EH4160</t>
  </si>
  <si>
    <t>Suministro y tendido cable RFV de 1x70 mm2 cobre.</t>
  </si>
  <si>
    <t>Suministro y tendido cable RFV de 1x70 mm2 cobre, por zanjas, tubulares, muros y estructuras.</t>
  </si>
  <si>
    <t>X67416</t>
  </si>
  <si>
    <t>EH4170</t>
  </si>
  <si>
    <t>Suministro y tendido cable RFV de 1x95 mm2 cobre.</t>
  </si>
  <si>
    <t>Suministro y tendido cable RFV de 1x95 mm2 cobre, por zanjas, tubulares, muros y estructuras.</t>
  </si>
  <si>
    <t>X67417</t>
  </si>
  <si>
    <t>EH4180</t>
  </si>
  <si>
    <t>Suministro y tendido cable RFV de 1x150 mm2 cobre.</t>
  </si>
  <si>
    <t>Suministro y tendido cable RFV de 1x150 mm2 cobre, por zanjas, tubulares, muros y estructuras.</t>
  </si>
  <si>
    <t>X67418</t>
  </si>
  <si>
    <t>EH4250</t>
  </si>
  <si>
    <t>Suministro y tendido cable RV-0,6/1 kV, 3x95/50 mm2 Cu sin pantalla</t>
  </si>
  <si>
    <t>Suministro y tendido cable Retenax RV-0,6/1 kV, 3x95/50 mm2 Cu sin pantalla</t>
  </si>
  <si>
    <t>X67425</t>
  </si>
  <si>
    <t>EH4260</t>
  </si>
  <si>
    <t>Suministro y tendido cable RV-0,6/1 kV, 3x95/50 mm2 Al sin pantalla</t>
  </si>
  <si>
    <t>Suministro y tendido cable Retenax RV-0,6/1 kV, 3x95/50 mm2 Al sin pantalla</t>
  </si>
  <si>
    <t>X67426</t>
  </si>
  <si>
    <t>EH4270</t>
  </si>
  <si>
    <t>Suministro y tendido cable RV-0,6/1 kV, 3x400/185 mm2 Cu sin pantalla</t>
  </si>
  <si>
    <t>Suministro y tendido cable Retenax RV-0,6/1 kV, 3x400/185 mm2 Cu sin pantalla</t>
  </si>
  <si>
    <t>X67427</t>
  </si>
  <si>
    <t>EH4280</t>
  </si>
  <si>
    <t>Suministro y tendido cable RV-0,6/1 kV, 3x400/185 mm2 Al sin pantalla</t>
  </si>
  <si>
    <t>Suministro y tendido cable Retenax RV-0,6/1 kV, 3x400/185 mm2 Al sin pantalla</t>
  </si>
  <si>
    <t>X67428</t>
  </si>
  <si>
    <t>EH4290</t>
  </si>
  <si>
    <t>Suministro y tendido cable RV-0,6/1 kV, 3,5x16 mm2 Cu sin pantalla</t>
  </si>
  <si>
    <t>Suministro y tendido cable Retenax RV-0,6/1 kV, 3,5x16 mm2 Cu sin pantalla</t>
  </si>
  <si>
    <t>X67429</t>
  </si>
  <si>
    <t>EH4300</t>
  </si>
  <si>
    <t>Suministro y tendido cable RFV de 3.5x35 mm2 cobre.</t>
  </si>
  <si>
    <t>Suministro y tendido cable RFV de 3.5x35 mm2 cobre, por zanjas, tubulares, muros y estructuras.</t>
  </si>
  <si>
    <t>X67430</t>
  </si>
  <si>
    <t>EH4310</t>
  </si>
  <si>
    <t>Suministro y tendido cable RV-0,6/1 kV, 4x50 mm2 Cu sin pantalla</t>
  </si>
  <si>
    <t>Suministro y tendido cable Retenax RV-0,6/1 kV, 4x50 mm2 Cu sin pantalla</t>
  </si>
  <si>
    <t>X67431</t>
  </si>
  <si>
    <t>EH50</t>
  </si>
  <si>
    <t>EMBORNADO DE CABLES</t>
  </si>
  <si>
    <t>X675</t>
  </si>
  <si>
    <t>EH5050</t>
  </si>
  <si>
    <t>Embornado de una punta de cable de control</t>
  </si>
  <si>
    <t>Embornado de una punta de un conductor de cualquier sección de hasta 16 mm2. Incluye preparacion de la punta del cable, material auxiliar, montaje de acuerdo al procedimiento de Endesa, etiquetado del conductor y de la punta del cable, asi como la p.a.t. de la pantalla o armadura del cable.</t>
  </si>
  <si>
    <t>X67505</t>
  </si>
  <si>
    <t>EH5070</t>
  </si>
  <si>
    <t>Embornado de una punta de cable de telecontrol</t>
  </si>
  <si>
    <t>,</t>
  </si>
  <si>
    <t>X67507</t>
  </si>
  <si>
    <t>EH5090</t>
  </si>
  <si>
    <t>Embornado de una punta de 25 a 35 mm2</t>
  </si>
  <si>
    <t xml:space="preserve">Embornado de una punta de cable de cualquier sección entre 17 y 35 mm2. Incluye el material auxiliar y su montaje de acuerdo al procedimiento de GE y el etiquetado de la punta y cable, asi como la p.a.t. de la pantalla o armadura del cable si la tuviera </t>
  </si>
  <si>
    <t>X67509</t>
  </si>
  <si>
    <t>EH5110</t>
  </si>
  <si>
    <t>Embornado de una punta de 50 mm2</t>
  </si>
  <si>
    <t xml:space="preserve">Embornado de una punta de cable de cualquier sección entre 36 y 50 mm2. Incluye el material auxiliar y su montaje de acuerdo al procedimiento de GE y el etiquetado de la punta y cable, asi como la p.a.t. de la pantalla o armadura del cable si la tuviera </t>
  </si>
  <si>
    <t>X67511</t>
  </si>
  <si>
    <t>EH5130</t>
  </si>
  <si>
    <t>Embornado de una punta de 70 a 95 mm2</t>
  </si>
  <si>
    <t xml:space="preserve">Embornado de una punta de cable de cualquier sección entre 70 y 95 mm2. Incluye el material auxiliar y su montaje de acuerdo al procedimiento de GE y el etiquetado de la punta y cable, asi como la p.a.t. de la pantalla o armadura del cable si la tuviera </t>
  </si>
  <si>
    <t>X67513</t>
  </si>
  <si>
    <t>EH5190</t>
  </si>
  <si>
    <t>Embornado de una extremo cable de F.O. plástico</t>
  </si>
  <si>
    <t>Embornado de un extremo de cable de fibra óptica (plástico) de una o dos fibras. Incluye el suministro y montaje del conector de acuerdo al procedimiento de GE</t>
  </si>
  <si>
    <t>X67519</t>
  </si>
  <si>
    <t>EH5210</t>
  </si>
  <si>
    <t>Embornado de una extremo cable de F.O. Multimodo</t>
  </si>
  <si>
    <t>Embornado de un extremo de cable de fibra óptica (multimodo) de una o dos fibras. Incluye el suministro y montaje del conector de acuerdo al procedimiento de GE</t>
  </si>
  <si>
    <t>X67521</t>
  </si>
  <si>
    <t>EH60</t>
  </si>
  <si>
    <t>DESMONTAJE CABLES</t>
  </si>
  <si>
    <t>X676</t>
  </si>
  <si>
    <t>EH6050</t>
  </si>
  <si>
    <t>Desmontaje cables de control</t>
  </si>
  <si>
    <t>Desembornado, desmontaje y transporte al lugar a decidir por la propiedad. Incluye cánon de vertido</t>
  </si>
  <si>
    <t>X67605</t>
  </si>
  <si>
    <t>EH6100</t>
  </si>
  <si>
    <t>Desmontaje cables de telecontrol o F.O. Plástico/multimodo</t>
  </si>
  <si>
    <t>X67610</t>
  </si>
  <si>
    <t>EH6150</t>
  </si>
  <si>
    <t>Desmontaje cables de BT</t>
  </si>
  <si>
    <t>X67615</t>
  </si>
  <si>
    <t>EH70</t>
  </si>
  <si>
    <t>ALUMBRADO</t>
  </si>
  <si>
    <t>X677</t>
  </si>
  <si>
    <t>EH7050</t>
  </si>
  <si>
    <t>Suministro y montaje de proyectores alumbrado</t>
  </si>
  <si>
    <t>Suministro y montaje proyectores CARANDINI Modelo PHR-104/D ó INDALUX Modelo 450-LRX-TD ó equivalente, con equipo y lámpara de vapor de sodio de alta presión de 250 W 220 V, completo, incluida lira de sujección</t>
  </si>
  <si>
    <t>X67705</t>
  </si>
  <si>
    <t>EH7080</t>
  </si>
  <si>
    <t xml:space="preserve">Suministro y montaje de apoyo para alumbrado, tipo Fountam de 8 m luz </t>
  </si>
  <si>
    <t xml:space="preserve">Suministro y montaje apoyo para alumbrado, tipo Fountam de 8 m de luz. </t>
  </si>
  <si>
    <t>X67708</t>
  </si>
  <si>
    <t>EH7110</t>
  </si>
  <si>
    <t>Suministro y montaje de apoyo para alumbrado, tipo tubular o similar de 4,5 m luz</t>
  </si>
  <si>
    <t>Suministro y montaje apoyo para alumbrado, tipo tubular o similar de 4,5 m luz. Incluye obra civil y anclaje</t>
  </si>
  <si>
    <t>X67711</t>
  </si>
  <si>
    <t>EH7140</t>
  </si>
  <si>
    <t xml:space="preserve">Suministro y montaje pantallas de alumbrado </t>
  </si>
  <si>
    <t>Suministro y montaje Pantallas de alumbrado FLMX 2x65 W o equivalente. Inncluye tubos fluorescentes, reactancias, montaje y fijación</t>
  </si>
  <si>
    <t>X67714</t>
  </si>
  <si>
    <t>EH7170</t>
  </si>
  <si>
    <t>Suministro y montaje de regletas estancas 2 fluorescentes</t>
  </si>
  <si>
    <t>Suministro y montaje Regletas fluorescentes estancas CARANDINI DFE-240 o equivalente con equipo y 2 lámparas fluorescentes 36 W a 220 V Ac y AF. Incluye montaje y fijación</t>
  </si>
  <si>
    <t>X67717</t>
  </si>
  <si>
    <t>EH7200</t>
  </si>
  <si>
    <t>Suministro y montaje de regletas estancas 1 fluorescente</t>
  </si>
  <si>
    <t>Suministro y montaje Regletas fluorescentes estancas CARANDINI DFE-140 o equivalente con equipo y 1 lámpara fluorescente 36 W a 220 V Ac y AF. Incluye montaje y fijación.</t>
  </si>
  <si>
    <t>X67720</t>
  </si>
  <si>
    <t>EH7230</t>
  </si>
  <si>
    <t>Suministro y montaje de luminaria LLEDO OD-3433 o equivalente</t>
  </si>
  <si>
    <t>Suministro y montaje Luminaria LLEDO OD-3433 para empotrar en falso techo con celosía y equipo de encendido incorporado, compuesta por dos TF de 36 W , (o equivalente)</t>
  </si>
  <si>
    <t>X67723</t>
  </si>
  <si>
    <t>EH7260</t>
  </si>
  <si>
    <t>Suministro y montaje de luminaria LLEDO OD-3443 o equivalente</t>
  </si>
  <si>
    <t>Suministro y montaje Luminaria LLEDO OD-3443 para empotrar en falso techo con celosía y equipo de encendido incorporado, compuesta por tres TF de 36 W, (o equivalente)</t>
  </si>
  <si>
    <t>X67726</t>
  </si>
  <si>
    <t>EH7290</t>
  </si>
  <si>
    <t xml:space="preserve">Suministro y montaje de aparatos de emergencia autónomos </t>
  </si>
  <si>
    <t>Suministro y montaje Aparatos de emergencia autónomos CARANDINI EM-114 o equivalente, con lámpara S-11</t>
  </si>
  <si>
    <t>X67729</t>
  </si>
  <si>
    <t>EH7310</t>
  </si>
  <si>
    <t>Suministro y montaje de telemando alumbrado</t>
  </si>
  <si>
    <t>Suministro y montaje Telemando SAFT-URA BT-205E o equivalente</t>
  </si>
  <si>
    <t>X67731</t>
  </si>
  <si>
    <t>EH7340</t>
  </si>
  <si>
    <t>Suministro y montaje de fotocontrol alumbrado</t>
  </si>
  <si>
    <t xml:space="preserve">Suministro y montaje Fotocontrol CARANDINI RTF-82, o equivalente con retardo de 15 segundos </t>
  </si>
  <si>
    <t>X67734</t>
  </si>
  <si>
    <t>EH7370</t>
  </si>
  <si>
    <t xml:space="preserve">Suministro y montaje de montar Interruptor accionado por fotocontrol </t>
  </si>
  <si>
    <t xml:space="preserve">Suministro y montaje Interruptor accionado por fotocontrol bobina 220 V-4,5 A de conexión permanente, contactos 16 A-220 V bipolar </t>
  </si>
  <si>
    <t>X67737</t>
  </si>
  <si>
    <t>EH7400</t>
  </si>
  <si>
    <t>Suministro y montaje de montar Conmutador</t>
  </si>
  <si>
    <t>Suministro y montaje Conmutador BIHPLAT 221-16 IFM PPI o equivalente</t>
  </si>
  <si>
    <t>X67740</t>
  </si>
  <si>
    <t>EH7430</t>
  </si>
  <si>
    <t>Suministro y montaje de montar Conjuntos enchufe + fusible</t>
  </si>
  <si>
    <t>Suministro y montaje Conjuntos LEGRAND MOSAIC (caja 89320, placa 77252, toma 76138, cortacircuitos fusible 76179 (incluido fusible) o equivalente</t>
  </si>
  <si>
    <t>X67743</t>
  </si>
  <si>
    <t>EH7460</t>
  </si>
  <si>
    <t>Suministro y montaje de montar Conjunto pulsador</t>
  </si>
  <si>
    <t>Suministro y montaje Conjunto LEGRAND MOSAIC (caja 89320, equipada con un pulsador para timbre 76425 y placa 77251 y soporte 77220) o equivalente</t>
  </si>
  <si>
    <t>X67746</t>
  </si>
  <si>
    <t>EH7490</t>
  </si>
  <si>
    <t>Suministro y montaje de montar Conjunto timbre exterior</t>
  </si>
  <si>
    <t>Suministro y montaje Conjunto LEGRAND MOSAIC (Timbre de llamada acceso principal modelo 41349, caja y tapa) o equivalente</t>
  </si>
  <si>
    <t>X67749</t>
  </si>
  <si>
    <t>EH7510</t>
  </si>
  <si>
    <t>Suministro y montaje de montar Conjunto enchufe II + T + portafusibles II</t>
  </si>
  <si>
    <t>Suministro y montaje Conjunto LEGRAND MOSAIC (Formado por una caja modelo 89322, equipada con una base de enchufe II + T modelo 76126 y portafusibles II con fusible de 10 A modelo 76176, placa 77256 y soporte 77207) o equivalente</t>
  </si>
  <si>
    <t>X67751</t>
  </si>
  <si>
    <t>EH7530</t>
  </si>
  <si>
    <t>Suministro y montaje de montar Conjuntoenchufe III + T + fusibles</t>
  </si>
  <si>
    <t>Suministro y montaje Conjunto LEGRAND MOSAIC (Formado por una caja equipada con una base de enchufe III + T y fusibles modelo 55485) o equivalente</t>
  </si>
  <si>
    <t>X67753</t>
  </si>
  <si>
    <t>EH7560</t>
  </si>
  <si>
    <t>Suministro y montaje de montar tubo aislante rígido de PVC para alumbrado</t>
  </si>
  <si>
    <t>Suministro y montaje tubo aislante rígido de PVC curvable en caliente y autoextinguible para montaje del sistema de alumbrado</t>
  </si>
  <si>
    <t>X67756</t>
  </si>
  <si>
    <t>EH7590</t>
  </si>
  <si>
    <t xml:space="preserve">Suministro y montaje de montar Canalización DLP de PVC </t>
  </si>
  <si>
    <t>Suministro y montaje Canalización DLP de PVC LEGRAND 32 x 16 mm2 color blanco para montaje del sistema de alumbrado y fuerza (o equivalente)</t>
  </si>
  <si>
    <t>X67759</t>
  </si>
  <si>
    <t>EH7620</t>
  </si>
  <si>
    <t>Suministro y montaje de montar canal UNEX ref. 73.010</t>
  </si>
  <si>
    <t>Suministro y montaje canal UNEX ref. 73.010</t>
  </si>
  <si>
    <t>X67762</t>
  </si>
  <si>
    <t>EH7650</t>
  </si>
  <si>
    <t>Suministro y montaje de montar canal UNEX ref. 78.033</t>
  </si>
  <si>
    <t>Suministro y montaje canal UNEX ref. 78.033</t>
  </si>
  <si>
    <t>X67765</t>
  </si>
  <si>
    <t>EH7680</t>
  </si>
  <si>
    <t>Suministro y montaje de montar Cuadro HIMEL PILOTE ref. 375B o equivalente</t>
  </si>
  <si>
    <t>Suministro y montaje Cuadro HIMEL PILOTE ref. 375B sin placa de montaje, (o equivalente)</t>
  </si>
  <si>
    <t>X67768</t>
  </si>
  <si>
    <t>EH7710</t>
  </si>
  <si>
    <t>Suministro y montaje de montar Carril portante modelo OD-5111 de Lledó</t>
  </si>
  <si>
    <t>Suministro y montaje Carril portante modelo OD-5111 de Lledó, (o equivalente)</t>
  </si>
  <si>
    <t>X67771</t>
  </si>
  <si>
    <t>EH7740</t>
  </si>
  <si>
    <t>Suministro y montaje de montar Tapa inferior modelo OD-5112 de Lledó</t>
  </si>
  <si>
    <t>Suministro y montaje Tapa inferior modelo OD-5112 de Lledó, (o equivalente)</t>
  </si>
  <si>
    <t>X67774</t>
  </si>
  <si>
    <t>EH7770</t>
  </si>
  <si>
    <t>Suministro y montaje de montar Pieza de empalme modelo OD-5113 de Lledó</t>
  </si>
  <si>
    <t>Suministro y montaje Pieza de empalme modelo OD-5113 de Lledó, (o equivalente)</t>
  </si>
  <si>
    <t>X67777</t>
  </si>
  <si>
    <t>EH7800</t>
  </si>
  <si>
    <t>Suministro y montaje de adaptador modelo OD-5114 de Lledó</t>
  </si>
  <si>
    <t>Suministro y montaje Adaptador modelo OD-5114 de Lledó, (o equivalente)</t>
  </si>
  <si>
    <t>X67780</t>
  </si>
  <si>
    <t>EH7830</t>
  </si>
  <si>
    <t>Suministro y montaje de tapa final modelo OD-5116 de Lledó</t>
  </si>
  <si>
    <t>Suministro y montaje Tapa final modelo OD-5116 de Lledó, (o equivalente)</t>
  </si>
  <si>
    <t>X67783</t>
  </si>
  <si>
    <t>EH7860</t>
  </si>
  <si>
    <t>Suministro y montaje de pieza de suspensión modelo OD-5118 de Lledó</t>
  </si>
  <si>
    <t>Suministro y montaje Pieza de suspensión modelo OD-5118 de Lledó, (o equivalente)</t>
  </si>
  <si>
    <t>X67786</t>
  </si>
  <si>
    <t>EH7890</t>
  </si>
  <si>
    <t>Suministro y montaje completo alumbrado edificio de celdas blindadas en SF6 hasta 52kV</t>
  </si>
  <si>
    <t>Suministro y montaje completo de la instalación de alumbrado del edificio de celdas blindadas en SF6 hasta 52kV, incluso suministro y montaje de luminarias, mecanismos, tubos, cable, célula, totalmente terminado, excepto suministro cuadro alumbrado, s/plano de la propiedad.</t>
  </si>
  <si>
    <t>X67789</t>
  </si>
  <si>
    <t>EH80</t>
  </si>
  <si>
    <t>VENTILACIÓN/CLIMATIZACIÓN/CALEFACCIÓN</t>
  </si>
  <si>
    <t>X678</t>
  </si>
  <si>
    <t>EH8050</t>
  </si>
  <si>
    <t>Ventilación sala celdas de MT</t>
  </si>
  <si>
    <t>Suministro e instalación ventilador helicoidal S&amp;P serie Compact mural modelo HCFT/4-500 de 9.700 m3/h, 1.300 rpm, 660 W ó equivalente, reversible y montado sobre hueco de fachada, incluyendo en el suministro rejas y persianas de sobrepresión. Incluye instalación, obra civil, etc.</t>
  </si>
  <si>
    <t>X67805</t>
  </si>
  <si>
    <t>EH8100</t>
  </si>
  <si>
    <t>Montaje Extractor de aire, S&amp;P HXB/4-500/24 o equivalente</t>
  </si>
  <si>
    <t>Suministro y montaje Extractor S&amp;P HXB/4-500/24 o equivalente, con control termostático y dotado de persiana de sobrepresión</t>
  </si>
  <si>
    <t>X67810</t>
  </si>
  <si>
    <t>EH8150</t>
  </si>
  <si>
    <t>Montaje Extractor de aire, S&amp;P HXM-200 o equivalente</t>
  </si>
  <si>
    <t>Suministro y colocación de extractores tipo S&amp;P HXM-200 o similar con persiana de sobrepresión, incluso apertura de hueco en fachada.</t>
  </si>
  <si>
    <t>X67815</t>
  </si>
  <si>
    <t>EH8200</t>
  </si>
  <si>
    <t>Aire acondicionado de 3000 frigorías</t>
  </si>
  <si>
    <t>Suministro y montaje de un equipo de aire acondicionado de 3000 frigorías Fujitsu o equivalente. Incluye transporte, instalación y todo lo necesario para dejarlo en funcionamiento</t>
  </si>
  <si>
    <t>X67820</t>
  </si>
  <si>
    <t>EH8250</t>
  </si>
  <si>
    <t>Aire acondicionado de 6000 frigorías</t>
  </si>
  <si>
    <t xml:space="preserve">Suministro y montaje de un equipo de aire acondicionado de 6000 frigorías Fujitsu o equivalente. Incluye transporte, instalación y todo lo necesario para dejarlo en funcionamiento </t>
  </si>
  <si>
    <t>X67825</t>
  </si>
  <si>
    <t>EH8300</t>
  </si>
  <si>
    <t xml:space="preserve">Aire acondicionado de 9000 frigorías </t>
  </si>
  <si>
    <t>Suministro y montaje sistema de aire acondicionado Fujitsu o equivalente, tipo máquina partida de una potencia frigorífica de aproximadamente 9.000 frigorías/hora, alimentada con corriente trifásica de 380 V y 50 Hz. La unidad evaporadora se instalará en el techo de la parte inferior del edificio, la unidad condensadora en el exterior del edificio sobre unos soportes normalizados por el fabricante y aceptados por el responsable del proyecto. El termostato de regulación se ubicará en el interior del edificio e independiente al propio equipo de refrigeración. Los cables de control irán instalados bajo tubo galvanizado de sección adecuada. Los conductos de impulsión y retorno serán de plancha de fibra de vidrio de 25 mm de espesor, con el conjunto de rejillas necesario. Se incluirá la ayuda de albañilería necesaria, la instalación eléctrica auxiliar, el conjunto de líneas frigoríficas de interconexión necesarias entre ambas unidades a base de de tuberías de cobre especial, el llenado del gas correspondiente y las pruebas necesarias para su correcto funcionamiento.</t>
  </si>
  <si>
    <t>X67830</t>
  </si>
  <si>
    <t>EH8310</t>
  </si>
  <si>
    <t>Desmontaje y retirada equipo aire acondicionado</t>
  </si>
  <si>
    <t xml:space="preserve">Desmontaje y retirada completa de un equipo de aire acondicionado, recogida y retirada a vertedero autorizadeo de fluidos y gases, tubos, conexiones, residuos, etc. dejando la instalación en perfecto estado. </t>
  </si>
  <si>
    <t>X67831</t>
  </si>
  <si>
    <t>EH8350</t>
  </si>
  <si>
    <t xml:space="preserve">Montar Placas calefacción 2x0,5 kW </t>
  </si>
  <si>
    <t>Suministro y montaje Placas de calefacción 2x0,5 kW con control termostático</t>
  </si>
  <si>
    <t>X67835</t>
  </si>
  <si>
    <t>EH8400</t>
  </si>
  <si>
    <t>Suministro y montaje de aerotermos</t>
  </si>
  <si>
    <t>Suministro y montaje de aerotermos AER-780 de 3.600 W ó equivalente, incluido soporte a pared, etc. completamente terminado.</t>
  </si>
  <si>
    <t>X67840</t>
  </si>
  <si>
    <t>EH8510</t>
  </si>
  <si>
    <t xml:space="preserve">Equipos comunes sistema PCI trafos </t>
  </si>
  <si>
    <t>Suministro e instalación de los equipos comunes del sistema contraincendios de transformadores de potencia, incluidas las válvulas de paso general de las tuberias colectoras. -Depósito de sobrepresión -Depósito auxiliar -Batería de botellas de gas para presurización -Electrobomba y motocompresor -Pequña valvuleria, elementos de medida, purgas, filtros, etc. Completamente montada según planos y criterios de Endesa.</t>
  </si>
  <si>
    <t>X67851</t>
  </si>
  <si>
    <t>EH8520</t>
  </si>
  <si>
    <t>Entramado de pulverización para trafo de potencia</t>
  </si>
  <si>
    <t>Suministro e instalación de los equipos comunes del sistema contraincendios de transformadores de potencia, desde las válvulas de retención de alta presión. -Puestos de control de activación (válvula de mando por presión, electroválvula, calderín, etc..) -Anillos de pulverización de acero galvanizado -Boquillas de pulverización abiertas -Pequña valvuleria, bridas, balonas, etc. Completamente montada según planos y criterios de Endesa</t>
  </si>
  <si>
    <t>X67852</t>
  </si>
  <si>
    <t>EH8530</t>
  </si>
  <si>
    <t>Caseta panelable para equipos comunes sistema contraincendios</t>
  </si>
  <si>
    <t>Caseta panelable de dimensiones interiores aproximadas 3,90x6,30 m y exteriores de 4,20x6,60 m, altura libre de 2,60 m, acabado interior en hormigón a base de porespan y exterior en arido visto, tratamiento impermeabilizante en la cubierta, suelo con pintura antipolvo rejillas de vetilación. Totalmente montada y con la base preparada con cama de arena.</t>
  </si>
  <si>
    <t>X67853</t>
  </si>
  <si>
    <t>EH8540</t>
  </si>
  <si>
    <t>Extintor 21A-55B C de 3kg. Polvo polivalente</t>
  </si>
  <si>
    <t>Suministro y montaje de extintor 21A-55B C de 3kg. Polvo polivalente, incluidos accesorios de sujeción, placas de identificación, completamente instalado en obra.</t>
  </si>
  <si>
    <t>X67854</t>
  </si>
  <si>
    <t>EH8550</t>
  </si>
  <si>
    <t>Extintor 89B de 5 kg CO2</t>
  </si>
  <si>
    <t>Suministro y montaje extintor 89B de 5 kg CO2 incluidos accesorios de sujeción, placas de identificación, completamente instalado en obra.</t>
  </si>
  <si>
    <t>X67855</t>
  </si>
  <si>
    <t>EH8560</t>
  </si>
  <si>
    <t>Extintor móvil de carro de 25 kg. polvo polivalente</t>
  </si>
  <si>
    <t>Suministro y montaje extintor móvil de carro de 25 kg. polvo polivalente incluidos accesorios de sujeción, placas de identificación, completamente instalado en obra.</t>
  </si>
  <si>
    <t>X67856</t>
  </si>
  <si>
    <t>EH8610</t>
  </si>
  <si>
    <t>Equipos comunes sistema detección de incendios en edificio</t>
  </si>
  <si>
    <t>Suministro e instalación de los equipos comunes del sistema de detección de incendios en edificio, incluyendo: -Central de detección de incendios analogica de 2 lazos.capaz de gestionar 125 detectores y 125 modulos -Fuentes de alimentación de 24V y 0,5A para la alimentación de sirenas de interior y módulos -Módulo de control de salida de 24 V supervisados, para sirenas de alarma -Pequño material, etc. Completamente montada según planos y criterios de Endesa.</t>
  </si>
  <si>
    <t>X67861</t>
  </si>
  <si>
    <t>EH8620</t>
  </si>
  <si>
    <t>Suministro e instalación de detector térmico circuito abierto 90ºC</t>
  </si>
  <si>
    <t>Suministro e instalación de detector térmico circuito abierto 90ºC con p.p de instalación eléctrica con tubo roscado galvanizado y cable.</t>
  </si>
  <si>
    <t>X67862</t>
  </si>
  <si>
    <t>EH8630</t>
  </si>
  <si>
    <t>Suministro e instalación de pulsador de alarma direccionable</t>
  </si>
  <si>
    <t>Suministro e instalación de pulsador de alarma direccionable. Con led indicador de estado y llave de prueba. Incluye zócalo de montaje en superficie</t>
  </si>
  <si>
    <t>X67863</t>
  </si>
  <si>
    <t>EH8640</t>
  </si>
  <si>
    <t>Suministro e instalación de pulsador de disparo</t>
  </si>
  <si>
    <t>Suministro e instalación de pulsador de disparo de extinción con tapa de protección</t>
  </si>
  <si>
    <t>X67864</t>
  </si>
  <si>
    <t>EH8650</t>
  </si>
  <si>
    <t>Suministro e instalación de detector óptico de humos</t>
  </si>
  <si>
    <t>Suministro e instalación de detector óptico de humos analógico de bajo perfil, doble led indicador y salida para piloto remoto. Incluye base intercambiable</t>
  </si>
  <si>
    <t>X67865</t>
  </si>
  <si>
    <t>EH8660</t>
  </si>
  <si>
    <t>Sirena interior direccionable</t>
  </si>
  <si>
    <t>Suministro e instalación de sirena de alarma óptico-acústica para interior con lámpara lanzadestellos autoalimentada del lazo tonos seleccionables con diferente volumen Características técnicas: . Alimentación: 15 a 33 Vcc.Consumo: 18 a 21 mA.Nivel sonoro: 103 a 106 dB(A).Margen de temperatura: - 30 a + 70º C.Dimensiones: 124x92x64 mm.Cumple Normas Europeas EN54.</t>
  </si>
  <si>
    <t>X67866</t>
  </si>
  <si>
    <t>EH8670</t>
  </si>
  <si>
    <t>Suministro e instalación de sirena electrónica bitonal de bajo consumo</t>
  </si>
  <si>
    <t>Suministro e instalación de sirena electrónica bitonal de bajo consumo, con rótulo de fuego en color rojo y flash, especial para exterior. Para conectar a salida de central de detección.</t>
  </si>
  <si>
    <t>X67867</t>
  </si>
  <si>
    <t>EH8680</t>
  </si>
  <si>
    <t>Sellado ignífugo RF-120</t>
  </si>
  <si>
    <t>Sellado ignífugo RF-120 de pasos de instalaciones en muros y forjados separadores de sectores de incendio, a base de sistema compuesto por panel de lana de roca de alta densidad recubierto por resina termoplástica intumescente.</t>
  </si>
  <si>
    <t>X67868</t>
  </si>
  <si>
    <t>EH8810</t>
  </si>
  <si>
    <t>Equipos centrales sistema alarmas</t>
  </si>
  <si>
    <t>Suministro e instalación de los equipos comunes del sistema de alarmas antiintrusos, incluyendo: -Central de alarma microprocesada 8 particiones, 128 códigos -Consola multifunción -Fuente alimentación estabilizada y cortocircuitable.</t>
  </si>
  <si>
    <t>X67881</t>
  </si>
  <si>
    <t>EH8820</t>
  </si>
  <si>
    <t>Detector volumetrico por infrarrojos</t>
  </si>
  <si>
    <t>Detector volumétrico de infrarojos pasivo, con un ángulo de detección de 90°, con un alcance longitudinal de 15 m, como máximo para montar superficialmente</t>
  </si>
  <si>
    <t>X67882</t>
  </si>
  <si>
    <t>EH8830</t>
  </si>
  <si>
    <t>Contacto magnetico alta potencia</t>
  </si>
  <si>
    <t>Contacto magnetico lateral de gran potencia con carcasa metalica</t>
  </si>
  <si>
    <t>X67883</t>
  </si>
  <si>
    <t>EH8840</t>
  </si>
  <si>
    <t xml:space="preserve">Codificador dos zonas </t>
  </si>
  <si>
    <t>Suministro e instalacion de codificador de 2 zonas multiplexadas</t>
  </si>
  <si>
    <t>X67884</t>
  </si>
  <si>
    <t>EH8900</t>
  </si>
  <si>
    <t>Cajas de mezclas (FREE-COOLING), para aprovechamiento energético del aire exterior.</t>
  </si>
  <si>
    <t>Cajas de mezclas (FREE-COOLING), para aprovechamiento energético del aire exterior, incluso accesorios de montaje, c/parte proporcional de piezas especiales, etc., según planos y criterios de Endesa .</t>
  </si>
  <si>
    <t>X67890</t>
  </si>
  <si>
    <t>EH8910</t>
  </si>
  <si>
    <t>Conductos en Chapa de acero galvanizado de 1 mm de espesor, para formación de conductos de impulsión, retorno y extracción</t>
  </si>
  <si>
    <t>m2</t>
  </si>
  <si>
    <t>Conductos en Chapa de acero galvanizado de 1 mm de espesor, para formación de conductos de impulsión y retorno, incluso accesorios de montaje, c/parte proporcional de piezas especiales, etc., según planos y criterios de Endesa .</t>
  </si>
  <si>
    <t>X67891</t>
  </si>
  <si>
    <t>EH8920</t>
  </si>
  <si>
    <t>Enfriadora CIATESA o Similar 142.000 W de potencia con caudal inferior a 24.000 m3/h</t>
  </si>
  <si>
    <t>Suministro e instalación de una enfriadora con potencia de 142.000 W de potencia con un caudal inferior a 24.000 m3/h.Compuesta de:
-Maquina Enfriadora
-Instalación
-Programación
-Puesta en servicio
Completamente montada según planos y criterios de Endesa</t>
  </si>
  <si>
    <t>X67892</t>
  </si>
  <si>
    <t>EH8930</t>
  </si>
  <si>
    <t>Enfriadora CIATESA o Similar 172.000 W de potencia con caudal inferior a 31.000 m3/h</t>
  </si>
  <si>
    <t>Suministro e instalación de una enfriadora con potencia de 172.000 W de potencia con un caudal inferior a 31.000 m3/h.Compuesta de:
-Maquina Enfriadora
-Instalación
-Programación
-Puesta en servicio
Completamente montada según planos y criterios de Endesa</t>
  </si>
  <si>
    <t>X67893</t>
  </si>
  <si>
    <t>EH8940</t>
  </si>
  <si>
    <t>Enfriadora CIATESA o Similar 234.000 W de potencia con caudal inferior a 37.500 m3/h</t>
  </si>
  <si>
    <t>Suministro e instalación de una enfriadora con potencia de 234.000 W de potencia con un caudal inferior a 37.500 m3/h.Compuesta de:
-Maquina Enfriadora
-Instalación
-Programación
-Puesta en servicio
Completamente montada según planos y criterios de Endesa</t>
  </si>
  <si>
    <t>X67894</t>
  </si>
  <si>
    <t>EH8950</t>
  </si>
  <si>
    <t>Silenciador adaptado al extractor, con los acoplamientos correspondientes según Planos de ENDESA</t>
  </si>
  <si>
    <t>X67895</t>
  </si>
  <si>
    <t>EH8960</t>
  </si>
  <si>
    <t>Silenciador puertas de entrada, con los acoplamientos correspondientes, de 2.400x900x600</t>
  </si>
  <si>
    <t>X67896</t>
  </si>
  <si>
    <t>EH8970</t>
  </si>
  <si>
    <t>Sistema de regulación de los ventiladores, en función de la temperatura interior</t>
  </si>
  <si>
    <t>Sistema de regulación de los ventiladores, en función de la temperatura interior con termostato</t>
  </si>
  <si>
    <t>X67897</t>
  </si>
  <si>
    <t>EH8980</t>
  </si>
  <si>
    <t>Unidades de Ventilación del tipo CENTRIFUGO con caja de chapa galvanizada, de las siguientes características:</t>
  </si>
  <si>
    <t>Aislamiento termo-acústico
Transmisión por poleas y correas trapezoidales
Montaje sobre bancada
Junta flexible antivibratoria en impulsión 
Puerta de registro
Motor trifásico a 400 v.
Caudal: 24.500 m3/h
Presión disponible: 25 mm.c.a.
Presión sonora: 66 d</t>
  </si>
  <si>
    <t>X67898</t>
  </si>
  <si>
    <t>EH8990</t>
  </si>
  <si>
    <t>Rejillas de extracción, según Planos de Endesa.</t>
  </si>
  <si>
    <t>Rejillas de extraccion de 900x450 mm., incluso acoplamientos a los conductos con embocaduras de chapa galvanizada, etc., según planos de Endesa .</t>
  </si>
  <si>
    <t>X67899</t>
  </si>
  <si>
    <t>EH89A0</t>
  </si>
  <si>
    <t xml:space="preserve">Rejillas Impulsión(1) y retorno(1), según Planos de Endesa.
</t>
  </si>
  <si>
    <t>Rejillas de impulsión(1) y retorno(1) de 900x450 mm., incluso acoplamientos a los conductos con embocaduras de chapa galvanizada, etc., según planos de Endesa</t>
  </si>
  <si>
    <t>X6789A</t>
  </si>
  <si>
    <t>EH89B0</t>
  </si>
  <si>
    <t>Compuerta cortafuegos de las entradas y salidas de los conductos de impulsión y retorno de aire.</t>
  </si>
  <si>
    <t>Compuerta cortafuegos de las entradas y salidas de los conductos de impulsión y retorno, incluso accesorios de montaje, c/parte proporcional de piezas especiales, etc., según planos y criterios de Endesa .</t>
  </si>
  <si>
    <t>X6789B</t>
  </si>
  <si>
    <t>EH90</t>
  </si>
  <si>
    <t>UNIDADES VARIAS/GRUPOS ELECTROGENOS</t>
  </si>
  <si>
    <t>X679</t>
  </si>
  <si>
    <t>EH9050</t>
  </si>
  <si>
    <t>Trabajo anulado o suspendido sobre el terreno</t>
  </si>
  <si>
    <t>Se aplicará cuando en la realización de alguna posición de baremo, la propiedad suspende el trabajo estando el equipo sobre el terreno o en ruta hacia el mismo.</t>
  </si>
  <si>
    <t>X67905</t>
  </si>
  <si>
    <t>EH9060</t>
  </si>
  <si>
    <t>Jornada de gestión y actualización de datos técnicos.</t>
  </si>
  <si>
    <t>Comprende una jornada completa de una persona para la entrada de datos técnicos diversos utilizando aplicaciones ofimáticas en entorno Windows (Word, Excel, Acces, Powerpoint, etc) u otras aplicaciones específicas.</t>
  </si>
  <si>
    <t>X67906</t>
  </si>
  <si>
    <t>EH9100</t>
  </si>
  <si>
    <t>Montar sistema seguridad en Subestación</t>
  </si>
  <si>
    <t>Suministro, montaje y construcción de todos los elementos contemplados en el Pliego de Condiciones Técnicas para la instación de Sistemas de Seguridad en Subestaciones, SMS001.</t>
  </si>
  <si>
    <t>X67910</t>
  </si>
  <si>
    <t>EH9200</t>
  </si>
  <si>
    <t>Montar Ahuyentadores de roedores por ultrasonidos</t>
  </si>
  <si>
    <t>Suministro y montaje Ahuyentadores de roedores por ultrasonidos</t>
  </si>
  <si>
    <t>X67920</t>
  </si>
  <si>
    <t>EH9230</t>
  </si>
  <si>
    <t>Montar Panoplia de seguridad</t>
  </si>
  <si>
    <t>Montar Panoplia de seguridad P-I o P-II</t>
  </si>
  <si>
    <t>X67923</t>
  </si>
  <si>
    <t>EH9260</t>
  </si>
  <si>
    <t>Montar placa de melamina blanca de 1000x800x16 mm</t>
  </si>
  <si>
    <t>Suministro y montaje placa de melamina blanca de 1000x800x16 mm, con moldura amarilla, con soportes para accesorios de maniobras</t>
  </si>
  <si>
    <t>X67926</t>
  </si>
  <si>
    <t>EH9280</t>
  </si>
  <si>
    <t>Suministro y montaje de elementos de seguridad y salud para Subestación</t>
  </si>
  <si>
    <t>Suministro y colocación de elementos de protección y maniobra (pértigas aislanetes, banqueta, guantes, cascos, botiquín, etc.) adecuados a los niveles y tecnología de la Subestación según los procedimientos editados por la propiedad.</t>
  </si>
  <si>
    <t>X67928</t>
  </si>
  <si>
    <t>EH9310</t>
  </si>
  <si>
    <t xml:space="preserve">Placa de señalización de interior o exterior </t>
  </si>
  <si>
    <t xml:space="preserve">Suministro y montaje placa de señalización de interior o exterior, de cualquier tipo (peligro, casco, extintor, normas, etc.) </t>
  </si>
  <si>
    <t>X67931</t>
  </si>
  <si>
    <t>EH9350</t>
  </si>
  <si>
    <t>Montaje de placas identificativas.</t>
  </si>
  <si>
    <t>Suministro y montaje de todas las placas identificativas correspondientes a la nueva instalación, así como de llaveros identificados según la nomenclatura actual.</t>
  </si>
  <si>
    <t>X67935</t>
  </si>
  <si>
    <t>EH9400</t>
  </si>
  <si>
    <t>Caja de llaves</t>
  </si>
  <si>
    <t>Suministro y montaje de armario portallaves de 80 llaves.</t>
  </si>
  <si>
    <t>X67940</t>
  </si>
  <si>
    <t>EH9500</t>
  </si>
  <si>
    <t>Suministro y montaje puente grúa entre 2,5 y 3,5 Tn</t>
  </si>
  <si>
    <t>Suministro y montaje sobre estructura de hormigón existente de Puente Grúa Monorail, con polipasto de capacidad entre 2,5 y 3,5 Tn de capacidad, y 10m de levante. Comprende transporte, descarga , desembalaje e instalación en obra de todas las estructuras metálicas, motores, mandos eléctricos, conexiones y pequeño material para su correcto funcionamiento.</t>
  </si>
  <si>
    <t>X67950</t>
  </si>
  <si>
    <t>EH9600</t>
  </si>
  <si>
    <t>Suministro y montaje puente grúa entre 3,6 y 5 Tn</t>
  </si>
  <si>
    <t>Suministro y montaje sobre estructura de hormigón existente de Puente Grúa Monorail, con polipasto de capacidad entre 3,6 y 5 Tn de capacidad, y 10m de levante. Comprende transporte, descarga , desembalaje e instalación en obra de todas las estructuras metálicas, motores, mandos eléctricos, conexiones y pequeño material para su correcto funcionamiento.</t>
  </si>
  <si>
    <t>X67960</t>
  </si>
  <si>
    <t>EH9700</t>
  </si>
  <si>
    <t>Trabajo grupo electrógeno 1,5 kVA incl. combust. y seguro (sin transp.)</t>
  </si>
  <si>
    <t>H</t>
  </si>
  <si>
    <t>X67970</t>
  </si>
  <si>
    <t>EH9710</t>
  </si>
  <si>
    <t>Trabajo grupo electrógeno 5 kVA incl. combust. y seguro (sin transp.)</t>
  </si>
  <si>
    <t>X67971</t>
  </si>
  <si>
    <t>EH9720</t>
  </si>
  <si>
    <t>Trabajo grupo electrógeno 15 kVA incl. combust. y seguro (sin transp.)</t>
  </si>
  <si>
    <t>X67972</t>
  </si>
  <si>
    <t>EH9730</t>
  </si>
  <si>
    <t>Trabajo grupo electrógeno 25 kVA incl. combust. y seguro (sin transp.)</t>
  </si>
  <si>
    <t>X67973</t>
  </si>
  <si>
    <t>EH9740</t>
  </si>
  <si>
    <t>Trabajo grupo electrógeno 50 kVA incl. combust. y seguro (sin transp.)</t>
  </si>
  <si>
    <t>X67974</t>
  </si>
  <si>
    <t>EH9750</t>
  </si>
  <si>
    <t>Trabajo grupo electrógeno 100 kVA incl. combust. y seguro (sin transp.)</t>
  </si>
  <si>
    <t>X67975</t>
  </si>
  <si>
    <t>EH9760</t>
  </si>
  <si>
    <t>Trabajo grupo electrógeno 160 kVA incl. combust. y seguro (sin transp.)</t>
  </si>
  <si>
    <t>X67976</t>
  </si>
  <si>
    <t>EH9770</t>
  </si>
  <si>
    <t>Trabajo grupo electrógeno 250 kVA incl. combust. y seguro (sin transp.)</t>
  </si>
  <si>
    <t>X67977</t>
  </si>
  <si>
    <t>EH9780</t>
  </si>
  <si>
    <t>Trabajo grupo electrógeno 400 kVA incl. combust. y seguro (sin transp.)</t>
  </si>
  <si>
    <t>X67978</t>
  </si>
  <si>
    <t>EH9790</t>
  </si>
  <si>
    <t>Trabajo grupo electrógeno 630 kVA incl. combust. y seguro (sin transp.)</t>
  </si>
  <si>
    <t>X67979</t>
  </si>
  <si>
    <t>EH9800</t>
  </si>
  <si>
    <t>Trabajo grupo electrógeno 1000 kVA incl. combust. y seguro (sin transp.)</t>
  </si>
  <si>
    <t>X67980</t>
  </si>
  <si>
    <t>EH9810</t>
  </si>
  <si>
    <t>Trabajo grupo electrógeno 1400 kVA incl. combust. y seguro (sin transp.)</t>
  </si>
  <si>
    <t>X67981</t>
  </si>
  <si>
    <t>EH9820</t>
  </si>
  <si>
    <t>Trabajo g. electróg. 25 kVA inson. incl. combust. y seguro (sin transp.)</t>
  </si>
  <si>
    <t>X67982</t>
  </si>
  <si>
    <t>EH9830</t>
  </si>
  <si>
    <t>Trabajo g. electróg. 50 kVA inson. incl. combust. y seguro (sin transp.)</t>
  </si>
  <si>
    <t>X67983</t>
  </si>
  <si>
    <t>EH9840</t>
  </si>
  <si>
    <t>Trabajo g. electróg. 100 kVA inson. incl. combust. y seguro (sin transp.)</t>
  </si>
  <si>
    <t>X67984</t>
  </si>
  <si>
    <t>EH9850</t>
  </si>
  <si>
    <t>Trabajo g. electróg. 160 kVA inson. incl. combust. y seguro (sin transp.)</t>
  </si>
  <si>
    <t>X67985</t>
  </si>
  <si>
    <t>EH9860</t>
  </si>
  <si>
    <t>Trabajo g. electróg. 250 kVA inson. incl. combust. y seguro (sin transp.)</t>
  </si>
  <si>
    <t>X67986</t>
  </si>
  <si>
    <t>EH9870</t>
  </si>
  <si>
    <t>Trabajo g. electróg. 400 kVA inson. incl. combust. y seguro (sin transp.)</t>
  </si>
  <si>
    <t>X67987</t>
  </si>
  <si>
    <t>EH9880</t>
  </si>
  <si>
    <t>Trabajo g. electróg. 630 kVA inson. incl. combust. y seguro (sin transp.)</t>
  </si>
  <si>
    <t>X67988</t>
  </si>
  <si>
    <t>EH9890</t>
  </si>
  <si>
    <t>Trabajo g. electróg. 1000 kVA inson. incl. combust. y seguro (sin transp.)</t>
  </si>
  <si>
    <t>X67989</t>
  </si>
  <si>
    <t>EH9900</t>
  </si>
  <si>
    <t>Trabajo g. electróg. 1400 kVA inson. incl. combust. y seguro (sin transp.)</t>
  </si>
  <si>
    <t>X67990</t>
  </si>
  <si>
    <t>EH9910</t>
  </si>
  <si>
    <t>Trabajo de grupo electrógeno 350 KVA incl. Combustible y seguro (sin transp.)</t>
  </si>
  <si>
    <t>X67991</t>
  </si>
  <si>
    <t>EH9920</t>
  </si>
  <si>
    <t>Trabajo de grupo electrógeno 350 KVA inson. incl. Combustible y seguro (sin transp.)</t>
  </si>
  <si>
    <t>X67992</t>
  </si>
  <si>
    <t>EH9930</t>
  </si>
  <si>
    <t>Trabajo de grupo electrógeno 1,5 KVA sin combustible y sin transp.</t>
  </si>
  <si>
    <t>X67993</t>
  </si>
  <si>
    <t>EH9940</t>
  </si>
  <si>
    <t>Trabajo de grupo electrógeno 5 KVA sin Combustible y sin transp.</t>
  </si>
  <si>
    <t>X67994</t>
  </si>
  <si>
    <t>EH9950</t>
  </si>
  <si>
    <t>Trabajo de grupo electrógeno 15 KVA sin combustible y sin transp.</t>
  </si>
  <si>
    <t>X67995</t>
  </si>
  <si>
    <t>EH9960</t>
  </si>
  <si>
    <t>Trabajo de grupo electrógeno 25 KVA sin combustible y sin transp.</t>
  </si>
  <si>
    <t>X67996</t>
  </si>
  <si>
    <t>EH9970</t>
  </si>
  <si>
    <t>Trabajo de grupo electrógeno 25 KVA inson sin combustible y sin transp.</t>
  </si>
  <si>
    <t>X67997</t>
  </si>
  <si>
    <t>EH9980</t>
  </si>
  <si>
    <t>Trabajo de grupo electrógeno 50 KVA sin combustible y sin transp.</t>
  </si>
  <si>
    <t>X67998</t>
  </si>
  <si>
    <t>EH9990</t>
  </si>
  <si>
    <t>Trabajo de grupo electrógeno 50 KVA inson sin combustible y sin transp.</t>
  </si>
  <si>
    <t>X67999</t>
  </si>
  <si>
    <t>EH99A0</t>
  </si>
  <si>
    <t>Trabajo de grupo electrógeno 100 KVA sin combustible y sin transp.</t>
  </si>
  <si>
    <t>X6799A</t>
  </si>
  <si>
    <t>EH99B0</t>
  </si>
  <si>
    <t>Trabajo de grupo electrógeno 100 KVA inson sin combustible y sin transp.</t>
  </si>
  <si>
    <t>X6799B</t>
  </si>
  <si>
    <t>EH99C0</t>
  </si>
  <si>
    <t>Trabajo de grupo electrógeno 160 KVA sin combustible y sin transp.</t>
  </si>
  <si>
    <t>X6799C</t>
  </si>
  <si>
    <t>EH99D0</t>
  </si>
  <si>
    <t>Trabajo de grupo electrógeno 160 KVA inson sin combustible y sin transp.</t>
  </si>
  <si>
    <t>X6799D</t>
  </si>
  <si>
    <t>EH99E0</t>
  </si>
  <si>
    <t>Trabajo de grupo electrógeno 250 KVA sin combustible y sin transp.</t>
  </si>
  <si>
    <t>X6799E</t>
  </si>
  <si>
    <t>EH99F0</t>
  </si>
  <si>
    <t>Trabajo de grupo electrógeno 250 KVA inson sin combustible y sin transp.</t>
  </si>
  <si>
    <t>X6799F</t>
  </si>
  <si>
    <t>EH99G0</t>
  </si>
  <si>
    <t>Trabajo de grupo electrógeno 350 KVA sin combustible y sin transp.</t>
  </si>
  <si>
    <t>X6799G</t>
  </si>
  <si>
    <t>EH99H0</t>
  </si>
  <si>
    <t>Trabajo de grupo electrógeno 350 KVA inson. sinCombustible y sin transp.</t>
  </si>
  <si>
    <t>X6799H</t>
  </si>
  <si>
    <t>EH99I0</t>
  </si>
  <si>
    <t>Trabajo de grupo electrógeno 400 KVA sin combustible y sin transp.</t>
  </si>
  <si>
    <t>X6799I</t>
  </si>
  <si>
    <t>EH99J0</t>
  </si>
  <si>
    <t>Trabajo de grupo electrógeno 400 KVA inson. sinCombustible y sin transp.</t>
  </si>
  <si>
    <t>X6799J</t>
  </si>
  <si>
    <t>EH99K0</t>
  </si>
  <si>
    <t>Trabajo de grupo electrógeno 630 KVA sin combustible y sin transp.</t>
  </si>
  <si>
    <t>X6799K</t>
  </si>
  <si>
    <t>EH99L0</t>
  </si>
  <si>
    <t>Trabajo de grupo electrógeno 630 KVA inson. sinCombustible y sin transp.</t>
  </si>
  <si>
    <t>X6799L</t>
  </si>
  <si>
    <t>EH99M0</t>
  </si>
  <si>
    <t>Trabajo de grupo electrógeno 1000 KVA sin combustible y sin transp.</t>
  </si>
  <si>
    <t>X6799M</t>
  </si>
  <si>
    <t>EH99N0</t>
  </si>
  <si>
    <t>Trabajo de grupo electrógeno 1000 KVA inson. sinCombustible y sin transp.</t>
  </si>
  <si>
    <t>X6799N</t>
  </si>
  <si>
    <t>EH99O0</t>
  </si>
  <si>
    <t>Trabajo de grupo electrógeno 1400 KVA sin combustible y sin transp.</t>
  </si>
  <si>
    <t>X6799O</t>
  </si>
  <si>
    <t>EH99P0</t>
  </si>
  <si>
    <t>Trabajo de grupo electrógeno 1400 KVA inson. sinCombustible y sin transp.</t>
  </si>
  <si>
    <t>X6799P</t>
  </si>
  <si>
    <t>EHA0</t>
  </si>
  <si>
    <t>PROTECCIONES PASIVAS CONTRAINCENDIOS</t>
  </si>
  <si>
    <t>X67A</t>
  </si>
  <si>
    <t>EHA010</t>
  </si>
  <si>
    <t>Sellado de hueco de paso de cables o tuberías EI-120 Hueco  &lt;  0,1 m2</t>
  </si>
  <si>
    <t>Sellado de huecos mediante mortero adherente no combustible, resistente al agua, libre de halógenos y fenilos. Incluye el suministro del material, transporte, montaje y acabados, incluso las capas de material proyectado necesarias para conseguir la resistencia contra el fuego indicada. La correcta instalación será realizada o supervisada por personal de una empresa acreditata a tal efecto con el conocimiento de Endesa.</t>
  </si>
  <si>
    <t>X67A01</t>
  </si>
  <si>
    <t>EHA020</t>
  </si>
  <si>
    <t>Sellado de hueco de paso de cables o tuberías EI-120 0,1 m2  ≤  Hueco  &lt;  0,3 m2</t>
  </si>
  <si>
    <t>X67A02</t>
  </si>
  <si>
    <t>EHA030</t>
  </si>
  <si>
    <t>Sellado de hueco de paso de cables o tuberías EI-120 0,3 m2  ≤  Hueco  &lt;  0,5 m2</t>
  </si>
  <si>
    <t>X67A03</t>
  </si>
  <si>
    <t>EHA040</t>
  </si>
  <si>
    <t>Sellado de hueco de paso de cables o tuberías EI-120 0,5 m2  ≤  Hueco  &lt;  1,0 m2</t>
  </si>
  <si>
    <t>X67A04</t>
  </si>
  <si>
    <t>EHA050</t>
  </si>
  <si>
    <t xml:space="preserve">Sellado de hueco de paso de cables o tuberías EI-120 Hueco  ≥  1,0 m2 </t>
  </si>
  <si>
    <t>X67A05</t>
  </si>
  <si>
    <t>EHA060</t>
  </si>
  <si>
    <t>Sellado de hueco de paso de cables o tuberías EI-120 1 m2  ≤  Hueco  &lt;  2,0 m2</t>
  </si>
  <si>
    <t>X67A06</t>
  </si>
  <si>
    <t>EHA070</t>
  </si>
  <si>
    <t>Sellado de hueco de paso de cables o tuberías EI-120 Hueco  ≥  2,0 m2</t>
  </si>
  <si>
    <t>X67A07</t>
  </si>
  <si>
    <t>EHA110</t>
  </si>
  <si>
    <t>Sellado de hueco de paso de cables o tuberías EI-240 Hueco  &lt;  0,1 m2</t>
  </si>
  <si>
    <t>X67A11</t>
  </si>
  <si>
    <t>EHA120</t>
  </si>
  <si>
    <t>Sellado de hueco de paso de cables o tuberías EI-240 0,1 m2  ≤  Hueco  &lt;  0,3 m2</t>
  </si>
  <si>
    <t>X67A12</t>
  </si>
  <si>
    <t>EHA130</t>
  </si>
  <si>
    <t>Sellado de hueco de paso de cables o tuberías EI-240 0,3 m2  ≤  Hueco  &lt;  0,5 m2</t>
  </si>
  <si>
    <t>X67A13</t>
  </si>
  <si>
    <t>EHA140</t>
  </si>
  <si>
    <t>Sellado de hueco de paso de cables o tuberías EI-240 0,5 m2  ≤  Hueco  &lt;  1,0 m2</t>
  </si>
  <si>
    <t>X67A14</t>
  </si>
  <si>
    <t>EHA150</t>
  </si>
  <si>
    <t xml:space="preserve">Sellado de hueco de paso de cables o tuberías EI-240 Hueco  ≥  1,0 m2 </t>
  </si>
  <si>
    <t>X67A15</t>
  </si>
  <si>
    <t>EHA160</t>
  </si>
  <si>
    <t>Sellado de hueco de paso de cables o tuberías EI-240 1 m2  ≤  Hueco  &lt;  2,0 m2</t>
  </si>
  <si>
    <t>X67A16</t>
  </si>
  <si>
    <t>EHA170</t>
  </si>
  <si>
    <t>Sellado de hueco de paso de cables o tuberías EI-240 Hueco  ≥  2,0 m2</t>
  </si>
  <si>
    <t>X67A17</t>
  </si>
  <si>
    <t>EHA210</t>
  </si>
  <si>
    <t>Protección EI-120 bandejas y cables, hasta 10 cm ancho bandeja</t>
  </si>
  <si>
    <t>Aplicación de pintura intumescente sobre cables o mazos de cables.  Incluye el suministro del material, transporte, montaje y acabados. La correcta instalación será realizada o supervisada por personal de una empresa acreditata a tal efecto con el conocimiento de Endesa.</t>
  </si>
  <si>
    <t>X67A21</t>
  </si>
  <si>
    <t>EHA220</t>
  </si>
  <si>
    <t>Protección EI-120 bandejas y cables, hasta 20 cm ancho bandeja</t>
  </si>
  <si>
    <t>X67A22</t>
  </si>
  <si>
    <t>EHA230</t>
  </si>
  <si>
    <t>Protección EI-120 bandejas y cables, hasta 30 cm ancho bandeja</t>
  </si>
  <si>
    <t>X67A23</t>
  </si>
  <si>
    <t>EHA240</t>
  </si>
  <si>
    <t>Protección EI-120 bandejas y cables, hasta 40 cm ancho bandeja</t>
  </si>
  <si>
    <t>X67A24</t>
  </si>
  <si>
    <t>EHA250</t>
  </si>
  <si>
    <t>Protección EI-120 bandejas y cables, hasta 50 cm ancho bandeja</t>
  </si>
  <si>
    <t>X67A25</t>
  </si>
  <si>
    <t>EHA260</t>
  </si>
  <si>
    <t>Protección EI-120 bandejas y cables, hasta 60 cm ancho bandeja</t>
  </si>
  <si>
    <t>X67A26</t>
  </si>
  <si>
    <t>EHA310</t>
  </si>
  <si>
    <t>Protección EI-120 cable suelto o mazo, hasta 5 cm de diámetro</t>
  </si>
  <si>
    <t>X67A31</t>
  </si>
  <si>
    <t>EHA320</t>
  </si>
  <si>
    <t>Protección EI-120 cable suelto o mazo, hasta 10 cm de diámetro</t>
  </si>
  <si>
    <t>X67A32</t>
  </si>
  <si>
    <t>EHA330</t>
  </si>
  <si>
    <t>Protección EI-120 cable suelto o mazo, hasta 15 cm de diámetro</t>
  </si>
  <si>
    <t>X67A33</t>
  </si>
  <si>
    <t>EHA340</t>
  </si>
  <si>
    <t>Protección EI-120 cable suelto o mazo, hasta 20 cm de diámetro</t>
  </si>
  <si>
    <t>X67A34</t>
  </si>
  <si>
    <t>EHA350</t>
  </si>
  <si>
    <t>Protección EI-120 cable suelto o mazo, hasta 25 cm de diámetro</t>
  </si>
  <si>
    <t>X67A35</t>
  </si>
  <si>
    <t>EHA360</t>
  </si>
  <si>
    <t>Protección EI-120 cable suelto o mazo, hasta 30 cm de diámetro</t>
  </si>
  <si>
    <t>X67A36</t>
  </si>
  <si>
    <t>EHA410</t>
  </si>
  <si>
    <t>Puerta Cortafuegos EI-90 de una hoja, dimensiones estándar</t>
  </si>
  <si>
    <t>Suministro y colocación de puerta cortafuegos de una hoja batiente, para una luz estandar, con barra antipánico, morteros, pletinas y materiales auxiliares para colocación.</t>
  </si>
  <si>
    <t>X67A41</t>
  </si>
  <si>
    <t>EHA420</t>
  </si>
  <si>
    <t>Puerta Cortafuegos EI-90 de dimensiones especiales</t>
  </si>
  <si>
    <t>Suministro y colocación de puerta cortafuegos de una hoja batiente, con barra antipánico, morteros, pletinas y materiales auxiliares para colocación.</t>
  </si>
  <si>
    <t>X67A42</t>
  </si>
  <si>
    <t>EHA430</t>
  </si>
  <si>
    <t>Puerta Cortafuegos EI-90 de dos hojas, dimensiones estándar, con barra anti pánico</t>
  </si>
  <si>
    <t>Suministro y colocación de puerta cortafuegos de dos hojas batientes, para una luz estandar, con barra antipánico, morteros, pletinas y materiales auxiliares para colocación.</t>
  </si>
  <si>
    <t>X67A43</t>
  </si>
  <si>
    <t>EHA440</t>
  </si>
  <si>
    <t>Puerta Cortafuegos EI-120 de una hoja, dimensiones estándar</t>
  </si>
  <si>
    <t>X67A44</t>
  </si>
  <si>
    <t>EHA450</t>
  </si>
  <si>
    <t>Puerta Cortafuegos EI-120 de dos hojas, dimensiones estándar, con barra anti pánico</t>
  </si>
  <si>
    <t>X67A45</t>
  </si>
  <si>
    <t>EHA460</t>
  </si>
  <si>
    <t>Puerta Cortafuegos EI-120 de dimensiones especiales</t>
  </si>
  <si>
    <t>X67A46</t>
  </si>
  <si>
    <t>EHA510</t>
  </si>
  <si>
    <t>Desmontaje de puerta de una hoja, de dimensiones estándar</t>
  </si>
  <si>
    <t>Desmontaje y retirada del material.</t>
  </si>
  <si>
    <t>X67A51</t>
  </si>
  <si>
    <t>EHA520</t>
  </si>
  <si>
    <t>Desmontaje de puerta de doble hoja, de dimensiones estándar</t>
  </si>
  <si>
    <t>X67A52</t>
  </si>
  <si>
    <t>EHA530</t>
  </si>
  <si>
    <t>Desmontaje de puerta de dimensiones especiales</t>
  </si>
  <si>
    <t>X67A53</t>
  </si>
  <si>
    <t>EHA540</t>
  </si>
  <si>
    <t>Puerta Cortafuegos EI-240 corredera, de dimensiones especiales</t>
  </si>
  <si>
    <t>Suministro y colocación de puerta cortafuegos corredera, morteros, pletinas y materiales auxiliares para colocación.</t>
  </si>
  <si>
    <t>X67A54</t>
  </si>
  <si>
    <t>EHA610</t>
  </si>
  <si>
    <t>Rejilla ventilación con sellado automático por producto intumescente EI-120 200 x 200 mm</t>
  </si>
  <si>
    <t>Suministro y colocación de rejilla de ventilación con sellado auotmático por producto intumescente. Incluye el suministro del material, transporte, montaje y acabados, incluso las capas de material proyectado necesarias para conseguir la resistencia contra el fuego indicada. La correcta instalación será realizada o supervisada por personal de una empresa acreditata a tal efecto con el conocimiento de Endesa.</t>
  </si>
  <si>
    <t>X67A61</t>
  </si>
  <si>
    <t>EHA620</t>
  </si>
  <si>
    <t>Rejilla ventilación con sellado automático por producto intumescente EI-120 300 x 300 mm</t>
  </si>
  <si>
    <t>X67A62</t>
  </si>
  <si>
    <t>EHA630</t>
  </si>
  <si>
    <t>Rejilla ventilación con sellado automático por producto intumescente EI-120 400 x 400 mm</t>
  </si>
  <si>
    <t>X67A63</t>
  </si>
  <si>
    <t>EHA640</t>
  </si>
  <si>
    <t>Rejilla ventilación con sellado automático por producto intumescente EI-120 500 x 500 mm</t>
  </si>
  <si>
    <t>X67A64</t>
  </si>
  <si>
    <t>EHA650</t>
  </si>
  <si>
    <t>Rejilla ventilación con sellado automático por producto intumescente EI-120 600 x 600 mm</t>
  </si>
  <si>
    <t>X67A65</t>
  </si>
  <si>
    <t>EHA710</t>
  </si>
  <si>
    <t>Collarín ventilación con sellado automático por producto intumescente EI-120  Tubería  Ǿ  50</t>
  </si>
  <si>
    <t>Suministro y colocación de collarin de ventilación con sellado auotmático por producto intumescente. Incluye el suministro del material, transporte, montaje y acabados, incluso las capas de material proyectado necesarias para conseguir la resistencia contra el fuego indicada. La correcta instalación será realizada o supervisada por personal de una empresa acreditata a tal efecto con el conocimiento de Endesa.</t>
  </si>
  <si>
    <t>X67A71</t>
  </si>
  <si>
    <t>EHA720</t>
  </si>
  <si>
    <t>Collarín ventilación con sellado automático por producto intumescente EI-120  Tubería  Ǿ  90</t>
  </si>
  <si>
    <t>X67A72</t>
  </si>
  <si>
    <t>EHA730</t>
  </si>
  <si>
    <t>Collarín ventilación con sellado automático por producto intumescente EI-120  Tubería  Ǿ  110</t>
  </si>
  <si>
    <t>X67A73</t>
  </si>
  <si>
    <t>EHA740</t>
  </si>
  <si>
    <t>Collarín ventilación con sellado automático por producto intumescente EI-120  Tubería  Ǿ  125</t>
  </si>
  <si>
    <t>X67A74</t>
  </si>
  <si>
    <t>EHA750</t>
  </si>
  <si>
    <t>Collarín ventilación con sellado automático por producto intumescente EI-120  Tubería  Ǿ  160</t>
  </si>
  <si>
    <t>X67A75</t>
  </si>
  <si>
    <t>EHA760</t>
  </si>
  <si>
    <t>Collarín ventilación con sellado automático por producto intumescente EI-120  Tubería  Ǿ  200</t>
  </si>
  <si>
    <t>X67A76</t>
  </si>
  <si>
    <t>EHA810</t>
  </si>
  <si>
    <t>Cerramiento mediante tabique de obra EI-120, lucido y pintado</t>
  </si>
  <si>
    <t>Suministro y colocación tabique de obra, lucido y pintado con la resistencia indicada totalmente acabado. Incluye el suministro del material, transporte, montaje y acabados, incluso las capas de material proyectado necesarias para conseguir la resistencia contra el fuego indicada. La correcta instalación será realizada o supervisada por personal de una empresa acreditata a tal efecto con el conocimiento de Endesa.</t>
  </si>
  <si>
    <t>X67A81</t>
  </si>
  <si>
    <t>EHA820</t>
  </si>
  <si>
    <t>Cerramiento mediante panel prefabricado EI-120</t>
  </si>
  <si>
    <t>Suministro y colocación tabique prefabricado con la resistencia indicada totalmente acabado. Incluye el suministro del material, transporte, montaje y acabados, incluso las capas de material proyectado necesarias para conseguir la resistencia contra el fuego indicada. La correcta instalación será realizada o supervisada por personal de una empresa acreditata a tal efecto con el conocimiento de Endesa.</t>
  </si>
  <si>
    <t>X67A82</t>
  </si>
  <si>
    <t>EHA830</t>
  </si>
  <si>
    <t>Cerramiento mediante panel prefabricado EI-240</t>
  </si>
  <si>
    <t>X67A83</t>
  </si>
  <si>
    <t>EHA840</t>
  </si>
  <si>
    <t>Cerramiento mediante panel prefabricado EI-120, reforzado con chapa</t>
  </si>
  <si>
    <t>Suministro y colocación tabique prefabricado reforzado con chapa con la resistencia indicada totalmente acabado. Incluye el suministro del material, transporte, montaje y acabados, incluso las capas de material proyectado necesarias para conseguir la resistencia contra el fuego indicada. La correcta instalación será realizada o supervisada por personal de una empresa acreditata a tal efecto con el conocimiento de Endesa.</t>
  </si>
  <si>
    <t>X67A84</t>
  </si>
  <si>
    <t>EHA850</t>
  </si>
  <si>
    <t>Cerramiento mediante panel prefabricado EI-240, reforzado con chapa</t>
  </si>
  <si>
    <t>X67A85</t>
  </si>
  <si>
    <t>EHA860</t>
  </si>
  <si>
    <t xml:space="preserve">Falso techo EI-120 con doble placa de Fibrosilicatos de 25 mm y perfilería de cuelgue. </t>
  </si>
  <si>
    <t>Suministro y colocación falso techo con la resistencia indicada totalmente acabado. Incluye el suministro del material, transporte, montaje y acabados, incluso las capas de material proyectado necesarias para conseguir la resistencia contra el fuego indicada. La correcta instalación será realizada o supervisada por personal de una empresa acreditata a tal efecto con el conocimiento de Endesa.</t>
  </si>
  <si>
    <t>X67A86</t>
  </si>
  <si>
    <t>EHA870</t>
  </si>
  <si>
    <t>Proyección de  25 mm de mortero en forjado para EI-240 con malla galvanizada de nervometal de 0,3 mm</t>
  </si>
  <si>
    <t>Suministro y colocación de proyección de mortero sobre forjado con el material indicado para conseguir la resistencia al fuego inidcada. Incluye el suministro del material, transporte, montaje y acabados, incluso las capas de material proyectado necesarias para conseguir la resistencia contra el fuego indicada. La correcta instalación será realizada o supervisada por personal de una empresa acreditata a tal efecto con el conocimiento de Endesa.</t>
  </si>
  <si>
    <t>X67A87</t>
  </si>
  <si>
    <t>EHA880</t>
  </si>
  <si>
    <t>140,10</t>
  </si>
  <si>
    <t>X67A88</t>
  </si>
  <si>
    <t>EHA890</t>
  </si>
  <si>
    <t>Compuerta cortafuegos de las entradas y salidas de los conductos de impulsión y retorno de aire acondicionado.</t>
  </si>
  <si>
    <t>480,00</t>
  </si>
  <si>
    <t>X67A89</t>
  </si>
  <si>
    <t>EHA910</t>
  </si>
  <si>
    <t xml:space="preserve">Extintor automático Bonpet. </t>
  </si>
  <si>
    <t>X67A91</t>
  </si>
  <si>
    <t>EHB0</t>
  </si>
  <si>
    <t>SISTEMAS ACTIVOS CONTRA INCENDIOS</t>
  </si>
  <si>
    <t>X67B</t>
  </si>
  <si>
    <t>EHB010</t>
  </si>
  <si>
    <t>Elaboración de proyecto PCI visado por Colegio Oficial Competente</t>
  </si>
  <si>
    <t>Elaboración de Proyecto Oficial de Sistema de Protección contra Incendios según Normativa vigente. Incluye visado en colegio Oficial.</t>
  </si>
  <si>
    <t>X67B01</t>
  </si>
  <si>
    <t>EHB020</t>
  </si>
  <si>
    <t>Presentación y legalización de Proyecto ante la Administración</t>
  </si>
  <si>
    <t>Presentación de Proyecto Oficial, ante el Organismo de la Administración competente, para su aprobación.</t>
  </si>
  <si>
    <t>X67B02</t>
  </si>
  <si>
    <t>EHB030</t>
  </si>
  <si>
    <t>Equipos comunes sistema PCI de transformadores mediante agua pulverizada con depósito a presión</t>
  </si>
  <si>
    <t>Suministro e instalación de los equipos comunes del sistema contraincendios de transformadores de potencia, incluidas las válvulas de paso general de las tuberias colectoras. -Depósito a presión -Batería de botellas de gas para presurización -Compresor con calderín-Pequeña valvuleria, elementos de medida, purgas, filtros, etc. Completamente montada según planos y criterios de Endesa.</t>
  </si>
  <si>
    <t>X67B03</t>
  </si>
  <si>
    <t>EHB040</t>
  </si>
  <si>
    <t>Equipos comunes sistema PCI de transformadores, mediante agua pulverizada con depósito atmosférico.</t>
  </si>
  <si>
    <t>Suministro e instalación de los equipos comunes del sistema contraincendios de transformadores de potencia, incluidas las válvulas de paso general de las tuberias colectoras. -Depósito atmosférico -Bomba diesel. -Bomba eléctrica. -Bomba jockey. -Pequeña valvuleria, válvula y colector de prueba, elementos de medida y presión, purgas, desagües, depósitos de fuel, bancadas y fijación de bombas según norma, baterías de continua para arranque de motor, tubo de escape al exterior, filtros, etc. Completamente montada según planos y criterios de Endesa.</t>
  </si>
  <si>
    <t>X67B04</t>
  </si>
  <si>
    <t>EHB050</t>
  </si>
  <si>
    <t>Equipos comunes sistema PCI de transformadores, mediante agua nebulizada e impulsión con gas inerte.</t>
  </si>
  <si>
    <t>Suministro e instalación de los equipos comunes del sistema contraincendios de transformadores de potencia, incluidas las válvulas de paso general de las tuberias colectoras. -Depósito a presión o baterías de bottelas de agua. -Batería de botellas de gas para presurización -Bomba Jockey. -Pequeña valvuleria, elementos de medida, purgas, filtros, etc. Completamente montada según planos y criterios de Endesa.</t>
  </si>
  <si>
    <t>X67B05</t>
  </si>
  <si>
    <t>EHB060</t>
  </si>
  <si>
    <t>Equipos comunes sistema PCI de transformadores, mediante agua nebulizada e impulsión con bombas.</t>
  </si>
  <si>
    <t>Suministro e instalación de los equipos comunes del sistema contraincendios de transformadores de potencia, incluidas las válvulas de paso general de las tuberias colectoras. -Depósito atmosférico -Generador. -Bomba eléctrica. -Bomba jockey. -Pequeña valvuleria, válvula y colector de prueba, elementos de medida y presión, purgas, desagües, depósitos de fuel, bancadas y fijación de bombas según norma, baterías de continua para arranque de motor, tubo de escape al exterior, filtros, etc. Completamente montada según planos y criterios de Endesa.</t>
  </si>
  <si>
    <t>X67B06</t>
  </si>
  <si>
    <t>EHB070</t>
  </si>
  <si>
    <t>Entramado de pulverización para trafo de potencia con agua pulverizada</t>
  </si>
  <si>
    <t>Suministro e instalación de los equipos comunes del sistema contraincendios de transformadores de potencia, desde las válvulas de retención de alta presión. -Puestos de control de activación (válvula de mando por presión, electroválvula, calderín, etc..) -Anillos de pulverización de acero galvanizado -Detectores termovelocimétricos.  -Boquillas de pulverización abiertas -Pequeña valvuleria, bridas, etc. Completamente montada según planos y criterios de Endesa</t>
  </si>
  <si>
    <t>X67B07</t>
  </si>
  <si>
    <t>EHB080</t>
  </si>
  <si>
    <t>Entramado de nebulización para trafo de potencia con agua nebulizada</t>
  </si>
  <si>
    <t>28.440.40</t>
  </si>
  <si>
    <t>18.760.00</t>
  </si>
  <si>
    <t>9.680.40</t>
  </si>
  <si>
    <t>Suministro e instalación de los equipos comunes del sistema contraincendios de transformadores de potencia, desde las válvulas de retención de alta presión. -Puestos de control de activación (válvula de mando por presión, electroválvula, calderín, etc..) -Anillos de nebulización de acero inoxidable -Detectores termovelocimétricos.  -Boquillas de nebulización abiertas -Pequeña valvuleria, bridas, etc. Completamente montada según planos y criterios de Endesa</t>
  </si>
  <si>
    <t>X67B08</t>
  </si>
  <si>
    <t>EHB090</t>
  </si>
  <si>
    <t>Caseta para equipos comunes sistema contraincendios</t>
  </si>
  <si>
    <r>
      <t xml:space="preserve">Caseta panelable de dimensiones interiores aproximadas 3,90x6,30 m y exteriores de 4,20x6,60 m, altura libre de 2,60 m, acabado interior en hormigón a base de porespan y exterior en arido visto, tratamiento impermeabilizante en la cubierta, suelo con pintura antipolvo rejillas de vetilación. Instalación de alumbrado de emergencia. Dos puntos de luz.Totalmente montada y con la base </t>
    </r>
    <r>
      <rPr>
        <strike/>
        <sz val="10"/>
        <rFont val="Arial"/>
        <family val="2"/>
      </rPr>
      <t xml:space="preserve"> </t>
    </r>
    <r>
      <rPr>
        <sz val="10"/>
        <rFont val="Arial"/>
        <family val="2"/>
      </rPr>
      <t>de hormigón armada con capacidad portante para el deposito de agua y toda la instalación. La caseta deberá contar con desagüe. En el caso de que la caseta albergue bombas, deberá de contar con rociadores automáticos conectados al mismo deposito y tubo de escape de gases.</t>
    </r>
  </si>
  <si>
    <t>X67B09</t>
  </si>
  <si>
    <t>EHB100</t>
  </si>
  <si>
    <t>Tratamiento contra la legionela de deposito de agua de Sistema de PCI.</t>
  </si>
  <si>
    <t>Tratamiento anual, consistente en un mínimo de cuatro actuaciones anuales, según normativa vigente</t>
  </si>
  <si>
    <t>X67B10</t>
  </si>
  <si>
    <t>EHB110</t>
  </si>
  <si>
    <t>Revisión Reglamentaria de Sistema de protección Contra Incendios según tabla I del Apendice II del Reglamento de Instalaciones de Protección Contra Incendios</t>
  </si>
  <si>
    <t>Revision trimestral del programa de mantenimiento de los medios materiales de lucha contra incendios</t>
  </si>
  <si>
    <t>X67B11</t>
  </si>
  <si>
    <t>EHB120</t>
  </si>
  <si>
    <t>Revisión Reglamentaria de Sistema de protección Contra Incendios según tabla II del Apendice II del Reglamento de Instalaciones de Protección Contra Incendios</t>
  </si>
  <si>
    <t>Revision anual del programa de mantenimiento de los medios materiales de lucha contra incendios</t>
  </si>
  <si>
    <t>X67B12</t>
  </si>
  <si>
    <t>EHB130</t>
  </si>
  <si>
    <r>
      <t xml:space="preserve">Extintor 21A-55B de </t>
    </r>
    <r>
      <rPr>
        <strike/>
        <sz val="10"/>
        <rFont val="Arial"/>
        <family val="2"/>
      </rPr>
      <t>3</t>
    </r>
    <r>
      <rPr>
        <sz val="10"/>
        <rFont val="Arial"/>
        <family val="2"/>
      </rPr>
      <t xml:space="preserve"> 6 kg. Polvo polivalente</t>
    </r>
  </si>
  <si>
    <t>3,00</t>
  </si>
  <si>
    <r>
      <t xml:space="preserve">Suministro y montaje de extintor 21A-55B de </t>
    </r>
    <r>
      <rPr>
        <strike/>
        <sz val="10"/>
        <rFont val="Arial"/>
        <family val="2"/>
      </rPr>
      <t>3</t>
    </r>
    <r>
      <rPr>
        <sz val="10"/>
        <rFont val="Arial"/>
        <family val="2"/>
      </rPr>
      <t xml:space="preserve"> 6 kg. Polvo polivalente, incluidos accesorios de sujeción, placas de identificación, completamente instalado en obra. Extintor con cabeza y maneta de actuación construida 100% en laton. Acabado exterior superficial del depósito, protegido contra agentes atmosféricos dando una garantía de duración de 5 años.</t>
    </r>
  </si>
  <si>
    <t>X67B13</t>
  </si>
  <si>
    <t>EHB140</t>
  </si>
  <si>
    <t>Extintor 21A-55B de 9 kg. Polvo polivalente</t>
  </si>
  <si>
    <t>Suministro y montaje de extintor 21A-55B C de 9 kg. Polvo polivalente, incluidos accesorios de sujeción, placas de identificación, completamente instalado en obra. Extintor con cabeza y maneta de actuación construida 100% en laton. Acabado exterior superficial del depósito, protegido contra agentes atmosféricos dando una garantía de duración de 5 años.</t>
  </si>
  <si>
    <t>X67B14</t>
  </si>
  <si>
    <t>EHB150</t>
  </si>
  <si>
    <t>Extintor 89B de 10 kg CO2</t>
  </si>
  <si>
    <t>Suministro y montaje extintor 89B de 10 kg CO2 incluidos accesorios de sujeción, placas de identificación, completamente instalado en obra.Extintor con cabeza y maneta de actuación construida 100% en laton. Acabado exterior superficial del depósito, protegido contra agentes atmosféricos dando una garantía de duración de 5 años.</t>
  </si>
  <si>
    <t>X67B15</t>
  </si>
  <si>
    <t>EHB160</t>
  </si>
  <si>
    <t>Suministro y montaje extintor 89B de 5 kg CO2 incluidos accesorios de sujeción, placas de identificación, completamente instalado en obra.Extintor con cabeza y maneta de actuación construida 100% en laton. Acabado exterior superficial del depósito, protegido contra agentes atmosféricos dando una garantía de duración de 5 años.</t>
  </si>
  <si>
    <t>X67B16</t>
  </si>
  <si>
    <t>EHB170</t>
  </si>
  <si>
    <t>Extintor móvil de carro de 25 kg. polvo polivalente, con protección intemperie</t>
  </si>
  <si>
    <t>Suministro y montaje extintor móvil de carro de 25 kg. polvo polivalente incluidos accesorios de sujeción, placas de identificación, completamente instalado en obra y con funda de protección intemperie en el caso de extintores de exterior.Extintor con cabeza y maneta de actuación construida 100% en laton. Acabado exterior superficial del depósito, protegido contra agentes atmosféricos dando una garantía de duración de 5 años.</t>
  </si>
  <si>
    <t>X67B17</t>
  </si>
  <si>
    <t>EHB180</t>
  </si>
  <si>
    <t>Extintor móvil de carro de 50 kg. polvo polivalente, con protección intemperie</t>
  </si>
  <si>
    <t>Suministro y montaje extintor móvil de carro de 50 kg. polvo polivalente incluidos accesorios de sujeción, placas de identificación, completamente instalado en obra y con funda de protección intemperie en el caso de extintores de exterior. Extintor con cabeza y maneta de actuación construida 100% en laton. Acabado exterior superficial del depósito, protegido contra agentes atmosféricos dando una garantía de duración de 5 años.</t>
  </si>
  <si>
    <t>X67B18</t>
  </si>
  <si>
    <t>EHB190</t>
  </si>
  <si>
    <t>Suministro y montaje de extintor Bonpet</t>
  </si>
  <si>
    <t>X67B19</t>
  </si>
  <si>
    <t>EHB200</t>
  </si>
  <si>
    <t>Retimbrado y carga de extintor 89B de 5 kg CO2</t>
  </si>
  <si>
    <t>Retimbrado según ITC-MIE AP.5 Del reglamento de Aparatos a Presión sobre extintores de incendio.</t>
  </si>
  <si>
    <t>X67B20</t>
  </si>
  <si>
    <t>EHB210</t>
  </si>
  <si>
    <t>Retimbrado y carga de extintor 21A-55B C de 6 kg. Polvo polivalente</t>
  </si>
  <si>
    <t>X67B21</t>
  </si>
  <si>
    <t>EHB220</t>
  </si>
  <si>
    <t>Retimbrado y carga de extintor 21A-55B de 9 kg. Polvo polivalente</t>
  </si>
  <si>
    <t>X67B22</t>
  </si>
  <si>
    <t>EHB230</t>
  </si>
  <si>
    <t>Retimbrado y carga de extintor 89B de 10 kg CO2</t>
  </si>
  <si>
    <t>X67B23</t>
  </si>
  <si>
    <t>EHB240</t>
  </si>
  <si>
    <t>Retimbrado y carga de extintor móvil de carro de 25 kg. polvo polivalente</t>
  </si>
  <si>
    <t>X67B24</t>
  </si>
  <si>
    <t>EHB250</t>
  </si>
  <si>
    <t>Retimbrado y carga de extintor móvil de carro de 50 kg. polvo polivalente</t>
  </si>
  <si>
    <t>X67B25</t>
  </si>
  <si>
    <t>EHB260</t>
  </si>
  <si>
    <t>Carga de extintor 89B de 5 kg CO2</t>
  </si>
  <si>
    <t>Carga de extintor de 5 kg de CO2 de eficacia 89B. Incluido todas las operaciones necesarias para dejarlos en perfecto estado de funcionamiento.</t>
  </si>
  <si>
    <t>X67B26</t>
  </si>
  <si>
    <t>EHB270</t>
  </si>
  <si>
    <t>Carga de extintor 21A-55B C de 6 kg. Polvo polivalente</t>
  </si>
  <si>
    <t>Carga de extintor de 6 kg de Polvo polivalente de eficacia 21A-55B. Incluido todas las operaciones necesarias para dejarlos en perfecto estado de funcionamiento.</t>
  </si>
  <si>
    <t>X67B27</t>
  </si>
  <si>
    <t>EHB280</t>
  </si>
  <si>
    <t>Carga de extintor 21A-55B de 9 kg. Polvo polivalente</t>
  </si>
  <si>
    <t>Carga de extintor de 9 kg de Polvo polivalente de eficacia 21A-55B. Incluido todas las operaciones necesarias para dejarlos en perfecto estado de funcionamiento.</t>
  </si>
  <si>
    <t>X67B28</t>
  </si>
  <si>
    <t>EHB290</t>
  </si>
  <si>
    <t>Carga de extintor 89B de 10 kg CO2</t>
  </si>
  <si>
    <t>Carga de extintor de 10 kg de CO2 de eficacia 89B. Incluido todas las operaciones necesarias para dejarlos en perfecto estado de funcionamiento.</t>
  </si>
  <si>
    <t>X67B29</t>
  </si>
  <si>
    <t>EHB300</t>
  </si>
  <si>
    <t>Carga de extintor móvil de carro de 25 kg. polvo polivalente</t>
  </si>
  <si>
    <t>Carga de extintor móvil de carro de 25 kg de Polvo Polivalente. Incluido todas las operaciones necesarias para dejarlos en perfecto estado de funcionamiento.</t>
  </si>
  <si>
    <t>X67B30</t>
  </si>
  <si>
    <t>EHB310</t>
  </si>
  <si>
    <t>Carga de extintor móvil de carro de 50 kg. polvo polivalente</t>
  </si>
  <si>
    <t>Carga de extintor móvil de carro de 50 kg de Polvo Polivalente. Incluido todas las operaciones necesarias para dejarlos en perfecto estado de funcionamiento.</t>
  </si>
  <si>
    <t>X67B31</t>
  </si>
  <si>
    <t>EHB320</t>
  </si>
  <si>
    <t>Revisión Reglamentaria de Extintor Portatil, según tabla I del Apendice II del Reglamento de Instalaciones de Protección Contra Incendios</t>
  </si>
  <si>
    <t>X67B32</t>
  </si>
  <si>
    <t>EHB330</t>
  </si>
  <si>
    <t>Revisión Reglamentaria Anual de Extintor Portatil, según tabla II del Apendice II del Reglamento de Instalaciones de Protección Contra Incendios</t>
  </si>
  <si>
    <t>X67B33</t>
  </si>
  <si>
    <t>EHB340</t>
  </si>
  <si>
    <t>Recarga de botella de gas inerte para Sistema Fijo de extinción de Incendio</t>
  </si>
  <si>
    <t>Recarga de un cilindro de argon,CO2 u otros gases impulsores,incluye desmontaje, portes, traslados y montaje.</t>
  </si>
  <si>
    <t>X67B34</t>
  </si>
  <si>
    <t>EHB350</t>
  </si>
  <si>
    <t>Retimbrado de botellas de gas inerte</t>
  </si>
  <si>
    <t>Retimbrado según Reglamento de Aparatos a Presión.</t>
  </si>
  <si>
    <t>X67B35</t>
  </si>
  <si>
    <t>EHB360</t>
  </si>
  <si>
    <t>Revisión y retimbrado de Deposito principal de presión de PCI</t>
  </si>
  <si>
    <t>213.00</t>
  </si>
  <si>
    <t>1487.90</t>
  </si>
  <si>
    <t>X67B36</t>
  </si>
  <si>
    <t>EHB370</t>
  </si>
  <si>
    <t>Revisión y retimbrado de calderín de compresor</t>
  </si>
  <si>
    <t>X67B37</t>
  </si>
  <si>
    <t>EHC0</t>
  </si>
  <si>
    <t>SISTEMAS DETECCIÓN CONTRA INCENDIOS E INTRUSIÓN</t>
  </si>
  <si>
    <t>X67C</t>
  </si>
  <si>
    <t>EHC010</t>
  </si>
  <si>
    <t>Suministro e instalación de los equipos comunes del sistema de detección de incendios en edificio, incluyendo: -Central de detección de incendios analogica de 2 lazos.capaz de gestionar 125 detectores y 125 modulos -Fuentes de alimentación de 24V y 0,5A para la alimentación de sirenas de interior y módulos -Módulo de control de salida de 24 V supervisados, para sirenas de alarma -Pequeño material, etc. Completamente montada según planos y criterios de Endesa.</t>
  </si>
  <si>
    <t>X67C01</t>
  </si>
  <si>
    <t>EHC020</t>
  </si>
  <si>
    <t>Suministro e instalacion de detector termovelocimetrico tipo Fenwwall tarado a 90 Cº</t>
  </si>
  <si>
    <t>Suministro de detector termovelocimetrico tipo Fenwwall tarado a 90 Cº y montaje en anillo de pulverización por sustitución de uno existente.</t>
  </si>
  <si>
    <t>X67C02</t>
  </si>
  <si>
    <t>EHC030</t>
  </si>
  <si>
    <t>24,56</t>
  </si>
  <si>
    <t>Suministro e instalación de pulsador de alarma direccionable. Con led indicador de estado y llave de prueba. Incluye zócalo de montaje en superficie y señalización según norma.</t>
  </si>
  <si>
    <t>X67C03</t>
  </si>
  <si>
    <t>EHC040</t>
  </si>
  <si>
    <t>27,99</t>
  </si>
  <si>
    <t>Suministro e instalación de pulsador de disparo de extinción con tapa de protección y rearmables</t>
  </si>
  <si>
    <t>X67C04</t>
  </si>
  <si>
    <t>EHC050</t>
  </si>
  <si>
    <t>Suministro e instalación de pulsador de emergencia sanitaria</t>
  </si>
  <si>
    <t>Suministro e instalación de pulsador de emergencia sanitaria.</t>
  </si>
  <si>
    <t>X67C05</t>
  </si>
  <si>
    <t>EHC060</t>
  </si>
  <si>
    <t>Suministro e instalación de pulsador de alarma de fuego con señalización según Norma</t>
  </si>
  <si>
    <t>Suministro e instalación de pulsador de fuego con tapa de protección y rearmables</t>
  </si>
  <si>
    <t>X67C06</t>
  </si>
  <si>
    <t>EHC070</t>
  </si>
  <si>
    <t>Suministro e instalación de detector óptico/termicós analógico de bajo perfil, doble led indicador y salida para piloto remoto. Incluye base intercambiable.</t>
  </si>
  <si>
    <t>X67C07</t>
  </si>
  <si>
    <t>EHC080</t>
  </si>
  <si>
    <t>X67C08</t>
  </si>
  <si>
    <t>EHC090</t>
  </si>
  <si>
    <t>16,90</t>
  </si>
  <si>
    <t>X67C09</t>
  </si>
  <si>
    <t>EHC100</t>
  </si>
  <si>
    <t>216,88</t>
  </si>
  <si>
    <t>Suministro e instalación de los equipos comunes del sistema de alarmas antiintrusos, incluyendo: -Central de alarma microprocesada 8 particiones,  hasta 300 códigos -Consola multifunción -Fuente alimentación estabilizada y cortocircuitable.</t>
  </si>
  <si>
    <t>X67C10</t>
  </si>
  <si>
    <t>EHC110</t>
  </si>
  <si>
    <t>X67C11</t>
  </si>
  <si>
    <t>EHC120</t>
  </si>
  <si>
    <t>12,70</t>
  </si>
  <si>
    <t>X67C12</t>
  </si>
  <si>
    <t>EHC130</t>
  </si>
  <si>
    <t>12,65</t>
  </si>
  <si>
    <t>X67C13</t>
  </si>
  <si>
    <t>EHC140</t>
  </si>
  <si>
    <t>Revisión Sistema de detección contra incendios y/o intrusión.</t>
  </si>
  <si>
    <t>X67C14</t>
  </si>
  <si>
    <t>EHC150</t>
  </si>
  <si>
    <t>Instalación electrica bajo tubo de acero M20</t>
  </si>
  <si>
    <t>Suminsitro y montaje de instalación de electrica, bajo tubo acero M20, incluso parte proporcional de cableado, caja de conexiones y soportación.</t>
  </si>
  <si>
    <t>X67C15</t>
  </si>
  <si>
    <t>EHC160</t>
  </si>
  <si>
    <t>Instalación electrica bajo tubo de acero M30</t>
  </si>
  <si>
    <t>Suminsitro y montaje de instalación de electrica, bajo tubo acero M30, incluso parte proporcional de cableado, caja de conexiones y soportación.</t>
  </si>
  <si>
    <t>X67C16</t>
  </si>
  <si>
    <t>EI</t>
  </si>
  <si>
    <t>ADECUACIONES VARIAS SE</t>
  </si>
  <si>
    <t>X68</t>
  </si>
  <si>
    <t>EI1000</t>
  </si>
  <si>
    <t>Limpieza quincenal edificio SSEE</t>
  </si>
  <si>
    <t>a</t>
  </si>
  <si>
    <t>Comprende: barrido de suelos, limpieza de ceniceros, vaciado de papeleras y limpieza del polvo en mobiliario de salas de control, escaleras, pasillos y cualquier otra dependencia del edificio exceptuando las zonas en proximidad de tensión. Aplicación por cada 100 m2.</t>
  </si>
  <si>
    <t>X68100</t>
  </si>
  <si>
    <t>EI1030</t>
  </si>
  <si>
    <t>Limpieza aseos</t>
  </si>
  <si>
    <t>Comprende barrido de suelos, limpieza a fondo con producto esterilizante de WC, urinario y lavabo así como cualquier otra pieza de porcelana con reposición si fuera necesario de papel de baño, papel secamanos y jabón.</t>
  </si>
  <si>
    <t>X68103</t>
  </si>
  <si>
    <t>EI1060</t>
  </si>
  <si>
    <t>Limpieza azulejos de aseos</t>
  </si>
  <si>
    <t>Comprende la limpieza de azulejos de paredes de los aseos, mediante productos adecuados, aprovechando una limpieza de aseos.</t>
  </si>
  <si>
    <t>X68106</t>
  </si>
  <si>
    <t>EI1090</t>
  </si>
  <si>
    <t>Limpieza mensual edificio subestaciones</t>
  </si>
  <si>
    <t>Comprende una limpieza quincenal añadiendo fregado de suelos. Aplicación por cada 100 m2.</t>
  </si>
  <si>
    <t>X68109</t>
  </si>
  <si>
    <t>EI1120</t>
  </si>
  <si>
    <t>Limpieza de los cristales de ventana y/o puerta de edificio</t>
  </si>
  <si>
    <t>Limpieza de cristales tanto de puertas como de ventanas y aparatos de iluminación con producto adecuado en una ventana de edificio tanto interior como exterior si es posible. Se entiende efectuar el trabajo aprovechando una limpieza quincenal o mensual.</t>
  </si>
  <si>
    <t>X68112</t>
  </si>
  <si>
    <t>EI1150</t>
  </si>
  <si>
    <t>Limpieza de persiana de ventana</t>
  </si>
  <si>
    <t>Limpieza de persiana tipo mallorquín en una ventana de edificio. Se entiende efectuar el trabajo aprovechando una limpieza quincenal o mensual.</t>
  </si>
  <si>
    <t>X68115</t>
  </si>
  <si>
    <t>EI1180</t>
  </si>
  <si>
    <t>Aspirado de polvo en sótano</t>
  </si>
  <si>
    <t>Aspirado de polvo en suelos de sótanos de subestación con aspirador industrial. Aplicación por cada 100 m2.</t>
  </si>
  <si>
    <t>X68118</t>
  </si>
  <si>
    <t>EI1210</t>
  </si>
  <si>
    <t>Aspirado rejilla de ventilación</t>
  </si>
  <si>
    <t>Aspirado con aspirador industrial de rejillas de ventilación de transformadores en sótanos de subestación.</t>
  </si>
  <si>
    <t>X68121</t>
  </si>
  <si>
    <t>EI1240</t>
  </si>
  <si>
    <t xml:space="preserve">Tratamiento antirroedores </t>
  </si>
  <si>
    <t xml:space="preserve">Aplicación de raticida tanto de los parques de intemperie (canales de cables) como de edificios de tratamiento antiroedores por aplicación de productos plaguicidas autorizados por los organismos competentes de la Administración de la Comunidad Autónoma. Retirada y transporte a vertedero autorizado de restos deteriorados del producto, procedentes de aplicaciones anteriores. Retirada y transporte a vertedero autorizado de los roedores muertos. </t>
  </si>
  <si>
    <t>X68124</t>
  </si>
  <si>
    <t>EI1270</t>
  </si>
  <si>
    <t>Tala y poda de árboles</t>
  </si>
  <si>
    <t>Tala y poda de árboles en recintos de subestación como acción puntual y/o complementaria del arado. Incluye la retirada de ramas y troncos podados.</t>
  </si>
  <si>
    <t>X68127</t>
  </si>
  <si>
    <t>EI1300</t>
  </si>
  <si>
    <t>Labrado de terreno adyacente a parque</t>
  </si>
  <si>
    <t>Consiste en el labrado de las zonas con terreno cultivable y márgenes con aportación de personal y maquinaria necesaria.Aplicación por cada 100 m2.</t>
  </si>
  <si>
    <t>X68130</t>
  </si>
  <si>
    <t>EI1330</t>
  </si>
  <si>
    <t>Desbroce y retirada de hierba en parque y zonas adyacentes</t>
  </si>
  <si>
    <t xml:space="preserve">Desbroce y retirada de la hierba . Retirada de la hierba desbrozada inmediatamente para evitar secado de la misma. Deberá recogerse en bolsa de resistencia adecuada y en un plazo de 10 días transportarse a vertedero autorizado. Incluye aportación de maquinaria necesaria. </t>
  </si>
  <si>
    <t>X68133</t>
  </si>
  <si>
    <t>EI1360</t>
  </si>
  <si>
    <t>Aplicación producto herbicida</t>
  </si>
  <si>
    <t>Aplicación de herbicida de contacto para superficies con una altura de tratamiento de 0,4 m, como máximo. El tratamiento se realizará con productos autorizados y homologados por los organismos competentes de la Administración del Estado. El CONTRATISTA deberá proporcionar información técnica acerca de los productos que pretenda utilizar para el tratamiento de herbicidas, consistente en las características del producto o productos, método de aplicación, dosificación, modo de empleo y precauciones de uso, previamente a la iniciación de los trabajos. Es decir, la ficha química de seguridad y medioambiente.</t>
  </si>
  <si>
    <t>X68136</t>
  </si>
  <si>
    <t>EI1390</t>
  </si>
  <si>
    <t>Arrancado manual de hierba</t>
  </si>
  <si>
    <t>Arrancado manual incluyendo la raíz, de cualquier planta que pudiera haber y retirada de las mismas en bolsa de resistencia adecuada y en un plazo de 10 días transportarse a vertedero autorizado.Aplicación por cada 100 m2.</t>
  </si>
  <si>
    <t>X68139</t>
  </si>
  <si>
    <t>EI1420</t>
  </si>
  <si>
    <t>Mantenimiento de zona ajardinada</t>
  </si>
  <si>
    <t>Comprende el corte de césped, podado de plantas, recorte de setos y mantenimiento de sistema de riego. Retirada de la hierba y resto de plantas desbrozadas inmediatamente para evitar secado de las mismas. Debera recogerse en bolsa de resistencia adecuada y en un plazo de 10 dias transportarse a vertedero autorizado. Incluye aportación de maquinaria necesaria. Aplicación por cada 100 m2.</t>
  </si>
  <si>
    <t>X68142</t>
  </si>
  <si>
    <t>EI1500</t>
  </si>
  <si>
    <t>Mantenimiento integral de raticida, por subestación y año.</t>
  </si>
  <si>
    <t>4visitas al año</t>
  </si>
  <si>
    <t>X68150</t>
  </si>
  <si>
    <t>EI1510</t>
  </si>
  <si>
    <t>Mantenimiento integral de jardineria, por subestación y año.</t>
  </si>
  <si>
    <t>Comprende la poda de arboles, arbustos,etc. Mantener zonas ajardinadas, sistemas de riego, la supervivencia de plantas y arboles. Asegurar 25m de contorno libre de vegetación seca y con masa arbórea aclarada. En general mantener limpio todo el recinto de la Subestación incluido cunetas, viales de acceso que sean propios o bien de autorización de uso para acceso a la subestación. El coste es por subestación y por año de esta actividad y solo se certificará en caso de que EDE lo encargue explicitamente por necesidades de la instalación.</t>
  </si>
  <si>
    <t>X68151</t>
  </si>
  <si>
    <t>EI1520</t>
  </si>
  <si>
    <t>Mantenimiento integral de limpieza, por subestación y año.</t>
  </si>
  <si>
    <t>Comprende mantener limpio durante todo el año todas las dependencias interiores de la Subestación, incluido materiales de limpieza, jabon de manos y papel higienico en los aseos. El coste es por subestación y por año de esta actividad y solo se certificará en caso de que EDE lo encargue explicitamente por necesidades de la instalación.</t>
  </si>
  <si>
    <t>X68152</t>
  </si>
  <si>
    <t>EI1530</t>
  </si>
  <si>
    <t>Mantenimiento integral de herbicida, por subestación y año.</t>
  </si>
  <si>
    <t>Comprende mantener todas las zonas engravadas libres de hierba durante todo el año.El coste es por subestación y por año de esta actividad y solo se certificará en caso de que EDE lo encargue explicitamente por necesidades de la instalación.</t>
  </si>
  <si>
    <t>X68153</t>
  </si>
  <si>
    <t>EI2000</t>
  </si>
  <si>
    <t>Mantenimiento integral puertas de acceso a la Subestación</t>
  </si>
  <si>
    <t>Mantenimiento integral anual de las puertas correderas motorizadas de acceso a la Subestación. Comprende: mano obra y desplazamientos (con  engrase componentes puerta) 2 veces/año, en reparaciones mano de obra, en reparaciones recambio de piezas (siempre que sea por desgaste de las mismas), revisión de el/los mecanismos de seguridad. El coste es por puerta y por año de esta actividad y solo se certificará en caso de que EDE lo encargue explicitamente por necesidades de la instalación.</t>
  </si>
  <si>
    <t>X68200</t>
  </si>
  <si>
    <t>EI2400</t>
  </si>
  <si>
    <t>Mantenimiento integral de ventilación, por subestación y año.</t>
  </si>
  <si>
    <t>Mantenimiento integral anual de las instalaciones de ventilación de la subestación (rejillas, ventialdores, compuertas,etc.). Comprende un mínimo de una revisión anual con desplazamiento, mano de obra, herramientas y productos necesarios así como recambio de pequeño material de desgaste incluidos. El coste es por subestación y por año de esta actividad y solo se certificará en caso de que EDE lo encargue explicitamente por necesidades de la instalación.</t>
  </si>
  <si>
    <t>X68240</t>
  </si>
  <si>
    <t>EJ</t>
  </si>
  <si>
    <t>MANTENIMIENTO DE TRANSFORMADORES DE POTENCIA</t>
  </si>
  <si>
    <t>X69</t>
  </si>
  <si>
    <t>EJ1010</t>
  </si>
  <si>
    <t>Rascado, lavado y pintado de transformador de 66/MT kV</t>
  </si>
  <si>
    <t>Limpieza con agua a presión y desengrasante del transformador.Rascado de partes oxidas y posterior aplicación de pintura antioxidante, con compresores de aire.  Incluye los medios auxiliares necesarios para la correcta ejecución.</t>
  </si>
  <si>
    <t>X69101</t>
  </si>
  <si>
    <t>EJ1020</t>
  </si>
  <si>
    <t>Rascado, lavado y pintado de transformador de 132/MT o 132/66kV</t>
  </si>
  <si>
    <t>X69102</t>
  </si>
  <si>
    <t>EJ1030</t>
  </si>
  <si>
    <t>Rascado, lavado y pintado de transformador de 220/132 o 220/66 kV</t>
  </si>
  <si>
    <t>X69103</t>
  </si>
  <si>
    <t>EJ1040</t>
  </si>
  <si>
    <t>Rascado, lavado y pintado de carretón.</t>
  </si>
  <si>
    <t>X69104</t>
  </si>
  <si>
    <t>EJ1050</t>
  </si>
  <si>
    <t>Coloción de malla antipájaros en radiadores de transformador de 132/MT o 66/MT KV.</t>
  </si>
  <si>
    <t xml:space="preserve">Suministro de mallas antipájaros antioxidante. Colocación en radiador utilizando medios de elevación ya desplazado a obra. Se envolvera completamente el radiador, quedando la malla completamente tensada, evitando con ello la formación de nidos entre las láminas de los radiadores. Incluye los medios necesarios auxiliares necesarios para la correcta ejecución. </t>
  </si>
  <si>
    <t>X69105</t>
  </si>
  <si>
    <t>EJ1060</t>
  </si>
  <si>
    <t>Coloción de malla antipájaros en radiadores de transformador de 220 KV.</t>
  </si>
  <si>
    <t>X69106</t>
  </si>
  <si>
    <t>EJ1070</t>
  </si>
  <si>
    <t>Coloción de malla antipájaros en ventialdores de transformador de 132 o 66 KV.</t>
  </si>
  <si>
    <t xml:space="preserve">Suministro de mallas antipájaros antioxidante. Colocación en ventilador utilizando medios de elevación ya desplazado a obra. Se envolvera completamente el ventiador, quedando la malla completamente tensada, evitando con ello la formación de nidos. Incluye los medios necesarios auxiliares necesarios para la correcta ejecución. </t>
  </si>
  <si>
    <t>X69107</t>
  </si>
  <si>
    <t>EJ1080</t>
  </si>
  <si>
    <t>Coloción de malla antipájaros en ventialdores de transformador de 220 KV.</t>
  </si>
  <si>
    <t>X69108</t>
  </si>
  <si>
    <t>EJ1090</t>
  </si>
  <si>
    <t>Pruebas estanqueidad a radiadores.</t>
  </si>
  <si>
    <t>Los radiadores se encontrarán desmontados y perfectamente embalados. Llenado de aire del radiador a 1 bar de presión comprobado con un manómetro, encontradose el radiador totalmente cerrado y estanco. Mantener la presión durante 20 minutos en el radiador y volver a comprobar que se manteniene la presión a 1 bar. No incluye medios auxiliarias en el caso de ser necesario mover el radiador.</t>
  </si>
  <si>
    <t>X69109</t>
  </si>
  <si>
    <t>EJ1100</t>
  </si>
  <si>
    <t>Suministro de aceite dieléctrico en 200 l.</t>
  </si>
  <si>
    <t>Suministro de aceite dieléctrico para transformadores, en bidones de 200 l. No estando incluido el transporte de éste hasta destino.</t>
  </si>
  <si>
    <t>X69110</t>
  </si>
  <si>
    <t>EJ1110</t>
  </si>
  <si>
    <t>Suministro de botella de aire seco.</t>
  </si>
  <si>
    <t>Suministro de botella de aire seco. No estando incluido el transporte de éste hasta destino. No estando incluido la operación de llenado de aire del trafo, precisandose acoples y manómetro.</t>
  </si>
  <si>
    <t>X69111</t>
  </si>
  <si>
    <t>EJ1120</t>
  </si>
  <si>
    <t>Desmontaje de motobomba.</t>
  </si>
  <si>
    <t xml:space="preserve">Desconexión y etiquetado de cables en los borneros de la motobomba.Cierre de válvula. Desmontaje de motobomba.  Suministro y montaje de bridas ciegas en el lugar de los motobomba y de la propia motobomba. Embalaje de la motobomba para su posterior transporte. Incluye los medios auxiliares necesarios para la correcta ejecución. </t>
  </si>
  <si>
    <t>X69112</t>
  </si>
  <si>
    <t>EJ1130</t>
  </si>
  <si>
    <t>Montaje de motobomba.</t>
  </si>
  <si>
    <t xml:space="preserve">Desembalaje y desmontaje de bridas ciegas. Suministro de junta y montaje de motobomba. Conexión de cables en los borneros. Apertura de válvulas.  Incluye los medios auxiliares necesarios para la correcta ejecución. </t>
  </si>
  <si>
    <t>X69113</t>
  </si>
  <si>
    <t>EJ1140</t>
  </si>
  <si>
    <t>Sustitución de cableado de transformador de 66/MT kV por cable libre de halógeno.</t>
  </si>
  <si>
    <t>Desconexión y retirada del cable antiguo del transformador de cada una de las protecciones (Buchholz, Jansem, sobrepresión, AKM, niveles, etc) y ventilación. Suministro de cable libre de halógeno.  Tendido y conexión del cable en las protecciones y ventiladores. Incluye los medios auxiliares necesarios para la correcta ejecución. No incluye el cambio de cuadro de formación del transformador.</t>
  </si>
  <si>
    <t>X69114</t>
  </si>
  <si>
    <t>EJ1150</t>
  </si>
  <si>
    <t>Sustitución de cableado de transformador de 132/MT kV por cable libre de halógeno.</t>
  </si>
  <si>
    <t>X69115</t>
  </si>
  <si>
    <t>EJ1160</t>
  </si>
  <si>
    <t>Sustitución de cableado de transformador de 220/132 kV por cable libre de halógeno.</t>
  </si>
  <si>
    <t>X69116</t>
  </si>
  <si>
    <t>EJ1170</t>
  </si>
  <si>
    <t>Suministro de enchufe rápido para la toma de muestra de aceite del transformador.</t>
  </si>
  <si>
    <t>Suministro de enchufe rápido para la toma de muestra de aceite del transformador. No esta incluido el transporte de éste hasta destino.</t>
  </si>
  <si>
    <t>X69117</t>
  </si>
  <si>
    <t>EJ1180</t>
  </si>
  <si>
    <t>Suministro y colocación de enchufe rápido para la toma de muestra de aceite del transformador.</t>
  </si>
  <si>
    <t>Suministro de enchufe rápido para la toma de muestra de aceite del transformador. Mecanizado de brida ciega de válvula de toma de muestras y colocación de enchufe rápido. Incluye los medios auxiliares necesarios para la correcta ejecución.</t>
  </si>
  <si>
    <t>X69118</t>
  </si>
  <si>
    <t>EJ1190</t>
  </si>
  <si>
    <t>Colocación de enchufe rápido, sin suministro para la toma de muestra de aceite del transformador.</t>
  </si>
  <si>
    <t>Colocación sin suministro de enchufe rápido para la toma de muestra de aceite del transformador. Mecanizado de brida ciega de válvula de toma de muestras y colocación de enchufe rápido. Incluye los medios auxiliares necesarios para la correcta ejecución.</t>
  </si>
  <si>
    <t>X69119</t>
  </si>
  <si>
    <t>EJ1200</t>
  </si>
  <si>
    <t>Desmontaje de tubería de conexion en transformador de 132kV o 66 KV o en carretón.</t>
  </si>
  <si>
    <t xml:space="preserve">Desmontaje de tubería de conexión. Suministro y montaje de bridas ciegas en el lugar de la tubería y de la propia tubería. Embalaje de la tubería para su posterior transporte. Incluye los medios necesarios auxiliares necesarios para la correcta ejecución. </t>
  </si>
  <si>
    <t>X69120</t>
  </si>
  <si>
    <t>EJ1210</t>
  </si>
  <si>
    <t>Desmontaje de tubería de conexion en transformador de 220 KV.</t>
  </si>
  <si>
    <t>X69121</t>
  </si>
  <si>
    <t>EJ1220</t>
  </si>
  <si>
    <t>Montaje de tubería de conexion en transformador de 132kV o 66 kV o en carreton.</t>
  </si>
  <si>
    <t xml:space="preserve">Desembalaje y desmontaje de bridas ciegas. Suministro de junta y montaje de tubería de conexión. Incluye los medios necesarios auxiliares necesarios para la correcta ejecución. </t>
  </si>
  <si>
    <t>X69122</t>
  </si>
  <si>
    <t>EJ1230</t>
  </si>
  <si>
    <t>Montaje de tubería de conexion en transformador de 220 KV.</t>
  </si>
  <si>
    <t>X69123</t>
  </si>
  <si>
    <t>EJ1240</t>
  </si>
  <si>
    <t>Suministro y sustitución de incador de nivel aceite.</t>
  </si>
  <si>
    <t>Suministro y sustitución del nivel de aceite. Sustitución del cableado desde nivel a armario. No incluye, incluida en otras unidades de baremos, vaciado de aceite, recipiente de almacenamiento de aceite, llenado desde recipiente, traslado de recipiente, etc.</t>
  </si>
  <si>
    <t>X69124</t>
  </si>
  <si>
    <t>EJ1250</t>
  </si>
  <si>
    <t>Sustitución de incador de nivel aceite.</t>
  </si>
  <si>
    <t>Sustitución del nivel de aceite, sin suministro. Sustitución de cableado desde nivel a armario.No incluye, incluida en otras unidades de baremos, vaciado de aceite, recipiente de almacenamiento de aceite, llenado desde recipiente, traslado de recipiente, etc.</t>
  </si>
  <si>
    <t>X69125</t>
  </si>
  <si>
    <t>EJ1260</t>
  </si>
  <si>
    <t>Suministro y sustitución de AKM.</t>
  </si>
  <si>
    <t>Suministro y sustitución de AKM. Sustitución de cableado desde AKM a armario. Incluye fabricación de soporte.</t>
  </si>
  <si>
    <t>X69126</t>
  </si>
  <si>
    <t>EJ1270</t>
  </si>
  <si>
    <t>Sustitución de AKM</t>
  </si>
  <si>
    <t>Sustitución de AKM, sin sumnistro. Sustitución de cableado desde AKM a armario. Incluye fabricación de soporte.</t>
  </si>
  <si>
    <t>X69127</t>
  </si>
  <si>
    <t>EJ1280</t>
  </si>
  <si>
    <t>Suministro y sustitución de Buchholz</t>
  </si>
  <si>
    <t>Suministro y sustitución Buccholz. Sustitución de cableado desde Buchholz a armario. No incluye, incluida en otras unidades de baremos, vaciado de aceite, recipiente de almacenamiento de aceite, llenado desde recipiente, traslado de recipiente, etc.</t>
  </si>
  <si>
    <t>X69128</t>
  </si>
  <si>
    <t>EJ1290</t>
  </si>
  <si>
    <t>Sustitución de Buchholz</t>
  </si>
  <si>
    <t>Sustitución Buccholz, sin suministro. Sustitución de cableado desde Buchholz a armario. No incluye, incluida en otras unidades de baremos, vaciado de aceite, recipiente de almacenamiento de aceite, llenado desde recipiente, traslado de recipiente, etc.</t>
  </si>
  <si>
    <t>X69129</t>
  </si>
  <si>
    <t>EJ1300</t>
  </si>
  <si>
    <t>Suministro y sustitución de Jansem</t>
  </si>
  <si>
    <t>Suministro y sustitución Jansem. Sustitución de cableado desde Jansem a armario. No incluye, incluida en otras unidades de baremos, vaciado de aceite, recipiente de almacenamiento de aceite, llenado desde recipiente, traslado de recipiente, etc.</t>
  </si>
  <si>
    <t>X69130</t>
  </si>
  <si>
    <t>EJ1310</t>
  </si>
  <si>
    <t>Sustitución de Jansem</t>
  </si>
  <si>
    <t>Sustitución Jansem, sin suministro. Sustitución de cableado desde Jansem a armario. No incluye, incluida en otras unidades de baremos, vaciado de aceite, recipiente de almacenamiento de aceite, llenado desde recipiente, traslado de recipiente, etc.</t>
  </si>
  <si>
    <t>X69131</t>
  </si>
  <si>
    <t>EJ1320</t>
  </si>
  <si>
    <t>Suministro y sustitución de válvula de sobrepresión</t>
  </si>
  <si>
    <t>Suministro y sustitución sobrepresión. Sustitución de cableado desde válvula de sobrepresión a armario. No incluye, incluida en otras unidades de baremos, vaciado de aceite, recipiente de almacenamiento de aceite, llenado desde recipiente, traslado de recipiente, etc.</t>
  </si>
  <si>
    <t>X69132</t>
  </si>
  <si>
    <t>EJ1330</t>
  </si>
  <si>
    <t>Sustitución de válvula de sobrepresión</t>
  </si>
  <si>
    <t>Sustitución sobrepresión, sin suministro. Sustitución de cableado desde válvula de sobrepresión a armario. No incluye, incluida en otras unidades de baremos, vaciado de aceite, recipiente de almacenamiento de aceite, llenado desde recipiente, traslado de recipiente, etc.</t>
  </si>
  <si>
    <t>X69133</t>
  </si>
  <si>
    <t>EJ1340</t>
  </si>
  <si>
    <t>Suministro y sustitución de válvula vaciado o llenado trafo o toma de muestra</t>
  </si>
  <si>
    <t>Suministro y sustitución de válvula. No incluye, incluida en otras unidades de baremos, vaciado de aceite, recipiente de almacenamiento de aceite, llenado desde recipiente, traslado de recipiente, etc. Nota si se vacía completamente el transformador se debe lenar con un filtro.</t>
  </si>
  <si>
    <t>X69134</t>
  </si>
  <si>
    <t>EJ1350</t>
  </si>
  <si>
    <t>Sustitución de válvula vaciado o llenado trafo o toma de muestra</t>
  </si>
  <si>
    <t>Sustitución válvula, sin suministro. No incluye, incluida en otras unidades de baremos, vaciado de aceite, recipiente de almacenamiento de aceite, llenado desde recipiente, traslado de recipiente, etc. Nota si se vacía completamente el transformador se debe lenar con un filtro.</t>
  </si>
  <si>
    <t>X69135</t>
  </si>
  <si>
    <t>EJ1360</t>
  </si>
  <si>
    <t>Suministro y sustitución de válvula de radiadores.</t>
  </si>
  <si>
    <t>Suministro y sustitución válvula. No incluye, incluida en otras unidades de baremos, vaciado de aceite, recipiente de almacenamiento de aceite, llenado desde recipiente, traslado de recipiente, etc. Nota si se vacía completamente el transformador se debe lenar con un filtro.</t>
  </si>
  <si>
    <t>X69136</t>
  </si>
  <si>
    <t>EJ1370</t>
  </si>
  <si>
    <t>X69137</t>
  </si>
  <si>
    <t>EJ1380</t>
  </si>
  <si>
    <t>Suministro de silicagel</t>
  </si>
  <si>
    <t>Incluye el desmontaje del desecador. Vaciado del silicagel en mal estado. Suministro de silicagel nuevo.Llenado de desecador con silicagel nuevo. Limpieza de junta líquida. No incluye la gestión por gestor del silicagel viejo.</t>
  </si>
  <si>
    <t>X69138</t>
  </si>
  <si>
    <t>EJ1390</t>
  </si>
  <si>
    <t>Suministro de Saco Big-Bag</t>
  </si>
  <si>
    <t>Suministro de saco Big-Bag . No incluye la gestión del saco, ni el traslado a punto de gestión.</t>
  </si>
  <si>
    <t>X69139</t>
  </si>
  <si>
    <t>EK</t>
  </si>
  <si>
    <t>SERVICIOS EXPERTOS PCT</t>
  </si>
  <si>
    <t>X6A</t>
  </si>
  <si>
    <t>EK00</t>
  </si>
  <si>
    <t>PRUEBAS FUNCIONALES SISTEMAS DE PROTECCION, CONTROL Y TELECONTROL</t>
  </si>
  <si>
    <t/>
  </si>
  <si>
    <t>X6A0</t>
  </si>
  <si>
    <t>EK0010</t>
  </si>
  <si>
    <t>CIRCUITO AT</t>
  </si>
  <si>
    <t>Partiendo de documentación (incluyendo AS - BUILT) cumplimentada por los otros equipos implicados en PEM / PES posición:Pruebas funcionales de la ingeniería de control (alimentaciones, enclavamientos, mandos...). Comprobación de los circuitos de intensidad y tensión (timbrado, impedancia de carga, correcta relación de las fases y megeado). Comprobación de relación de TTII (si procede). Comprobar resistencia de contacto de los seccionadores e interruptor (si procede). Pruebas funcionales protectivas. Pruebas locales de mandos, estados topológicos y señales de la posición. Pruebas contra el centro de control de mandos, estados topológicos y señales de la posición. Toma de medidas y comprobaciones en la puesta en servicio. Entrega protocolo cumplimentado.</t>
  </si>
  <si>
    <t>X6A001</t>
  </si>
  <si>
    <t>EK0020</t>
  </si>
  <si>
    <t>ACOPLAMIENTO AT</t>
  </si>
  <si>
    <t xml:space="preserve">Pruebas funcionales de la ingeniería de control (alimentaciones, enclavamientos, mandos...). Comprobación de los circuitos de intensidad y tensión (timbrado, impedancia de carga, correcta relación de las fases y megeado). Comprobación de relación de TTII (si procede). Comprobar resistencia de contacto de los seccionadores e interruptor (si procede). Pruebas funcionales protectivas. Pruebas locales de mandos, estados topológicos y señales de la posición. Pruebas contra el centro de control de mandos, estados topológicos y señales de la posición. </t>
  </si>
  <si>
    <t>X6A002</t>
  </si>
  <si>
    <t>EK0030</t>
  </si>
  <si>
    <t>DIFERENCIAL BARRAS AT (Hasta 5 Posiciones)</t>
  </si>
  <si>
    <t>Pruebas funcionales de la ingeniería de control (alimentaciones, posicionamiento seccionadores... ). Comprobación de los circuitos de intensidad  (timbrado, impedancia de carga, correcta relación de las fases y megueado).  Pruebas funcionales protectivas. Pruebas locales de señales. Pruebas contra el centro de señales. Toma de medidas y comprobaciones en la puesta en servicio.</t>
  </si>
  <si>
    <t>X6A003</t>
  </si>
  <si>
    <t>EK0040</t>
  </si>
  <si>
    <t>POSICIÓN ADICIONAL DIFERENCIAL BARRAS AT</t>
  </si>
  <si>
    <t>X6A004</t>
  </si>
  <si>
    <t>EK0050</t>
  </si>
  <si>
    <t>TRANSFORMADOR AT/MT</t>
  </si>
  <si>
    <t>Pruebas funcionales de la ingeniería de control (alimentaciones, enclavamientos, mandos…). Comprobación de los circuitos de intensidad y tensión   (timbrado, impedancia de carga, correcta relación de fases y megeado). Comprobación de relación de TTII (si procede). Comprobar resistencia de contacto de los seccionadores e interruptor (si procede). Pruebas funcionales protectivas. Pruebas locales de mandos, estados topológicos y señales de la posición. Pruebas contra el centro de control de mandos, estados topológicos y señales de la posición. Pruebas conjuntas con REE (si procede). Toma de medidas y comprobaciones en la puesta en servicio.</t>
  </si>
  <si>
    <t>X6A005</t>
  </si>
  <si>
    <t>EK0060</t>
  </si>
  <si>
    <r>
      <t>TRANSFORMADOR AT/MT</t>
    </r>
    <r>
      <rPr>
        <vertAlign val="subscript"/>
        <sz val="10"/>
        <rFont val="Arial"/>
        <family val="2"/>
      </rPr>
      <t>1</t>
    </r>
    <r>
      <rPr>
        <sz val="10"/>
        <rFont val="Arial"/>
        <family val="2"/>
      </rPr>
      <t>/MT</t>
    </r>
    <r>
      <rPr>
        <vertAlign val="subscript"/>
        <sz val="10"/>
        <rFont val="Arial"/>
        <family val="2"/>
      </rPr>
      <t>2</t>
    </r>
  </si>
  <si>
    <t>X6A006</t>
  </si>
  <si>
    <t>EK0070</t>
  </si>
  <si>
    <r>
      <t>TRANSFORMADOR AT</t>
    </r>
    <r>
      <rPr>
        <vertAlign val="subscript"/>
        <sz val="10"/>
        <rFont val="Arial"/>
        <family val="2"/>
      </rPr>
      <t>1</t>
    </r>
    <r>
      <rPr>
        <sz val="10"/>
        <rFont val="Arial"/>
        <family val="2"/>
      </rPr>
      <t>/AT</t>
    </r>
    <r>
      <rPr>
        <vertAlign val="subscript"/>
        <sz val="10"/>
        <rFont val="Arial"/>
        <family val="2"/>
      </rPr>
      <t>2</t>
    </r>
  </si>
  <si>
    <t>X6A007</t>
  </si>
  <si>
    <t>EK0080</t>
  </si>
  <si>
    <r>
      <t>TRANSFORMADOR AT</t>
    </r>
    <r>
      <rPr>
        <vertAlign val="subscript"/>
        <sz val="10"/>
        <rFont val="Arial"/>
        <family val="2"/>
      </rPr>
      <t>1</t>
    </r>
    <r>
      <rPr>
        <sz val="10"/>
        <rFont val="Arial"/>
        <family val="2"/>
      </rPr>
      <t>/AT</t>
    </r>
    <r>
      <rPr>
        <vertAlign val="subscript"/>
        <sz val="10"/>
        <rFont val="Arial"/>
        <family val="2"/>
      </rPr>
      <t>2</t>
    </r>
    <r>
      <rPr>
        <sz val="10"/>
        <rFont val="Arial"/>
        <family val="2"/>
      </rPr>
      <t>/MT</t>
    </r>
  </si>
  <si>
    <t>X6A008</t>
  </si>
  <si>
    <t>EK0090</t>
  </si>
  <si>
    <t>CIRCUITO RADIAL MT  /  SSAA MT</t>
  </si>
  <si>
    <t>Comprobación de los circuitos de intensidad y tensión (timbrado, impedancia de carga, correcta relación de fases y megeado) Comprobación de relación de TTII (si procede). Pruebas funcionales protectivas. Pruebas locales de mandos, estados topológicos y señales de la posición. Pruebas contra el centro de control de mandos, estados topológicos y señales de la posición.</t>
  </si>
  <si>
    <t>X6A009</t>
  </si>
  <si>
    <t>EK0100</t>
  </si>
  <si>
    <t>BBCCEE MT</t>
  </si>
  <si>
    <t>X6A010</t>
  </si>
  <si>
    <t>EK0110</t>
  </si>
  <si>
    <t>REMONTE / BARRAS / ACOPLAMIENTO TRANSVERSAL MT</t>
  </si>
  <si>
    <t>Comprobación de los circuitos de intensidad y tensión (timbrado, impedancia de carga, correcta relación de fases y megeado) Comprobación de relación de TTII (si procede). Pruebas funcionales protectivas (si procede). Pruebas locales de mandos, estados topológicos y señales de la posición. Pruebas contra el centro de control de mandos, estados topológicos y señales de la posición.</t>
  </si>
  <si>
    <t>X6A011</t>
  </si>
  <si>
    <t>EK0120</t>
  </si>
  <si>
    <t>CIRCUITO MT ALIMENTADOR CR</t>
  </si>
  <si>
    <t>Pruebas funcionales de la ingeniería de control ( alimentaciones, enclavamiento, mandos…) Comprobacion de los circuitos de intensidad y tensión (timbrado, impedancia de carga, correcta relación de fases y megeado). Comprabación de relación de TTII, Pruebas funcionales protectivas. Pruebas locales de mandos, estados topológicos y señales de la posición. Pruebas contra el centro de mandos, estados topológicos y señales de la posición. Toma de medidas y comprobaciones  en la puesta en servicio.</t>
  </si>
  <si>
    <t>X6A012</t>
  </si>
  <si>
    <t>EK0130</t>
  </si>
  <si>
    <t>SS.AA. CA</t>
  </si>
  <si>
    <t>Pruebas funcionales de la ingeniería de control (conmutación, distribución de c.a….). Pruebas locales de señales. Pruebas contra el centro de  control de señales.</t>
  </si>
  <si>
    <t>X6A013</t>
  </si>
  <si>
    <t>EK0140</t>
  </si>
  <si>
    <t>CUADRO DISTRIBUCIÓN CC</t>
  </si>
  <si>
    <t>Pruebas funcionales de la ingeniería de control (conmutación, distribución de c.a….). Pruebas locales de señales. Pruebas contra el centro de control de señales.</t>
  </si>
  <si>
    <t>X6A014</t>
  </si>
  <si>
    <t>EK0150</t>
  </si>
  <si>
    <t>AJENO A POSICIONES / GENERAL DE INSTALACIÓN</t>
  </si>
  <si>
    <t>Pruebas funcionales de la ingeniería de control, pruebas locales de señales. Pruebas contra el centro de control de señales.</t>
  </si>
  <si>
    <t>X6A015</t>
  </si>
  <si>
    <t>EK10</t>
  </si>
  <si>
    <t>ATENCIÓN AVERÍAS SISTEMAS DE PROTECCIÓN</t>
  </si>
  <si>
    <t>OBSERVACIÓN: Si y solo si la División no resuelve la avería con sus recursos</t>
  </si>
  <si>
    <t>X6A1</t>
  </si>
  <si>
    <t>EK1010</t>
  </si>
  <si>
    <t>Localizar y reparar averías de control y protección (no incluye desplazamiento)</t>
  </si>
  <si>
    <t>Localización y reparación de determinadas averías de Equipos de Control y Protecciones en Subestaciones AT/AT, AT/MT, MT/MT y en la red de distribución (No incluye materiales).</t>
  </si>
  <si>
    <t>X6A101</t>
  </si>
  <si>
    <t xml:space="preserve">Administración </t>
  </si>
  <si>
    <t>OBSERVACIÓN: Si y solo si es actuación presencial</t>
  </si>
  <si>
    <t>EK1020</t>
  </si>
  <si>
    <t>Hora técnico PCT</t>
  </si>
  <si>
    <t>HR</t>
  </si>
  <si>
    <t>Hora de una jornada normal de un técnico de pruebas (incluye equipos de ensayo y medida).</t>
  </si>
  <si>
    <t>X6A102</t>
  </si>
  <si>
    <t>EK1030</t>
  </si>
  <si>
    <t>Hora ayudante PCT</t>
  </si>
  <si>
    <t>Hora de una jornada normal de un ayudante</t>
  </si>
  <si>
    <t>X6A103</t>
  </si>
  <si>
    <t>EK1040</t>
  </si>
  <si>
    <t>Se considera incluido el desayuno, la comida y la cena</t>
  </si>
  <si>
    <t>X6A104</t>
  </si>
  <si>
    <t>EK1050</t>
  </si>
  <si>
    <t>Desplazamiento equipo pruebas PCT</t>
  </si>
  <si>
    <t>KM</t>
  </si>
  <si>
    <t xml:space="preserve">Desplazamiento con el equipo de pruebas (independientemente de si el proveedor tiene medios propios o requiere servicios externos a su propia empresa para realizar el correspondiente desplazamiento) medido entre la sede o correspondiente delegación de la </t>
  </si>
  <si>
    <t>X6A105</t>
  </si>
  <si>
    <t>EK20</t>
  </si>
  <si>
    <t>CÁLCULOS, AJUSTES Y CONFIGURACIÓN</t>
  </si>
  <si>
    <t>X6A2</t>
  </si>
  <si>
    <t>EK2010</t>
  </si>
  <si>
    <t>Cálculo de ajustes, estudio de selectividad y creación de los ficheros de configuración de una Línea de AT (No incluye desplazamiento)</t>
  </si>
  <si>
    <t>Cálculo de cortocirtuito. Cálculo de ajustes con criterios definidos por EDE.  Estudio de selectividad. Rellenado de fichas de ajustes propiedad de las distintas divisiones. Particularizar ficheros tipo de configuración de protecciones con los cálculos re</t>
  </si>
  <si>
    <t>X6A201</t>
  </si>
  <si>
    <t>EK2020</t>
  </si>
  <si>
    <t>Creación de los ficheros de configuración de una Línea de AT (No incluye desplazamiento)</t>
  </si>
  <si>
    <t>Partiendo de las fichas de ajustes efectuadas por las distintas divisiones realizar la particularización de los ficheros tipo de configuración de las protecciones.</t>
  </si>
  <si>
    <t>X6A202</t>
  </si>
  <si>
    <t>EK2030</t>
  </si>
  <si>
    <t>Cálculo de ajustes, estudio de selectividad y creación de los ficheros de configuración de un Acoplamiento (No incluye desplazamiento)</t>
  </si>
  <si>
    <t>X6A203</t>
  </si>
  <si>
    <t>EK2040</t>
  </si>
  <si>
    <t>Creación de los ficheros de configuración de un Acoplamiento (No incluye desplazamiento)</t>
  </si>
  <si>
    <t>X6A204</t>
  </si>
  <si>
    <t>EK2050</t>
  </si>
  <si>
    <t>Cálculo de ajustes, estudio de selectividad y creación de los ficheros de configuración de un transformador AT/MT (No incluye desplazamiento)</t>
  </si>
  <si>
    <t>X6A205</t>
  </si>
  <si>
    <t>EK2060</t>
  </si>
  <si>
    <t>Creación de los ficheros de configuración de un transformador AT/MT (No incluye desplazamiento)</t>
  </si>
  <si>
    <t>X6A206</t>
  </si>
  <si>
    <t>EK2070</t>
  </si>
  <si>
    <t>Cálculo de ajustes, estudio de selectividad y creación de los ficheros de configuración de un transformador AT/AT (No incluye desplazamiento)</t>
  </si>
  <si>
    <t>X6A207</t>
  </si>
  <si>
    <t>EK2080</t>
  </si>
  <si>
    <t>Creación de los ficheros de configuración de un transformador AT/AT (No incluye desplazamiento)</t>
  </si>
  <si>
    <t>X6A208</t>
  </si>
  <si>
    <t>EK2090</t>
  </si>
  <si>
    <t>Cálculo de ajustes, estudio de selectividad y creación de los ficheros de configuración de un transformador AT/MT/MT (No incluye desplazamiento)</t>
  </si>
  <si>
    <t>X6A209</t>
  </si>
  <si>
    <t>EK2100</t>
  </si>
  <si>
    <t>Creación de los ficheros de configuración de un transformador AT/MT/MT (No incluye desplazamiento)</t>
  </si>
  <si>
    <t>X6A210</t>
  </si>
  <si>
    <t>EK2110</t>
  </si>
  <si>
    <t>Cálculo de ajustes, estudio de selectividad y creación de los ficheros de configuración de un transformador AT/AT/MT (No incluye desplazamiento)</t>
  </si>
  <si>
    <t>X6A211</t>
  </si>
  <si>
    <t>EK2120</t>
  </si>
  <si>
    <t>Creación de los ficheros de configuración de un transformador AT/AT/MT (No incluye desplazamiento)</t>
  </si>
  <si>
    <t>X6A212</t>
  </si>
  <si>
    <t>EK2130</t>
  </si>
  <si>
    <t>Cálculo de ajustes, estudio de selectividad y creación de los ficheros de configuración de una Línea radial, servicios auxiliares o posición de barras de MT. (No incluye desplazamiento)</t>
  </si>
  <si>
    <t>X6A213</t>
  </si>
  <si>
    <t>EK2140</t>
  </si>
  <si>
    <t>Creación de los ficheros de configuración de una Línea radial, servicios auxiliares o posición de barras de MT. (No incluye desplazamiento)</t>
  </si>
  <si>
    <t>X6A214</t>
  </si>
  <si>
    <t>EK2150</t>
  </si>
  <si>
    <t>Cálculo de ajustes, estudio de selectividad y creación de los ficheros de configuración de un alimentador (Feeder) de MT (No incluye desplazamiento)</t>
  </si>
  <si>
    <t>X6A215</t>
  </si>
  <si>
    <t>EK2160</t>
  </si>
  <si>
    <t>Creación de los ficheros de configuración de un alimentador (Feeder) de MT (No incluye desplazamiento)</t>
  </si>
  <si>
    <t>X6A216</t>
  </si>
  <si>
    <t>EK2170</t>
  </si>
  <si>
    <t>Cálculo de ajustes, estudio de selectividad y creación de los ficheros de configuración de una batería de condensadores de MT (No incluye desplazamiento)</t>
  </si>
  <si>
    <t>X6A217</t>
  </si>
  <si>
    <t>EK2180</t>
  </si>
  <si>
    <t>Creación de los ficheros de configuración de una batería de condensadores de MT (No incluye desplazamiento)</t>
  </si>
  <si>
    <t>X6A218</t>
  </si>
  <si>
    <t>EK2190</t>
  </si>
  <si>
    <t>Homologar relé multifunción de línea de AT (por aplicación)  (No incluye desplazamiento)</t>
  </si>
  <si>
    <t xml:space="preserve">Partiendo de una norma Endesa, una ingeniería tipo, un fichero de configuración y un relé facilitado por el fabricante realizar: Montaje en laboratorio del relé sobre un simulador de interruptor. Pruebas pertinentes para comprobar que cumple con la norme </t>
  </si>
  <si>
    <t>X6A219</t>
  </si>
  <si>
    <t>EK2200</t>
  </si>
  <si>
    <t>Homologar relé multifunción de transformador (por aplicación) (No incluye desplazamiento)</t>
  </si>
  <si>
    <t>X6A220</t>
  </si>
  <si>
    <t>EK2210</t>
  </si>
  <si>
    <t>Homologar relé multifunción cabina de MT (por aplicación) (No incluye desplazamiento)</t>
  </si>
  <si>
    <t>X6A221</t>
  </si>
  <si>
    <t>EK2220</t>
  </si>
  <si>
    <t>Cálculo de cortocircuito (No incluye desplazamiento)</t>
  </si>
  <si>
    <t>Utilizando programa de simulación de redes (CAPE o PSS/E), calcular un valor de cortocircuito en un punto de la red.</t>
  </si>
  <si>
    <t>X6A222</t>
  </si>
  <si>
    <t>EK2230</t>
  </si>
  <si>
    <t>Estudio de selectividad (No incluye desplazamiento)</t>
  </si>
  <si>
    <t>Realizar un estudio de la coordinación de los tiempos de actuación de un sistema protectivo.</t>
  </si>
  <si>
    <t>X6A223</t>
  </si>
  <si>
    <t>EK2240</t>
  </si>
  <si>
    <t>Actualizar base de datos Gestiona (No incluye desplazamiento)</t>
  </si>
  <si>
    <t>Supervisar y actualizar base de datos Gestiona con nuevos protocolos de pruebas, configuraciones de protección o proyectos tipo.</t>
  </si>
  <si>
    <t>X6A224</t>
  </si>
  <si>
    <t>EK2250</t>
  </si>
  <si>
    <t>Reproducir incidente en laboratorio (No incluye desplazamiento)</t>
  </si>
  <si>
    <t>Montaje de un sistema de protección en laboratorio, reproducir mediante maleta de inyección una falta acontecida en la red y analizar resultados.</t>
  </si>
  <si>
    <t>X6A225</t>
  </si>
  <si>
    <t>EK2260</t>
  </si>
  <si>
    <t>Análisis de un incidente (No incluye desplazamiento)</t>
  </si>
  <si>
    <t>Analizar oscilografías y registros cronológicos para determinar la correcta o incorrecta actuación de un sistema protectivo (recogida de oscilografías y registros cronológicos no incluidos)</t>
  </si>
  <si>
    <t>X6A226</t>
  </si>
  <si>
    <t>EK30</t>
  </si>
  <si>
    <t>GESTIÓN PROGRAMA SIMULACIÓN DE REDES</t>
  </si>
  <si>
    <t>X6A3</t>
  </si>
  <si>
    <t>EK3010</t>
  </si>
  <si>
    <t>Incorporar sistema protectivo a un transformador AT/MT o AT/MT/MT en un programa de simulación de redes (No incluye desplazamiento)</t>
  </si>
  <si>
    <t>Incorporar y parametrizar un sistema protectivo a un transformador AT/MT o AT/MT/MT modelado en un programa de simulación de redes. Los equipos del sistema protectivo a emplear deben estar previamente modelados.  La parametrización se realizará con los valores previamente obtenidos mediante el cálculo de ajustes (cálculo no incluido en esta posición).</t>
  </si>
  <si>
    <t>X6A301</t>
  </si>
  <si>
    <t>EK3020</t>
  </si>
  <si>
    <t>Incorporar sistema protectivo a un transformador AT/AT o AT/AT/MT en un programa de simulación de redes (No incluye desplazamiento)</t>
  </si>
  <si>
    <t>Incorporar y parametrizar un sistema protectivo a un transformador AT/AT o AT/AT/MT modelado en un programa de simulación de redes. Los equipos del sistema protectivo a emplear deben estar previamente modelados.  La parametrización se realizará con los valores previamente obtenidos mediante el cálculo de ajustes (cálculo no incluido en esta posición).</t>
  </si>
  <si>
    <t>X6A302</t>
  </si>
  <si>
    <t>EK3030</t>
  </si>
  <si>
    <t>Incorporar sistema protectivo a una posición línea AT en un programa de simulación de redes (No incluye desplazamiento)</t>
  </si>
  <si>
    <t>Incorporar y parametrizar un sistema protectivo a una líena AT modelada en un programa de simulación de redes. Los equipos del sistema protectivo a emplear deben estar previamente modelados.  La parametrización se realizará con los valores previamente obtenidos mediante el cálculo de ajustes (cálculo no incluido en esta posición).</t>
  </si>
  <si>
    <t>X6A303</t>
  </si>
  <si>
    <t>EK3040</t>
  </si>
  <si>
    <t>Incorporar sistema protectivo a una posición línea MT en un programa de simulación de redes (No incluye desplazamiento)</t>
  </si>
  <si>
    <t>Incorporar y parametrizar un sistema protectivo a una líena MT modelada en un programa de simulación de redes. Los equipos del sistema protectivo a emplear deben estar previamente modelados.  La parametrización se realizará con los valores previamente obtenidos mediante el cálculo de ajustes (cálculo no incluido en esta posición).</t>
  </si>
  <si>
    <t>X6A304</t>
  </si>
  <si>
    <t>EK3050</t>
  </si>
  <si>
    <t>Modelar transformador de potencia en programa de simulación de redes (No incluye desplazamiento)</t>
  </si>
  <si>
    <t>Añadir un transformador de potencia en un programa de simulación de redes.</t>
  </si>
  <si>
    <t>X6A305</t>
  </si>
  <si>
    <t>EK3060</t>
  </si>
  <si>
    <t>Modelar transformador de potencia en programa de simulación de redes (repetitivo) (No incluye desplazamiento)</t>
  </si>
  <si>
    <t xml:space="preserve">Añadir un transformador de potencia en un programa de simulación de redes (repetitivo). A aplciar cuando en el mismo encargo de trabajo existan dos transformadores de potencia de identicas caracteristicas. </t>
  </si>
  <si>
    <t>X6A306</t>
  </si>
  <si>
    <t>EK3070</t>
  </si>
  <si>
    <t>Modelar línea simple en programa de simulación de redes (No incluye desplazamiento)</t>
  </si>
  <si>
    <t>Añadir una línea en un programa de simulación de redes. Se considera modelado simple cuando únicamente se incorporan los valores de impedancias de la línea y su potencia nominal.</t>
  </si>
  <si>
    <t>X6A307</t>
  </si>
  <si>
    <t>EK3080</t>
  </si>
  <si>
    <t>Modelar línea completa en programa de simulación de redes (No incluye desplazamiento)</t>
  </si>
  <si>
    <t>Añadir una línea en un programa de simulación de redes. Se considera modelado completo cuando se incorporan los valores de impedancias de la línea, su potencia nominal, trazado, apoyos y tierras.</t>
  </si>
  <si>
    <t>X6A308</t>
  </si>
  <si>
    <t>EK3090</t>
  </si>
  <si>
    <t>Modelar nuevo elemento protectivo multifunción de transformador en programa de simulación de redes (No incluye desplazamiento)</t>
  </si>
  <si>
    <t>Crear y modelar un nuevo elemento protectivo multifunción de transformador para incorporar a librería de relés de programa de simulación de redes.</t>
  </si>
  <si>
    <t>X6A309</t>
  </si>
  <si>
    <t>EK3100</t>
  </si>
  <si>
    <t>Modelar nuevo elemento protectivo multifunción de línea AT en programa de simulación de redes (No incluye desplazamiento)</t>
  </si>
  <si>
    <t>Crear y modelar un nuevo elemento protectivo multifunción de línea AT para incorporar a librería de relés de programa de simulación de redes.</t>
  </si>
  <si>
    <t>X6A310</t>
  </si>
  <si>
    <t>EK3110</t>
  </si>
  <si>
    <t>Modelar nuevo elemento protectivo función 21 en programa de simulación de redes (No incluye desplazamiento)</t>
  </si>
  <si>
    <t>Crear y modelar un nuevo elemento protectivo de función 21 para incorporar a librería de relés de programa de simulación de redes.</t>
  </si>
  <si>
    <t>X6A311</t>
  </si>
  <si>
    <t>EK3120</t>
  </si>
  <si>
    <t>Modelar nuevo elemento protectivo función 87L en programa de simulación de redes (No incluye desplazamiento)</t>
  </si>
  <si>
    <t>Crear y modelar un nuevo elemento protectivo de función 87L para incorporar a librería de relés de programa de simulación de redes.</t>
  </si>
  <si>
    <t>X6A312</t>
  </si>
  <si>
    <t>EK3130</t>
  </si>
  <si>
    <t>Modelar nuevo elemento protectivo funciones sobreintensidad en programa de simulación de redes (No incluye desplazamiento)</t>
  </si>
  <si>
    <t>Crear y modelar un nuevo elemento protectivo de funciones de sobreintensidad para incorporar a librería de relés de programa de simulación de redes.</t>
  </si>
  <si>
    <t>X6A313</t>
  </si>
  <si>
    <t>EK3140</t>
  </si>
  <si>
    <t>Modelar nuevo elemento protectivo función 87T en programa de simulación de redes (No incluye desplazamiento)</t>
  </si>
  <si>
    <t>Crear y modelar un nuevo elemento protectivo de función 87T para incorporar a librería de relés de programa de simulación de redes.</t>
  </si>
  <si>
    <t>X6A314</t>
  </si>
  <si>
    <t>EK3150</t>
  </si>
  <si>
    <t>Modelar nuevo elemento protectivo función 87B en programa de simulación de redes (No incluye desplazamiento)</t>
  </si>
  <si>
    <t>Crear y modelar un nuevo elemento protectivo de función 87B para incorporar a librería de relés de programa de simulación de redes.</t>
  </si>
  <si>
    <t>X6A315</t>
  </si>
  <si>
    <t>EK3160</t>
  </si>
  <si>
    <t>Modelar nuevo elemento protectivo función 49 en programa de simulación de redes (No incluye desplazamiento)</t>
  </si>
  <si>
    <t>Crear y modelar un nuevo elemento protectivo de función 49 para incorporar a librería de relés de programa de simulación de redes.</t>
  </si>
  <si>
    <t>X6A316</t>
  </si>
  <si>
    <t>EK3170</t>
  </si>
  <si>
    <t>Modelar nuevo elemento protectivo función máxima / mínima frecuencia en programa de simulación de redes (No incluye desplazamiento)</t>
  </si>
  <si>
    <t>Crear y modelar un nuevo elemento protectivo de funciones de máxima y/o mínima frecuencia para incorporar a librería de relés de programa de simulación de redes.</t>
  </si>
  <si>
    <t>X6A317</t>
  </si>
  <si>
    <t>EK3180</t>
  </si>
  <si>
    <t>Modelar nuevo elemento protectivo función sobretensión / subtensión en programa de simulación de redes (No incluye desplazamiento)</t>
  </si>
  <si>
    <t>Crear y modelar un nuevo elemento protectivo de funciones de sobretensión y/o subtensión para incorporar a librería de relés de programa de simulación de redes.</t>
  </si>
  <si>
    <t>X6A318</t>
  </si>
  <si>
    <t>EK3190</t>
  </si>
  <si>
    <t>Modelar nuevo elemento protectivo función 50S-62 en programa de simulación de redes (No incluye desplazamiento)</t>
  </si>
  <si>
    <t>Crear y modelar un nuevo elemento protectivo de función 50S-62 para incorporar a librería de relés de programa de simulación de redes.</t>
  </si>
  <si>
    <t>X6A319</t>
  </si>
  <si>
    <t>OBSERVACIÓN: Si y solo si se requiere desplazamiento para acopio información análisis</t>
  </si>
  <si>
    <t>EK3200</t>
  </si>
  <si>
    <t>Recoger oscilografía y registros cronológicos de un incidente</t>
  </si>
  <si>
    <t>Desplazarse a las distintas instalaciones afectadas por un incidente y recoger la oscilografía y registros cronológicos de las protecciones afectadas por el mismo (no incluye análisis de incidente)</t>
  </si>
  <si>
    <t>X6A320</t>
  </si>
  <si>
    <t>EK3210</t>
  </si>
  <si>
    <t>HORA PCT</t>
  </si>
  <si>
    <t>Hora de una jornada normal de un técnico</t>
  </si>
  <si>
    <t>X6A321</t>
  </si>
  <si>
    <t>EK3220</t>
  </si>
  <si>
    <t>DIETA COMPLETA</t>
  </si>
  <si>
    <t>Se considera incluido el desayuno, la comida y la cena.</t>
  </si>
  <si>
    <t>X6A322</t>
  </si>
  <si>
    <t>EK3230</t>
  </si>
  <si>
    <t>DESPLAZAMIENTO PCT</t>
  </si>
  <si>
    <t>desplazamiento de un técnico (independientemente de si el proveedor tiene medios propios o requiere servicios externos a su propia empresa para realizar el correspondiente desplazamiento) medido entre la sede o correspondiente delegación de la empresa y l</t>
  </si>
  <si>
    <t>X6A323</t>
  </si>
  <si>
    <t>EK40</t>
  </si>
  <si>
    <t>APOYO EN PLANES ESPECIALES</t>
  </si>
  <si>
    <t>X6A4</t>
  </si>
  <si>
    <t>ESTUDIOS/PROYECTOS/INGENIERIA DE CONTROL</t>
  </si>
  <si>
    <t>EK4010</t>
  </si>
  <si>
    <t>Ingeniería renovación tecnológica de protecciones Línea AT (No incluye desplazamiento)</t>
  </si>
  <si>
    <t>Ingeniería de desarrollo del proyecto de control y protección de renovación tecnológica de una posición completa de Línea AT de simple o doble barra,  que tomando como base el esquema unifilar de la instalación y especificaciones de la propiedad, se parti</t>
  </si>
  <si>
    <t>X6A401</t>
  </si>
  <si>
    <t>EK4020</t>
  </si>
  <si>
    <t>Ingeniería renovación tecnológica de protecciones Línea MT (No incluye desplazamiento)</t>
  </si>
  <si>
    <t>Ingeniería de desarrollo del proyecto de control y protección de renovación tecnológica de una posición completa de Línea MT de simple o doble barra,  que tomando como base el esquema unifilar de la instalación y especificaciones de la propiedad, se parti</t>
  </si>
  <si>
    <t>X6A402</t>
  </si>
  <si>
    <t>EK4030</t>
  </si>
  <si>
    <t>Ingeniería renovación tecnológica de protecciones Línea MT con autoproductor (No incluye desplazamiento)</t>
  </si>
  <si>
    <t>Ingeniería de desarrollo del proyecto de control y protección de renovación tecnológica de una posición completa de Línea MT con autoproductor de simple o doble barra,  que tomando como base el esquema unifilar de la instalación y especificaciones de la p</t>
  </si>
  <si>
    <t>X6A403</t>
  </si>
  <si>
    <t>EK4040</t>
  </si>
  <si>
    <t>Ingeniería renovación tecnológica de protecciones FEEDER (No incluye desplazamiento)</t>
  </si>
  <si>
    <t>Ingeniería de desarrollo del proyecto de control y protección de renovación tecnológica de una posición completa de Línea MT FEEDER de simple o doble barra,  que tomando como base el esquema unifilar de la instalación y especificaciones de la propiedad, s</t>
  </si>
  <si>
    <t>X6A404</t>
  </si>
  <si>
    <t>EK4050</t>
  </si>
  <si>
    <t>Ingeniería renovación tecnológica de protecciones Batería de condensadores de MT (No incluye desplazamiento)</t>
  </si>
  <si>
    <t xml:space="preserve">Ingeniería de desarrollo del proyecto de control y protección de renovación tecnológica de una posición completa de Batería de condensadores de MT de simple o doble barra,  que tomando como base el esquema unifilar de la instalación y especificaciones de </t>
  </si>
  <si>
    <t>X6A405</t>
  </si>
  <si>
    <t>EK4060</t>
  </si>
  <si>
    <t>Ingeniería reforma SSAA (renovación cuadros ppales. e instalación nuevo trafo SSAA) (No incluye desplazamiento)</t>
  </si>
  <si>
    <t>Ingeniería de desarrollo del proyecto de control y protección de una reforma de servicios auxiliares que comprenda la sustitución de los actuales cuadros principales y la instalación de un segundo trafo de SSAA. El alcance de la documentación técnica a mo</t>
  </si>
  <si>
    <t>X6A406</t>
  </si>
  <si>
    <t>EK4070</t>
  </si>
  <si>
    <t>Ingeniería renovación tecnológica de protecciones Trafo AT/MT (No incluye desplazamiento)</t>
  </si>
  <si>
    <t xml:space="preserve">Ingeniería de desarrollo del proyecto de control y protección de una renovación tecnológica de Trafo AT/MT posición máquina Trafo de dos devanados. El alcance del proyecto sería la sustitución de protecciones de la posición de AT de trafo así como las de </t>
  </si>
  <si>
    <t>X6A407</t>
  </si>
  <si>
    <t>EK4080</t>
  </si>
  <si>
    <t>Ingeniería renovación tecnológica de protecciones Trafo AT/AT (No incluye desplazamiento)</t>
  </si>
  <si>
    <t xml:space="preserve">Ingeniería de desarrollo del proyecto de control y protección de una renovación tecnológica de Trafo AT/AT posición máquina Trafo de dos devanados. El alcance del proyecto sería la sustitución de protecciones de la posición de AT de trafo así como las de </t>
  </si>
  <si>
    <t>X6A408</t>
  </si>
  <si>
    <t>EK4090</t>
  </si>
  <si>
    <t>Ingeniería renovación tecnológica de protecciones Trafo AT/MT/MT (No incluye desplazamiento)</t>
  </si>
  <si>
    <t xml:space="preserve">Ingeniería de desarrollo del proyecto de control y protección de una renovación tecnológica de Trafo AT/MT/MT posición máquina Trafo de dos devanados. El alcance del proyecto sería la sustitución de protecciones de la posición de AT de trafo así como las </t>
  </si>
  <si>
    <t>X6A409</t>
  </si>
  <si>
    <t>EK4100</t>
  </si>
  <si>
    <t>Ingeniería renovación tecnológica de protecciones Trafo AT/AT/MT (No incluye desplazamiento)</t>
  </si>
  <si>
    <t xml:space="preserve">Ingeniería de desarrollo del proyecto de control y protección de una renovación tecnológica de Trafo AT/AT/MT posición máquina Trafo de dos devanados. El alcance del proyecto sería la sustitución de protecciones de la posición de AT de trafo así como las </t>
  </si>
  <si>
    <t>X6A410</t>
  </si>
  <si>
    <t>Reforma posiciones existentes</t>
  </si>
  <si>
    <t>EK4110</t>
  </si>
  <si>
    <t>Hora Técnico montador</t>
  </si>
  <si>
    <t>Hora de una jornada normal de un técnico montador (no incluye materiales).</t>
  </si>
  <si>
    <t>X6A411</t>
  </si>
  <si>
    <t>EK4120</t>
  </si>
  <si>
    <t>Hora oficial montador especialista</t>
  </si>
  <si>
    <t>hora de una jornada normal de un oficial montador especialista (no incluye materiales).</t>
  </si>
  <si>
    <t>X6A412</t>
  </si>
  <si>
    <t>EK4130</t>
  </si>
  <si>
    <t>X6A413</t>
  </si>
  <si>
    <t>EK4150</t>
  </si>
  <si>
    <t>Desplazamiento equipo de Ingeniería</t>
  </si>
  <si>
    <t>X6A415</t>
  </si>
  <si>
    <t>EK50</t>
  </si>
  <si>
    <t>PRUEBAS FUNCIONALES SISTEMAS DE TELECONTROL Y TELEACCESO</t>
  </si>
  <si>
    <t>X6A5</t>
  </si>
  <si>
    <t>EK5010</t>
  </si>
  <si>
    <t>Pruebas funcionalesl sistema de Telecontrol por posición (No incluye desplazamiento)</t>
  </si>
  <si>
    <t xml:space="preserve">Pruebas funcionales por parte de un técnico especialista en telecontrol, del sistema de telecontrol por posición. Incluyendo hardware de telecontrol, protocolos de comunicaciones sobre protecciones integradas, comunicaciones sobre CCp y enlaces de fibra ópticas. </t>
  </si>
  <si>
    <t>X6A501</t>
  </si>
  <si>
    <t>EK5020</t>
  </si>
  <si>
    <t>Pruebas funcionales armario Telecontrol UCS</t>
  </si>
  <si>
    <t xml:space="preserve">Pruebas funcionales por parte de un técnico especialista en telecontrol, del sistema de telecontrol de la unidad central UCS. Incluyendo hardware de telecontrol, protocolos de comunicaciones sobre protecciones integradas, comunicaciones sobre CCp y enlaces de fibra ópticas. </t>
  </si>
  <si>
    <t>X6A502</t>
  </si>
  <si>
    <t>EK5030</t>
  </si>
  <si>
    <t>Revisión en subestación de un SICP formado únicamente por una UCS</t>
  </si>
  <si>
    <t>Revisión de la configuración del hardware y de la carga de base de datos, del sistema de telecontrol formado por una UCS en campo. Así como el enlace de comunicaciones de los equipos integrados y centros de control.</t>
  </si>
  <si>
    <t>X6A503</t>
  </si>
  <si>
    <t>EK5040</t>
  </si>
  <si>
    <t>Revisión en subestción de un SICP constituida por una UCS y un armario concentrador de telecontrol.</t>
  </si>
  <si>
    <t>Revisión de la configuración del hardware y de la carga de base de datos, del sistema de telecontrol formado por una UCS y un armario contentrador de telecontrol en campo. Así como el enlace de comunicaciones de los equipos integrados y centros de control.</t>
  </si>
  <si>
    <t>X6A504</t>
  </si>
  <si>
    <t>EK5050</t>
  </si>
  <si>
    <t>Revisión en subestación de un SICP con armario concentrador de telecontrol consecutivo.</t>
  </si>
  <si>
    <t>Revisión de la configuración del hardware y de la carga de base de datos, del sistema de telecontrol formado por un armario concentrador de telecontrol consecutivo en campo. Así como el enlace de comunicaciones de los equipos integrados y centros de control.</t>
  </si>
  <si>
    <t>X6A505</t>
  </si>
  <si>
    <t>EK5060</t>
  </si>
  <si>
    <t>Pruebas funcionales equipo teleacceso concentrador (no incluye desplazamiento)</t>
  </si>
  <si>
    <t>Pruebas funcionales sobre el equipo concentrador de teleacceso, verificando montaje, alimentaciones, vías de comunicación, software/firmware y establecimiento de comunicaciones sobre servidores de Endesa.</t>
  </si>
  <si>
    <t>X6A506</t>
  </si>
  <si>
    <t>EK5070</t>
  </si>
  <si>
    <t>Pruebas funcionales teleacceso por equipo UCP (no incluye desplazamiento)</t>
  </si>
  <si>
    <t>Pruebas funcionales sobre el equipo UCP de teleacceso, verificando montaje, alimentaciones y su vía de comunicación. Comparación de los registros locales de la UCP con los registrados en los servidores de Endesa.</t>
  </si>
  <si>
    <t>X6A507</t>
  </si>
  <si>
    <t>EK5080</t>
  </si>
  <si>
    <t>Hora PCT</t>
  </si>
  <si>
    <t>X6A508</t>
  </si>
  <si>
    <t>EK5090</t>
  </si>
  <si>
    <t>X6A509</t>
  </si>
  <si>
    <t>EK5100</t>
  </si>
  <si>
    <t>X6A510</t>
  </si>
  <si>
    <t>EK5110</t>
  </si>
  <si>
    <t>Desplazamiento de un técnico (independientemente de si el proveedor tiene medios propios o requiere servicios externos a su propia empresa para realizar el correspondiente desplazamiento) medido entre la sede o correspondiente delegación de la empresa y la instalación de EDE. Se considerará una única incorporación y retirada a la obra (primer y último día de obra)</t>
  </si>
  <si>
    <t>X6A511</t>
  </si>
  <si>
    <t>EK60</t>
  </si>
  <si>
    <t>INGENIERÍA DE SISTEMAS DE TELECONTROL</t>
  </si>
  <si>
    <t>X6A6</t>
  </si>
  <si>
    <t>EK6010</t>
  </si>
  <si>
    <t>Revisión de Ingeniería de la configuración de Telecontrol (No incluye desplazamiento)</t>
  </si>
  <si>
    <t xml:space="preserve">Revisión del diseño del sistema de telecontrol de una subestación, incluyendo la documentación de comunicaciones. No está exenta de la aplicación de los baremos de ingeniería de base de datos.  </t>
  </si>
  <si>
    <t>X6A601</t>
  </si>
  <si>
    <t>EK6020</t>
  </si>
  <si>
    <t>Revisión detallada de la configuración de Telecontrol  por posición en laboratorio (No incluye desplazamiento)</t>
  </si>
  <si>
    <t>Validación por parte de un técnico especialista en telecontrol, del sistema de telecontrol de una posición. Incluyendo hardware de telecontrol, protocolos de comunicaciones sobre protecciones integradas y comunicaciones sobre CCp. No está exenta de los baremos de mantenimiento para la creación de la base de datos por posición.</t>
  </si>
  <si>
    <t>X6A602</t>
  </si>
  <si>
    <t>EK6030</t>
  </si>
  <si>
    <t>Verificación y adaptación de base de datos por implementación de elementos sin ingeniería previa (No incluye desplazamiento)</t>
  </si>
  <si>
    <t>Verificación del actual sistema de telecontrol y de la base de datos instalada debido a una modificación o ampliación. Se debe comprobar la compatibilidad de diccionario, software y perfiles de eventos de protecciones con Control Integrado.</t>
  </si>
  <si>
    <t>X6A603</t>
  </si>
  <si>
    <t>EK6040</t>
  </si>
  <si>
    <t>Generación base de datos por implementación del elemento Transformador (No incluye desplazamiento)</t>
  </si>
  <si>
    <t>Implementación en base de datos del elemento máquina así como las posiciones de sus devanados (se contemplan los perfiles de las protecciones integradas). Posterior verificación de funcionamiento en laboratorio.</t>
  </si>
  <si>
    <t>X6A604</t>
  </si>
  <si>
    <t>EK6050</t>
  </si>
  <si>
    <t>Generación base de datos por implementación del elemento AT (No incluye desplazamiento)</t>
  </si>
  <si>
    <t>Implementación en base de datos del elemento  AT (se contemplan los perfiles de las protecciones integradas). Posterior verificación de funcionamiento en laboratorio.</t>
  </si>
  <si>
    <t>X6A605</t>
  </si>
  <si>
    <t>EK6060</t>
  </si>
  <si>
    <t>Generación base de datos por implementación del elemento MT por captación en cobre (No incluye desplazamiento)</t>
  </si>
  <si>
    <t>Implementación en base de datos del elemento MT por UCP de captación por cobre. Posterior verificación de funcionamiento en laboratorio.</t>
  </si>
  <si>
    <t>X6A606</t>
  </si>
  <si>
    <t>EK6070</t>
  </si>
  <si>
    <t>Generación base de datos por implementación del elemento MT por captación integrada (No incluye desplazamiento)</t>
  </si>
  <si>
    <t>Implementación en base de datos del elemento MT bajo control integrado por perfil de comunicaciones. Posterior verificación de funcionamiento en laboratorio.</t>
  </si>
  <si>
    <t>X6A607</t>
  </si>
  <si>
    <t>EK6080</t>
  </si>
  <si>
    <t>Generación base de datos por implementación se señalización común de Instalación (No incluye desplazamiento)</t>
  </si>
  <si>
    <t>Implementación en base de datos de la señalización común de Instalación por UCPs. Posterior verificación de funcionamiento en laboratorio.</t>
  </si>
  <si>
    <t>X6A608</t>
  </si>
  <si>
    <t>EK6090</t>
  </si>
  <si>
    <t>Generación base de datos por implementación se señalización de Servicios Auxiliares (No incluye desplazamiento)</t>
  </si>
  <si>
    <t>Implementación en base de datos de la señalización de Servicios Auxiliares de AC/DC por UCPs. Posterior verificación de funcionamiento en laboratorio.</t>
  </si>
  <si>
    <t>X6A609</t>
  </si>
  <si>
    <t>EK6100</t>
  </si>
  <si>
    <t>Migración de base de datos a DIDI Endesa, sobre sistema d telecontrol, hasta 500 señales (No incluye desplazamiento)</t>
  </si>
  <si>
    <t>Generación de base de datos por migración a nuevo diccionario de Telecontrol (DIDI Endesa) para Sistemas de Telecontrol de hasta 500 señales.</t>
  </si>
  <si>
    <t>X6A610</t>
  </si>
  <si>
    <t>EK6110</t>
  </si>
  <si>
    <t>Migración de base de datos a DIDI Endesa, sobre sistema d telecontrol, hasta 2000 señales (No incluye desplazamiento)</t>
  </si>
  <si>
    <t>Generación de base de datos por migración a nuevo diccionario de Telecontrol (DIDI Endesa) para Sistemas de Telecontrol hasta 2000 señales.</t>
  </si>
  <si>
    <t>X6A611</t>
  </si>
  <si>
    <t>EK6120</t>
  </si>
  <si>
    <t>Migración de base de datos a DIDI Endesa, sobre sistema d telecontrol, superior a 2000 señales (No incluye desplazamiento)</t>
  </si>
  <si>
    <t>Generación de base de datos por migración a nuevo diccionario de Telecontrol (DIDI Endesa) para Sistemas de Telecontrol superior a 2000 señales.</t>
  </si>
  <si>
    <t>X6A612</t>
  </si>
  <si>
    <t>EK6130</t>
  </si>
  <si>
    <t>X6A613</t>
  </si>
  <si>
    <t>EK6140</t>
  </si>
  <si>
    <t>X6A614</t>
  </si>
  <si>
    <t>EK6150</t>
  </si>
  <si>
    <t>X6A615</t>
  </si>
  <si>
    <t>EK6160</t>
  </si>
  <si>
    <t>X6A616</t>
  </si>
  <si>
    <t>EK70</t>
  </si>
  <si>
    <t>PLANES ESPECIALES Y DISEÑO DE SISTEMAS DE TELECONTROL</t>
  </si>
  <si>
    <t>X6A7</t>
  </si>
  <si>
    <t>EK7010</t>
  </si>
  <si>
    <t>Ingeniería de la configuración de Telecontrol de una subestación (No incluye desplazamiento)</t>
  </si>
  <si>
    <t xml:space="preserve">Diseño del sistema de telecontrol de una subestación, incluyendo la documentación de comunicaciones. No está exenta de la aplicación de los baremos de ingeniería de base de datos.  </t>
  </si>
  <si>
    <t>X6A701</t>
  </si>
  <si>
    <t>EK7020</t>
  </si>
  <si>
    <t>Ingeniería de la configuración de Telecontrol de un elemento Transformador (No incluye desplazamiento)</t>
  </si>
  <si>
    <t xml:space="preserve">Diseño del sistema de telecontrol necesario para incluir una nueva posición de AT, incluyendo la documentación de comunicaciones. No está exenta de la aplicación de los baremos de ingeniería de base de datos.  </t>
  </si>
  <si>
    <t>X6A702</t>
  </si>
  <si>
    <t>EK7030</t>
  </si>
  <si>
    <t>Ingeniería de la configuración de Telecontrol de una posición de AT (No incluye desplazamiento)</t>
  </si>
  <si>
    <t>X6A703</t>
  </si>
  <si>
    <t>EK7040</t>
  </si>
  <si>
    <t>Ingeniería de la configuración de Telecontrol de una posición de MT (No incluye desplazamiento)</t>
  </si>
  <si>
    <t>X6A704</t>
  </si>
  <si>
    <t>EK7050</t>
  </si>
  <si>
    <t>Verificación de la base de datos y de la configuración de Telecontrol  en laboratorio (No incluye desplazamiento)</t>
  </si>
  <si>
    <t>Pruebas de la funcionabilidad y hardware del 100% de la señalización, de los sistemas de comunicaciones y comunicación de los sistemas protectivos integrados.</t>
  </si>
  <si>
    <t>X6A705</t>
  </si>
  <si>
    <t>EK7060</t>
  </si>
  <si>
    <t>Validación nueva UCS en laboratorio (No incluye desplazamiento)</t>
  </si>
  <si>
    <t>Validación en laboratorio del sistema de telecontrol formado por una UCS bajo norma Endesa vigente. Se verifican los protocolos de comunicación asociados a UCPs en prueba, los tratamientos de campo y de telecontrol. El hardware de telecontrol necesario será aportado por el fabricante de la UCS. No se contemplan reiteraciones por correcciones.</t>
  </si>
  <si>
    <t>X6A706</t>
  </si>
  <si>
    <t>EK7070</t>
  </si>
  <si>
    <t>Validación nuevo equipo UCP en laboratorio (No incluye desplazamiento)</t>
  </si>
  <si>
    <t>Validación en laboratorio de un nuevo equipo UCP (integradado o no) sobre sistema de telecontrol de Endesa. Se verifica el perfil de comunicaciones de laboratorio así como las comunicaciones y la estabilidad sobre la vía de comunicaciones con multiples equipos. No se contemplan reiteraciones por correcciones.</t>
  </si>
  <si>
    <t>X6A707</t>
  </si>
  <si>
    <t>EK7080</t>
  </si>
  <si>
    <t>Validación aplicaciones software vinculadas a SICP  (No incluye desplazamiento)</t>
  </si>
  <si>
    <t>Verificación en laboratorio del software necesario para la configuración de una UCS bajo base de datos de laboratorio y norma Endesa vigente. El software será proporciona por el fabricante. Para multiples bases de datos se aplicarán los baremos de generación de base de datos.  No se contemplan reiteraciones por correcciones.</t>
  </si>
  <si>
    <t>X6A708</t>
  </si>
  <si>
    <t>EK7090</t>
  </si>
  <si>
    <t>Configuración de un SICP constituida por una única UCS  (No incluye desplazamiento)</t>
  </si>
  <si>
    <t>Configuración del hardware y carga de base de datos, del sistema de telecontrol formado por una UCS en campo. Así como el enlace de comunicaciones de los equipos integrados y centros de control. No se contempla el suministros de cableado ni fibra óptica.</t>
  </si>
  <si>
    <t>X6A709</t>
  </si>
  <si>
    <t>EK7100</t>
  </si>
  <si>
    <t>Configuración de un SICP constituida por una UCS y un armario concentrador de telecontrol  (No incluye desplazamiento)</t>
  </si>
  <si>
    <t>Configuración del hardware y carga de base de datos, del sistema de telecontrol formado por una UCS y un armario concentrador de telecontrol en campo. Así como el enlace de comunicaciones de los equipos integrados y centros de control. No se contempla el suministros de cableado ni fibra óptica.</t>
  </si>
  <si>
    <t>X6A710</t>
  </si>
  <si>
    <t>EK7110</t>
  </si>
  <si>
    <t>Ampliación del SICP con armario concentrador de telecontrol consecutivo (No incluye desplazamiento)</t>
  </si>
  <si>
    <t>Ampliación del hardware y carga de base de datos, del sistema de telecontrol formado por un aramrio concentrador de telecontrol  consecutivo en campo. Así como el enlace de comunicaciones de los equipos integrados y centros de control. No se contempla el suministros de cableado ni fibra óptica.</t>
  </si>
  <si>
    <t>X6A711</t>
  </si>
  <si>
    <t>EK7120</t>
  </si>
  <si>
    <t>PES equipo teleacceso instalación MT sin instalación de FO (No incluye desplazamiento)</t>
  </si>
  <si>
    <t>PES equipo de teleacceso de una instalación formada exclusivamente por un parque de MT. Se incluyen las pruebas de comunicaciones sobre los equipos protectivos y sobre el master del sistema. No se incluyen el hardware de telecontrol, la configuración del software del sistema ni la fibra óptica.</t>
  </si>
  <si>
    <t>X6A712</t>
  </si>
  <si>
    <t>EK7130</t>
  </si>
  <si>
    <t>PES equipo teleacceso instalación AT+MT con instalación de FO (No incluye desplazamiento)</t>
  </si>
  <si>
    <t>PES equipo de teleacceso de una instalación formada por un parque de AT y  MT. Se incluyen las pruebas de comunicaciones sobre los equipos protectivos y sobre el master del sistema. No se incluyen el hardware de telecontrol ni la configuración del software del sistema. La FO se aplica a un máximo de 3 pos. AT y 20 pos. MT</t>
  </si>
  <si>
    <t>X6A713</t>
  </si>
  <si>
    <t>EK7140</t>
  </si>
  <si>
    <t>PES equipo teleacceso instalación AT con instalación de FO (No incluye desplazamiento)</t>
  </si>
  <si>
    <t>PES equipo de teleacceso de una instalación formada exclusivamente por un parque de AT. Se incluyen las pruebas de comunicaciones sobre los equipos protectivos y sobre el master del sistema. No se incluyen el hardware de telecontrol ni la configuración del software del sistema. La FO se aplica a un máximo de 3 pos. AT.</t>
  </si>
  <si>
    <t>X6A714</t>
  </si>
  <si>
    <t>EK7150</t>
  </si>
  <si>
    <t>PES equipo teleacceso instalación MT con instalación de FO (No incluye desplazamiento)</t>
  </si>
  <si>
    <t>PES equipo de teleacceso de una instalación formada exclusivamente por un parque de MT. Se incluyen las pruebas de comunicaciones sobre los equipos protectivos y sobre el master del sistema. No se incluyen el hardware de telecontrol ni la configuración del software del sistema. La FO se aplica a un máximo de 20 pos. MT.</t>
  </si>
  <si>
    <t>X6A715</t>
  </si>
  <si>
    <t>EK7160</t>
  </si>
  <si>
    <t>X6A716</t>
  </si>
  <si>
    <t>EK7170</t>
  </si>
  <si>
    <t>X6A717</t>
  </si>
  <si>
    <t>EK7180</t>
  </si>
  <si>
    <t>X6A718</t>
  </si>
  <si>
    <t>EK7190</t>
  </si>
  <si>
    <t>X6A719</t>
  </si>
  <si>
    <t>EK80</t>
  </si>
  <si>
    <t>ATENCIÓN AVERÍAS Y ANÁLISIS DE LOS SISTEMAS DE TELECONTROL</t>
  </si>
  <si>
    <t>X6A8</t>
  </si>
  <si>
    <t>EK8010</t>
  </si>
  <si>
    <t>Localizar y reparar averías de telecontrol (no incluye desplazamiento)</t>
  </si>
  <si>
    <t>Localización y reparación de determinadas averías de Equipos de Telecontrol en Subestaciones AT/AT, AT/MT, MT/MT y en la red de distribución (No incluye materiales).</t>
  </si>
  <si>
    <t>X6A801</t>
  </si>
  <si>
    <t>EK8020</t>
  </si>
  <si>
    <t>Adecuar / corregir Telecontrol por posición (no incluye desplazamiento)</t>
  </si>
  <si>
    <t>Adecuación / corrección por parte de un técnico especialista en telecontrol, del sistema de telecontrol por posición. Incluyendo hardware de telecontrol, protocolos de comunicaciones sobre protecciones integradas, comunicaciones sobre CCp y enlaces de fibra óptica. No está exenta de los baremos de mantenimiento para la creación de la base de datos por posición.</t>
  </si>
  <si>
    <t>X6A802</t>
  </si>
  <si>
    <t>EK8030</t>
  </si>
  <si>
    <t>Reproducir incidente telecontrol en laboratorio</t>
  </si>
  <si>
    <t>Montaje de un sistema de telecontrol idéntico en hardware y software en laboratorio y reproducir incidente de hardware o comunicaciones, sobre los equipos cedidos.</t>
  </si>
  <si>
    <t>X6A803</t>
  </si>
  <si>
    <t>EK8040</t>
  </si>
  <si>
    <t>Análisis de un incidente (no incluye desplazamiento)</t>
  </si>
  <si>
    <t>Analizar registros cronológicos internos y externos así como tramas de centro de control, para determinar la correcta o incorrecta actuación de un sistema de telecontrol (recogida de registros cronológicos no incluidos)</t>
  </si>
  <si>
    <t>X6A804</t>
  </si>
  <si>
    <t>EK8050</t>
  </si>
  <si>
    <t>Recoger o solicitar registros cronológicos de un incidente o tramas de comunicación</t>
  </si>
  <si>
    <t>Desplazarse o solicitar a los diferentes departamentos implicados los registros cronológicos de las UCS afectadas por el incidente o la captura de las tramas de comunicación (no incluye análisis de incidente)</t>
  </si>
  <si>
    <t>X6A805</t>
  </si>
  <si>
    <t>EK8060</t>
  </si>
  <si>
    <t>X6A806</t>
  </si>
  <si>
    <t>EK8070</t>
  </si>
  <si>
    <t>X6A807</t>
  </si>
  <si>
    <t>EK8080</t>
  </si>
  <si>
    <t>X6A808</t>
  </si>
  <si>
    <t>EK8090</t>
  </si>
  <si>
    <t>X6A809</t>
  </si>
  <si>
    <t>EL</t>
  </si>
  <si>
    <t>GRÚAS, TRANSPORTES Y TRACTORAS</t>
  </si>
  <si>
    <t>X6B</t>
  </si>
  <si>
    <t>EL00</t>
  </si>
  <si>
    <t>GRUAS AUTOPROPULSADAS</t>
  </si>
  <si>
    <t>X6B0</t>
  </si>
  <si>
    <t>EL0010</t>
  </si>
  <si>
    <t>Plan Seguridad</t>
  </si>
  <si>
    <t>X6B001</t>
  </si>
  <si>
    <t>EL0020</t>
  </si>
  <si>
    <t>Hora de paralización de grúa</t>
  </si>
  <si>
    <t>Hora de paralización de una grúa por motivos imputables a EDE. Se pagará por el porcentaje reductor indicado multiplicado por el precio de la hora de la grúa afectada. No se aplicará a los tiempos de espera de la grúa a que lleguen los accesorios necesarios de la misma para efectuar su trabajo ni a otras consideraciones específicas del tipod e vehículo, como horarios de trabjo particulares, etc.. el número máximo de horas a considerar es de 10 horas; superado este valor se aplicará la jornada de paralización de grúa.</t>
  </si>
  <si>
    <t>X6B002</t>
  </si>
  <si>
    <t>EL0030</t>
  </si>
  <si>
    <t>Jornada de Paralización de grúa</t>
  </si>
  <si>
    <t>Se aplicará cuando por causas imputables a EDE la grúa debe estar paralizada dentro de las instalaciones por un periodo superior a 10 horas e igual o inferior a 24 horas. Se abonará multiplicando el número real de horas de paralización por el coeficiente reductor indicado</t>
  </si>
  <si>
    <t>X6B003</t>
  </si>
  <si>
    <t>EL0040</t>
  </si>
  <si>
    <t>Responsable de maniobras grúas</t>
  </si>
  <si>
    <t>Personal de la empresa usuaria de la grúa (según ITC MIE_AEM-4 Punto 2.4) jefe de la maniobra y responsable de la supervisión y derección de la misma. Solamente procede su abono cuando el trabajo encargado no esté considerado dentro de las unidades de movimiento de transformadores del baremo, pues ya estaría contemplado dicho coste en las mencionadas unidades.</t>
  </si>
  <si>
    <t>X6B004</t>
  </si>
  <si>
    <t>EL0050</t>
  </si>
  <si>
    <t>Persona Auxiliar de grúa autopropulsada.</t>
  </si>
  <si>
    <t>Solamente procede su abono cuando el trabajo encargado no esté considerado dentro de las unidades de horas o desplazamientos del baremo, pues ya estaría contemplado dicho coste en las mencionadas unidades.</t>
  </si>
  <si>
    <t>X6B005</t>
  </si>
  <si>
    <t>EL0060</t>
  </si>
  <si>
    <t>Grúa autopropulsada de 25 o 35 tn (mímimo 3 h).</t>
  </si>
  <si>
    <t xml:space="preserve">Tiempo de trabajo (en horas o fracciones de las mismas) específico desde que la grúa está posicionada hasta que se termina el trabajo. Los tiempos de posicionamiento, montaje y desmontaje de accesorios se considerarán como tiempos de paralización y se pagarán por la unidad correspondiente. </t>
  </si>
  <si>
    <t>X6B006</t>
  </si>
  <si>
    <t>EL0070</t>
  </si>
  <si>
    <t>Desplazamiento Grúa autopropulsada de 25 o 35 tn (mínimo 25 km).</t>
  </si>
  <si>
    <t xml:space="preserve">Desplazamiento, en km,como norma general desde la base de la empresa Alquiladora, hasta el punto donde se precisa el trabajo y retorno al mismo punto. Cuando el desplazamiento se produzca desde otra instalación de EDE se contará este punto como inicio del desplazamiento al efecto de contabilizar los km efectivamente recorridos y retorno hasta la base o hasta otra instalación de EDE. </t>
  </si>
  <si>
    <t>X6B007</t>
  </si>
  <si>
    <t>EL0080</t>
  </si>
  <si>
    <t>Grúa autopropulsada de 50 tn (mímimo 3 h).</t>
  </si>
  <si>
    <t>X6B008</t>
  </si>
  <si>
    <t>EL0090</t>
  </si>
  <si>
    <t>Desplazamiento Grúa autopropulsada de 50 tn (mínimo 25 km).</t>
  </si>
  <si>
    <t>X6B009</t>
  </si>
  <si>
    <t>EL0100</t>
  </si>
  <si>
    <t>Grúa autopropulsada de 70 tn (mímimo 3 h).</t>
  </si>
  <si>
    <t>X6B010</t>
  </si>
  <si>
    <t>EL0110</t>
  </si>
  <si>
    <t>Desplazamiento Grúa autopropulsada de 70 tn (mínimo 25 km).</t>
  </si>
  <si>
    <t>X6B011</t>
  </si>
  <si>
    <t>EL0120</t>
  </si>
  <si>
    <t>Grúa autopropulsada de 90 tn (mímimo 3 h).</t>
  </si>
  <si>
    <t>X6B012</t>
  </si>
  <si>
    <t>EL0130</t>
  </si>
  <si>
    <t>Desplazamiento Grúa autopropulsada de 90 tn (mínimo 25 km).</t>
  </si>
  <si>
    <t>X6B013</t>
  </si>
  <si>
    <t>EL0140</t>
  </si>
  <si>
    <t>Grúa autopropulsada de 120 tn (mímimo 3 h).</t>
  </si>
  <si>
    <t>X6B014</t>
  </si>
  <si>
    <t>EL0150</t>
  </si>
  <si>
    <t>Desplazamiento Grúa autopropulsada de 120 tn (mínimo 25 km).</t>
  </si>
  <si>
    <t>X6B015</t>
  </si>
  <si>
    <t>EL0160</t>
  </si>
  <si>
    <t>Grúa autopropulsada de 160 tn (mímimo 3 h).</t>
  </si>
  <si>
    <t>X6B016</t>
  </si>
  <si>
    <t>EL0170</t>
  </si>
  <si>
    <t>Desplazamiento Grúa autopropulsada de 160 tn (mínimo 25 km).</t>
  </si>
  <si>
    <t>X6B017</t>
  </si>
  <si>
    <t>EL0180</t>
  </si>
  <si>
    <t>Grúa autopropulsada de 200 tn (mímimo 3 h).</t>
  </si>
  <si>
    <t>X6B018</t>
  </si>
  <si>
    <t>EL0190</t>
  </si>
  <si>
    <t>Desplazamiento Grúa autopropulsada de 200 tn (mínimo 25 km).</t>
  </si>
  <si>
    <t>X6B019</t>
  </si>
  <si>
    <t>EL0200</t>
  </si>
  <si>
    <t>Grúa autopropulsada de 300 tn (mímimo 3 h).</t>
  </si>
  <si>
    <t>X6B020</t>
  </si>
  <si>
    <t>EL0210</t>
  </si>
  <si>
    <t>Desplazamiento Grúa autopropulsada de 300 tn (mínimo 25 km).</t>
  </si>
  <si>
    <t>X6B021</t>
  </si>
  <si>
    <t>EL0220</t>
  </si>
  <si>
    <t>Grúa autopropulsada de 500 tn (mímimo 3 h).</t>
  </si>
  <si>
    <t>X6B022</t>
  </si>
  <si>
    <t>EL0230</t>
  </si>
  <si>
    <t>Desplazamiento Grúa autopropulsada de 500 tn (mínimo 25 km).</t>
  </si>
  <si>
    <t>X6B023</t>
  </si>
  <si>
    <t>EL0240</t>
  </si>
  <si>
    <t>Grúa autopropulsada de 700 tn (mímimo 3 h).</t>
  </si>
  <si>
    <t>X6B024</t>
  </si>
  <si>
    <t>EL0250</t>
  </si>
  <si>
    <t>Desplazamiento Grúa autopropulsada de 700 tn (mínimo 25 km).</t>
  </si>
  <si>
    <t>X6B025</t>
  </si>
  <si>
    <t>EL0260</t>
  </si>
  <si>
    <t>Transp. Contra Peso Grúa autopropulsada de 120, 160, 300, 500 o 700 TN €/ud (Ud minima 10)</t>
  </si>
  <si>
    <t>Comprende la carga de contrapeso o contrapesos, que quepan en una plataforma convencional, transporte hasta el punto de trabajo y descarga de los mismos. Incluye la plataforma y personal preciso para dichas tareas.</t>
  </si>
  <si>
    <t>X6B026</t>
  </si>
  <si>
    <t>EL10</t>
  </si>
  <si>
    <t>CAMION GRUA AUTO-CARGANTE</t>
  </si>
  <si>
    <t>X6B1</t>
  </si>
  <si>
    <t>EL1010</t>
  </si>
  <si>
    <t>X6B101</t>
  </si>
  <si>
    <t>EL1020</t>
  </si>
  <si>
    <t>X6B102</t>
  </si>
  <si>
    <t>EL1030</t>
  </si>
  <si>
    <t>Grúa Auto 30 Tm/m  (mímimo 2 h).</t>
  </si>
  <si>
    <t>X6B103</t>
  </si>
  <si>
    <t>EL1040</t>
  </si>
  <si>
    <t>Desplazamiento Grúa Auto 30 Tm/m  (mínimo 30 km).</t>
  </si>
  <si>
    <t>X6B104</t>
  </si>
  <si>
    <t>EL1050</t>
  </si>
  <si>
    <t>Grúa Auto 50 Tm/m  (mímimo 3 h).</t>
  </si>
  <si>
    <t>X6B105</t>
  </si>
  <si>
    <t>EL1060</t>
  </si>
  <si>
    <t>Desplazamiento Grúa Auto 30 Tm/m  (mínimo 25 km).</t>
  </si>
  <si>
    <t>X6B106</t>
  </si>
  <si>
    <t>EL1070</t>
  </si>
  <si>
    <t>Grúa Auto 60 Tm/m  (mímimo 4 h).</t>
  </si>
  <si>
    <t>X6B107</t>
  </si>
  <si>
    <t>EL1080</t>
  </si>
  <si>
    <t>Desplazamiento Grúa Auto 60 Tm/m  (mínimo 30 km).</t>
  </si>
  <si>
    <t>X6B108</t>
  </si>
  <si>
    <t>EL1090</t>
  </si>
  <si>
    <t>Grúa Auto 80 Tm/m  (mímimo 4 h).</t>
  </si>
  <si>
    <t>X6B109</t>
  </si>
  <si>
    <t>EL1100</t>
  </si>
  <si>
    <t>Desplazamiento Grúa Auto 80 Tm/m  (mínimo 30 km).</t>
  </si>
  <si>
    <t>X6B110</t>
  </si>
  <si>
    <t>EL1110</t>
  </si>
  <si>
    <t>Grúa Auto 100 Tm/m  (mímimo 5 h).</t>
  </si>
  <si>
    <t>X6B111</t>
  </si>
  <si>
    <t>EL1120</t>
  </si>
  <si>
    <t>Desplazamiento Grúa Auto 100 Tm/m  (mínimo 50 km).</t>
  </si>
  <si>
    <t>X6B112</t>
  </si>
  <si>
    <t>EL20</t>
  </si>
  <si>
    <t>TRANSPORTE</t>
  </si>
  <si>
    <t>X6B2</t>
  </si>
  <si>
    <t>EL2010</t>
  </si>
  <si>
    <t>Retranqueos plataforma de 30 TN (mínimo 4 horas)</t>
  </si>
  <si>
    <t>Comprende el tiempo de maniobras del conjunto cabeza tractora .- plataforma para posicionamiento de la plaraforma desde que entra en la instalación hasta que se ubica en su lugar para recibir la carga. Si precisqa estar esperando por causa imputables a EDE se contarán horas de paralización de la plataforma.</t>
  </si>
  <si>
    <t>X6B201</t>
  </si>
  <si>
    <t>EL2020</t>
  </si>
  <si>
    <t xml:space="preserve">Hora de paralización de la plataforma </t>
  </si>
  <si>
    <t>Hora de paralización de una plataforma o conjunto cabeza-plataforma por motivos imputables a EDE. Se pagará por el porcentaje reductor indicado multiplicado por el precio de la hora de la grúa afectada. No se aplicará a los tiempos de espera de la grúa a que lleguen los accesorios necesarios de la misma para efectuar su trabajo ni a otras consideraciones específicas del tipod e vehículo, como horarios de trabjo particulares, etc.. el número máximo de horas a considerar es de 10 horas; superado este valor se aplicará la jornada de paralización de grúa.</t>
  </si>
  <si>
    <t>X6B202</t>
  </si>
  <si>
    <t>EL2030</t>
  </si>
  <si>
    <t>Jornada de paralización plataforma de 30 TN</t>
  </si>
  <si>
    <t>Se aplicará cuando por causas imputables a EDE la plataforma debe estar paralizada dentro de las instalaciones por un periodo superior a 10 horas e igual o inferior a 24 horas. Se abonará multiplicando el número real de horas de paralización por el coeficiente reductor indicado</t>
  </si>
  <si>
    <t>X6B203</t>
  </si>
  <si>
    <t>EL2040</t>
  </si>
  <si>
    <t>Desplazamiento plataforma de 30 TN en vacio (mínimo 230 km).</t>
  </si>
  <si>
    <t>X6B204</t>
  </si>
  <si>
    <t>EL2050</t>
  </si>
  <si>
    <t>Desplazamiento plataforma de 30 TN en carga  (mínimo 230 km).</t>
  </si>
  <si>
    <t>X6B205</t>
  </si>
  <si>
    <t>EL2060</t>
  </si>
  <si>
    <t>Retranqueos plataforma de 60 TN (mínimo 5 horas)</t>
  </si>
  <si>
    <t>X6B206</t>
  </si>
  <si>
    <t>EL2070</t>
  </si>
  <si>
    <t>Jornada de paralización plataforma de 60 TN</t>
  </si>
  <si>
    <t>X6B207</t>
  </si>
  <si>
    <t>EL2080</t>
  </si>
  <si>
    <t>Desplazamiento plataforma de 60 TN en vacio (mínimo 230 km).</t>
  </si>
  <si>
    <t>X6B208</t>
  </si>
  <si>
    <t>EL2090</t>
  </si>
  <si>
    <t>Desplazamiento plataforma de 60 TN en carga  (mínimo 230 km).</t>
  </si>
  <si>
    <t>X6B209</t>
  </si>
  <si>
    <t>EL2100</t>
  </si>
  <si>
    <t>Retranqueos plataforma de 90 TN (mínimo 6 horas)</t>
  </si>
  <si>
    <t>X6B210</t>
  </si>
  <si>
    <t>EL2110</t>
  </si>
  <si>
    <t>Jornada de paralización plataforma de 90 TN</t>
  </si>
  <si>
    <t>X6B211</t>
  </si>
  <si>
    <t>EL2120</t>
  </si>
  <si>
    <t>Desplazamiento plataforma de 90 TN en vacio (mínimo 170 km).</t>
  </si>
  <si>
    <t>X6B212</t>
  </si>
  <si>
    <t>EL2130</t>
  </si>
  <si>
    <t>Desplazamiento plataforma de 90 TN en carga  (mínimo 170 km).</t>
  </si>
  <si>
    <t>X6B213</t>
  </si>
  <si>
    <t>EL2140</t>
  </si>
  <si>
    <t>Retranqueos plataforma de 120 TN (mínimo 6 horas)</t>
  </si>
  <si>
    <t>X6B214</t>
  </si>
  <si>
    <t>EL2150</t>
  </si>
  <si>
    <t>Jornada de paralización plataforma de 120 TN</t>
  </si>
  <si>
    <t>X6B215</t>
  </si>
  <si>
    <t>EL2160</t>
  </si>
  <si>
    <t>Desplazamiento plataforma de 120 TN en vacio (mínimo 180 km).</t>
  </si>
  <si>
    <t>X6B216</t>
  </si>
  <si>
    <t>EL2170</t>
  </si>
  <si>
    <t>Desplazamiento plataforma de 120 TN en carga  (mínimo 180 km).</t>
  </si>
  <si>
    <t>X6B217</t>
  </si>
  <si>
    <t>EL2180</t>
  </si>
  <si>
    <t>Retranqueos plataforma de 150 TN (mínimo 6 horas)</t>
  </si>
  <si>
    <t>X6B218</t>
  </si>
  <si>
    <t>EL2190</t>
  </si>
  <si>
    <t>Jornada de paralización plataforma de 150 TN</t>
  </si>
  <si>
    <t>X6B219</t>
  </si>
  <si>
    <t>EL2200</t>
  </si>
  <si>
    <t>Desplazamiento plataforma de 150 TN en vacio (mínimo 200 km).</t>
  </si>
  <si>
    <t>X6B220</t>
  </si>
  <si>
    <t>EL2210</t>
  </si>
  <si>
    <t>Desplazamiento plataforma de 150 TN en carga  (mínimo 200 km).</t>
  </si>
  <si>
    <t>X6B221</t>
  </si>
  <si>
    <t>EL2220</t>
  </si>
  <si>
    <t>Incremento por utilización góndola 120 TN autocargante</t>
  </si>
  <si>
    <t>X6B222</t>
  </si>
  <si>
    <t>EL30</t>
  </si>
  <si>
    <t>SERVICIO CABEZA TRACTORA</t>
  </si>
  <si>
    <t>X6B3</t>
  </si>
  <si>
    <t>EL3010</t>
  </si>
  <si>
    <t>Servicio cabeza tractora (mínimo 8 horas)</t>
  </si>
  <si>
    <t>X6B301</t>
  </si>
  <si>
    <t>EL3020</t>
  </si>
  <si>
    <t>Desplazamiento de cabeza tractora (mínimo 160 Km.)</t>
  </si>
  <si>
    <t>X6B302</t>
  </si>
  <si>
    <t>EL3030</t>
  </si>
  <si>
    <t>Servicio cabeza tractora doble (mínimo 8 horas)</t>
  </si>
  <si>
    <t>X6B303</t>
  </si>
  <si>
    <t>EL3040</t>
  </si>
  <si>
    <t>Desplazamiento de cabeza tractora doble (mínimo 160 Km.)</t>
  </si>
  <si>
    <t>X6B304</t>
  </si>
  <si>
    <t>EL40</t>
  </si>
  <si>
    <t>PRECIO UTILLAJE</t>
  </si>
  <si>
    <t>X6B4</t>
  </si>
  <si>
    <t>EL4010</t>
  </si>
  <si>
    <t>Gato hidraulico hasta 30 TN (1x8 horas)</t>
  </si>
  <si>
    <t>X6B401</t>
  </si>
  <si>
    <t>EL4020</t>
  </si>
  <si>
    <t>Gato hidraulico hasta 60 TN (1x8 horas)</t>
  </si>
  <si>
    <t>X6B402</t>
  </si>
  <si>
    <t>EL4030</t>
  </si>
  <si>
    <t>Gato hidraulico hasta 75 TN (1x8 horas)</t>
  </si>
  <si>
    <t>X6B403</t>
  </si>
  <si>
    <t>EL4040</t>
  </si>
  <si>
    <t>Cabestrante hasta 10 TN (1x8 horas)</t>
  </si>
  <si>
    <t>X6B404</t>
  </si>
  <si>
    <t>EL4050</t>
  </si>
  <si>
    <t>Cabestrante hasta 20 TN (1x8 horas)</t>
  </si>
  <si>
    <t>X6B405</t>
  </si>
  <si>
    <t>EL4060</t>
  </si>
  <si>
    <t>Poleas simples (1x8 horas)</t>
  </si>
  <si>
    <t>X6B406</t>
  </si>
  <si>
    <t>EL4070</t>
  </si>
  <si>
    <t>Poleas dobles (1x8 horas)</t>
  </si>
  <si>
    <t>X6B407</t>
  </si>
  <si>
    <t>EL4080</t>
  </si>
  <si>
    <t>Tractel 1500 KG (1x8 horas)</t>
  </si>
  <si>
    <t>X6B408</t>
  </si>
  <si>
    <t>EL4090</t>
  </si>
  <si>
    <t>Tractel 3000 KG (1x8 horas)</t>
  </si>
  <si>
    <t>X6B409</t>
  </si>
  <si>
    <t>EL4100</t>
  </si>
  <si>
    <t>Grilletes (1x8 horas)</t>
  </si>
  <si>
    <t>X6B410</t>
  </si>
  <si>
    <t>EL4110</t>
  </si>
  <si>
    <t>Calzos (1x8 horas)</t>
  </si>
  <si>
    <t>X6B411</t>
  </si>
  <si>
    <t>EL4120</t>
  </si>
  <si>
    <t>Tanquetas hasta 40 Tm (2 equipos 8 horas)</t>
  </si>
  <si>
    <t>X6B412</t>
  </si>
  <si>
    <t>EL4130</t>
  </si>
  <si>
    <t>Tanquetas hasta 150 Tm (2 equipos 8 horas)</t>
  </si>
  <si>
    <t>X6B413</t>
  </si>
  <si>
    <t>EL4140</t>
  </si>
  <si>
    <t>Paralelas manuales (2 equipos 8 horas)</t>
  </si>
  <si>
    <t>X6B414</t>
  </si>
  <si>
    <t>EL4150</t>
  </si>
  <si>
    <t>Paralelas Hidraulicas (1 equipo completo)</t>
  </si>
  <si>
    <t>X6B415</t>
  </si>
  <si>
    <t>EL4160</t>
  </si>
  <si>
    <t>Plataforma Rodaduras (1x8 horas)</t>
  </si>
  <si>
    <t>X6B416</t>
  </si>
  <si>
    <t>EL4170</t>
  </si>
  <si>
    <t>Traviesas (euros/unidad)</t>
  </si>
  <si>
    <t>X6B417</t>
  </si>
  <si>
    <t>EL4180</t>
  </si>
  <si>
    <t>Equipo de autocargas/autodescargas (1x8 horas)</t>
  </si>
  <si>
    <t>X6B418</t>
  </si>
  <si>
    <t>EL4190</t>
  </si>
  <si>
    <t>Portico Hidraulico  (1x8 horas)</t>
  </si>
  <si>
    <t>X6B419</t>
  </si>
  <si>
    <t>EL4200</t>
  </si>
  <si>
    <t>Plataforma de giro (1x8 horas)</t>
  </si>
  <si>
    <t>X6B420</t>
  </si>
  <si>
    <t>EL50</t>
  </si>
  <si>
    <t>OTROS CONCEPTOS</t>
  </si>
  <si>
    <t>X6B5</t>
  </si>
  <si>
    <t>EL5010</t>
  </si>
  <si>
    <t>Visita Técnica</t>
  </si>
  <si>
    <t>Visita efectuada por Personal de la empresa usuaria de la grúa (según ITC MIE_AEM-4 Punto 2.4) jefe de la maniobra y responsable de la supervisión y derección de la misma. Solamente procede su abono cuando el trabajo encargado no esté considerado dentro de las unidades de movimiento de transformadores del baremo, pues ya estaría contemplado dicho coste en las mencionadas unidades.</t>
  </si>
  <si>
    <t>X6B501</t>
  </si>
  <si>
    <t>EL5020</t>
  </si>
  <si>
    <t>Tasas/Permisos/Licencias</t>
  </si>
  <si>
    <t>X6B502</t>
  </si>
  <si>
    <t>EL5030</t>
  </si>
  <si>
    <t>Permiso circulación para trafos móviles</t>
  </si>
  <si>
    <t>X6B503</t>
  </si>
  <si>
    <t>TRABAJOS POR ADMINISTRACIÓN</t>
  </si>
  <si>
    <t>X90</t>
  </si>
  <si>
    <t>Hora Técnico Subestaciones</t>
  </si>
  <si>
    <t>X90160</t>
  </si>
  <si>
    <t>Hora Jefe de Equipo Subestaciones</t>
  </si>
  <si>
    <t>X90161</t>
  </si>
  <si>
    <t>Hora Oficial Subestaciones</t>
  </si>
  <si>
    <t>X90162</t>
  </si>
  <si>
    <t>Peón Subestaciones</t>
  </si>
  <si>
    <t>X90163</t>
  </si>
  <si>
    <t>Bulldozer-7. incluido conductor</t>
  </si>
  <si>
    <t>X90350</t>
  </si>
  <si>
    <t>Bulldozer-4. incluido conductor</t>
  </si>
  <si>
    <t>X90351</t>
  </si>
  <si>
    <t>Retroexcavadora tipo Porclain 1088 o similar, incluido conductor</t>
  </si>
  <si>
    <t>X90352</t>
  </si>
  <si>
    <t>Retroexcavadora tipo Porclain 1088 o similar con mart. perc., incluido conductor</t>
  </si>
  <si>
    <t>X90353</t>
  </si>
  <si>
    <t>Retroexcavadora tipo JCB 4x4 o similar con pala cargadora, includo conductor</t>
  </si>
  <si>
    <t>X90354</t>
  </si>
  <si>
    <t>Retroexcavadora tipo JCB 4x4 o similar con martillo percutor, includo conductor</t>
  </si>
  <si>
    <t>X90355</t>
  </si>
  <si>
    <t>Equipo soldadura electrógena, incluidos gases</t>
  </si>
  <si>
    <t>X90356</t>
  </si>
  <si>
    <t>Equipo soldadura eléctrica 5 kW</t>
  </si>
  <si>
    <t>X90357</t>
  </si>
  <si>
    <t>Equipo alumbrado 3 kW</t>
  </si>
  <si>
    <t>X90358</t>
  </si>
  <si>
    <t>Motobomba eléctrica 3 C.V.</t>
  </si>
  <si>
    <t>X90359</t>
  </si>
  <si>
    <t>Motobomba gasolina 3 C.V. incluido combustible</t>
  </si>
  <si>
    <t>X90360</t>
  </si>
  <si>
    <t>Grúa 100 T. incluidos operarios y equipo de apoyo (sin km)</t>
  </si>
  <si>
    <t>X90361</t>
  </si>
  <si>
    <t>Grúa de 100 a 200 T. incluido chofer (sin km)</t>
  </si>
  <si>
    <t>X90362</t>
  </si>
  <si>
    <t>Grúa de 50 a 100 T. incluido chofer (sin km)</t>
  </si>
  <si>
    <t>X90363</t>
  </si>
  <si>
    <t>Grúa hasta 50 T. incluido chofer (sin km)</t>
  </si>
  <si>
    <t>X90364</t>
  </si>
  <si>
    <t>Camión-grúa 5 a 10 T. incluido chofer (sin km)</t>
  </si>
  <si>
    <t>X90365</t>
  </si>
  <si>
    <t>Trailer. incluido chofer (sin km)</t>
  </si>
  <si>
    <t>X90366</t>
  </si>
  <si>
    <t>Camión 10 T. incluido chofer (sin km)</t>
  </si>
  <si>
    <t>X90367</t>
  </si>
  <si>
    <t>Camión 5 T. incluido chofer (sin km)</t>
  </si>
  <si>
    <t>X90368</t>
  </si>
  <si>
    <t>Grúa 100 a 220 T</t>
  </si>
  <si>
    <t>X90370</t>
  </si>
  <si>
    <t>Grúa de 50 a 100 T</t>
  </si>
  <si>
    <t>X90371</t>
  </si>
  <si>
    <t>Grúa hasta 50 T</t>
  </si>
  <si>
    <t>X90372</t>
  </si>
  <si>
    <t>Camión-Grúa 5 a 10 T.</t>
  </si>
  <si>
    <t>X90373</t>
  </si>
  <si>
    <t>Trailer</t>
  </si>
  <si>
    <t>X90374</t>
  </si>
  <si>
    <t>Camión 5 a 10 T.</t>
  </si>
  <si>
    <t>X90375</t>
  </si>
  <si>
    <t>Vehículo turismo</t>
  </si>
  <si>
    <t>X90376</t>
  </si>
  <si>
    <t>Vehículo todo terreno</t>
  </si>
  <si>
    <t>X90377</t>
  </si>
  <si>
    <t>Furgoneta 1500 kg</t>
  </si>
  <si>
    <t>X90378</t>
  </si>
  <si>
    <t>Furgoneta 700 kg</t>
  </si>
  <si>
    <t>X90379</t>
  </si>
  <si>
    <t>Jornada Furgoneta 1500 kg (sin chofer, ni km)</t>
  </si>
  <si>
    <t>X90380</t>
  </si>
  <si>
    <t>Jornada Furgoneta 700 kg (sin chofer, ni km)</t>
  </si>
  <si>
    <t>X90381</t>
  </si>
  <si>
    <t>Jornada vehículo todo terreno (sin chofer, ni km)</t>
  </si>
  <si>
    <t>X90382</t>
  </si>
  <si>
    <t>Jornada compresor 10500 litros, incluido combustible (sin transporte)</t>
  </si>
  <si>
    <t>X90383</t>
  </si>
  <si>
    <t>Jornada martillo rompedor/picador neumático con manguera</t>
  </si>
  <si>
    <t>X90384</t>
  </si>
  <si>
    <t>Jornada martillo rompedor/picador eléctrico 1,5 kW</t>
  </si>
  <si>
    <t>X90385</t>
  </si>
  <si>
    <t>Jornada martillo perforador neumático con manguera</t>
  </si>
  <si>
    <t>X90386</t>
  </si>
  <si>
    <t>Jornada martillo perforador neumático con barrena 65 mm D, y manguera</t>
  </si>
  <si>
    <t>X90387</t>
  </si>
  <si>
    <t>Jornada compactadora, incluido combustible</t>
  </si>
  <si>
    <t>X90388</t>
  </si>
  <si>
    <t>Jornada mosotosierra, incluido combustible</t>
  </si>
  <si>
    <t>X90389</t>
  </si>
  <si>
    <t>Jornada de acompañante a personal ajeno</t>
  </si>
  <si>
    <t>Comprende una jornada completa de una persona que realice la labor de acompañante de personal ajeno a las instalaciones de la Empresa, incluyendo los gastos de comida y desplazamiento incluidos..</t>
  </si>
  <si>
    <t>X90391</t>
  </si>
  <si>
    <t>Media jornada de acompañante a personal ajeno</t>
  </si>
  <si>
    <t>Comprende media jornada completa de una persona que realice la labor de acompañante de personal ajeno a las instalaciones de la Empresa, incluyendo los gastos de comida y desplazamiento incluidos.</t>
  </si>
  <si>
    <t>X90392</t>
  </si>
  <si>
    <t>Jornada de equipo de 4 personas para pequenos trabajos varios mtto general</t>
  </si>
  <si>
    <t>Jornada completa de un equipo de 4 personas para la realizacion de pequenos trabajos de mantenimiento general en subestaciones. Gastos de comida y desplazamiento incluidos.</t>
  </si>
  <si>
    <t>X90393</t>
  </si>
  <si>
    <t>Media Jornada de equipo de 4 personas para pequenos trabajos varios mtto ge</t>
  </si>
  <si>
    <t>Media jornada de un equipo de 4 personas para la realizacion de pequenos trabajos de mantenimiento general en subestaciones. Gastos de comida y desplazamiento incluidos.</t>
  </si>
  <si>
    <t>X90394</t>
  </si>
  <si>
    <t>Jornada de equipo de 2 personas para pequenos trabajos varios mtto general</t>
  </si>
  <si>
    <t>Jornada completa de un equipo de 2 personas para la realizacion de pequenos trabajos de mantenimiento general en subestaciones. Gastos de comida y desplazamiento incluidos.</t>
  </si>
  <si>
    <t>X90395</t>
  </si>
  <si>
    <t>Media Jornada de equipo de 2 personas para pequenos trabajos varios mtto ge</t>
  </si>
  <si>
    <t>Media jornada de un equipo de 2 personas para la realizacion de pequenos trabajos de mantenimiento general en subestaciones. Gastos de comida y desplazamiento incluidos.</t>
  </si>
  <si>
    <t>X90396</t>
  </si>
  <si>
    <t>UUCC Especial</t>
  </si>
  <si>
    <t>X00015</t>
  </si>
  <si>
    <t>Importe</t>
  </si>
  <si>
    <t>Horas totales</t>
  </si>
  <si>
    <t>A</t>
  </si>
  <si>
    <t xml:space="preserve">INGENIERÍA BÁSICA </t>
  </si>
  <si>
    <t>A.1</t>
  </si>
  <si>
    <t>INGENIERÍA BÁSICA</t>
  </si>
  <si>
    <t>A.1.1</t>
  </si>
  <si>
    <t>Ingeniería básica</t>
  </si>
  <si>
    <t>A.2</t>
  </si>
  <si>
    <t>ANTEPROYECTOS INTERNOS / PROYECTOS BÁSICOS</t>
  </si>
  <si>
    <t>A.2.1</t>
  </si>
  <si>
    <t>Anteproyecto interno</t>
  </si>
  <si>
    <t>--</t>
  </si>
  <si>
    <t>A.2.2</t>
  </si>
  <si>
    <t>Proyecto básico</t>
  </si>
  <si>
    <t>A.3</t>
  </si>
  <si>
    <t>ESTUDIO MVT</t>
  </si>
  <si>
    <t>A.3.1</t>
  </si>
  <si>
    <t>Informe de viabilidad de terrenos</t>
  </si>
  <si>
    <t>A.3.2</t>
  </si>
  <si>
    <t>Estudio preliminar del movimiento de tierras (para la elección de la cota de explanación de la subestación)</t>
  </si>
  <si>
    <t>B</t>
  </si>
  <si>
    <t>ANTEPROYECTOS OFICIALES Y PROYECTOS OFICIALES</t>
  </si>
  <si>
    <t>B.1</t>
  </si>
  <si>
    <t>ANTEPROYECTOS OFICIALES</t>
  </si>
  <si>
    <t>B.1.1</t>
  </si>
  <si>
    <t>Anteproyecto de ejecución</t>
  </si>
  <si>
    <t>PROYECTO DE EJECUCIÓN</t>
  </si>
  <si>
    <t>B.2.1</t>
  </si>
  <si>
    <t xml:space="preserve">Proyecto de ejecución sub. int. y medio </t>
  </si>
  <si>
    <t>B.2.2</t>
  </si>
  <si>
    <t xml:space="preserve">Proyecto de ejecución sub. doble barra </t>
  </si>
  <si>
    <t>B.2.3</t>
  </si>
  <si>
    <t>Proyecto de ejecución sub. int. y medio 400 kV y doble barra 220 kV</t>
  </si>
  <si>
    <t>B.2.4</t>
  </si>
  <si>
    <t>Proyecto de ejecución sub. int. y medio (ampliacion una calle, hasta una calle)</t>
  </si>
  <si>
    <t>B.2.5</t>
  </si>
  <si>
    <t>Proyecto de ejecución sub.doble barra (ampliacion una pos., hasta una pos.)</t>
  </si>
  <si>
    <t>B.3</t>
  </si>
  <si>
    <t>PROYECTO DE CONSTRUCCIÓN</t>
  </si>
  <si>
    <t>B.3.1</t>
  </si>
  <si>
    <t xml:space="preserve">Proyecto de construcción sub. int. y medio </t>
  </si>
  <si>
    <t>B.3.2</t>
  </si>
  <si>
    <t xml:space="preserve">Proyecto de construcción sub. doble barra </t>
  </si>
  <si>
    <t>B.3.3</t>
  </si>
  <si>
    <t>Proyecto de construcción sub. int. y medio 400 kV y doble barra 220 kV</t>
  </si>
  <si>
    <t>B.3.4</t>
  </si>
  <si>
    <t>Proyecto de construcción sub. int. y medio (ampliacion una calle, hasta una calle)</t>
  </si>
  <si>
    <t>B.3.5</t>
  </si>
  <si>
    <t>Proyecto de construcción sub.doble barra (ampliacion una pos., hasta una pos.)</t>
  </si>
  <si>
    <t>B.4</t>
  </si>
  <si>
    <t>OTROS</t>
  </si>
  <si>
    <t>B.4.1</t>
  </si>
  <si>
    <t>Firma y visado</t>
  </si>
  <si>
    <t>B.4.2</t>
  </si>
  <si>
    <t xml:space="preserve">Copia adicional en Papel </t>
  </si>
  <si>
    <t>C</t>
  </si>
  <si>
    <t>INGENIERÍA DE DETALLE DE MOVIMIENTO DE TIERRAS (INVERSIÓN)</t>
  </si>
  <si>
    <t>C.1</t>
  </si>
  <si>
    <t>MOVIMIENTO DE TIERRAS</t>
  </si>
  <si>
    <t>C.1.3</t>
  </si>
  <si>
    <t xml:space="preserve">Cálculos hidráulicos del movimiento de tierras </t>
  </si>
  <si>
    <t>C.1.4</t>
  </si>
  <si>
    <t>Proyecto de movimiento de tierras de la plataforma y de los accesos</t>
  </si>
  <si>
    <t>C.2</t>
  </si>
  <si>
    <t>CARPETAS</t>
  </si>
  <si>
    <t>C.2.1</t>
  </si>
  <si>
    <t>Carpeta de Concurso del movimiento de tierras</t>
  </si>
  <si>
    <t>C.2.2</t>
  </si>
  <si>
    <t>Carpeta de Construcción del movimiento de tierras</t>
  </si>
  <si>
    <t>C.2.3</t>
  </si>
  <si>
    <t>Copia adicional en papel (de la Carpeta Construcción del movimiento de tierras)</t>
  </si>
  <si>
    <t>C.2.4</t>
  </si>
  <si>
    <t>Ingeniería de Movimiento de Tierras no normalizada</t>
  </si>
  <si>
    <t>C.3</t>
  </si>
  <si>
    <t>CONFORME A OBRA</t>
  </si>
  <si>
    <t>C.3.1</t>
  </si>
  <si>
    <t>Conforme a obra Movimiento de Tierras. Se retendrá un 10% de las unidades  de "C" hasta entrega al ADIR y aprobación por parte del TRD del proyecto.</t>
  </si>
  <si>
    <t>C.4</t>
  </si>
  <si>
    <t>ASEGURAMIENTO DE LA CALIDAD</t>
  </si>
  <si>
    <t>C.4.1</t>
  </si>
  <si>
    <r>
      <rPr>
        <b/>
        <sz val="8"/>
        <rFont val="Arial"/>
        <family val="2"/>
      </rPr>
      <t>Calidad</t>
    </r>
    <r>
      <rPr>
        <sz val="8"/>
        <rFont val="Arial"/>
        <family val="2"/>
      </rPr>
      <t xml:space="preserve"> (3%) en base a los PPI´s: 3% del porcentaje de total de horas pagadas a precio de técnico de proyecto. </t>
    </r>
  </si>
  <si>
    <t>C.4.2</t>
  </si>
  <si>
    <r>
      <rPr>
        <b/>
        <sz val="8"/>
        <rFont val="Arial"/>
        <family val="2"/>
      </rPr>
      <t>Plazo</t>
    </r>
    <r>
      <rPr>
        <sz val="8"/>
        <rFont val="Arial"/>
        <family val="2"/>
      </rPr>
      <t xml:space="preserve"> (3%) en base  seguimiento actualizado de programa: 3% del porcentaje de total de horas pagadas a precio de técnico de proyecto. </t>
    </r>
  </si>
  <si>
    <t>D</t>
  </si>
  <si>
    <t>INGENEIRÍA DE DETALLE DE OBRA CIVIL (INVERSIÓN)</t>
  </si>
  <si>
    <t>D.1</t>
  </si>
  <si>
    <t>CÁLCULOS  ESTRUCTURALES</t>
  </si>
  <si>
    <t>D.1.1</t>
  </si>
  <si>
    <t>Verificación de pórticos principales no normalizados</t>
  </si>
  <si>
    <t>D.1.2</t>
  </si>
  <si>
    <t>Cálculo de cimentaciones no normalizadas de pórticos principales</t>
  </si>
  <si>
    <t>D.1.3</t>
  </si>
  <si>
    <t>Cálculo de cimentaciones no normalizadas (profundas o especiales) de pórticos principales</t>
  </si>
  <si>
    <t>D.1.4</t>
  </si>
  <si>
    <t>Verificación de pórtico de barras y soportes de aparamenta no normalizados</t>
  </si>
  <si>
    <t>D.1.5</t>
  </si>
  <si>
    <t>Cálculo de cimentaciones no normalizadas de pórticos de barras y aparamenta</t>
  </si>
  <si>
    <t>D.1.6</t>
  </si>
  <si>
    <t>Cálculo de cimentaciones no normalizadas (profundas o especiales) de pórticos de barras y aparamenta</t>
  </si>
  <si>
    <t>D.1.7</t>
  </si>
  <si>
    <t>Cálculo de las bancadas no normalizadas de los transformadores y reactancias</t>
  </si>
  <si>
    <t>D.1.8</t>
  </si>
  <si>
    <t>Cálculo de las bancadas no normalizadas (profundas o especiales) de los transformadores y reactancias</t>
  </si>
  <si>
    <t>D.1.9</t>
  </si>
  <si>
    <t>Cálculo de muros cortafuegos no normalizados</t>
  </si>
  <si>
    <t>D.1.10</t>
  </si>
  <si>
    <t>Cálculo de muros cortafuegos no normalizados (cimentación profunda o especial)</t>
  </si>
  <si>
    <t>D.1.11</t>
  </si>
  <si>
    <t>Cálculo del depósito de recogida de aceite no normalizado</t>
  </si>
  <si>
    <t>D.1.12</t>
  </si>
  <si>
    <t>Cálculo del depósito de recogida de aceite no normalizado (cimentación profunda o especial)</t>
  </si>
  <si>
    <t>D.1.13</t>
  </si>
  <si>
    <t>Cálculo de caseta de relés. Cimentación no normalizada</t>
  </si>
  <si>
    <t>D.1.14</t>
  </si>
  <si>
    <t>Cálculo de caseta de relés. Cimentación no normalizada (profunda o especial)</t>
  </si>
  <si>
    <t>D.1.15</t>
  </si>
  <si>
    <t>Cálculo del edificio de control. Cimentación no normalizada</t>
  </si>
  <si>
    <t>D.1.16</t>
  </si>
  <si>
    <t>Cálculo del edificio de control. Cimentación no normalizada (profunda o especial)</t>
  </si>
  <si>
    <t>D.1.17</t>
  </si>
  <si>
    <t>Precálculo y prediseño de edificio prefabricado para subestación tipo GIS</t>
  </si>
  <si>
    <t>D.1.18</t>
  </si>
  <si>
    <t>Cálculo losa para módulos HIS</t>
  </si>
  <si>
    <t>D.1.19</t>
  </si>
  <si>
    <t>Revisión y aprobación de la ingeniería de detalle y del proyecto del edificio prefabricado para subestación tipo GIS realizado por el fabricante del edificio</t>
  </si>
  <si>
    <t>D.1.20</t>
  </si>
  <si>
    <t>Cálculo de tipos de muro de contención y/o otras obras de contención</t>
  </si>
  <si>
    <t>D.1.21</t>
  </si>
  <si>
    <t xml:space="preserve">Cálculos estructurales y modificaciones de diseño no baremados </t>
  </si>
  <si>
    <t>D.2</t>
  </si>
  <si>
    <t>CÁLCULOS HIDRÁULICOS DE LA OBRA CIVIL</t>
  </si>
  <si>
    <t>D.2.1</t>
  </si>
  <si>
    <t>Drenajes de parque 400 kV</t>
  </si>
  <si>
    <t>D.2.2</t>
  </si>
  <si>
    <t>Drenajes de parque 220 kV (o tensiones inferiores)</t>
  </si>
  <si>
    <t>D.3</t>
  </si>
  <si>
    <t>OBRA CIVIL</t>
  </si>
  <si>
    <t>D.3.1</t>
  </si>
  <si>
    <t>Parque subestación Interruptor y medio (hasta 4 calles)</t>
  </si>
  <si>
    <t>D.3.2</t>
  </si>
  <si>
    <t>Parque subestación Interruptor y medio (más 4 calles)</t>
  </si>
  <si>
    <t>D.3.3</t>
  </si>
  <si>
    <t>Ampliación de una calle de interruptor y medio (hasta una calle)</t>
  </si>
  <si>
    <t>D.3.4</t>
  </si>
  <si>
    <t>Parque subestación doble barra (hasta 5 posiciones)</t>
  </si>
  <si>
    <t>D.3.5</t>
  </si>
  <si>
    <t>Parque subestación doble barra (más de 5 posiciones)</t>
  </si>
  <si>
    <t>D.3.6</t>
  </si>
  <si>
    <t>Ampliación de una posición de una subestación con configuración de doble barra</t>
  </si>
  <si>
    <t>D.3.7</t>
  </si>
  <si>
    <t>Parque blindado en edificio</t>
  </si>
  <si>
    <t>D.3.8</t>
  </si>
  <si>
    <t>Maquina de potencia (transformadores, reactancia, etc)</t>
  </si>
  <si>
    <t>D.4</t>
  </si>
  <si>
    <t>D.4.1</t>
  </si>
  <si>
    <t>Carpeta de Concurso de la obra civil</t>
  </si>
  <si>
    <t>D.4.2</t>
  </si>
  <si>
    <t>Carpeta de Construcción de la obra civil</t>
  </si>
  <si>
    <t>D.4.3</t>
  </si>
  <si>
    <t>Documentación para CIC (parte Mov. Tierras y Obra Civil)</t>
  </si>
  <si>
    <t>D.4.4</t>
  </si>
  <si>
    <t>Copia adicional en papel (de la Carpeta Construcción de la obra civil)</t>
  </si>
  <si>
    <t>D.5</t>
  </si>
  <si>
    <t>D.5.1</t>
  </si>
  <si>
    <t xml:space="preserve">Conforme a obra Obra Civil.Se retendrá un 10% de las unidades  de  "D" hasta entrega al ADIR y aprobación por parte del TRD del proyecto. </t>
  </si>
  <si>
    <t>D.6</t>
  </si>
  <si>
    <t>D.6.1</t>
  </si>
  <si>
    <t>D.6.2</t>
  </si>
  <si>
    <r>
      <rPr>
        <b/>
        <sz val="8"/>
        <rFont val="Arial"/>
        <family val="2"/>
      </rPr>
      <t>Plazo</t>
    </r>
    <r>
      <rPr>
        <sz val="8"/>
        <rFont val="Arial"/>
        <family val="2"/>
      </rPr>
      <t xml:space="preserve"> (3%) en base  seguimiento actualizado de programa:  3% del porcentaje de total de horas pagadas a precio de técnico de proyecto. </t>
    </r>
  </si>
  <si>
    <t>E</t>
  </si>
  <si>
    <t>INGENIERÍA DE DETALLE DE MONTAJE (INVERSIÓN)</t>
  </si>
  <si>
    <t>E.1</t>
  </si>
  <si>
    <t>OBRA CIVIL (planos guía)</t>
  </si>
  <si>
    <t>E.1.1</t>
  </si>
  <si>
    <t>Planta guía de obra civil</t>
  </si>
  <si>
    <t>E.1.2</t>
  </si>
  <si>
    <t>Revisión planta obra civil</t>
  </si>
  <si>
    <t>E.2</t>
  </si>
  <si>
    <t>MONTAJES</t>
  </si>
  <si>
    <t>E.2.1</t>
  </si>
  <si>
    <t>Montajes sub. int. y medio  (hasta 4 calles)</t>
  </si>
  <si>
    <t>E.2.2</t>
  </si>
  <si>
    <t>Montajes sub. int. y medio  (mayor de  4 calles)</t>
  </si>
  <si>
    <t>E.2.3</t>
  </si>
  <si>
    <t>Montajes sub. int. y medio (ampliación una calle, hasta una calle)</t>
  </si>
  <si>
    <t>E.2.4</t>
  </si>
  <si>
    <t>Montajes sub. doble barra (hasta 5 Posiciones)</t>
  </si>
  <si>
    <t>E.2.5</t>
  </si>
  <si>
    <t>Montajes sub. doble barra (mayor de 5 Posiciones)</t>
  </si>
  <si>
    <t>E.2.6</t>
  </si>
  <si>
    <t>Montajes sub. doble barra (ampliación una pos., hasta una pos.)</t>
  </si>
  <si>
    <t>E.2.7</t>
  </si>
  <si>
    <t>Montajes sub. GIS (hasta 5 Posiciones)</t>
  </si>
  <si>
    <t>E.2.8</t>
  </si>
  <si>
    <t>Montajes sub. GIS (mayor de 5 Posiciones)</t>
  </si>
  <si>
    <t>E.2.9</t>
  </si>
  <si>
    <t>Montajes sub. GIS (ampliación una pos., hasta una pos.)</t>
  </si>
  <si>
    <t>E.2.10</t>
  </si>
  <si>
    <t>Montajes sub. configuración no normalizada</t>
  </si>
  <si>
    <t>E.2.11</t>
  </si>
  <si>
    <t>Montajes maquina de potencia (transormadores, reactancia, etc)</t>
  </si>
  <si>
    <t>E.3</t>
  </si>
  <si>
    <t>CONECTORES</t>
  </si>
  <si>
    <t>E.3.1</t>
  </si>
  <si>
    <t>Conectores y embarrados sub. int. y medio  (hasta 4 calles)</t>
  </si>
  <si>
    <t>E.3.2</t>
  </si>
  <si>
    <t>Conectores y embarrados sub. int. y medio (mayor de  4 calles)</t>
  </si>
  <si>
    <t>E.3.3</t>
  </si>
  <si>
    <t>Conectores y embarrados doble barra  (hasta 5 Posiciones)</t>
  </si>
  <si>
    <t>E.3.4</t>
  </si>
  <si>
    <t>Conectores y embarrados doble barra (mayor de 5 Posiciones)</t>
  </si>
  <si>
    <t>E.3.5</t>
  </si>
  <si>
    <t>Conectores y embarrados sub. int. y medio  (ampliación una calle, hasta dos calles)</t>
  </si>
  <si>
    <t>E.3.6</t>
  </si>
  <si>
    <t>Conectores y embarrados sub. doble barra  (ampliación una pos., hasta dos pos)</t>
  </si>
  <si>
    <t>E.3.7</t>
  </si>
  <si>
    <t>Conectores y embarrados sub. GIS</t>
  </si>
  <si>
    <t>E.4</t>
  </si>
  <si>
    <t xml:space="preserve">RED DE TIERRAS </t>
  </si>
  <si>
    <t>E.4.1</t>
  </si>
  <si>
    <t>Red de tierras subterránea sub. int. y medio  (hasta 4 calles)</t>
  </si>
  <si>
    <t>E.4.2</t>
  </si>
  <si>
    <t>Red de tierras subterránea sub. int. y medio (mayor de  4 calles)</t>
  </si>
  <si>
    <t>E.4.3</t>
  </si>
  <si>
    <t>Red de tierras aérea sub. int. y medio  (hasta 4 calles)</t>
  </si>
  <si>
    <t>E.4.4</t>
  </si>
  <si>
    <t>Red de tierras aérea sub. int. y medio (mayor de  4 calles)</t>
  </si>
  <si>
    <t>E.4.5</t>
  </si>
  <si>
    <t>Red de tierras subterránea sub. doble barra (hasta 5 Posiciones)</t>
  </si>
  <si>
    <t>E.4.6</t>
  </si>
  <si>
    <t>Red de tierras subterránea sub. doble barra (mayor de 5 Posiciones)</t>
  </si>
  <si>
    <t>E.4.7</t>
  </si>
  <si>
    <t>Red de tierras aérea sub. doble barra (hasta 5 Posiciones)</t>
  </si>
  <si>
    <t>E.4.8</t>
  </si>
  <si>
    <t>Red de tierras aérea sub. doble barra (mayor de 5 Posiciones)</t>
  </si>
  <si>
    <t>E.4.9</t>
  </si>
  <si>
    <t>Red de tierras subterránea sub. int. y medio (ampliación una calle, hasta dos calles)</t>
  </si>
  <si>
    <t>E.4.10</t>
  </si>
  <si>
    <t>Red de tierras aérea sub. int. y medio (ampliación una calle, hasta dos calles)</t>
  </si>
  <si>
    <t>E.4.11</t>
  </si>
  <si>
    <t>Red de tierras subterránea sub. doble barra (ampliación una pos., hasta dos pos)</t>
  </si>
  <si>
    <t>E.4.12</t>
  </si>
  <si>
    <t>Red de tierras aérea sub. doble barra (ampliación una pos., hasta dos pos)</t>
  </si>
  <si>
    <t>E.5</t>
  </si>
  <si>
    <t>EDIFICIOS Y CASETAS</t>
  </si>
  <si>
    <t>E.5.1</t>
  </si>
  <si>
    <t>Casetas REE (Implantación, Instalaciones)</t>
  </si>
  <si>
    <t>E.5.2</t>
  </si>
  <si>
    <t>Edificio REE (Implantación, Instalaciones)</t>
  </si>
  <si>
    <t>E.5.3</t>
  </si>
  <si>
    <t>Edificio GIS REE  (Implantación, Instalaciones)</t>
  </si>
  <si>
    <t>E.5.4</t>
  </si>
  <si>
    <t>Edificio y /o casetas no normalizadas  (Implantación, Instalaciones)</t>
  </si>
  <si>
    <t>E.6</t>
  </si>
  <si>
    <t>CÁLCULOS</t>
  </si>
  <si>
    <t>E.6.1</t>
  </si>
  <si>
    <t>Cálculos de embarrados</t>
  </si>
  <si>
    <t>E.6.2</t>
  </si>
  <si>
    <t>Cálculos de red de tierras</t>
  </si>
  <si>
    <t>E.6.3</t>
  </si>
  <si>
    <t>Cálculos de red de tierras (con programa elementos finitos)</t>
  </si>
  <si>
    <t>E.7</t>
  </si>
  <si>
    <t>ESTRUCTURA METÁLICA</t>
  </si>
  <si>
    <t>E.7.1</t>
  </si>
  <si>
    <t>Estructura metálica sub. int. y medio (hasta 4 calles) (no incluye cálculos)</t>
  </si>
  <si>
    <t>E.7.2</t>
  </si>
  <si>
    <t>Estructura metálica sub. int. y medio (mayor de  4 calles) (no incluye cálculos)</t>
  </si>
  <si>
    <t>E.7.3</t>
  </si>
  <si>
    <t>Estructura metálica sub. int. y medio (ampliación una calle, hasta dos calles) (no incluye cálculos )</t>
  </si>
  <si>
    <t>E.7.4</t>
  </si>
  <si>
    <t>Estructura metálica sub. doble barra (hasta 5 Posiciones) (no incluye cálculos )</t>
  </si>
  <si>
    <t>E.7.5</t>
  </si>
  <si>
    <t>Estructura metálica sub. doble barra (mayor de 5 Posiciones) (no incluye cálculos )</t>
  </si>
  <si>
    <t>E.7.6</t>
  </si>
  <si>
    <t>Estructura metálica sub. doble barra (ampliación una pos., hasta dos pos.) (no incluye cálculos )</t>
  </si>
  <si>
    <t>E.7.7</t>
  </si>
  <si>
    <t>Estructura metálica sub. GIS (no incluye cálculos )</t>
  </si>
  <si>
    <t>E.7.8</t>
  </si>
  <si>
    <t>Estructura metálica no normalizada</t>
  </si>
  <si>
    <t>E.8</t>
  </si>
  <si>
    <t>E.8.1</t>
  </si>
  <si>
    <t xml:space="preserve">Carpeta de Concurso sub. int. y medio </t>
  </si>
  <si>
    <t>E.8.2</t>
  </si>
  <si>
    <t>Carpeta de Concurso sub. doble barra</t>
  </si>
  <si>
    <t>E.8.3</t>
  </si>
  <si>
    <t>Carpeta de Concurso  sub. int. y medio (ampliación una calle, hasta una calle)</t>
  </si>
  <si>
    <t>E.8.4</t>
  </si>
  <si>
    <t>Carpeta de Concurso  sub. doble barra (ampliación una pos, hasta una calle)</t>
  </si>
  <si>
    <t>E.8.5</t>
  </si>
  <si>
    <t xml:space="preserve">Carpeta de Construcción sub. int. y medio </t>
  </si>
  <si>
    <t>E.8.6</t>
  </si>
  <si>
    <t>Carpeta de Construcción sub. doble barra</t>
  </si>
  <si>
    <t>E.8.7</t>
  </si>
  <si>
    <t>Carpeta de Construcción sub. int. y medio (ampliación una calle, hasta una calle)</t>
  </si>
  <si>
    <t>E.8.8</t>
  </si>
  <si>
    <t>Carpeta de Construcción sub. doble barra (ampliación una pos, hasta una calle)</t>
  </si>
  <si>
    <t>E.8.9</t>
  </si>
  <si>
    <t xml:space="preserve">Carpeta de Control sub. int. y medio </t>
  </si>
  <si>
    <t>E.8.10</t>
  </si>
  <si>
    <t>Carpeta de Control sub. doble barra</t>
  </si>
  <si>
    <t>E.8.11</t>
  </si>
  <si>
    <t>Carpeta de Control sub. int. y medio (ampliación una calle, hasta una calle)</t>
  </si>
  <si>
    <t>E.8.12</t>
  </si>
  <si>
    <t>Carpeta de Control sub. doble barra (ampliación una pos, hasta una calle)</t>
  </si>
  <si>
    <t>E.8.13</t>
  </si>
  <si>
    <t>Documentación para CIC (Montaje Electromecánico y Control)</t>
  </si>
  <si>
    <t>E.8.14</t>
  </si>
  <si>
    <t>Documentación para adecuación de extremos con modificación de elementos de AT y con/sin modificación de elementos BT (Civil, MTJE, Control)</t>
  </si>
  <si>
    <t>E.8.15</t>
  </si>
  <si>
    <t>Documentación para adecuación de extremos con modificación de elementos de AT y con/sin modificación de elementos BT (Civil, MTJE, Control) (una calle, hasta una calle)</t>
  </si>
  <si>
    <t>E.8.16</t>
  </si>
  <si>
    <t xml:space="preserve">Documentación para adecuación de extremos con modificación de elementos de BT  </t>
  </si>
  <si>
    <t>E.8.17</t>
  </si>
  <si>
    <t>Documentación para adecuación de extremos con modificación de elementos de  BT (una calle, hasta una calle)</t>
  </si>
  <si>
    <t>E.8.18</t>
  </si>
  <si>
    <t>Copia adicional en Papel (de Carpeta Construcción o Carpeta de Control)</t>
  </si>
  <si>
    <t>E.9</t>
  </si>
  <si>
    <t>E.9.1</t>
  </si>
  <si>
    <t xml:space="preserve">Conforme a obra Montaje.Se retendrá un 10% de las unidades "E" hasta entrega al ADIR y aprobación por parte del TRD del proyecto. </t>
  </si>
  <si>
    <t>E.10</t>
  </si>
  <si>
    <t>E.10.1</t>
  </si>
  <si>
    <t>E.10.2</t>
  </si>
  <si>
    <t>F</t>
  </si>
  <si>
    <t>INGENIERÍA DE CONTROL, PROTECCIÓN, MEDIDA Y SSAA (INVERSIÓN)</t>
  </si>
  <si>
    <t>F.1</t>
  </si>
  <si>
    <t>DESARROLLADOS</t>
  </si>
  <si>
    <t>F.1.1</t>
  </si>
  <si>
    <t>Desarrollados calle nueva int. y medio (Línea-Línea)</t>
  </si>
  <si>
    <t>F.1.2</t>
  </si>
  <si>
    <t>Desarrollados calle nueva int. y medio (Línea-Trafo)</t>
  </si>
  <si>
    <t>F.1.3</t>
  </si>
  <si>
    <t>Desarrollados calle nueva int. y medio (Línea-Reserva)</t>
  </si>
  <si>
    <t>F.1.4</t>
  </si>
  <si>
    <t xml:space="preserve">Desarrollados calle nueva int. y medio (AT-Reserva)  </t>
  </si>
  <si>
    <t>F.1.5</t>
  </si>
  <si>
    <t xml:space="preserve">Desarrollados calle nueva int. y medio (AT-AT) </t>
  </si>
  <si>
    <t>F.1.6</t>
  </si>
  <si>
    <t>Desarrollados calle nueva int. y medio (con alguna calle NO REE o BT de Trafo)</t>
  </si>
  <si>
    <t>F.1.7</t>
  </si>
  <si>
    <t>Desarrollados calle nueva int. y medio repetida (Línea-Línea)</t>
  </si>
  <si>
    <t>F.1.8</t>
  </si>
  <si>
    <t>Desarrollados calle nueva int. y medio repetida (Línea-Trafo)</t>
  </si>
  <si>
    <t>F.1.9</t>
  </si>
  <si>
    <t>Desarrollados calle nueva int. y medio repetida (Línea-Reserva)</t>
  </si>
  <si>
    <t>F.1.10</t>
  </si>
  <si>
    <t>Desarrollados calle nueva int. y medio repetida (AT-Reserva)</t>
  </si>
  <si>
    <t>F.1.11</t>
  </si>
  <si>
    <t>Desarrollados calle nueva int. y medio repetida (AT-AT)</t>
  </si>
  <si>
    <t>F.1.12</t>
  </si>
  <si>
    <t>Desarrollados calle nueva int. y medio repetida (con alguna pos NO REE o BT de Trafo)</t>
  </si>
  <si>
    <t>F.1.13</t>
  </si>
  <si>
    <t>Desarrollados barras sub. int. y medio</t>
  </si>
  <si>
    <t>F.1.14</t>
  </si>
  <si>
    <t>Desarrollados barras sub. Int y medio (ampliacion una calle)</t>
  </si>
  <si>
    <t>F.1.15</t>
  </si>
  <si>
    <t>Desarrollados pos. línea sub. doble barra</t>
  </si>
  <si>
    <t>F.1.16</t>
  </si>
  <si>
    <t>Desarrollados pos. AT sub. doble barra</t>
  </si>
  <si>
    <t>F.1.17</t>
  </si>
  <si>
    <t xml:space="preserve">Desarrollados pos. NO REE o BT de Trafo sub. doble barra </t>
  </si>
  <si>
    <t>F.1.18</t>
  </si>
  <si>
    <t>Desarrollados pos. acoplamiento sub. doble barra</t>
  </si>
  <si>
    <t>F.1.19</t>
  </si>
  <si>
    <t>Desarrollados pos. línea repetida sub. doble barra</t>
  </si>
  <si>
    <t>F.1.20</t>
  </si>
  <si>
    <t>Desarrollados pos. AT repetida sub. doble barra</t>
  </si>
  <si>
    <t>F.1.21</t>
  </si>
  <si>
    <t>Desarrollados pos. NO REE  o BT de Trafo repetida sub. doble barra</t>
  </si>
  <si>
    <t>F.1.22</t>
  </si>
  <si>
    <t>Desarrollados barras sub. doble barra</t>
  </si>
  <si>
    <t>F.1.23</t>
  </si>
  <si>
    <t>Desarrollados barras sub. doble barra (ampliacion una pos.)</t>
  </si>
  <si>
    <t>F.1.24</t>
  </si>
  <si>
    <t>Desarrollados pos. línea sub. doble barra GIS</t>
  </si>
  <si>
    <t>F.1.25</t>
  </si>
  <si>
    <t>Desarrollados pos. AT sub. doble barra GIS</t>
  </si>
  <si>
    <t>F.1.26</t>
  </si>
  <si>
    <t xml:space="preserve">Desarrollados pos. NO REE  o BT de Trafo nueva sub. doble barra GIS </t>
  </si>
  <si>
    <t>F.1.27</t>
  </si>
  <si>
    <t>Desarrollados pos. acoplamiento sub. doble barra GIS</t>
  </si>
  <si>
    <t>F.1.28</t>
  </si>
  <si>
    <t>Desarrollados pos. línea repetida sub. doble barra GIS</t>
  </si>
  <si>
    <t>F.1.29</t>
  </si>
  <si>
    <t>Desarrollados pos. AT repetida sub. doble barra GIS</t>
  </si>
  <si>
    <t>F.1.30</t>
  </si>
  <si>
    <t>Desarrollados pos. NO REE  o BT de Trafo repetida sub. doble barra GIS</t>
  </si>
  <si>
    <t>F.1.31</t>
  </si>
  <si>
    <t>Desarrollados configuración no normalizada</t>
  </si>
  <si>
    <t>F.2</t>
  </si>
  <si>
    <t>CONCURSO BASTIDORES / MODIFICACIÓN DE BASTIDORES</t>
  </si>
  <si>
    <t>F.2.1</t>
  </si>
  <si>
    <t>Concurso bastidores</t>
  </si>
  <si>
    <t>F.2.2</t>
  </si>
  <si>
    <t xml:space="preserve">Modificaciones (Rojo/Amarillo) en Bastidores Logísticos </t>
  </si>
  <si>
    <t>F.3</t>
  </si>
  <si>
    <t>INTERCONEXIONES</t>
  </si>
  <si>
    <t>F.3.1</t>
  </si>
  <si>
    <t>Interconexión calle nueva int. y medio (Línea-Línea)</t>
  </si>
  <si>
    <t>F.3.2</t>
  </si>
  <si>
    <t>Interconexión calle nueva int. y medio (Línea-Trafo)</t>
  </si>
  <si>
    <t>F.3.3</t>
  </si>
  <si>
    <t>Interconexión calle nueva int. y medio (Línea-Reserva)</t>
  </si>
  <si>
    <t>F.3.4</t>
  </si>
  <si>
    <t>Interconexión calle nueva int. y medio (AT-Reserva)</t>
  </si>
  <si>
    <t>F.3.5</t>
  </si>
  <si>
    <t>Interconexión calle nueva int. y medio (AT-AT)</t>
  </si>
  <si>
    <t>F.3.6</t>
  </si>
  <si>
    <t>Interconexión calle nueva int. y medio (con alguna calle NO REE o BT de Trafo)</t>
  </si>
  <si>
    <t>F.3.7</t>
  </si>
  <si>
    <t>Interconexión calle nueva int. y medio repetida (Línea-Línea)</t>
  </si>
  <si>
    <t>F.3.8</t>
  </si>
  <si>
    <t>Interconexión calle nueva int. y medio repetida (Línea-Trafo)</t>
  </si>
  <si>
    <t>F.3.9</t>
  </si>
  <si>
    <t>Interconexión calle nueva int. y medio repetida (Línea-Reserva)</t>
  </si>
  <si>
    <t>F.3.10</t>
  </si>
  <si>
    <t>Interconexión calle nueva int. y medio repetida (AT-Reserva)</t>
  </si>
  <si>
    <t>F.3.11</t>
  </si>
  <si>
    <t>Interconexión calle nueva int. y medio repetida (AT-AT)</t>
  </si>
  <si>
    <t>F.3.12</t>
  </si>
  <si>
    <t>Interconexión calle nueva int. y medio repetida  (con alguna calle NO REE o BT de Trafo)</t>
  </si>
  <si>
    <t>F.3.13</t>
  </si>
  <si>
    <t>Interconexión barras sub. int. y medio</t>
  </si>
  <si>
    <t>F.3.14</t>
  </si>
  <si>
    <t>Interconexión barras sub. Int y medio (ampliacion una calle)</t>
  </si>
  <si>
    <t>F.3.15</t>
  </si>
  <si>
    <t>Interconexión pos. línea sub. doble barra</t>
  </si>
  <si>
    <t>F.3.16</t>
  </si>
  <si>
    <t>Interconexión pos. AT sub. doble barra</t>
  </si>
  <si>
    <t>F.3.17</t>
  </si>
  <si>
    <t>Interconexión pos. NO REE o BT de Trafo  sub. doble barra</t>
  </si>
  <si>
    <t>F.3.18</t>
  </si>
  <si>
    <t>Interconexión pos. acoplamiento sub. doble barra</t>
  </si>
  <si>
    <t>F.3.19</t>
  </si>
  <si>
    <t>Interconexión pos. línea repetida sub. doble barra</t>
  </si>
  <si>
    <t>F.3.20</t>
  </si>
  <si>
    <t>Interconexión pos. AT repetida sub. doble barra</t>
  </si>
  <si>
    <t>F.3.21</t>
  </si>
  <si>
    <t>Interconexión pos. NO REE o BT de Trafo repetida sub. doble barra</t>
  </si>
  <si>
    <t>F.3.22</t>
  </si>
  <si>
    <t>Interconexión barras sub. doble barra</t>
  </si>
  <si>
    <t>F.3.23</t>
  </si>
  <si>
    <t>Interconexión barras sub. doble barra (ampliacion una pos.)</t>
  </si>
  <si>
    <t>F.3.24</t>
  </si>
  <si>
    <t>Interconexión pos. línea sub. doble barra GIS</t>
  </si>
  <si>
    <t>F.3.25</t>
  </si>
  <si>
    <t>Interconexión pos. AT sub. doble barra GIS</t>
  </si>
  <si>
    <t>F.3.26</t>
  </si>
  <si>
    <t>Interconexión pos. NO REE o BT de Trafo nueva sub. doble barra GIS</t>
  </si>
  <si>
    <t>F.3.27</t>
  </si>
  <si>
    <t>Interconexión pos. acoplamiento sub. doble barra GIS</t>
  </si>
  <si>
    <t>F.3.28</t>
  </si>
  <si>
    <t>Interconexión pos. línea repetida sub. doble barra GIS</t>
  </si>
  <si>
    <t>F.3.29</t>
  </si>
  <si>
    <t>Interconexión pos. AT repetida sub. doble barra GIS</t>
  </si>
  <si>
    <t>F.3.30</t>
  </si>
  <si>
    <t>Interconexión pos. NO REE  o BT de Trafo repetida sub. doble barra GIS</t>
  </si>
  <si>
    <t>F.3.31</t>
  </si>
  <si>
    <t>Interconexiones configuraciones no normalizadas</t>
  </si>
  <si>
    <t>F.4</t>
  </si>
  <si>
    <t>SERVICIOS AUXILIARES (INCLUYEN CÁLCULOS)</t>
  </si>
  <si>
    <t>F.4.1</t>
  </si>
  <si>
    <t>Servicios auxiliares sub. int. y medio</t>
  </si>
  <si>
    <t>F.4.2</t>
  </si>
  <si>
    <t>Servicios auxiliares sub. int. y medio (ampliación una calle, hasta dos calles)</t>
  </si>
  <si>
    <t>F.4.3</t>
  </si>
  <si>
    <t>Servicios auxiliares sub. doble barra</t>
  </si>
  <si>
    <t>F.4.4</t>
  </si>
  <si>
    <t>Servicios auxiliares sub. doble barra (ampliación una pos., hasta dos pos.)</t>
  </si>
  <si>
    <t>F.4.5</t>
  </si>
  <si>
    <t>Servicios auxiliares sub. doble barra GIS</t>
  </si>
  <si>
    <t>F.4.6</t>
  </si>
  <si>
    <t>Servicios auxiliares sub. doble barra GIS (ampliación una pos., hasta dos pos.)</t>
  </si>
  <si>
    <t>F.4.7</t>
  </si>
  <si>
    <t>Servicios auxiliares configuración no normalizada</t>
  </si>
  <si>
    <t>F.5</t>
  </si>
  <si>
    <t>F.5.1</t>
  </si>
  <si>
    <t xml:space="preserve">Conforme a obra Control, Protección, Medida y SSAA.Se retendrá un 10% de las unidades  de  "F" hasta entrega al ADIR y aprobación por parte del TRD del proyecto. </t>
  </si>
  <si>
    <t>F.6</t>
  </si>
  <si>
    <t>F.6.1</t>
  </si>
  <si>
    <t>F.6.2</t>
  </si>
  <si>
    <t>G</t>
  </si>
  <si>
    <t>PROTOCOLOS DE PRUEBAS (INVERSIÓN/MAR/PIA)</t>
  </si>
  <si>
    <t>G.1</t>
  </si>
  <si>
    <t>PROTOCOLOS DE PRUEBAS</t>
  </si>
  <si>
    <t>G.1.1</t>
  </si>
  <si>
    <t>Posición de línea</t>
  </si>
  <si>
    <t>G.1.2</t>
  </si>
  <si>
    <t>Posición de línea (posición repetida, independientemente del equipamiento)</t>
  </si>
  <si>
    <t>G.1.3</t>
  </si>
  <si>
    <t>Posición trafo REE lado AT, REA o banco de condensadores</t>
  </si>
  <si>
    <t>G.1.4</t>
  </si>
  <si>
    <t>Posición trafo REE lado AT, REA o banco de condensadores (posición repetida, independientemente del equipamiento)</t>
  </si>
  <si>
    <t>G.1.5</t>
  </si>
  <si>
    <t>Posición trafo NO REE, ACP, trafo REE lado baja o posición SIPCO</t>
  </si>
  <si>
    <t>G.1.6</t>
  </si>
  <si>
    <t>Posición trafo NO REE, ACP, trafo REE lado baja o posición SIPCO (posición repetida, independientemente del equipamiento)</t>
  </si>
  <si>
    <t>G.1.7</t>
  </si>
  <si>
    <t>Posición Barras o cambio protección diferencial de barras</t>
  </si>
  <si>
    <t>G.1.8</t>
  </si>
  <si>
    <t>Posición Barras o cambio protección diferencial de barras (posición repetida, independientemente del equipamiento)</t>
  </si>
  <si>
    <t>G.1.9</t>
  </si>
  <si>
    <t>Cambio interruptor o seccionador</t>
  </si>
  <si>
    <t>G.1.10</t>
  </si>
  <si>
    <t>Cambio interruptor o seccionador repetido (independientemente del equipamiento)</t>
  </si>
  <si>
    <t>G.1.11</t>
  </si>
  <si>
    <t xml:space="preserve">Transformador de medida </t>
  </si>
  <si>
    <t>G.1.12</t>
  </si>
  <si>
    <t>Transformador de medida repetido (independientemente del equipamiento)</t>
  </si>
  <si>
    <t>G.1.13</t>
  </si>
  <si>
    <t>Nudo central (CCS, cuadros principales SSAA)</t>
  </si>
  <si>
    <t>G.1.14</t>
  </si>
  <si>
    <t>Nudo central repetido (CCS, cuadros principales SSAA)</t>
  </si>
  <si>
    <t>G.1.15</t>
  </si>
  <si>
    <t>SSAA Caseta</t>
  </si>
  <si>
    <t>G.1.16</t>
  </si>
  <si>
    <t>SSAA Caseta repetido</t>
  </si>
  <si>
    <t>G.1.17</t>
  </si>
  <si>
    <t>Cambio protección principal o prot. secundaria o prot. interruptor (independientemente del equipamiento)</t>
  </si>
  <si>
    <t>G.1.18</t>
  </si>
  <si>
    <t>Cambio protección principal o prot. secundaria o prot. interruptor repetidas (independientemente del equipamiento)</t>
  </si>
  <si>
    <t>G.1.19</t>
  </si>
  <si>
    <t>Protocolos de prueba configuración no normalizada</t>
  </si>
  <si>
    <t>INGENIERÍA MAR</t>
  </si>
  <si>
    <t>H.1</t>
  </si>
  <si>
    <t>INGENIERÍA BÁSICA (MAR)</t>
  </si>
  <si>
    <t>H.1.1</t>
  </si>
  <si>
    <t xml:space="preserve">Elaboración de anteproyecto MAR </t>
  </si>
  <si>
    <t>H.2</t>
  </si>
  <si>
    <t>NUDOS CENTRALES (MAR)  (INCLUYEN CÁLCULOS)</t>
  </si>
  <si>
    <t>H.2.1</t>
  </si>
  <si>
    <t>Nudo central de la subestación con renovación del sistema de protecciones. Subestación con edificio de control y al menos 1 caseta (no incluye terciario, trafo de SSAA de MT o celda MT)</t>
  </si>
  <si>
    <t>H.2.2</t>
  </si>
  <si>
    <t>Nudo central de la subestación con renovación del sistema de protecciones. Subestación con edificio de control (o caseta similar a edificio) y sin casetas de relés (no incluye terciario, trafo de SSAA de MT o celda MT)</t>
  </si>
  <si>
    <t>H.2.3</t>
  </si>
  <si>
    <t>Trafo servicios auxiliares o celda de MT hasta CIBT</t>
  </si>
  <si>
    <t>H.2.4</t>
  </si>
  <si>
    <t>Nudo central de la subestación sin renovación del sistema de protecciones (no incluye terciario, trafo de SSAA de MT o celda MT)</t>
  </si>
  <si>
    <t>H.2.5</t>
  </si>
  <si>
    <t xml:space="preserve">Nudo central de la subestación en parques con dos niveles de tensión (con renovación de sistema de protecciones) </t>
  </si>
  <si>
    <t>H.3</t>
  </si>
  <si>
    <t>ADECUCIÓN AL TELECONTROL CON/SIN RENOVACIÓN DE PROTECCIONES (MAR)</t>
  </si>
  <si>
    <t>H.3.1</t>
  </si>
  <si>
    <t>Adecuación al telecontrol de una posición de línea, trafo no REE, trafo REE lado AT, trafo REE lado BT con renovación del sistema de protecciones</t>
  </si>
  <si>
    <t>H.3.2</t>
  </si>
  <si>
    <t>Adecuación al telecontrol de una posición de línea, trafo no REE, trafo REE lado AT, trafo REE lado BT, protección diferencial de barras (por parque) en configuración no normalizada o GIS con renovación del sistema de protecciones</t>
  </si>
  <si>
    <t>H.3.3</t>
  </si>
  <si>
    <t>Adecuación al telecontrol de una posición dede línea, trafo no REE, trafo REE lado AT, trafo REE lado BT, acoplamineto, celda central y posición de barras (por parque) sin renovación del sistema de protecciones</t>
  </si>
  <si>
    <t>H.3.4</t>
  </si>
  <si>
    <t>Adecuación al telecontrol de una posición de acoplamiento, interruptor central o posición de  media tension en trafo (Reactancias de MT en terciario) con renovación del sistema de protecciones</t>
  </si>
  <si>
    <t>H.3.5</t>
  </si>
  <si>
    <t>Adecuación al telecontrol de una posición de acoplamiento, interruptor central o posición de  media tension en trafo (Reactancias de MT en terciario) en configuración no normalizada no normalizada o GIS con renovación del sistema de protecciones</t>
  </si>
  <si>
    <t>H.3.6</t>
  </si>
  <si>
    <t>Adecuación al telecontrol de una posición de protección diferencial de barras (por parque) con renovación del sistema de protecciones</t>
  </si>
  <si>
    <t>H.3.7</t>
  </si>
  <si>
    <t>Adecuación al telecontrol de una posición de la segunda protección diferencial de barras (por parque) con renovación del sistema de protecciones</t>
  </si>
  <si>
    <t>H.3.8</t>
  </si>
  <si>
    <t>Adecuación al telecontrol de una posición de protección diferencial de barras (añadido por interruptor) con renovación del sistema de protecciones</t>
  </si>
  <si>
    <t>H.3.9</t>
  </si>
  <si>
    <t>Control Trafo 400 kV</t>
  </si>
  <si>
    <t>H.3.10</t>
  </si>
  <si>
    <t>Adecuación al telecontrol de una posición SIPCO (Iberdrola)</t>
  </si>
  <si>
    <t>H.3.11</t>
  </si>
  <si>
    <t>Adecuación al telecontrol con renovación de protecciones de una situación provisional o intermedia</t>
  </si>
  <si>
    <t>H.4</t>
  </si>
  <si>
    <t>RENOVACIÓN DE APARAMENTA (MAR)</t>
  </si>
  <si>
    <t>H.4.1</t>
  </si>
  <si>
    <t>Renovación TI's y TC’s(por posición)</t>
  </si>
  <si>
    <t>H.4.2</t>
  </si>
  <si>
    <t>Renovación TI's y TC’s(por posición) sin plano de montaje existente</t>
  </si>
  <si>
    <t>H.4.3</t>
  </si>
  <si>
    <t>Renovación TT’ s  y/o TC´s barras de SE</t>
  </si>
  <si>
    <t>H.4.4</t>
  </si>
  <si>
    <t>Renovación TT’ s  y/o TC´s barras de SE sin plano de montaje existente</t>
  </si>
  <si>
    <t>H.4.5</t>
  </si>
  <si>
    <t>Renovación cajas de centralización (cci, cct, y cc)</t>
  </si>
  <si>
    <t>H.4.6</t>
  </si>
  <si>
    <t>Renovación seccionador completo (por posición y/o modelo)</t>
  </si>
  <si>
    <t>H.4.7</t>
  </si>
  <si>
    <t>Renovación seccionador completo (por posición y/o modelo) sin plano de montaje existente</t>
  </si>
  <si>
    <t>H.4.8</t>
  </si>
  <si>
    <t>Renovación seccionador, solo accionamiento (por posición y/o modelo)</t>
  </si>
  <si>
    <t>H.4.9</t>
  </si>
  <si>
    <t>Renovación seccionador, solo accionamiento (por posición y/o modelo) sin plano de montaje existente</t>
  </si>
  <si>
    <t>H.4.10</t>
  </si>
  <si>
    <t>Renovación interruptor (por posición)</t>
  </si>
  <si>
    <t>H.4.11</t>
  </si>
  <si>
    <t>Renovación interruptor (por posición) sin plano de montaje existente</t>
  </si>
  <si>
    <t>H.4.12</t>
  </si>
  <si>
    <t>Renovación Pararrayos y Bobina de Bloqueo  (por posición)</t>
  </si>
  <si>
    <t>H.4.13</t>
  </si>
  <si>
    <t>Renovación Pararrayos y Bobina de Bloqueo  (por posición) sin plano de montaje existente</t>
  </si>
  <si>
    <t>H.5</t>
  </si>
  <si>
    <t>SEGURIDAD FÍSICA (MAR)</t>
  </si>
  <si>
    <t>H.5.1</t>
  </si>
  <si>
    <t>Seguridad Física (Antincendios y Seguridad)</t>
  </si>
  <si>
    <t>H.6</t>
  </si>
  <si>
    <t>OTROS (MAR)</t>
  </si>
  <si>
    <t>H.6.1</t>
  </si>
  <si>
    <t>Modificaciones (Rojo/Amarillo) en Bastidores Logísticos</t>
  </si>
  <si>
    <t>H.6.2</t>
  </si>
  <si>
    <t>Revisión y clasificación documentación inicial NO clasificada</t>
  </si>
  <si>
    <t>H.6.3</t>
  </si>
  <si>
    <t>Ingeniería singular no baremada</t>
  </si>
  <si>
    <t>H.7</t>
  </si>
  <si>
    <t>CONFORME A OBRA (MAR)</t>
  </si>
  <si>
    <t>H.7.1</t>
  </si>
  <si>
    <t xml:space="preserve">Conforme a obra.Se retendrá un 10% de las unidades  de  "H" hasta entrega al ADIR y aprobación por parte del TRD del proyecto. </t>
  </si>
  <si>
    <t>H.8</t>
  </si>
  <si>
    <t xml:space="preserve">ASEGURAMIENTO DE LA CALIDAD (MAR)
</t>
  </si>
  <si>
    <t>H.8.1</t>
  </si>
  <si>
    <r>
      <rPr>
        <b/>
        <sz val="8"/>
        <rFont val="Arial"/>
        <family val="2"/>
      </rPr>
      <t>Calidad</t>
    </r>
    <r>
      <rPr>
        <sz val="8"/>
        <rFont val="Arial"/>
        <family val="2"/>
      </rPr>
      <t xml:space="preserve"> (3%) en base a los PPI´s: 3% del porcentaje de total de horas pagadas a precio de jefe de proyecto. </t>
    </r>
  </si>
  <si>
    <t>H.8.2</t>
  </si>
  <si>
    <r>
      <rPr>
        <b/>
        <sz val="8"/>
        <rFont val="Arial"/>
        <family val="2"/>
      </rPr>
      <t xml:space="preserve">Plazo </t>
    </r>
    <r>
      <rPr>
        <sz val="8"/>
        <rFont val="Arial"/>
        <family val="2"/>
      </rPr>
      <t xml:space="preserve">(3%) en base  seguimiento actualizado de programa:  3% del porcentaje de total de horas pagadas a precio de jefe de proyecto. </t>
    </r>
  </si>
  <si>
    <t>H.8.3</t>
  </si>
  <si>
    <r>
      <rPr>
        <b/>
        <sz val="8"/>
        <rFont val="Arial"/>
        <family val="2"/>
      </rPr>
      <t>Funciones de Técnico de Aseguramiento de la Calidad</t>
    </r>
    <r>
      <rPr>
        <sz val="8"/>
        <rFont val="Arial"/>
        <family val="2"/>
      </rPr>
      <t xml:space="preserve"> (6%). Aplicabe a proyectos de MAR: 6% del porcentaje de total de horas pagadas a precio de jefe de proyecto. </t>
    </r>
  </si>
  <si>
    <t>I</t>
  </si>
  <si>
    <t>INGENIERÍA PRM</t>
  </si>
  <si>
    <t>I.1</t>
  </si>
  <si>
    <t>INGENIERÍA BÁSICA (PRM)</t>
  </si>
  <si>
    <t>I.1.1</t>
  </si>
  <si>
    <t xml:space="preserve">Redacción de anteproyecto PRM  </t>
  </si>
  <si>
    <t>I.1.2</t>
  </si>
  <si>
    <t>Elaboración de anteproyecto PRM (5% del volumen de horas del alcance del proyecto)</t>
  </si>
  <si>
    <t>I.2</t>
  </si>
  <si>
    <t>SERVICIOS AUXILIARES (PRM) (INCLUYEN CÁLCULOS)</t>
  </si>
  <si>
    <t>I.2.1</t>
  </si>
  <si>
    <t>Trafo servicios auxiliares  o linea MT en terciario hasta CIBT</t>
  </si>
  <si>
    <t>I.2.2</t>
  </si>
  <si>
    <t>Trafo servicios auxiliares conectado a cuadro o trafo, hasta CIBT</t>
  </si>
  <si>
    <t>I.2.3</t>
  </si>
  <si>
    <t>De CIBT hasta Cuadro Principal CA.</t>
  </si>
  <si>
    <t>I.2.4</t>
  </si>
  <si>
    <t>Cuadro Principal Corriente Continua 125 Vcc y baterias 125 Vcc</t>
  </si>
  <si>
    <t>I.2.5</t>
  </si>
  <si>
    <t xml:space="preserve">Cuadro Principal Corriente Continua 125Vcc </t>
  </si>
  <si>
    <t>I.2.6</t>
  </si>
  <si>
    <t>Rectificador-bateria 125Vcc</t>
  </si>
  <si>
    <t>I.2.7</t>
  </si>
  <si>
    <t>Cuadro Principal Corriente Continua 48 Vcc y baterias 48Vcc</t>
  </si>
  <si>
    <t>I.2.8</t>
  </si>
  <si>
    <t xml:space="preserve">Cuadro Principal Corriente Continua 48Vcc </t>
  </si>
  <si>
    <t>I.2.9</t>
  </si>
  <si>
    <t>Rectificador-bateria 48Vcc</t>
  </si>
  <si>
    <t>I.2.10</t>
  </si>
  <si>
    <t>Grupo de emergencia</t>
  </si>
  <si>
    <t>I.3</t>
  </si>
  <si>
    <t>RENOVACIÓN DE PROTECCIONES (PRM)</t>
  </si>
  <si>
    <t>I.3.1</t>
  </si>
  <si>
    <t>Posición de linea, trafo (lado AT) o reactancia de potencia</t>
  </si>
  <si>
    <t>I.3.2</t>
  </si>
  <si>
    <t>Posición de linea,  trafo (lado AT) o reactancia potencia, posición repetida</t>
  </si>
  <si>
    <t>I.3.3</t>
  </si>
  <si>
    <t>Posición interruptor central, acoplamiento, trafo (lado BT), trafo NO REE</t>
  </si>
  <si>
    <t>I.3.4</t>
  </si>
  <si>
    <t>Posición interruptor central,acoplamiento, trafo (lado BT), trafo NO REE, posición repetida</t>
  </si>
  <si>
    <t>I.3.5</t>
  </si>
  <si>
    <t>Posición de protección diferencial de barras (por parque)</t>
  </si>
  <si>
    <t>I.3.6</t>
  </si>
  <si>
    <t>Posición de la segunda protección diferencial de barras (por parque)</t>
  </si>
  <si>
    <t>I.3.7</t>
  </si>
  <si>
    <t>Posición de protección diferencial de barras (añadido por interruptor)</t>
  </si>
  <si>
    <t>I.3.8</t>
  </si>
  <si>
    <t>Renovación parcial protecciones (prot.primaria o secundaria) por posición</t>
  </si>
  <si>
    <t>I.3.9</t>
  </si>
  <si>
    <t>Renovación parcial protecciones (prot.primaria o secundaria) por posición repetida</t>
  </si>
  <si>
    <t>I.3.10</t>
  </si>
  <si>
    <t>Instalación protección por posición</t>
  </si>
  <si>
    <t>I.3.11</t>
  </si>
  <si>
    <t xml:space="preserve">Instalación/renovación teleprotección por posición </t>
  </si>
  <si>
    <t>I.3.12</t>
  </si>
  <si>
    <t>I.3.13</t>
  </si>
  <si>
    <t xml:space="preserve">Posición de media tension en trafo (Reactancias de MT en terciario) </t>
  </si>
  <si>
    <t>I.3.14</t>
  </si>
  <si>
    <t xml:space="preserve">Posición de  media tension en trafo repetida (Reactancias de MT en terciario) </t>
  </si>
  <si>
    <t>I.4</t>
  </si>
  <si>
    <t>RENOVACIÓN DE APARAMENTA (PRM)</t>
  </si>
  <si>
    <t>I.4.1</t>
  </si>
  <si>
    <t>Renovación TI's / TT´S + ingenieria de control (por posición)</t>
  </si>
  <si>
    <t>I.4.2</t>
  </si>
  <si>
    <t>Renovación TI's / TT´S + ingenieria de control (por posición repetida)</t>
  </si>
  <si>
    <t>I.4.3</t>
  </si>
  <si>
    <t>Renovación TI's / TT´S (por posición)</t>
  </si>
  <si>
    <t>I.4.4</t>
  </si>
  <si>
    <t>Renovación TI's / TT´S  (por posición repetida)</t>
  </si>
  <si>
    <t>I.4.5</t>
  </si>
  <si>
    <t>Renovación TT's + ingenieria de control (Barras 1 y 2)</t>
  </si>
  <si>
    <t>I.4.6</t>
  </si>
  <si>
    <t>Renovación seccionador completo + ingenieria de control (por posición y /o modelo)</t>
  </si>
  <si>
    <t>I.4.7</t>
  </si>
  <si>
    <t>Renovación seccionador completo + ingenieria de control (por posición repetida y/o modelo repetido)</t>
  </si>
  <si>
    <t>I.4.8</t>
  </si>
  <si>
    <t>Renovación seccionador completo  (por posición y /o modelo)</t>
  </si>
  <si>
    <t>I.4.9</t>
  </si>
  <si>
    <t>Renovación seccionador completo (por posición repetida y/o modelo )</t>
  </si>
  <si>
    <t>I.4.10</t>
  </si>
  <si>
    <t>I.4.11</t>
  </si>
  <si>
    <t>Renovación interruptor + ingenieria de control (por posición y/o modelo)</t>
  </si>
  <si>
    <t>I.4.12</t>
  </si>
  <si>
    <t>Renovación interruptor + ingenieria de control (por posición repetida y/o modelo)</t>
  </si>
  <si>
    <t>I.4.13</t>
  </si>
  <si>
    <t>Renovación interruptor (por posición y/o modelo)</t>
  </si>
  <si>
    <t>I.4.14</t>
  </si>
  <si>
    <t>Renovación interruptor (por posición repetida y/o modelo)</t>
  </si>
  <si>
    <t>I.4.15</t>
  </si>
  <si>
    <t>Renovación pararrayos y/o bobina de bloqueo (por posición)</t>
  </si>
  <si>
    <t>I.4.16</t>
  </si>
  <si>
    <t>Renovación Pararrayos y/o bobina de bloqueo (por posición) + ingeniería de control (por posición)</t>
  </si>
  <si>
    <t>I.4.17</t>
  </si>
  <si>
    <t>Renovación Pararrayos y/o bobina de bloqueo (por posición repetida) + ingeniería de control (por posición)</t>
  </si>
  <si>
    <t>I.5</t>
  </si>
  <si>
    <t>SEGURIDAD FÍSICA (PRM)</t>
  </si>
  <si>
    <t>I.5.1</t>
  </si>
  <si>
    <t>Seguridad Física (Antiincendios y Seguridad)</t>
  </si>
  <si>
    <t>I.6</t>
  </si>
  <si>
    <t>OTROS (PRM)</t>
  </si>
  <si>
    <t>I.6.1</t>
  </si>
  <si>
    <t>I.6.2</t>
  </si>
  <si>
    <t>I.6.3</t>
  </si>
  <si>
    <t>I.7</t>
  </si>
  <si>
    <t>CONFORME A OBRA (PRM)</t>
  </si>
  <si>
    <t>I.7.1</t>
  </si>
  <si>
    <t xml:space="preserve">Conforme a obra.Se retendrá un 10% de las unidades  de "I" hasta entrega al ADIR y aprobación por parte del TRD del proyecto. </t>
  </si>
  <si>
    <t>I.8</t>
  </si>
  <si>
    <t xml:space="preserve">ASEGURAMIENTO DE LA CALIDAD (PRM)
</t>
  </si>
  <si>
    <t>I.8.1</t>
  </si>
  <si>
    <t>I.8.2</t>
  </si>
  <si>
    <t>I.8.3</t>
  </si>
  <si>
    <r>
      <rPr>
        <b/>
        <sz val="8"/>
        <rFont val="Arial"/>
        <family val="2"/>
      </rPr>
      <t>Funciones de Técnico de Aseguramiento de la Calidad</t>
    </r>
    <r>
      <rPr>
        <sz val="8"/>
        <rFont val="Arial"/>
        <family val="2"/>
      </rPr>
      <t xml:space="preserve"> (6%).Aplicabe a proyectos de PRM: 6% del porcentaje de total de horas pagadas a precio de jefe de proyecto. </t>
    </r>
  </si>
  <si>
    <t>J</t>
  </si>
  <si>
    <t>INGENIERÍA DE CASETAS DE RELÉS (OC PRM/MAR)</t>
  </si>
  <si>
    <t>J.1</t>
  </si>
  <si>
    <t>INGENIERÍA BÁSICA DE CASETAS DE RELÉS (OC PRM/MAR)</t>
  </si>
  <si>
    <t>J.1.1</t>
  </si>
  <si>
    <t>Informe necesidades (Obra Civil Casetas PRM/MAR)</t>
  </si>
  <si>
    <t>J.1.2</t>
  </si>
  <si>
    <t>Documentación para solicitar trabajos de Topografía o Geotecnia</t>
  </si>
  <si>
    <t>J.1.3</t>
  </si>
  <si>
    <t>Proyecto de construcción de caseta de relés (Obra Civil Casetas PRM/MAR)</t>
  </si>
  <si>
    <t>J.1.4</t>
  </si>
  <si>
    <t>J.2</t>
  </si>
  <si>
    <t>PROYECTO DE CASETAS DE RELÉS OC PRM/MAR)</t>
  </si>
  <si>
    <t>J.2.1</t>
  </si>
  <si>
    <t>Proyecto caseta de relés</t>
  </si>
  <si>
    <t>J.2.2</t>
  </si>
  <si>
    <t xml:space="preserve">Carpeta de Concurso de Obra Civil </t>
  </si>
  <si>
    <t>J.2.3</t>
  </si>
  <si>
    <t xml:space="preserve">Carpeta de Construccion de Obra Civil </t>
  </si>
  <si>
    <t>J.3</t>
  </si>
  <si>
    <t>SEGURIDAD FÍSICA (OC PRM/MAR)</t>
  </si>
  <si>
    <t>J.3.1</t>
  </si>
  <si>
    <t>Posición subestación: contraincendios y antiintrusismo</t>
  </si>
  <si>
    <t>J.4</t>
  </si>
  <si>
    <t>CONFORME A OBRA (OC PRM/MAR)</t>
  </si>
  <si>
    <t>J.4.1</t>
  </si>
  <si>
    <t xml:space="preserve">Conforme a obra Obra Civi (casetas de relés PRM/MAR).Se retendrá un 10% de las unidades  de  "J" hasta entrega al ADIR y aprobación por parte del TRD del proyecto. </t>
  </si>
  <si>
    <t>J.5</t>
  </si>
  <si>
    <t>ASEGURAMIENTO DE LA CALIDAD (OC PRM/MAR)</t>
  </si>
  <si>
    <t>J.5.1</t>
  </si>
  <si>
    <t>J.5.2</t>
  </si>
  <si>
    <t>K</t>
  </si>
  <si>
    <t>MODIFICACIONES DE DISEÑO Y APOYO A LA INGENENIERÍA</t>
  </si>
  <si>
    <t>K.1</t>
  </si>
  <si>
    <t>MODIFICACIONES POR CAMBIO DE ALCANCE Y APOYO A LA INGENIERÍA</t>
  </si>
  <si>
    <t>K.1.1</t>
  </si>
  <si>
    <t xml:space="preserve">Modificación de diseño y apoyo de ingeniería </t>
  </si>
  <si>
    <t>K.1.2</t>
  </si>
  <si>
    <t>K.2</t>
  </si>
  <si>
    <t>MODIFICACIONES POR CAMBIOS EN LA ASIGNACIÓN DE EQUIPOS</t>
  </si>
  <si>
    <t>K.2.1</t>
  </si>
  <si>
    <t>Modificación debidas a cambios en la asignación de equipos de alta tensión</t>
  </si>
  <si>
    <t>K.2.2</t>
  </si>
  <si>
    <t>Modificación debidas a cambios en la asignación de equipos de baja tensión (protecciones, equipos de telecomunicaciones, telecontrol, etc.)</t>
  </si>
  <si>
    <t>K.3</t>
  </si>
  <si>
    <t>MODIFICACIONES POR ACTUALIZACIÓN DE LA NORMALIZACIÓN</t>
  </si>
  <si>
    <t>K.3.1</t>
  </si>
  <si>
    <t>Modificación debidas a actualización de la normalización de movimiento de tierras</t>
  </si>
  <si>
    <t>K.3.2</t>
  </si>
  <si>
    <t>Modificación debidas a actualización de la normalización de obra civil</t>
  </si>
  <si>
    <t>K.3.3</t>
  </si>
  <si>
    <t>Modificación debidas a actualización de la normalización de montaje</t>
  </si>
  <si>
    <t>K.3.4</t>
  </si>
  <si>
    <t>Modificación debidas a actualización de la normalización de control</t>
  </si>
  <si>
    <t>L</t>
  </si>
  <si>
    <t>COLABORACIÓN PARA DESARROLLAR NORMALIZADOS</t>
  </si>
  <si>
    <t>L.1</t>
  </si>
  <si>
    <t>L.1.1</t>
  </si>
  <si>
    <t>Colaboración para desarrollar normalizados</t>
  </si>
  <si>
    <t>COLABORACIÓN PARA REVISIÓN DE INGENIERÍA DE DETALLE</t>
  </si>
  <si>
    <t>M.1</t>
  </si>
  <si>
    <t>M.1.1</t>
  </si>
  <si>
    <t>Revisión Montaje Electromecánico (5% del porcentaje de horas del baremo de la ingeniería de detalle electromecánica del proyecto  pagadas a precio de técnico de proyecto)</t>
  </si>
  <si>
    <t>M.1.2</t>
  </si>
  <si>
    <t>Revisión Control (5% del porcentaje de horas del baremo de la ingeniería de detalle de control del proyecto -desarrollados y ssaa-  pagadas a precio de técnico de proyecto)</t>
  </si>
  <si>
    <t>N</t>
  </si>
  <si>
    <t>FUNCIONES DE OFICINA TÉCNICA</t>
  </si>
  <si>
    <t>N.1</t>
  </si>
  <si>
    <t>N.1.1</t>
  </si>
  <si>
    <t>Colaboración para desarrollar funciones de oficina técnica (delineación, montaje de carpetas, etc.)</t>
  </si>
  <si>
    <t>Ñ</t>
  </si>
  <si>
    <t>VIAJES Y DIETAS</t>
  </si>
  <si>
    <t>Ñ.1</t>
  </si>
  <si>
    <t>Ñ.1.1</t>
  </si>
  <si>
    <t>Desplazamiento</t>
  </si>
  <si>
    <t>Ñ.1.2</t>
  </si>
  <si>
    <t>1/2 Dieta</t>
  </si>
  <si>
    <t>Ñ.1.3</t>
  </si>
  <si>
    <t>Ñ.1.4</t>
  </si>
  <si>
    <t>Horas Visita</t>
  </si>
  <si>
    <t>Horas 
RN</t>
  </si>
  <si>
    <t>Coste
RN</t>
  </si>
  <si>
    <t>Horas T. 
RN</t>
  </si>
  <si>
    <t>Coste T. 
RN</t>
  </si>
  <si>
    <t>OFERTA</t>
  </si>
  <si>
    <t>Oferta:</t>
  </si>
  <si>
    <t>Fecha:</t>
  </si>
  <si>
    <t>Asunto:</t>
  </si>
  <si>
    <t>Precio Unitario</t>
  </si>
  <si>
    <t>Total EUR</t>
  </si>
  <si>
    <t>Condiciones de la oferta:</t>
  </si>
  <si>
    <t>Validez de la oferta: 30 dias</t>
  </si>
  <si>
    <t>IVA y otros impuestos aplicables no incluidos</t>
  </si>
  <si>
    <t>Si la oferta fuera de su conformidad, rogamos nos la envíen conformada por email.</t>
  </si>
  <si>
    <t>Tasas oficiales y gastos de gestión no incluidas</t>
  </si>
  <si>
    <t>Conformidad Cliente:</t>
  </si>
  <si>
    <t>Nombre Cliente:</t>
  </si>
  <si>
    <t xml:space="preserve">Dirección fiscal: </t>
  </si>
  <si>
    <t>Interlocutor Cliente</t>
  </si>
  <si>
    <t>Email Cliente</t>
  </si>
  <si>
    <t>V.</t>
  </si>
  <si>
    <t>VERSION</t>
  </si>
  <si>
    <t>M.O. Gestión/PCI</t>
  </si>
  <si>
    <t>M.O. Ejecución/PCI</t>
  </si>
  <si>
    <t>Otros gastos/PCI</t>
  </si>
  <si>
    <t>Alq. Mat</t>
  </si>
  <si>
    <t>Incentivos / Otros MO</t>
  </si>
  <si>
    <t>Gastos de Viaje</t>
  </si>
  <si>
    <t>Coste T. Alq. Mat</t>
  </si>
  <si>
    <t>Compras</t>
  </si>
  <si>
    <t>Gastos Varios</t>
  </si>
  <si>
    <t>Subc.</t>
  </si>
  <si>
    <t>Alquiler Material Externo</t>
  </si>
  <si>
    <t>Subcontratación Externa</t>
  </si>
  <si>
    <t>FECHA OFERTA</t>
  </si>
  <si>
    <t>CELDA DESCRIPCION</t>
  </si>
  <si>
    <t>CELDA UNIDAD</t>
  </si>
  <si>
    <t>CELDA MARGEN</t>
  </si>
  <si>
    <t>CELDA P.VENTA U</t>
  </si>
  <si>
    <t>CELDAS HORAS EJECUCION</t>
  </si>
  <si>
    <t>Caso baremado
VERDADERO=editado a mano</t>
  </si>
  <si>
    <t>Caso sin baremar
VERDADERO=editado a mano</t>
  </si>
  <si>
    <t>OR de los
 anteriores</t>
  </si>
  <si>
    <t>Caso Según Baremo
VERDADERO=editado a mano</t>
  </si>
  <si>
    <t>Caso Según Margen</t>
  </si>
  <si>
    <t>Caso Manual</t>
  </si>
  <si>
    <t>Hay Horas 
Ejec Celda Y?</t>
  </si>
  <si>
    <t>Horas Op</t>
  </si>
  <si>
    <t>Horas TO</t>
  </si>
  <si>
    <t>Horas RN</t>
  </si>
  <si>
    <t>N° PROYECTO P5</t>
  </si>
  <si>
    <t>Nº PROYECTO P1</t>
  </si>
  <si>
    <t>Nº PROYECTO (COP)</t>
  </si>
  <si>
    <t>º</t>
  </si>
  <si>
    <r>
      <rPr>
        <b/>
        <sz val="8"/>
        <rFont val="Arial"/>
        <family val="2"/>
      </rPr>
      <t>Comentarios/Observaciones:</t>
    </r>
    <r>
      <rPr>
        <sz val="8"/>
        <rFont val="Arial"/>
        <family val="2"/>
      </rPr>
      <t xml:space="preserve">
</t>
    </r>
  </si>
  <si>
    <t>0,60</t>
  </si>
  <si>
    <t>5,00</t>
  </si>
  <si>
    <t>80,00</t>
  </si>
  <si>
    <t>60,00</t>
  </si>
  <si>
    <t>36,00</t>
  </si>
  <si>
    <t>13,07</t>
  </si>
  <si>
    <t>AVDA. VILANOVA, 12</t>
  </si>
  <si>
    <t>BARCELONA</t>
  </si>
  <si>
    <t xml:space="preserve"> 08018</t>
  </si>
  <si>
    <t>2,50</t>
  </si>
  <si>
    <t>ENDESA DISTRIBUCION ELECTRICA S.L.</t>
  </si>
  <si>
    <t>B82846817</t>
  </si>
  <si>
    <t>BAREMO SUBESTACIONES ENDESA 2016</t>
  </si>
  <si>
    <t>NA1000</t>
  </si>
  <si>
    <t>US</t>
  </si>
  <si>
    <t>XN0100</t>
  </si>
  <si>
    <t>NA1010</t>
  </si>
  <si>
    <t>XN0101</t>
  </si>
  <si>
    <t>NA1020</t>
  </si>
  <si>
    <t>XN0102</t>
  </si>
  <si>
    <t>NA1030</t>
  </si>
  <si>
    <t>XN0103</t>
  </si>
  <si>
    <t>NA1100</t>
  </si>
  <si>
    <t>XN0110</t>
  </si>
  <si>
    <t>NA1110</t>
  </si>
  <si>
    <t>XN0111</t>
  </si>
  <si>
    <t>NA1120</t>
  </si>
  <si>
    <t>XN0112</t>
  </si>
  <si>
    <t>NA1150</t>
  </si>
  <si>
    <t>XN0115</t>
  </si>
  <si>
    <t>NA1160</t>
  </si>
  <si>
    <t>XN0116</t>
  </si>
  <si>
    <t>NA1170</t>
  </si>
  <si>
    <t>XN0117</t>
  </si>
  <si>
    <t>NA1180</t>
  </si>
  <si>
    <t>XN0118</t>
  </si>
  <si>
    <t>NA1190</t>
  </si>
  <si>
    <t>XN0119</t>
  </si>
  <si>
    <t>NA1200</t>
  </si>
  <si>
    <t xml:space="preserve"> Complemento Ingeniería de desarrollo proyecto de potencia trafo Potencia</t>
  </si>
  <si>
    <t>XN0120</t>
  </si>
  <si>
    <t>NA1210</t>
  </si>
  <si>
    <t>XN0121</t>
  </si>
  <si>
    <t>NA1220</t>
  </si>
  <si>
    <t>Complemento Ingeniería de desarrollo proyecto de potencia Celdas Blind. SF6</t>
  </si>
  <si>
    <t>XN0122</t>
  </si>
  <si>
    <t>NA1230</t>
  </si>
  <si>
    <t>Proyecto construcción de edificio de celdas blindadas en SF6 hasta 72,5 kV</t>
  </si>
  <si>
    <t>XN0123</t>
  </si>
  <si>
    <t>NA1240</t>
  </si>
  <si>
    <t>Proyecto construcción de edificio de celdas blindadas en SF6 desde 72,5 kV</t>
  </si>
  <si>
    <t>XN0124</t>
  </si>
  <si>
    <t>NA1250</t>
  </si>
  <si>
    <t>XN0125</t>
  </si>
  <si>
    <t>NA1260</t>
  </si>
  <si>
    <t>XN0126</t>
  </si>
  <si>
    <t>NA1270</t>
  </si>
  <si>
    <t>XN0127</t>
  </si>
  <si>
    <t>NA1280</t>
  </si>
  <si>
    <t>XN0128</t>
  </si>
  <si>
    <t>NA1290</t>
  </si>
  <si>
    <t>XN0129</t>
  </si>
  <si>
    <t>NA1300</t>
  </si>
  <si>
    <t>XN0130</t>
  </si>
  <si>
    <t>NA2050</t>
  </si>
  <si>
    <t>XN0205</t>
  </si>
  <si>
    <t>NA2080</t>
  </si>
  <si>
    <t>XN0208</t>
  </si>
  <si>
    <t>NA2110</t>
  </si>
  <si>
    <t>XN0211</t>
  </si>
  <si>
    <t>NA2140</t>
  </si>
  <si>
    <t>XN0214</t>
  </si>
  <si>
    <t>NA2170</t>
  </si>
  <si>
    <t>XN0217</t>
  </si>
  <si>
    <t>NA2320</t>
  </si>
  <si>
    <t>Ingeniería control y protección Posición Línea de AT crítica o Cable de AT</t>
  </si>
  <si>
    <t>XN0232</t>
  </si>
  <si>
    <t>NA2350</t>
  </si>
  <si>
    <t>Ingeniería control y protec. Posic. Línea AT crítica o Cable AT repetitiva</t>
  </si>
  <si>
    <t>XN0235</t>
  </si>
  <si>
    <t>NA2410</t>
  </si>
  <si>
    <t>Ingeniería de control y protec. Posición AT Trafo o Acoplamiento Barras AT</t>
  </si>
  <si>
    <t>XN0241</t>
  </si>
  <si>
    <t>NA2420</t>
  </si>
  <si>
    <t>Ingeniería control y protec.Posición AT Trafo o Acoplm.Barras AT repetitiva</t>
  </si>
  <si>
    <t>XN0242</t>
  </si>
  <si>
    <t>NA2440</t>
  </si>
  <si>
    <t>XN0244</t>
  </si>
  <si>
    <t>NA2450</t>
  </si>
  <si>
    <t>Ingeniería control y protección máquina Trafo de dos devanados repetitiva</t>
  </si>
  <si>
    <t>XN0245</t>
  </si>
  <si>
    <t>NA2470</t>
  </si>
  <si>
    <t>XN0247</t>
  </si>
  <si>
    <t>NA2471</t>
  </si>
  <si>
    <t>Ingeniería de control y protección máquina Trafo tres devanados repetitiva</t>
  </si>
  <si>
    <t>XN0248</t>
  </si>
  <si>
    <t>NA2500</t>
  </si>
  <si>
    <t>XN0250</t>
  </si>
  <si>
    <t>NA2530</t>
  </si>
  <si>
    <t>XN0253</t>
  </si>
  <si>
    <t>NA2670</t>
  </si>
  <si>
    <t>Ingeniería de adaptación de proyecto tipo de contaje RPM para SSE completa</t>
  </si>
  <si>
    <t>XN0267</t>
  </si>
  <si>
    <t>NA2680</t>
  </si>
  <si>
    <t>XN0268</t>
  </si>
  <si>
    <t>NA2710</t>
  </si>
  <si>
    <t>XN0271</t>
  </si>
  <si>
    <t>NA2740</t>
  </si>
  <si>
    <t>XN0274</t>
  </si>
  <si>
    <t>NA2770</t>
  </si>
  <si>
    <t>Ingeniería control para sistema comunicac. protecc. y equipos comunicables</t>
  </si>
  <si>
    <t>XN0277</t>
  </si>
  <si>
    <t>NA2790</t>
  </si>
  <si>
    <t>XN0279</t>
  </si>
  <si>
    <t>NA2810</t>
  </si>
  <si>
    <t>XN0281</t>
  </si>
  <si>
    <t>NA2830</t>
  </si>
  <si>
    <t>XN0283</t>
  </si>
  <si>
    <t>NA2840</t>
  </si>
  <si>
    <t>XN0284</t>
  </si>
  <si>
    <t>NA3050</t>
  </si>
  <si>
    <t>XN0305</t>
  </si>
  <si>
    <t>NA3110</t>
  </si>
  <si>
    <t>XN0311</t>
  </si>
  <si>
    <t>NA3140</t>
  </si>
  <si>
    <t>Ingeniería de control para sustituc. relé Diferencial de Trafo 2 devanados</t>
  </si>
  <si>
    <t>XN0314</t>
  </si>
  <si>
    <t>NA3170</t>
  </si>
  <si>
    <t>Ingeniería de control para sustituc. relé Diferencial de Trafo 3 devanados</t>
  </si>
  <si>
    <t>XN0317</t>
  </si>
  <si>
    <t>NA3200</t>
  </si>
  <si>
    <t>XN0320</t>
  </si>
  <si>
    <t>NA3230</t>
  </si>
  <si>
    <t>XN0323</t>
  </si>
  <si>
    <t>NA3260</t>
  </si>
  <si>
    <t>XN0326</t>
  </si>
  <si>
    <t>NA3290</t>
  </si>
  <si>
    <t>XN0329</t>
  </si>
  <si>
    <t>NA3320</t>
  </si>
  <si>
    <t>XN0332</t>
  </si>
  <si>
    <t>NA3380</t>
  </si>
  <si>
    <t>XN0338</t>
  </si>
  <si>
    <t>NA3410</t>
  </si>
  <si>
    <t>Ingeniería de desarrollo necesario para la sustitución de aparamenta, considerando esta unidad para un equipo a sustituir, tales como TT, TI, seccionadores, interruptores, celdas blindadas, juego de TTs, TIs. El alcance de la documentación técnica a realizar será:. Realización del Esquema Funcional de la posición . Realización de Esquema de Cableado de la posición. Listado de señales para Telecontrol. Relación de Materiales. Mediciones iniciales. En caso de reformas o ampliaciones incluye modificar los esquemas existentes de la instalación, afectados por la misma. Toda esta documentación debe entregarse para aprobación de la propiedad antes de comenzar la obra.</t>
  </si>
  <si>
    <t>XN0341</t>
  </si>
  <si>
    <t>NA3440</t>
  </si>
  <si>
    <t>XN0344</t>
  </si>
  <si>
    <t>NA4020</t>
  </si>
  <si>
    <t>XN0402</t>
  </si>
  <si>
    <t>NA4030</t>
  </si>
  <si>
    <t>XN0403</t>
  </si>
  <si>
    <t>NA4040</t>
  </si>
  <si>
    <t>Justif. finalidad Proyecto y compatib. actuación con plant. urban.y sector.</t>
  </si>
  <si>
    <t>XN0404</t>
  </si>
  <si>
    <t>NA4060</t>
  </si>
  <si>
    <t>XN0406</t>
  </si>
  <si>
    <t>NA4070</t>
  </si>
  <si>
    <t>XN0407</t>
  </si>
  <si>
    <t>NA4130</t>
  </si>
  <si>
    <t>XN0413</t>
  </si>
  <si>
    <t>NA4140</t>
  </si>
  <si>
    <t>XN0414</t>
  </si>
  <si>
    <t>NA4150</t>
  </si>
  <si>
    <t>XN0415</t>
  </si>
  <si>
    <t>NA4160</t>
  </si>
  <si>
    <t>XN0416</t>
  </si>
  <si>
    <t>NA4170</t>
  </si>
  <si>
    <t>XN0417</t>
  </si>
  <si>
    <t>NA4180</t>
  </si>
  <si>
    <t>XN0418</t>
  </si>
  <si>
    <t>NA4200</t>
  </si>
  <si>
    <t>XN0420</t>
  </si>
  <si>
    <t>NA4210</t>
  </si>
  <si>
    <t>XN0421</t>
  </si>
  <si>
    <t>NA5020</t>
  </si>
  <si>
    <t>XN0502</t>
  </si>
  <si>
    <t>NA5030</t>
  </si>
  <si>
    <t>XN0503</t>
  </si>
  <si>
    <t>NA5040</t>
  </si>
  <si>
    <t>XN0504</t>
  </si>
  <si>
    <t>NA5050</t>
  </si>
  <si>
    <t>XN0505</t>
  </si>
  <si>
    <t>NA5060</t>
  </si>
  <si>
    <t>XN0506</t>
  </si>
  <si>
    <t>NA6010</t>
  </si>
  <si>
    <t>Estudio de viabilidad ambiental (3km de línea y 1 municipio)</t>
  </si>
  <si>
    <t>Estudio de viabilidad ambiental. Realización y tramitación en caso de requerimiento de cualquier Administración u otros organismos.</t>
  </si>
  <si>
    <t>XN0601</t>
  </si>
  <si>
    <t>NA6020</t>
  </si>
  <si>
    <t>Suplemento por Km adicional de línea (EVA)</t>
  </si>
  <si>
    <t>XN0602</t>
  </si>
  <si>
    <t>NA6030</t>
  </si>
  <si>
    <t>Suplemento por municipio extra (EVA)</t>
  </si>
  <si>
    <t>XN0603</t>
  </si>
  <si>
    <t>NA6040</t>
  </si>
  <si>
    <t>Estudio Impacto Ambiental Anexo 1 (Documento Inicial)</t>
  </si>
  <si>
    <t>Estudio de Impacto Ambiental. Realización y tramitación en caso de requerimiento de cualquier Administración u otros organismos.</t>
  </si>
  <si>
    <t>XN0604</t>
  </si>
  <si>
    <t>NA6050</t>
  </si>
  <si>
    <t>Estudio Impacto Ambiental Anexo 1 (Estudio Impacto Ambiental)</t>
  </si>
  <si>
    <t>XN0605</t>
  </si>
  <si>
    <t>NA6060</t>
  </si>
  <si>
    <t>Suplemento por Km extra (EIA)</t>
  </si>
  <si>
    <t>XN0606</t>
  </si>
  <si>
    <t>NA6070</t>
  </si>
  <si>
    <t>Suplemento por municipio extra (EIA)</t>
  </si>
  <si>
    <t>XN0607</t>
  </si>
  <si>
    <t>NA6080</t>
  </si>
  <si>
    <t>Estudio Impacto Ambiental Anexo 1 (Estudio de accesos (fichas)/Km)</t>
  </si>
  <si>
    <t>XN0608</t>
  </si>
  <si>
    <t>NA6090</t>
  </si>
  <si>
    <t>Estudio Impacto Ambiental Anexo 2 (Documento Ambiental)</t>
  </si>
  <si>
    <t>XN0609</t>
  </si>
  <si>
    <t>NA6100</t>
  </si>
  <si>
    <t>Suplemento por municipio extra (EIA)A2</t>
  </si>
  <si>
    <t>XN0610</t>
  </si>
  <si>
    <t>NA6110</t>
  </si>
  <si>
    <t xml:space="preserve">Programa de Vigilancia Ambiental y Medidas Correctoras  </t>
  </si>
  <si>
    <t>Programa de vigilancia Ambiental y medidas correctoras.. Realización y tramitación en caso de requerimiento de cualquier Administración u otros organismos.</t>
  </si>
  <si>
    <t>XN0611</t>
  </si>
  <si>
    <t>NA6120</t>
  </si>
  <si>
    <t>Estudios prospec. arqueolog. Superf. previa obras (3km línea y 1 municipio)</t>
  </si>
  <si>
    <t>Estudios de prospección arqueológica superficial previa obras. Realización y tramitación en caso de requerimiento de cualquier Administración u otros organismos.</t>
  </si>
  <si>
    <t>XN0612</t>
  </si>
  <si>
    <t>NA6130</t>
  </si>
  <si>
    <t>Suplemento por Km extra (EPAS)</t>
  </si>
  <si>
    <t>XN0613</t>
  </si>
  <si>
    <t>NA6140</t>
  </si>
  <si>
    <t>Estudios de avifauna(Estudio puntual lineas hasta 3 km)</t>
  </si>
  <si>
    <t>Estudios de avifauna(Estudio puntual lineas hasta 3 km). Realización y tramitación en caso de requerimiento de cualquier Administración u otros organismos</t>
  </si>
  <si>
    <t>XN0614</t>
  </si>
  <si>
    <t>NA6150</t>
  </si>
  <si>
    <t>Estudios de avifauna(Seguimiento temporal)</t>
  </si>
  <si>
    <t>Estudios de avifauna(Seguimiento temporal) / semana</t>
  </si>
  <si>
    <t>XN0615</t>
  </si>
  <si>
    <t>NA6160</t>
  </si>
  <si>
    <t>Proyectos restaurac. accesos y explanac. obra(complemt. a Estudio Accesos)</t>
  </si>
  <si>
    <t>Proyectos de restauracion de accesos y explanacion obra (complementario al Estudio de Accesos) /acceso</t>
  </si>
  <si>
    <t>XN0616</t>
  </si>
  <si>
    <t>NA6170</t>
  </si>
  <si>
    <t>Plan Especial Urbanístico (memoria y planos) (3km y 1 municipio)</t>
  </si>
  <si>
    <t>Plan Especial Urbanístico (memoria y planos) (3km linea y 1 municipio)</t>
  </si>
  <si>
    <t>XN0617</t>
  </si>
  <si>
    <t>NA6180</t>
  </si>
  <si>
    <t>Suplemento por municipio extra (PEU)</t>
  </si>
  <si>
    <t>XN0618</t>
  </si>
  <si>
    <t>NA6190</t>
  </si>
  <si>
    <t>Plan Especial Urbanístico (justificación finalidad proyecto )</t>
  </si>
  <si>
    <t>XN0619</t>
  </si>
  <si>
    <t>NA6200</t>
  </si>
  <si>
    <t>PlanEspecialUrbanístico(estudio impacto e integr.paisaj.)(3km y 1municipio)</t>
  </si>
  <si>
    <t>Plan Especial Urbanístico (Estudio de impacto e integración paisajística)(3 Km y 1 municipio)</t>
  </si>
  <si>
    <t>XN0620</t>
  </si>
  <si>
    <t>NA6210</t>
  </si>
  <si>
    <t>Suplemento por municipio extra (EIIP)</t>
  </si>
  <si>
    <t>XN0621</t>
  </si>
  <si>
    <t>NA6220</t>
  </si>
  <si>
    <t>Estudio solicitud Art.47-48 informe  afectacion Arqueologia</t>
  </si>
  <si>
    <t>XN0622</t>
  </si>
  <si>
    <t>NA6230</t>
  </si>
  <si>
    <t>Estudio solicitud Art.47-48 informe afectacion ACA</t>
  </si>
  <si>
    <t>XN0623</t>
  </si>
  <si>
    <t>NA6240</t>
  </si>
  <si>
    <t>Estudio solicitud Art.47-48 informe  afectacion Agricultura</t>
  </si>
  <si>
    <t>XN0624</t>
  </si>
  <si>
    <t>NA6250</t>
  </si>
  <si>
    <t>Estudio solicitud Art.47-48 informe  afectacion Patrimonio Geologico</t>
  </si>
  <si>
    <t>XN0625</t>
  </si>
  <si>
    <t>NA6260</t>
  </si>
  <si>
    <t>Estudio solicitud informe Medio Ambiente (art 57.1e del RLU)</t>
  </si>
  <si>
    <t>XN0626</t>
  </si>
  <si>
    <t>NA6270</t>
  </si>
  <si>
    <t>Plan Especial  Urbanistico - Estudio de accesos / Km</t>
  </si>
  <si>
    <t>XN0627</t>
  </si>
  <si>
    <t>NA6280</t>
  </si>
  <si>
    <t>PlanEspecialUrbanistico(Eval.ambiental planes-Infor.preliminar)(1municipio)</t>
  </si>
  <si>
    <t>Plan Especial  Urbanistico (Evaluacion ambiental de planes- Informe preliminar)(1 municipio)</t>
  </si>
  <si>
    <t>XN0628</t>
  </si>
  <si>
    <t>NA6290</t>
  </si>
  <si>
    <t>Suplemento por municipio extra (EAPIP)</t>
  </si>
  <si>
    <t>XN0629</t>
  </si>
  <si>
    <t>NA6300</t>
  </si>
  <si>
    <t>Plan Especial  Urbanistico(Evaluacion ambiental de planes-ISA)(1 municipio)</t>
  </si>
  <si>
    <t>Plan Especial  Urbanistico (Evaluacion ambiental de planes -ISA)) (1 municipio)</t>
  </si>
  <si>
    <t>XN0630</t>
  </si>
  <si>
    <t>NA6310</t>
  </si>
  <si>
    <t>Suplemento por municipio extra (EAPISA)</t>
  </si>
  <si>
    <t>XN0631</t>
  </si>
  <si>
    <t>NA6320</t>
  </si>
  <si>
    <t>PlanEspecialUrbanistico(Eval.ambiental planes-Memoria Ambient.)(1municipio)</t>
  </si>
  <si>
    <t>Plan Especial  Urbanistico (Evaluacion ambiental de planes -Memoria Ambiental)) (1 municipio)</t>
  </si>
  <si>
    <t>XN0632</t>
  </si>
  <si>
    <t>NA6330</t>
  </si>
  <si>
    <t>Suplemento por municipio extra (EAPMA)</t>
  </si>
  <si>
    <t>XN0633</t>
  </si>
  <si>
    <t>NA6340</t>
  </si>
  <si>
    <t>Plan Especial  Urbanistico (informe ambiental)(1 municipio)</t>
  </si>
  <si>
    <t>XN0634</t>
  </si>
  <si>
    <t>NA6350</t>
  </si>
  <si>
    <t>Suplemento por municipio extra (PEUIA)</t>
  </si>
  <si>
    <t>XN0635</t>
  </si>
  <si>
    <t>NA6360</t>
  </si>
  <si>
    <t>Plan Especial  Urbanistico (Texto refundido plan especial)</t>
  </si>
  <si>
    <t>XN0636</t>
  </si>
  <si>
    <t>NA6370</t>
  </si>
  <si>
    <t>Texto Refundido PlaEspecial por modif.traza o cambios sustanciales proyecto</t>
  </si>
  <si>
    <t>Texto Refundido Pla Especial originado por modificación de traza o cambios sustanciales del proyecto</t>
  </si>
  <si>
    <t>XN0637</t>
  </si>
  <si>
    <t>NA6380</t>
  </si>
  <si>
    <t>Estudios singulares (Estudio topográfico vegetación, Simulaciones,…)</t>
  </si>
  <si>
    <t>Estudios singulares (Estudio topográfico vegetación, Simulaciones,…)tecnico/dia</t>
  </si>
  <si>
    <t>XN0638</t>
  </si>
  <si>
    <t>NA6390</t>
  </si>
  <si>
    <t>Dirección de obra ambiental</t>
  </si>
  <si>
    <t>Dirección de obra ambiental / visita</t>
  </si>
  <si>
    <t>XN0639</t>
  </si>
  <si>
    <t>NA6400</t>
  </si>
  <si>
    <t>Control Arqueológico de las Obras</t>
  </si>
  <si>
    <t>Control Arqueológico de las Obras / dia</t>
  </si>
  <si>
    <t>XN0640</t>
  </si>
  <si>
    <t>NB0050</t>
  </si>
  <si>
    <t>Desbroce y limpieza del terreno, incluso capa vegetal hasta 25 cm de espesor, no incluye tocones ni árboles, incluyendo la carga sobre camión.</t>
  </si>
  <si>
    <t>XN1005</t>
  </si>
  <si>
    <t>NB0100</t>
  </si>
  <si>
    <t>Desmonte y limpieza de cualquier clase de terreno (excepto roca u hormigón) hasta la cota requerida por la D.F., incluyendo carga sobre camión.</t>
  </si>
  <si>
    <t>XN1010</t>
  </si>
  <si>
    <t>NB0150</t>
  </si>
  <si>
    <t xml:space="preserve">Excavación de cualquier clase de terreno (excepto roca u hormigón) en apertura de zanjas, cimentaciones, pozos, etc. Incluye; preparación, marcado, excavación y carga sobre camión. </t>
  </si>
  <si>
    <t>XN1015</t>
  </si>
  <si>
    <t>NB0200</t>
  </si>
  <si>
    <t>Excavación o demolición en roca u hormigón con medios mecánicos. Incluye; preparación, marcado, excavación y carga sobre camión.</t>
  </si>
  <si>
    <t>XN1020</t>
  </si>
  <si>
    <t>NB0210</t>
  </si>
  <si>
    <t>Suplemento por excavacion de zanjas y cimentaciones de forma manual, zanjas de cables, red de tierras, etc.en  terreno compacto. Por indicacion de la propiedad. Tierras dejadas en el borde.</t>
  </si>
  <si>
    <t>XN1021</t>
  </si>
  <si>
    <t>NB0220</t>
  </si>
  <si>
    <t>XN1022</t>
  </si>
  <si>
    <t>NB0250</t>
  </si>
  <si>
    <t>Apertura y cierre con medios mecánicos de zanja de aproximadamente 0,7 x 1,2 m (ancho x profundidad), en terreno compacto, para tendido de cables de potencia, no está incluido el tendido y sí la preparación, marcado de zanja, excavación, relleno con arena, ladrillo, cinta señalización y compactación hasta la cota 0. Se ejecutará según plano de la propiedad</t>
  </si>
  <si>
    <t>XN1025</t>
  </si>
  <si>
    <t>NB0260</t>
  </si>
  <si>
    <t>Apertura y cierre con medios mecánicos de zanja de 0,7 x 1,2 m (ancho x profundidad),en terreno compacto, para tendido de cables de potencia, no está incluido el tendido ni la aportación de tubos, y sí la preparación, marcado de zanja, excavación, colocacion y hormigonado de 3 tubos de hasta 160 mm, relleno con material de excavacion, ladrillo, cinta señalización y compactación hasta la cota 0. Se ejecutará según plano de la propiedad</t>
  </si>
  <si>
    <t>XN1026</t>
  </si>
  <si>
    <t>NB0270</t>
  </si>
  <si>
    <t>Suplemento por apertura y cierre de zanjas de forma manual en terreno compacto, no incluidas en otra partida y realizadas por indicacion de la propiedad</t>
  </si>
  <si>
    <t>XN1027</t>
  </si>
  <si>
    <t>NB0300</t>
  </si>
  <si>
    <t>Apertura y cierre de zanja de aproximadamente 0,4 x 0,8 m (ancho x profundidad) en terreno compacto ,para tendido red de tierras subterránea, no está incluido el tendido y sí la preparación, marcado de la zanja, excavación, relleno con tierra vegetal hasta 0,4 m y relleno con material procedente de la excavación compactada en capas de 20 cm, hasta llegar a cota 0. Se ejecutará según plano de la propiedad</t>
  </si>
  <si>
    <t>XN1030</t>
  </si>
  <si>
    <t>NB0310</t>
  </si>
  <si>
    <t>Terraplenado en superficie.</t>
  </si>
  <si>
    <t>XN1031</t>
  </si>
  <si>
    <t>NB0320</t>
  </si>
  <si>
    <t>XN1032</t>
  </si>
  <si>
    <t>NB0330</t>
  </si>
  <si>
    <t>XN1033</t>
  </si>
  <si>
    <t>NB0350</t>
  </si>
  <si>
    <t>XN1035</t>
  </si>
  <si>
    <t>NB0400</t>
  </si>
  <si>
    <t>XN1040</t>
  </si>
  <si>
    <t>NB0450</t>
  </si>
  <si>
    <t>Suminist. y extendido arena o gravilla machacada 18-20mm en subbase edific.</t>
  </si>
  <si>
    <t>XN1045</t>
  </si>
  <si>
    <t>NB0500</t>
  </si>
  <si>
    <t>XN1050</t>
  </si>
  <si>
    <t>NB0510</t>
  </si>
  <si>
    <t xml:space="preserve">Suminist. y extendido grava de canto rodado, con  granulometría 50/70 mm. </t>
  </si>
  <si>
    <t>XN1051</t>
  </si>
  <si>
    <t>NB0520</t>
  </si>
  <si>
    <t>XN1052</t>
  </si>
  <si>
    <t>NB0550</t>
  </si>
  <si>
    <t>XN1055</t>
  </si>
  <si>
    <t>NB0560</t>
  </si>
  <si>
    <t>Suplemento por excavacion de zanjas y cimentaciones de forma manual.</t>
  </si>
  <si>
    <t>Suplemento por excavacion de zanjas y cimentaciones de forma manual, zanjas de cables, red de tierras, etc.en terreno de tránsito. Por indicacion de la propiedad</t>
  </si>
  <si>
    <t>XN1056</t>
  </si>
  <si>
    <t>NB0570</t>
  </si>
  <si>
    <t xml:space="preserve">Suplemento por entibación total o parcial de zanjas, hasta 3m de alto </t>
  </si>
  <si>
    <t>XN1057</t>
  </si>
  <si>
    <t>NB0580</t>
  </si>
  <si>
    <t>Sum.,vert.,exten.manual.grava 30-40mm rell.trasdos m.horm.y cont.,o drenaje</t>
  </si>
  <si>
    <t>Suministro, vertido y extendido manual  de grava de 30-40 mm en relleno de trasdos de muros de hormigón y de contención, o para drenaje.</t>
  </si>
  <si>
    <t>XN1058</t>
  </si>
  <si>
    <t>NB0590</t>
  </si>
  <si>
    <t>Sum.,vert.,exten.mecan.grava 30-40mm rell. trasdos m.horm.y cont.,o drenaje</t>
  </si>
  <si>
    <t>Suministro, vertido y extendido con medios mecánicos  de grava de 30-40 mm en relleno de trasdos de muros de hormigón y de contención, o para drenaje.</t>
  </si>
  <si>
    <t>XN1059</t>
  </si>
  <si>
    <t>NB0600</t>
  </si>
  <si>
    <t xml:space="preserve">Suminist.,vertido y extend. arena en cajones o zanjas p. recorridos cables </t>
  </si>
  <si>
    <t xml:space="preserve">Suministro,vertido y extendido de arena en cajones o zanjas para  recorridos de cables </t>
  </si>
  <si>
    <t>XN1060</t>
  </si>
  <si>
    <t>NB1050</t>
  </si>
  <si>
    <t>Encofrado recto con chapas metálicas o en madera machihembrada cepillada, para hormigón visto en muros a una o dos caras, hasta 3 m. de altura . Incluye el suministro de materiales, ejecución del encofrado y desencofrado y el desencofrante.</t>
  </si>
  <si>
    <t>XN1105</t>
  </si>
  <si>
    <t>NB1060</t>
  </si>
  <si>
    <t>XN1106</t>
  </si>
  <si>
    <t>NB1070</t>
  </si>
  <si>
    <t>XN1107</t>
  </si>
  <si>
    <t>NB1100</t>
  </si>
  <si>
    <t>XN1110</t>
  </si>
  <si>
    <t>NB1110</t>
  </si>
  <si>
    <t>Encofrado para losas, para altura máximo 3 m, con tablero de madera de pino</t>
  </si>
  <si>
    <t>XN1111</t>
  </si>
  <si>
    <t>NB1120</t>
  </si>
  <si>
    <t>XN1112</t>
  </si>
  <si>
    <t>NB1150</t>
  </si>
  <si>
    <t>XN1115</t>
  </si>
  <si>
    <t>NB1160</t>
  </si>
  <si>
    <t>XN1116</t>
  </si>
  <si>
    <t>NB1200</t>
  </si>
  <si>
    <t>XN1120</t>
  </si>
  <si>
    <t>NB1250</t>
  </si>
  <si>
    <t>XN1125</t>
  </si>
  <si>
    <t>NB1300</t>
  </si>
  <si>
    <t>XN1130</t>
  </si>
  <si>
    <t>NB1350</t>
  </si>
  <si>
    <t>XN1135</t>
  </si>
  <si>
    <t>NB1400</t>
  </si>
  <si>
    <t>Suministro de hormigón HA-25/-/12/ I para armar ( para cualquier densidad de armadura de hierro por m3 ) de cualquier  consistencia y clase de exposición I , IIa , IIb,  amasado en planta, colocado en obra vertido directamente desde el camión, vibrado y curado. Incluye; preparación, aporte de vallas para el emplazamiento de camión cuba (en caso necesario), vertido de hormigón, extendido y aplanado del mismo, y recogida de vallas.</t>
  </si>
  <si>
    <t>XN1140</t>
  </si>
  <si>
    <t>NB1450</t>
  </si>
  <si>
    <t>Suministro de hormigón HA-25/-/20 para armar ( para cualquier densidad de armadura de hierro por m3 ) de cualquier consistencia y clase de exposición I ,IIa,IIb, , amasado en planta, colocado en obra vertido directamente desde el camión, vibrado y curado. Incluye; preparación, aporte de vallas para el emplazamiento de camión cuba (en caso necesario), vertido de hormigón, extendido y aplanado del mismo, y recogida de vallas.</t>
  </si>
  <si>
    <t>XN1145</t>
  </si>
  <si>
    <t>NB1500</t>
  </si>
  <si>
    <t>Suministro de hormigón HA-25/-/40 para armar ( para cualquier densidad de armadura de hierro por m3 ) de cualquier consistencia y clase de exposición I, IIa,IIb,  , amasado en planta, colocado en obra vertido directamente desde el camión, vibrado y curado. Incluye; preparación, aporte de vallas para el emplazamiento de camión cuba (en caso necesario), vertido de hormigón, extendido y aplanado del mismo, y recogida de vallas.</t>
  </si>
  <si>
    <t>XN1150</t>
  </si>
  <si>
    <t>NB1550</t>
  </si>
  <si>
    <t>XN1155</t>
  </si>
  <si>
    <t>NB1560</t>
  </si>
  <si>
    <t>XN1156</t>
  </si>
  <si>
    <t>NB1570</t>
  </si>
  <si>
    <t>XN1157</t>
  </si>
  <si>
    <t>NB1580</t>
  </si>
  <si>
    <t>XN1158</t>
  </si>
  <si>
    <t>NB1590</t>
  </si>
  <si>
    <t>XN1159</t>
  </si>
  <si>
    <t>NB1600</t>
  </si>
  <si>
    <r>
      <t xml:space="preserve">Ejecución de pilote CPI-8,  </t>
    </r>
    <r>
      <rPr>
        <sz val="10"/>
        <rFont val="Calibri"/>
        <family val="2"/>
      </rPr>
      <t>diam. 65 cm</t>
    </r>
  </si>
  <si>
    <t>XN1160</t>
  </si>
  <si>
    <t>NB1610</t>
  </si>
  <si>
    <t>XN1161</t>
  </si>
  <si>
    <t>NB1620</t>
  </si>
  <si>
    <t>XN1162</t>
  </si>
  <si>
    <t>NB1630</t>
  </si>
  <si>
    <t>Encofrado recto ch.metál./mad.mach., horm.visto muro 1/2 caras, &lt;6 m altura</t>
  </si>
  <si>
    <t>Encofrado recto con chapas metálicas o en madera machihembrada cepillada, para hormigón visto en muros a una o dos caras, hasta 6 m. de altura. Incluye el suministro de materiales, ejecución del encofrado y desencofrado y el desencofrante.</t>
  </si>
  <si>
    <t>XN1163</t>
  </si>
  <si>
    <t>NB1640</t>
  </si>
  <si>
    <t>Supl. importe hormig. por clase exposic.química agresiva debil,media,fuerte</t>
  </si>
  <si>
    <t>Suplemento en el importe del hormigón por clase de exposición química agresiva debil(Qa),media(Qb) o fuerte (Qc)</t>
  </si>
  <si>
    <t>XN1164</t>
  </si>
  <si>
    <t>NB1650</t>
  </si>
  <si>
    <t>Suplemento en el importe del hormigón  por consistencia fluida</t>
  </si>
  <si>
    <t>XN1165</t>
  </si>
  <si>
    <t>NB1660</t>
  </si>
  <si>
    <t>Suplemento en el importe del hormigón  por consistencia líquida</t>
  </si>
  <si>
    <t>XN1166</t>
  </si>
  <si>
    <t>NB1670</t>
  </si>
  <si>
    <t>Suplemento importe hormigón por la utilización de cemento sulforesistente.</t>
  </si>
  <si>
    <t>Suplemento en el importe del hormigón  por la utilización de cemento sulforesistente.</t>
  </si>
  <si>
    <t>XN1167</t>
  </si>
  <si>
    <t>NB1680</t>
  </si>
  <si>
    <t>Suplemento por vertido hormigón con autobomba,para mínimo 60m3 hormigón</t>
  </si>
  <si>
    <t>Suplemento por vertido del hormigón mediante autobomba,para un mínimo de 60 m3 de hormigón.</t>
  </si>
  <si>
    <t>XN1168</t>
  </si>
  <si>
    <t>NB1690</t>
  </si>
  <si>
    <t>Suplemento por vertido hormigón con autobomba,para menos de 60m3 hormigón.</t>
  </si>
  <si>
    <t>Suplemento por vertido del hormigón mediante autobomba,para cantidades menores de 60 m3 de hormigón.</t>
  </si>
  <si>
    <t>XN1169</t>
  </si>
  <si>
    <t>NB1700</t>
  </si>
  <si>
    <t>Suplem.vertido hormig.con cubilote 250 l.con camión grúa,para mín.30m3 horm</t>
  </si>
  <si>
    <t>Suplemento por vertido del hormigón con cubilote de 250 l.con camión grúa,para un mínimo de 30 m3 de hormigón.</t>
  </si>
  <si>
    <t>XN1170</t>
  </si>
  <si>
    <t>NB1710</t>
  </si>
  <si>
    <t>Suplem.vert.hormig.con cubilote 250l.con camión grúa,cant.menores 30m3 horm</t>
  </si>
  <si>
    <t>Suplemento por vertido del hormigón con cubilote de 250 l.con camión grúa,para cantidades menores de 30 m3 de hormigón.</t>
  </si>
  <si>
    <t>XN1171</t>
  </si>
  <si>
    <t>NB1720</t>
  </si>
  <si>
    <t>Ejecuc. pilote diámetro 30cm con barrena continua,tipo CPI-8, según NTE-CPI</t>
  </si>
  <si>
    <t>Ejecución de pilote de diámetro de 30 cm con barrena continua, tipo CPI-8, según NTE-CPI, incluyendo hormigón HA-30 Arido 12 y fluido con superfluidificante, colocación, cortes, soldados y/o empalmes de armaduras (sin sumistro de acero)  así como la carga y transporte de material de desecho a vertedero, si fuera necesario, incluyendo el canon de vertido.</t>
  </si>
  <si>
    <t>XN1172</t>
  </si>
  <si>
    <t>NB1730</t>
  </si>
  <si>
    <t>Ejecuc.pilote diámetro 45cm con barrena continua, tipo CPI-8,según NTE-CPI.</t>
  </si>
  <si>
    <t>Ejecución de pilote de diámetro de 45 cm con barrena continua, tipo CPI-8, según NTE-CPI, incluyendo hormigón HA-30 Arido 12 y fluido con superfluidificante, colocación, cortes, soldados y/o empalmes de armaduras (sin sumistro de acero)   así como la carga y transporte de material de desecho a vertedero, si fuera necesario, incluyendo el canon de vertido.</t>
  </si>
  <si>
    <t>XN1173</t>
  </si>
  <si>
    <t>NB1740</t>
  </si>
  <si>
    <t>Ejecuc.micropilote inyecc.autoperforant IschebeckTitan o similar,barra73/53</t>
  </si>
  <si>
    <t>Ejecución de micropilote de inyección autoperforante Ischebeck Titan o similar, barra 73/53, incluyendo suministro de acero y lechada, así com la carga y transporte del material de desecho a vertedero,si fuera necesario,incluyendo el canon de vertido.</t>
  </si>
  <si>
    <t>XN1174</t>
  </si>
  <si>
    <t>NB1750</t>
  </si>
  <si>
    <t>Ejecución micropilpte encam. t.acero d.88,9mm/e.6,5mm, emp.enc.30cm,p.met.</t>
  </si>
  <si>
    <t>Ejecución de micropilote encamisado con tubo de acero de diámetro 88,9 mm y espesor 6,5 mm, empotramiento en los encepados , de 30 cm , con placa metálica de 300x300x15 mm en cada cabeza de tubo . Incluye  suministro de acero y  lechada,  así como la carga y transporte del material de desecho a vertedero,si fuera necesario,incluyendo el canon de vertido.</t>
  </si>
  <si>
    <t>XN1175</t>
  </si>
  <si>
    <t>NB1760</t>
  </si>
  <si>
    <t>Ejecución micropilpte encam. t.acero d.101,6mm/esp.7mm, emp.enc.30cm,p.met.</t>
  </si>
  <si>
    <t>Ejecución de micropilote encamisado con tubo de acero de diámetro 101,6 mm y espesor 7 mm, empotramiento en los encepados , de 30 cm , con placa metálica de 300x300x15 mm en cada cabeza de tubo.  Incluye  suministro de acero y lechada,  así como la carga y transporte del material de desecho a vertedero,si fuera necesario,incluyendo el canon de vertido.</t>
  </si>
  <si>
    <t>XN1176</t>
  </si>
  <si>
    <t>NB2050</t>
  </si>
  <si>
    <t>XN1205</t>
  </si>
  <si>
    <t>NB2200</t>
  </si>
  <si>
    <t>XN1220</t>
  </si>
  <si>
    <t>NB2210</t>
  </si>
  <si>
    <t>XN1221</t>
  </si>
  <si>
    <t>NB2220</t>
  </si>
  <si>
    <t>XN1222</t>
  </si>
  <si>
    <t>NB2250</t>
  </si>
  <si>
    <t>XN1225</t>
  </si>
  <si>
    <t>NB2260</t>
  </si>
  <si>
    <t>XN1226</t>
  </si>
  <si>
    <t>NB2270</t>
  </si>
  <si>
    <t>XN1227</t>
  </si>
  <si>
    <t>NB2300</t>
  </si>
  <si>
    <t>XN1230</t>
  </si>
  <si>
    <t>NB2350</t>
  </si>
  <si>
    <t>XN1235</t>
  </si>
  <si>
    <t>NB2400</t>
  </si>
  <si>
    <t>XN1240</t>
  </si>
  <si>
    <t>NB2450</t>
  </si>
  <si>
    <t>XN1245</t>
  </si>
  <si>
    <t>NB2460</t>
  </si>
  <si>
    <t>XN1246</t>
  </si>
  <si>
    <t>NB2500</t>
  </si>
  <si>
    <t>XN1250</t>
  </si>
  <si>
    <t>NB2550</t>
  </si>
  <si>
    <t>XN1255</t>
  </si>
  <si>
    <t>NB2600</t>
  </si>
  <si>
    <t>XN1260</t>
  </si>
  <si>
    <t>NB3050</t>
  </si>
  <si>
    <t>XN1305</t>
  </si>
  <si>
    <t>NB3100</t>
  </si>
  <si>
    <t>XN1310</t>
  </si>
  <si>
    <t>NB3150</t>
  </si>
  <si>
    <t>XN1315</t>
  </si>
  <si>
    <t>NB3200</t>
  </si>
  <si>
    <t>Construcción zanja de gravas para instalación tubería dren hasta Diam200mm</t>
  </si>
  <si>
    <t>Construcción zanja de gravas para instalación tubería dren hasta Diam200 mm, según planos de Proyecto Tipo SPH10601o equivalente. Incluida excavación mecánica hasta 2 m de profundidad y 0,60 m de ancho, refino de paredes y fondos resultantes, transporte de tierras a vertedero, relleno de zanjas y pozos con gravas para drenaje en tongadas de 25 cm como máximo, suministro y colocación de geotextil de 150 gr/m2 en trasdós muro contención de tierras, y suministro y colocación tubo Dren hasta Diam.200 mm</t>
  </si>
  <si>
    <t>XN1320</t>
  </si>
  <si>
    <t>NB3210</t>
  </si>
  <si>
    <t>XN1321</t>
  </si>
  <si>
    <t>NB3220</t>
  </si>
  <si>
    <t>XN1322</t>
  </si>
  <si>
    <t>NB3230</t>
  </si>
  <si>
    <t>XN1323</t>
  </si>
  <si>
    <t>NB3240</t>
  </si>
  <si>
    <t>XN1324</t>
  </si>
  <si>
    <t>NB3250</t>
  </si>
  <si>
    <t>XN1325</t>
  </si>
  <si>
    <t>NB3300</t>
  </si>
  <si>
    <t>XN1330</t>
  </si>
  <si>
    <t>NB3310</t>
  </si>
  <si>
    <t>XN1331</t>
  </si>
  <si>
    <t>NB3320</t>
  </si>
  <si>
    <t>XN1332</t>
  </si>
  <si>
    <t>NB3330</t>
  </si>
  <si>
    <t>XN1333</t>
  </si>
  <si>
    <t>NB3340</t>
  </si>
  <si>
    <t>XN1334</t>
  </si>
  <si>
    <t>NB3350</t>
  </si>
  <si>
    <t>XN1335</t>
  </si>
  <si>
    <t>NB4050</t>
  </si>
  <si>
    <t>XN1405</t>
  </si>
  <si>
    <t>NB4100</t>
  </si>
  <si>
    <t>XN1410</t>
  </si>
  <si>
    <t>NB4110</t>
  </si>
  <si>
    <t>XN1411</t>
  </si>
  <si>
    <t>NB4120</t>
  </si>
  <si>
    <t>XN1412</t>
  </si>
  <si>
    <t>NB5050</t>
  </si>
  <si>
    <t>XN1505</t>
  </si>
  <si>
    <t>NB5060</t>
  </si>
  <si>
    <t>Construc.valla cerram. SE, AMBIENTE NORMAL, valla electrosoldada galvaniz.</t>
  </si>
  <si>
    <t>XN1506</t>
  </si>
  <si>
    <t>NB5070</t>
  </si>
  <si>
    <t>Construc.valla cerram.SE, AMBIENTE AGRESIVO/MARINO,valla electrosol.plastif</t>
  </si>
  <si>
    <t>XN1507</t>
  </si>
  <si>
    <t>NB5100</t>
  </si>
  <si>
    <t>XN1510</t>
  </si>
  <si>
    <t>NB5130</t>
  </si>
  <si>
    <t>XN1513</t>
  </si>
  <si>
    <t>NB5140</t>
  </si>
  <si>
    <t>XN1514</t>
  </si>
  <si>
    <t>NB5150</t>
  </si>
  <si>
    <t>XN1515</t>
  </si>
  <si>
    <t>NB5160</t>
  </si>
  <si>
    <t>XN1516</t>
  </si>
  <si>
    <t>NB5170</t>
  </si>
  <si>
    <t>XN1517</t>
  </si>
  <si>
    <t>NB5200</t>
  </si>
  <si>
    <t>XN1520</t>
  </si>
  <si>
    <t>NB5250</t>
  </si>
  <si>
    <t>Montaje placas macizas prefabricadas hormigón, 1,50m anchura y 12cm espesor</t>
  </si>
  <si>
    <t>XN1525</t>
  </si>
  <si>
    <t>NB5300</t>
  </si>
  <si>
    <t>XN1530</t>
  </si>
  <si>
    <t>NB5350</t>
  </si>
  <si>
    <t>XN1535</t>
  </si>
  <si>
    <t>NB5360</t>
  </si>
  <si>
    <t>Sum.y montaje placas macizas pref.hormig.,esp.15cm,alt.3m, muros cortafuego</t>
  </si>
  <si>
    <t>Suministro y montaje de placas macizas prefabricadas de hormigón ,colocadas horizontalmente, de 15 cm de espesor , de  3 m de altura  , encajadas en pilares prefabricados, de color gris para muros cortafuegos en zona de transformadores. Incluye; transporte, medios de elevación, y todo lo necesario para dejar el montaje terminado, según plano SPH205.</t>
  </si>
  <si>
    <t>XN1536</t>
  </si>
  <si>
    <t>NB5370</t>
  </si>
  <si>
    <t>Sum.y montaje placas macizas pref.hormig.,esp.20cm,alt.3m, muros cortafuego</t>
  </si>
  <si>
    <t>Suministro y montaje de placas macizas prefabricadas de hormigón ,de 20 cm de espesor,colocadas horizontalmente, de 3 m de altura  , encajadas en pilares prefabricados, de color gris para muros cortafuegos en zona de transformadores. Incluye; transporte, medios de elevación, y todo lo necesario para dejar el montaje terminado, según plano SPH205.</t>
  </si>
  <si>
    <t>XN1537</t>
  </si>
  <si>
    <t>NB5380</t>
  </si>
  <si>
    <t>Sum.y montaje pilar hormig.armado prefabr., 0,40x0,40m, muros cortafuegos</t>
  </si>
  <si>
    <t>Suministro y montaje de pilar de hormigón armado prefabricado para muros cortafuegos en zona de transformadores de potencia de 0,40x0,40 m de sección con dos encastes laterales. Incluido transporte, cimentación según plano del SPH205, y todo lo necesario para dejar terminado en montaje.Altura máxima 6 m</t>
  </si>
  <si>
    <t>XN1538</t>
  </si>
  <si>
    <t>NB6050</t>
  </si>
  <si>
    <t>Construcción de vial en zona entrada a cubeto de transformador de potencia</t>
  </si>
  <si>
    <t>XN1605</t>
  </si>
  <si>
    <t>NB6060</t>
  </si>
  <si>
    <t>XN1606</t>
  </si>
  <si>
    <t>NB6070</t>
  </si>
  <si>
    <t>XN1607</t>
  </si>
  <si>
    <t>NB6150</t>
  </si>
  <si>
    <t>XN1615</t>
  </si>
  <si>
    <t>NB6300</t>
  </si>
  <si>
    <t>XN1630</t>
  </si>
  <si>
    <t>NB6310</t>
  </si>
  <si>
    <t>XN1631</t>
  </si>
  <si>
    <t>NB6320</t>
  </si>
  <si>
    <t>XN1632</t>
  </si>
  <si>
    <t>NB6400</t>
  </si>
  <si>
    <t>XN1640</t>
  </si>
  <si>
    <t>NB6410</t>
  </si>
  <si>
    <t>XN1641</t>
  </si>
  <si>
    <t>NB6420</t>
  </si>
  <si>
    <t>XN1642</t>
  </si>
  <si>
    <t>NB6430</t>
  </si>
  <si>
    <t>XN1643</t>
  </si>
  <si>
    <t>NB6440</t>
  </si>
  <si>
    <t>Suministro e instalación depósito prefabricado para aceite de 25m3 con losa</t>
  </si>
  <si>
    <t>XN1644</t>
  </si>
  <si>
    <t>NB6450</t>
  </si>
  <si>
    <t>XN1645</t>
  </si>
  <si>
    <t>NB6460</t>
  </si>
  <si>
    <t>Suministro e instalación depósito prefabricado para aceite de 40m3 con losa</t>
  </si>
  <si>
    <t>XN1646</t>
  </si>
  <si>
    <t>NB6470</t>
  </si>
  <si>
    <t>XN1647</t>
  </si>
  <si>
    <t>NB6480</t>
  </si>
  <si>
    <t>Suministro e instalación depósito prefabricado para aceite de 60m3 con losa</t>
  </si>
  <si>
    <t>XN1648</t>
  </si>
  <si>
    <t>NB6630</t>
  </si>
  <si>
    <t>XN1663</t>
  </si>
  <si>
    <t>NB6640</t>
  </si>
  <si>
    <t>XN1664</t>
  </si>
  <si>
    <t>NB6650</t>
  </si>
  <si>
    <t>XN1665</t>
  </si>
  <si>
    <t>NB6660</t>
  </si>
  <si>
    <t>XN1666</t>
  </si>
  <si>
    <t>NB6670</t>
  </si>
  <si>
    <t>XN1667</t>
  </si>
  <si>
    <t>NB6680</t>
  </si>
  <si>
    <t>XN1668</t>
  </si>
  <si>
    <t>NB6690</t>
  </si>
  <si>
    <t>XN1669</t>
  </si>
  <si>
    <t>NB66A0</t>
  </si>
  <si>
    <t>XN166A</t>
  </si>
  <si>
    <t>NB66B0</t>
  </si>
  <si>
    <t>XN166B</t>
  </si>
  <si>
    <t>NC0050</t>
  </si>
  <si>
    <t>XN2005</t>
  </si>
  <si>
    <t>NC0100</t>
  </si>
  <si>
    <t>XN2010</t>
  </si>
  <si>
    <t>NC0150</t>
  </si>
  <si>
    <t>XN2015</t>
  </si>
  <si>
    <t>NC0200</t>
  </si>
  <si>
    <t>XN2020</t>
  </si>
  <si>
    <t>NC0250</t>
  </si>
  <si>
    <t xml:space="preserve">Pared cerramiento de 10cm espesor con ladrillo doble hueco para revestir </t>
  </si>
  <si>
    <t>XN2025</t>
  </si>
  <si>
    <t>NC0300</t>
  </si>
  <si>
    <t>XN2030</t>
  </si>
  <si>
    <t>NC0310</t>
  </si>
  <si>
    <t>XN2031</t>
  </si>
  <si>
    <t>NC0350</t>
  </si>
  <si>
    <t>XN2035</t>
  </si>
  <si>
    <t>NC0400</t>
  </si>
  <si>
    <t>Fábrica de 1 pie de espesor realizada con ladrillo perforado para revestir.</t>
  </si>
  <si>
    <t>XN2040</t>
  </si>
  <si>
    <t>NC0410</t>
  </si>
  <si>
    <t>XN2041</t>
  </si>
  <si>
    <t>NC0450</t>
  </si>
  <si>
    <t>XN2045</t>
  </si>
  <si>
    <t>NC0500</t>
  </si>
  <si>
    <t>XN2050</t>
  </si>
  <si>
    <t>NC0550</t>
  </si>
  <si>
    <t>XN2055</t>
  </si>
  <si>
    <t>NC0600</t>
  </si>
  <si>
    <t>XN2060</t>
  </si>
  <si>
    <t>NC1050</t>
  </si>
  <si>
    <t>XN2105</t>
  </si>
  <si>
    <t>NC1100</t>
  </si>
  <si>
    <t>Solera de cimentación incluyendo 15 cm de tendido de gravas de 5 a 7 cm, vertido de hormigón HA-25/B/12 con un espesor igualmente de 15 cm y mallazo Diam.8c/20 cm.</t>
  </si>
  <si>
    <t>XN2110</t>
  </si>
  <si>
    <t>NC1150</t>
  </si>
  <si>
    <t>XN2115</t>
  </si>
  <si>
    <t>NC1160</t>
  </si>
  <si>
    <t>XN2116</t>
  </si>
  <si>
    <t>NC1170</t>
  </si>
  <si>
    <t>XN2117</t>
  </si>
  <si>
    <t>NC1200</t>
  </si>
  <si>
    <t>XN2120</t>
  </si>
  <si>
    <t>NC1250</t>
  </si>
  <si>
    <t>XN2125</t>
  </si>
  <si>
    <t>NC1300</t>
  </si>
  <si>
    <t>XN2130</t>
  </si>
  <si>
    <t>NC1350</t>
  </si>
  <si>
    <t>XN2135</t>
  </si>
  <si>
    <t>NC1400</t>
  </si>
  <si>
    <t>XN2140</t>
  </si>
  <si>
    <t>NC1450</t>
  </si>
  <si>
    <t>XN2145</t>
  </si>
  <si>
    <t>NC2050</t>
  </si>
  <si>
    <t>XN2205</t>
  </si>
  <si>
    <t>NC2100</t>
  </si>
  <si>
    <t>XN2210</t>
  </si>
  <si>
    <t>NC2200</t>
  </si>
  <si>
    <t>XN2220</t>
  </si>
  <si>
    <t>NC2250</t>
  </si>
  <si>
    <t>XN2225</t>
  </si>
  <si>
    <t>NC2300</t>
  </si>
  <si>
    <t>XN2230</t>
  </si>
  <si>
    <t>NC2310</t>
  </si>
  <si>
    <t>XN2231</t>
  </si>
  <si>
    <t>NC2320</t>
  </si>
  <si>
    <t>XN2232</t>
  </si>
  <si>
    <t>NC3050</t>
  </si>
  <si>
    <t>XN2305</t>
  </si>
  <si>
    <t>NC3100</t>
  </si>
  <si>
    <t>XN2310</t>
  </si>
  <si>
    <t>NC3150</t>
  </si>
  <si>
    <t>XN2315</t>
  </si>
  <si>
    <t>NC3200</t>
  </si>
  <si>
    <t>XN2320</t>
  </si>
  <si>
    <t>NC3250</t>
  </si>
  <si>
    <t>XN2325</t>
  </si>
  <si>
    <t>NC3300</t>
  </si>
  <si>
    <t>XN2330</t>
  </si>
  <si>
    <t>NC3350</t>
  </si>
  <si>
    <t>XN2335</t>
  </si>
  <si>
    <t>NC3400</t>
  </si>
  <si>
    <t>XN2340</t>
  </si>
  <si>
    <t>NC3450</t>
  </si>
  <si>
    <t>XN2345</t>
  </si>
  <si>
    <t>NC4050</t>
  </si>
  <si>
    <t>XN2405</t>
  </si>
  <si>
    <t>NC4100</t>
  </si>
  <si>
    <t>XN2410</t>
  </si>
  <si>
    <t>NC4150</t>
  </si>
  <si>
    <t>XN2415</t>
  </si>
  <si>
    <t>NC4200</t>
  </si>
  <si>
    <t>XN2420</t>
  </si>
  <si>
    <t>NC5050</t>
  </si>
  <si>
    <t>XN2505</t>
  </si>
  <si>
    <t>NC5100</t>
  </si>
  <si>
    <t>XN2510</t>
  </si>
  <si>
    <t>NC5150</t>
  </si>
  <si>
    <t>XN2515</t>
  </si>
  <si>
    <t>NC5200</t>
  </si>
  <si>
    <t>XN2520</t>
  </si>
  <si>
    <t>NC5250</t>
  </si>
  <si>
    <t>XN2525</t>
  </si>
  <si>
    <t>NC5300</t>
  </si>
  <si>
    <t>XN2530</t>
  </si>
  <si>
    <t>NC5350</t>
  </si>
  <si>
    <t>XN2535</t>
  </si>
  <si>
    <t>NC5400</t>
  </si>
  <si>
    <t>XN2540</t>
  </si>
  <si>
    <t>NC5450</t>
  </si>
  <si>
    <t>XN2545</t>
  </si>
  <si>
    <t>NC5500</t>
  </si>
  <si>
    <t>XN2550</t>
  </si>
  <si>
    <t>NC5550</t>
  </si>
  <si>
    <t>XN2555</t>
  </si>
  <si>
    <t>NC5560</t>
  </si>
  <si>
    <t>XN2556</t>
  </si>
  <si>
    <t>NC5650</t>
  </si>
  <si>
    <t>XN2565</t>
  </si>
  <si>
    <t>NC5700</t>
  </si>
  <si>
    <t>XN2570</t>
  </si>
  <si>
    <t>NC6050</t>
  </si>
  <si>
    <t>XN2605</t>
  </si>
  <si>
    <t>NC6100</t>
  </si>
  <si>
    <t>XN2610</t>
  </si>
  <si>
    <t>NC6150</t>
  </si>
  <si>
    <t>XN2615</t>
  </si>
  <si>
    <t>NC6200</t>
  </si>
  <si>
    <t>XN2620</t>
  </si>
  <si>
    <t>NC6400</t>
  </si>
  <si>
    <t>Carpinte. metálica puerta 2 hojas abatibles y frente superior fijo(tipoP-1)</t>
  </si>
  <si>
    <t>XN2640</t>
  </si>
  <si>
    <t>NC6420</t>
  </si>
  <si>
    <t>Carpint.metál.puerta 2 h.abat. inf. y frente sup.con puerta 2 h.ab.(t.P-2)</t>
  </si>
  <si>
    <t>XN2642</t>
  </si>
  <si>
    <t>NC6440</t>
  </si>
  <si>
    <t>Carpint.metál.puerta 2 h.abat. inf. y frente sup.con puerta 2 h.ab.(t.P-3)</t>
  </si>
  <si>
    <t>XN2644</t>
  </si>
  <si>
    <t>NC6480</t>
  </si>
  <si>
    <t>XN2648</t>
  </si>
  <si>
    <t>NC6500</t>
  </si>
  <si>
    <t>XN2650</t>
  </si>
  <si>
    <t>NC6600</t>
  </si>
  <si>
    <t>XN2660</t>
  </si>
  <si>
    <t>NC6650</t>
  </si>
  <si>
    <t>XN2665</t>
  </si>
  <si>
    <t>NC6700</t>
  </si>
  <si>
    <t>XN2670</t>
  </si>
  <si>
    <t>NC6720</t>
  </si>
  <si>
    <t>XN2672</t>
  </si>
  <si>
    <t>NC6740</t>
  </si>
  <si>
    <t>XN2674</t>
  </si>
  <si>
    <t>NC6760</t>
  </si>
  <si>
    <t>XN2676</t>
  </si>
  <si>
    <t>NC6780</t>
  </si>
  <si>
    <t>XN2678</t>
  </si>
  <si>
    <t>NC6790</t>
  </si>
  <si>
    <t>XN2679</t>
  </si>
  <si>
    <t>NC7050</t>
  </si>
  <si>
    <t>XN2705</t>
  </si>
  <si>
    <t>NC7100</t>
  </si>
  <si>
    <t>XN2710</t>
  </si>
  <si>
    <t>NC7400</t>
  </si>
  <si>
    <t>XN2740</t>
  </si>
  <si>
    <t>NC7500</t>
  </si>
  <si>
    <t>XN2750</t>
  </si>
  <si>
    <t>NC8050</t>
  </si>
  <si>
    <t>XN2805</t>
  </si>
  <si>
    <t>NC8100</t>
  </si>
  <si>
    <t>XN2810</t>
  </si>
  <si>
    <t>NC8150</t>
  </si>
  <si>
    <t>Placa alveolar de espesor 20 cm. con una carga útil de 500 Kg/m2 colocada en la entreplanta.Incluido trasporte y montaje.</t>
  </si>
  <si>
    <t>XN2815</t>
  </si>
  <si>
    <t>NC8200</t>
  </si>
  <si>
    <t>Placa alveolar de espesor 20 cm. con una carga útil de 150 Kg/m2 colocada en la cubierta con pendiente del 0%.Incluido trasporte y montaje.</t>
  </si>
  <si>
    <t>XN2820</t>
  </si>
  <si>
    <t>NC8250</t>
  </si>
  <si>
    <t>XN2825</t>
  </si>
  <si>
    <t>NC8300</t>
  </si>
  <si>
    <t>XN2830</t>
  </si>
  <si>
    <t>ND0040</t>
  </si>
  <si>
    <t>XN3004</t>
  </si>
  <si>
    <t>ND0050</t>
  </si>
  <si>
    <t>XN3005</t>
  </si>
  <si>
    <t>ND0060</t>
  </si>
  <si>
    <t>XN3006</t>
  </si>
  <si>
    <t>ND0070</t>
  </si>
  <si>
    <t>XN3007</t>
  </si>
  <si>
    <t>ND0080</t>
  </si>
  <si>
    <t>XN3008</t>
  </si>
  <si>
    <t>ND0100</t>
  </si>
  <si>
    <t>XN3010</t>
  </si>
  <si>
    <t>ND0110</t>
  </si>
  <si>
    <t>XN3011</t>
  </si>
  <si>
    <t>ND0120</t>
  </si>
  <si>
    <t>XN3012</t>
  </si>
  <si>
    <t>ND0130</t>
  </si>
  <si>
    <t>XN3013</t>
  </si>
  <si>
    <t>ND0200</t>
  </si>
  <si>
    <t>Suministro y montaje conductor de CU de 70 mm2 por superficie</t>
  </si>
  <si>
    <t>XN3020</t>
  </si>
  <si>
    <t>ND0210</t>
  </si>
  <si>
    <t xml:space="preserve">Suministro y montaje conductor de CU de 95 mm2 por superficie </t>
  </si>
  <si>
    <t>XN3021</t>
  </si>
  <si>
    <t>ND0220</t>
  </si>
  <si>
    <t xml:space="preserve">Suministro y montaje conductor de CU de 120 mm2 por superficie </t>
  </si>
  <si>
    <t>XN3022</t>
  </si>
  <si>
    <t>ND0300</t>
  </si>
  <si>
    <t>XN3030</t>
  </si>
  <si>
    <t>ND0400</t>
  </si>
  <si>
    <t>XN3040</t>
  </si>
  <si>
    <t>ND0450</t>
  </si>
  <si>
    <t>XN3045</t>
  </si>
  <si>
    <t>ND0500</t>
  </si>
  <si>
    <t>Montaje de punto fijo de p.a t. en cable o tubo, a instalar en embarrados principales, tendidos bajos o aparamenta. Incluye transporte, limpieza, engrasado de superficies, conexionado, apriete y  NO INCLUIDO grúa o andamiaje para su montaje.</t>
  </si>
  <si>
    <t>XN3050</t>
  </si>
  <si>
    <t>ND0530</t>
  </si>
  <si>
    <t>Montaje punto fijo de p.a.t. de fase para cable, según SPE514 o equivalente, en cable o tubo, a instalar en embarrados principales, tendidos bajos o aparamenta. Incluye transporte, limpieza, engrasado de superficies, conexionado, apriete y NO INCLUIDO grúa o andamiaje para su montaje.</t>
  </si>
  <si>
    <t>XN3053</t>
  </si>
  <si>
    <t>ND0540</t>
  </si>
  <si>
    <t>Montaje punto fijo de p.a.t. de fase para tubo  en cable o tubo, a instalar en embarrados principales, tendidos bajos o aparamenta. Incluye transporte, limpieza, engrasado de superficies, conexionado, apriete y grúa o andamiaje para su montaje.</t>
  </si>
  <si>
    <t>XN3054</t>
  </si>
  <si>
    <t>ND0550</t>
  </si>
  <si>
    <t>Montaje punto fijo de p.a.t. con grapa de enlace para estructura o apoyo. Incluye transporte, limpieza, engrasado de superficies, conexionado, soldadura y apriete.</t>
  </si>
  <si>
    <t>XN3055</t>
  </si>
  <si>
    <t>ND0600</t>
  </si>
  <si>
    <t>XN3060</t>
  </si>
  <si>
    <t>ND0650</t>
  </si>
  <si>
    <t>XN3065</t>
  </si>
  <si>
    <t>ND0660</t>
  </si>
  <si>
    <t>Montaje punto fijo de p.a.t. con grapa de enlace para estructura o apoyo.</t>
  </si>
  <si>
    <t>XN3066</t>
  </si>
  <si>
    <t>ND1050</t>
  </si>
  <si>
    <t>XN3105</t>
  </si>
  <si>
    <t>ND1080</t>
  </si>
  <si>
    <t>XN3108</t>
  </si>
  <si>
    <t>ND1110</t>
  </si>
  <si>
    <t>Suministro, mecanizado y montaje herrajes varios (galvanizados o pintados), no definidos previamente en la Ingeniería  y puestos en obra y completamente instalados y en general todos los trabajos, materiales y medios necesarios para efectuar el montaje correctamente. Incluido aporte de grúas.</t>
  </si>
  <si>
    <t>XN3111</t>
  </si>
  <si>
    <t>ND1140</t>
  </si>
  <si>
    <t>XN3114</t>
  </si>
  <si>
    <t>ND1170</t>
  </si>
  <si>
    <t>XN3117</t>
  </si>
  <si>
    <t>ND1200</t>
  </si>
  <si>
    <t>XN3120</t>
  </si>
  <si>
    <t>ND1230</t>
  </si>
  <si>
    <t>XN3123</t>
  </si>
  <si>
    <t>ND1260</t>
  </si>
  <si>
    <t>XN3126</t>
  </si>
  <si>
    <t>ND1290</t>
  </si>
  <si>
    <t>XN3129</t>
  </si>
  <si>
    <t>ND1320</t>
  </si>
  <si>
    <t>XN3132</t>
  </si>
  <si>
    <t>ND1350</t>
  </si>
  <si>
    <t>XN3135</t>
  </si>
  <si>
    <t>ND1380</t>
  </si>
  <si>
    <t>XN3138</t>
  </si>
  <si>
    <t>ND1410</t>
  </si>
  <si>
    <t>XN3141</t>
  </si>
  <si>
    <t>ND1440</t>
  </si>
  <si>
    <t>XN3144</t>
  </si>
  <si>
    <t>ND1470</t>
  </si>
  <si>
    <t>XN3147</t>
  </si>
  <si>
    <t>ND1500</t>
  </si>
  <si>
    <t>XN3150</t>
  </si>
  <si>
    <t>ND1530</t>
  </si>
  <si>
    <t>XN3153</t>
  </si>
  <si>
    <t>ND1580</t>
  </si>
  <si>
    <t>XN3158</t>
  </si>
  <si>
    <t>ND1610</t>
  </si>
  <si>
    <t>XN3161</t>
  </si>
  <si>
    <t>ND1640</t>
  </si>
  <si>
    <t>XN3164</t>
  </si>
  <si>
    <t>ND1670</t>
  </si>
  <si>
    <t>XN3167</t>
  </si>
  <si>
    <t>ND2050</t>
  </si>
  <si>
    <t>XN3205</t>
  </si>
  <si>
    <t>ND2100</t>
  </si>
  <si>
    <t>XN3210</t>
  </si>
  <si>
    <t>ND2110</t>
  </si>
  <si>
    <t>XN3211</t>
  </si>
  <si>
    <t>ND2120</t>
  </si>
  <si>
    <t>XN3212</t>
  </si>
  <si>
    <t>ND2130</t>
  </si>
  <si>
    <t>XN3213</t>
  </si>
  <si>
    <t>ND2140</t>
  </si>
  <si>
    <t>XN3214</t>
  </si>
  <si>
    <t>ND2150</t>
  </si>
  <si>
    <t>XN3215</t>
  </si>
  <si>
    <t>ND2300</t>
  </si>
  <si>
    <t>XN3230</t>
  </si>
  <si>
    <t>ND2310</t>
  </si>
  <si>
    <t>XN3231</t>
  </si>
  <si>
    <t>ND2320</t>
  </si>
  <si>
    <t>XN3232</t>
  </si>
  <si>
    <t>ND2330</t>
  </si>
  <si>
    <t>XN3233</t>
  </si>
  <si>
    <t>ND2400</t>
  </si>
  <si>
    <t>XN3240</t>
  </si>
  <si>
    <t>ND2410</t>
  </si>
  <si>
    <t>XN3241</t>
  </si>
  <si>
    <t>ND2420</t>
  </si>
  <si>
    <t>XN3242</t>
  </si>
  <si>
    <t>ND2500</t>
  </si>
  <si>
    <t>XN3250</t>
  </si>
  <si>
    <t>ND2510</t>
  </si>
  <si>
    <t>XN3251</t>
  </si>
  <si>
    <t>ND2520</t>
  </si>
  <si>
    <t>XN3252</t>
  </si>
  <si>
    <t>ND2600</t>
  </si>
  <si>
    <t>XN3260</t>
  </si>
  <si>
    <t>ND2650</t>
  </si>
  <si>
    <t>XN3265</t>
  </si>
  <si>
    <t>ND3050</t>
  </si>
  <si>
    <t>Suministro y montaje tubo de Cu de diámetro de 20 hasta 45 mm. Incluye la descarga con medios apropiados si fuera necesario, corte y preparación de extremos, ejecución de contraflechas y curvados definidos por la propiedad, suministro preparación y montaje de cables amortiguadores en su interior para evitar vibraciones, tapones en los extremos, taladros para drenajes, verificación de temperaturas y en general todas las operaciones necesarias para un perfecto montaje. Incluye también todos los medios auxiliares de transporte o elevación necesarios para la correcta ejecución del trabajo tales como gruas, cestas, plataformas elevadoras, etc</t>
  </si>
  <si>
    <t>XN3305</t>
  </si>
  <si>
    <t>ND3160</t>
  </si>
  <si>
    <t>Suministro y montaje tubo AI, diámetro exterior hasta 100 mm y hasta 5 kg/m</t>
  </si>
  <si>
    <t>XN3316</t>
  </si>
  <si>
    <t>ND3170</t>
  </si>
  <si>
    <t>Suminist. y montaje tubo AI, diámetro exter. hasta 100 mm y mayor de 5 kg/m</t>
  </si>
  <si>
    <t>XN3317</t>
  </si>
  <si>
    <t>ND3180</t>
  </si>
  <si>
    <t>Suminist. y montaje tubo  AI, diámetro exter. hasta 120 mm y hasta 10 kg/m</t>
  </si>
  <si>
    <t>XN3318</t>
  </si>
  <si>
    <t>ND3190</t>
  </si>
  <si>
    <t>Suminis. y montaje tubo AI, diámetro exter. hasta 120 mm y mayor de 10 kg/m</t>
  </si>
  <si>
    <t>XN3319</t>
  </si>
  <si>
    <t>ND3200</t>
  </si>
  <si>
    <t>Suminist. y montaje tubo AI, diámetro exterior hasta 150 mm y hasta 10 kg/m</t>
  </si>
  <si>
    <t>XN3320</t>
  </si>
  <si>
    <t>ND3210</t>
  </si>
  <si>
    <t>Suminist. y montaje tubo AI, diámetro exterior hasta 150 mm y mayor 15 kg/m</t>
  </si>
  <si>
    <t>XN3321</t>
  </si>
  <si>
    <t>ND3250</t>
  </si>
  <si>
    <t>XN3325</t>
  </si>
  <si>
    <t>ND3350</t>
  </si>
  <si>
    <t>XN3335</t>
  </si>
  <si>
    <t>ND3360</t>
  </si>
  <si>
    <t>XN3336</t>
  </si>
  <si>
    <t>ND3370</t>
  </si>
  <si>
    <t>XN3337</t>
  </si>
  <si>
    <t>ND3380</t>
  </si>
  <si>
    <t>XN3338</t>
  </si>
  <si>
    <t>ND3390</t>
  </si>
  <si>
    <t>XN3339</t>
  </si>
  <si>
    <t>ND3400</t>
  </si>
  <si>
    <t>XN3340</t>
  </si>
  <si>
    <t>ND3410</t>
  </si>
  <si>
    <t>XN3341</t>
  </si>
  <si>
    <t>ND3420</t>
  </si>
  <si>
    <t>XN3342</t>
  </si>
  <si>
    <t>ND3500</t>
  </si>
  <si>
    <t>XN3350</t>
  </si>
  <si>
    <t>ND4050</t>
  </si>
  <si>
    <t>XN3405</t>
  </si>
  <si>
    <t>ND4100</t>
  </si>
  <si>
    <t>XN3410</t>
  </si>
  <si>
    <t>ND4150</t>
  </si>
  <si>
    <t>XN3415</t>
  </si>
  <si>
    <t>ND4200</t>
  </si>
  <si>
    <t>XN3420</t>
  </si>
  <si>
    <t>ND4250</t>
  </si>
  <si>
    <t>XN3425</t>
  </si>
  <si>
    <t>ND4300</t>
  </si>
  <si>
    <t>XN3430</t>
  </si>
  <si>
    <t>ND4350</t>
  </si>
  <si>
    <t>XN3435</t>
  </si>
  <si>
    <t>ND4400</t>
  </si>
  <si>
    <t>XN3440</t>
  </si>
  <si>
    <t>ND4450</t>
  </si>
  <si>
    <t>XN3445</t>
  </si>
  <si>
    <t>ND4500</t>
  </si>
  <si>
    <t>XN3450</t>
  </si>
  <si>
    <t>ND4550</t>
  </si>
  <si>
    <t>XN3455</t>
  </si>
  <si>
    <t>ND4600</t>
  </si>
  <si>
    <t>XN3460</t>
  </si>
  <si>
    <t>ND4650</t>
  </si>
  <si>
    <t>XN3465</t>
  </si>
  <si>
    <t>ND4700</t>
  </si>
  <si>
    <t>XN3470</t>
  </si>
  <si>
    <t>ND4750</t>
  </si>
  <si>
    <t>XN3475</t>
  </si>
  <si>
    <t>ND4800</t>
  </si>
  <si>
    <t>XN3480</t>
  </si>
  <si>
    <t>ND4810</t>
  </si>
  <si>
    <t>XN3481</t>
  </si>
  <si>
    <t>ND4820</t>
  </si>
  <si>
    <t>XN3482</t>
  </si>
  <si>
    <t>ND4830</t>
  </si>
  <si>
    <t>XN3483</t>
  </si>
  <si>
    <t>ND4840</t>
  </si>
  <si>
    <t>XN3484</t>
  </si>
  <si>
    <t>ND4850</t>
  </si>
  <si>
    <t>XN3485</t>
  </si>
  <si>
    <t>ND4860</t>
  </si>
  <si>
    <t>XN3486</t>
  </si>
  <si>
    <t>ND4870</t>
  </si>
  <si>
    <t>XN3487</t>
  </si>
  <si>
    <t>ND4880</t>
  </si>
  <si>
    <t>XN3488</t>
  </si>
  <si>
    <t>ND5050</t>
  </si>
  <si>
    <t>XN3505</t>
  </si>
  <si>
    <t>ND5100</t>
  </si>
  <si>
    <t>XN3510</t>
  </si>
  <si>
    <t>ND5150</t>
  </si>
  <si>
    <t>XN3515</t>
  </si>
  <si>
    <t>ND5200</t>
  </si>
  <si>
    <t>XN3520</t>
  </si>
  <si>
    <t>ND5250</t>
  </si>
  <si>
    <t>XN3525</t>
  </si>
  <si>
    <t>ND5300</t>
  </si>
  <si>
    <t>XN3530</t>
  </si>
  <si>
    <t>ND5350</t>
  </si>
  <si>
    <t>XN3535</t>
  </si>
  <si>
    <t>ND5400</t>
  </si>
  <si>
    <t>XN3540</t>
  </si>
  <si>
    <t>ND5450</t>
  </si>
  <si>
    <t>XN3545</t>
  </si>
  <si>
    <t>ND5500</t>
  </si>
  <si>
    <t>XN3550</t>
  </si>
  <si>
    <t>ND6050</t>
  </si>
  <si>
    <t>XN3605</t>
  </si>
  <si>
    <t>ND6100</t>
  </si>
  <si>
    <t>XN3610</t>
  </si>
  <si>
    <t>ND6150</t>
  </si>
  <si>
    <t>Pieza conex. Cu recta ó 45ºa90º ó T diametr. 8 a 50mm a pletina hasta 80x80</t>
  </si>
  <si>
    <t>XN3615</t>
  </si>
  <si>
    <t>ND6170</t>
  </si>
  <si>
    <t>Pieza conex. bimetálica recta o en T, diámetr. 8a50mm a pletina hasta 80x80</t>
  </si>
  <si>
    <t>XN3617</t>
  </si>
  <si>
    <t>ND6300</t>
  </si>
  <si>
    <t>XN3630</t>
  </si>
  <si>
    <t>ND6330</t>
  </si>
  <si>
    <t>XN3633</t>
  </si>
  <si>
    <t>ND6360</t>
  </si>
  <si>
    <t>XN3636</t>
  </si>
  <si>
    <t>ND6390</t>
  </si>
  <si>
    <t>XN3639</t>
  </si>
  <si>
    <t>ND6410</t>
  </si>
  <si>
    <t>Anodo masivo acodada de 45 º a 90 º, diámet. 8 a 24 mm a pala hasta 120x120</t>
  </si>
  <si>
    <t>XN3641</t>
  </si>
  <si>
    <t>ND6500</t>
  </si>
  <si>
    <t>Pieza conexión rígida recta para tubos Al 110mm diam. sobre cabeza aislador</t>
  </si>
  <si>
    <t>XN3650</t>
  </si>
  <si>
    <t>ND6530</t>
  </si>
  <si>
    <t>Pieza conexión rígida recta para tubo Al 150 mm diám. sobre cabeza aislador</t>
  </si>
  <si>
    <t>XN3653</t>
  </si>
  <si>
    <t>ND6560</t>
  </si>
  <si>
    <t>Pieza conex. rígida recta sobre cabeza aislador para tubo Al110mm a Cu 50mm</t>
  </si>
  <si>
    <t>XN3656</t>
  </si>
  <si>
    <t>ND6590</t>
  </si>
  <si>
    <t>Pieza conex. rígida recta sobre cabeza aislador para tubo Al150mm a Cu 50mm</t>
  </si>
  <si>
    <t>XN3659</t>
  </si>
  <si>
    <t>ND6620</t>
  </si>
  <si>
    <t>Pieza conex. rígida en T, tubo Al 110 mm diametro pasante a cable Cu 236mm2</t>
  </si>
  <si>
    <t>Suministro y montaje pieza de conexión rígida en T, para Tubo de Al de 110 mm de diametro pasante a cable de Cu 236 mm2.  Incluyendo transporte, limpieza, engrasado de superficies, conexionado, apriete y grúa o andamiajes para su montaje .</t>
  </si>
  <si>
    <t>XN3662</t>
  </si>
  <si>
    <t>ND6650</t>
  </si>
  <si>
    <t>Pieza conex. rígida en T, tubo Al 110mm a cable duplex de Cu de 236 mm2</t>
  </si>
  <si>
    <t>Suministro y montaje pieza de conexión rígida derivación en T, para tubo de Al de 110 mm de diametro pasante a cable duplex de Cu de 236 mm2, separados 200 mm. Incluyendo transporte, limpieza, engrasado de superficies, conexionado, apriete y grúa o andamiajes para su montaje .</t>
  </si>
  <si>
    <t>XN3665</t>
  </si>
  <si>
    <t>ND6680</t>
  </si>
  <si>
    <t>Pieza conexión rígida en T, tubo Al 150mm a cable dúplex de Cu de 236 mm2</t>
  </si>
  <si>
    <t>Suministro y montaje pieza de conexión rígida en T, pasante tubo de Aluminio de 150 mm de dámetro y derivar a cable dúplex de cobre de 236 mm2 separados 200 mm.  Incluyendo transporte, limpieza, engrasado de superficies, conexionado, apriete y grúa o andamiajes para su montaje .</t>
  </si>
  <si>
    <t>XN3668</t>
  </si>
  <si>
    <t>ND6710</t>
  </si>
  <si>
    <t>Pieza conex. rígida en T, tubo Al 150mm a CU 50mm y deriv. A borna Cu 40 mm</t>
  </si>
  <si>
    <t>XN3671</t>
  </si>
  <si>
    <t>ND6740</t>
  </si>
  <si>
    <t>XN3674</t>
  </si>
  <si>
    <t>ND6750</t>
  </si>
  <si>
    <t>Tapón final para tubo Al, de diámetros, exterior 150 mm y interior 134 mm</t>
  </si>
  <si>
    <t>XN3675</t>
  </si>
  <si>
    <t>ND6800</t>
  </si>
  <si>
    <t>XN3680</t>
  </si>
  <si>
    <t>ND6830</t>
  </si>
  <si>
    <t>XN3683</t>
  </si>
  <si>
    <t>ND6860</t>
  </si>
  <si>
    <t>XN3686</t>
  </si>
  <si>
    <t>ND6890</t>
  </si>
  <si>
    <t>Pieza conex.elástica recta para tubo Al 110mm diamet. sobre cabeza aislador</t>
  </si>
  <si>
    <t>XN3689</t>
  </si>
  <si>
    <t>ND6920</t>
  </si>
  <si>
    <t>Pieza conex.elástica recta para tubo Al 150mm diámet. sobre cabeza aislador</t>
  </si>
  <si>
    <t>XN3692</t>
  </si>
  <si>
    <t>ND6950</t>
  </si>
  <si>
    <t>XN3695</t>
  </si>
  <si>
    <t>ND6960</t>
  </si>
  <si>
    <t>XN3696</t>
  </si>
  <si>
    <t>ND7020</t>
  </si>
  <si>
    <t>XN3702</t>
  </si>
  <si>
    <t>ND7040</t>
  </si>
  <si>
    <t>XN3704</t>
  </si>
  <si>
    <t>ND7060</t>
  </si>
  <si>
    <t>XN3706</t>
  </si>
  <si>
    <t>ND7080</t>
  </si>
  <si>
    <t>XN3708</t>
  </si>
  <si>
    <t>ND7100</t>
  </si>
  <si>
    <t>XN3710</t>
  </si>
  <si>
    <t>ND7120</t>
  </si>
  <si>
    <t>XN3712</t>
  </si>
  <si>
    <t>ND7140</t>
  </si>
  <si>
    <t>XN3714</t>
  </si>
  <si>
    <t>ND7160</t>
  </si>
  <si>
    <t>XN3716</t>
  </si>
  <si>
    <t>ND7180</t>
  </si>
  <si>
    <t>XN3718</t>
  </si>
  <si>
    <t>ND7200</t>
  </si>
  <si>
    <t>XN3720</t>
  </si>
  <si>
    <t>ND7220</t>
  </si>
  <si>
    <t>XN3722</t>
  </si>
  <si>
    <t>ND7240</t>
  </si>
  <si>
    <t>XN3724</t>
  </si>
  <si>
    <t>ND7260</t>
  </si>
  <si>
    <t>XN3726</t>
  </si>
  <si>
    <t>ND7280</t>
  </si>
  <si>
    <t>XN3728</t>
  </si>
  <si>
    <t>ND7300</t>
  </si>
  <si>
    <t>XN3730</t>
  </si>
  <si>
    <t>ND7320</t>
  </si>
  <si>
    <t>XN3732</t>
  </si>
  <si>
    <t>ND7330</t>
  </si>
  <si>
    <t>XN3733</t>
  </si>
  <si>
    <t>ND7340</t>
  </si>
  <si>
    <t>XN3734</t>
  </si>
  <si>
    <t>ND7360</t>
  </si>
  <si>
    <t>XN3736</t>
  </si>
  <si>
    <t>ND7380</t>
  </si>
  <si>
    <t>XN3738</t>
  </si>
  <si>
    <t>ND7400</t>
  </si>
  <si>
    <t xml:space="preserve">Montaje seccionador rotativo 2 columnas sin p.a.t.,45 a 66 kV mando manual </t>
  </si>
  <si>
    <t>XN3740</t>
  </si>
  <si>
    <t>ND7420</t>
  </si>
  <si>
    <t xml:space="preserve">Montaje seccionador rotativo 2columnas con p.a.t.,45 a 66 kV mando manual </t>
  </si>
  <si>
    <t>XN3742</t>
  </si>
  <si>
    <t>ND7440</t>
  </si>
  <si>
    <t>Montaje seccionador rotativo 2 columnas sin p.a.t.,110-132 kV mando manual</t>
  </si>
  <si>
    <t>XN3744</t>
  </si>
  <si>
    <t>ND7460</t>
  </si>
  <si>
    <t>Montaje seccionador rotativo 2 columnas sin p.a.t.,110-132 kV mando eléctr.</t>
  </si>
  <si>
    <t>XN3746</t>
  </si>
  <si>
    <t>ND7480</t>
  </si>
  <si>
    <t>Montaje seccionador rotativo 2 columnas con p.a.t., 110-132 kV mando manual</t>
  </si>
  <si>
    <t>XN3748</t>
  </si>
  <si>
    <t>ND7500</t>
  </si>
  <si>
    <t>Montaje seccionador rotativo 2 columnas con p.a.t., 110-132kV mando eléctr.</t>
  </si>
  <si>
    <t>XN3750</t>
  </si>
  <si>
    <t>ND7520</t>
  </si>
  <si>
    <t>Montaje seccionador rotativo 2 columnas sin p.a.t., 220 kV mando eléctrico</t>
  </si>
  <si>
    <t>XN3752</t>
  </si>
  <si>
    <t>ND7540</t>
  </si>
  <si>
    <t>Montaje seccionador rotativo 2 columnas con p.a.t., 220 kV mando eléctrico</t>
  </si>
  <si>
    <t>XN3754</t>
  </si>
  <si>
    <t>ND7560</t>
  </si>
  <si>
    <t>XN3756</t>
  </si>
  <si>
    <t>ND7580</t>
  </si>
  <si>
    <t>XN3758</t>
  </si>
  <si>
    <t>ND7600</t>
  </si>
  <si>
    <t>XN3760</t>
  </si>
  <si>
    <t>ND7620</t>
  </si>
  <si>
    <t>XN3762</t>
  </si>
  <si>
    <t>ND7640</t>
  </si>
  <si>
    <t>XN3764</t>
  </si>
  <si>
    <t>ND7660</t>
  </si>
  <si>
    <t>XN3766</t>
  </si>
  <si>
    <t>ND7680</t>
  </si>
  <si>
    <t>XN3768</t>
  </si>
  <si>
    <t>ND7700</t>
  </si>
  <si>
    <t>XN3770</t>
  </si>
  <si>
    <t>ND7720</t>
  </si>
  <si>
    <t>XN3772</t>
  </si>
  <si>
    <t>ND7740</t>
  </si>
  <si>
    <t>XN3774</t>
  </si>
  <si>
    <t>ND7760</t>
  </si>
  <si>
    <t>DESCRIPCION / Desmontaje seccionador sin p.a.t. de hasta 66 kV</t>
  </si>
  <si>
    <t>XN3776</t>
  </si>
  <si>
    <t>ND7780</t>
  </si>
  <si>
    <t>Desmontaje seccionador con p.a.t. de hasta 66 kV</t>
  </si>
  <si>
    <t>XN3778</t>
  </si>
  <si>
    <t>ND7800</t>
  </si>
  <si>
    <t>Desmontaje seccionador sin p.a.t. de 110 a 132 kV</t>
  </si>
  <si>
    <t>XN3780</t>
  </si>
  <si>
    <t>ND7820</t>
  </si>
  <si>
    <t>Desmontaje seccionador con p.a.t. de 110 a 132 kV</t>
  </si>
  <si>
    <t>XN3782</t>
  </si>
  <si>
    <t>ND7840</t>
  </si>
  <si>
    <t>Desmontaje seccionador sin p.a.t. de 220 kV</t>
  </si>
  <si>
    <t>XN3784</t>
  </si>
  <si>
    <t>ND7860</t>
  </si>
  <si>
    <t>Desmontaje seccionador con p.a.t. de 220 kV</t>
  </si>
  <si>
    <t>XN3786</t>
  </si>
  <si>
    <t>ND7880</t>
  </si>
  <si>
    <t>XN3788</t>
  </si>
  <si>
    <t>ND7900</t>
  </si>
  <si>
    <t>XN3790</t>
  </si>
  <si>
    <t>ND7920</t>
  </si>
  <si>
    <t>XN3792</t>
  </si>
  <si>
    <t>ND7930</t>
  </si>
  <si>
    <t>XN3793</t>
  </si>
  <si>
    <t>ND8020</t>
  </si>
  <si>
    <t>XN3802</t>
  </si>
  <si>
    <t>ND8040</t>
  </si>
  <si>
    <t>XN3804</t>
  </si>
  <si>
    <t>ND8060</t>
  </si>
  <si>
    <t>XN3806</t>
  </si>
  <si>
    <t>ND8080</t>
  </si>
  <si>
    <t>Suministro y montaje de pararrayos 36 kV, 10 kA. Incluye transporte, izado, sujección, p.a.t., y conexionado. Incluido los medios necesarios de elevación si fuera necesario.</t>
  </si>
  <si>
    <t>XN3808</t>
  </si>
  <si>
    <t>ND8100</t>
  </si>
  <si>
    <t>XN3810</t>
  </si>
  <si>
    <t>ND8120</t>
  </si>
  <si>
    <t>XN3812</t>
  </si>
  <si>
    <t>ND8140</t>
  </si>
  <si>
    <t>XN3814</t>
  </si>
  <si>
    <t>ND8170</t>
  </si>
  <si>
    <t>XN3817</t>
  </si>
  <si>
    <t>ND8180</t>
  </si>
  <si>
    <t>XN3818</t>
  </si>
  <si>
    <t>ND8190</t>
  </si>
  <si>
    <t>XN3819</t>
  </si>
  <si>
    <t>ND8200</t>
  </si>
  <si>
    <t>XN3820</t>
  </si>
  <si>
    <t>ND8210</t>
  </si>
  <si>
    <t>Sumin.e instal. 1 Pararrayos enchufable Pfisterer Un=45 kV o menor tamaño 3</t>
  </si>
  <si>
    <t>Suministro y montaje de pararrayos. Incluye transporte, izado, sujección, p.a.t., y conexionado</t>
  </si>
  <si>
    <t>XN3821</t>
  </si>
  <si>
    <t>ND8220</t>
  </si>
  <si>
    <t>Sumin.e instal. 1 Pararrayos enchufable Pfisterer Un=45 kV o menor tamaño 2</t>
  </si>
  <si>
    <t>XN3822</t>
  </si>
  <si>
    <t>ND8250</t>
  </si>
  <si>
    <t>XN3825</t>
  </si>
  <si>
    <t>ND8270</t>
  </si>
  <si>
    <t>XN3827</t>
  </si>
  <si>
    <t>ND8290</t>
  </si>
  <si>
    <t>XN3829</t>
  </si>
  <si>
    <t>ND8310</t>
  </si>
  <si>
    <t>XN3831</t>
  </si>
  <si>
    <t>ND8330</t>
  </si>
  <si>
    <t>XN3833</t>
  </si>
  <si>
    <t>ND8350</t>
  </si>
  <si>
    <t>XN3835</t>
  </si>
  <si>
    <t>ND8370</t>
  </si>
  <si>
    <t>XN3837</t>
  </si>
  <si>
    <t>ND8390</t>
  </si>
  <si>
    <t>XN3839</t>
  </si>
  <si>
    <t>ND8410</t>
  </si>
  <si>
    <t>XN3841</t>
  </si>
  <si>
    <t>ND8450</t>
  </si>
  <si>
    <t>XN3845</t>
  </si>
  <si>
    <t>ND8460</t>
  </si>
  <si>
    <t>XN3846</t>
  </si>
  <si>
    <t>ND8470</t>
  </si>
  <si>
    <t>XN3847</t>
  </si>
  <si>
    <t>ND8480</t>
  </si>
  <si>
    <t>XN3848</t>
  </si>
  <si>
    <t>ND8520</t>
  </si>
  <si>
    <t>XN3852</t>
  </si>
  <si>
    <t>ND8530</t>
  </si>
  <si>
    <t>XN3853</t>
  </si>
  <si>
    <t>ND8540</t>
  </si>
  <si>
    <t>XN3854</t>
  </si>
  <si>
    <t>ND8550</t>
  </si>
  <si>
    <t>XN3855</t>
  </si>
  <si>
    <t>ND8560</t>
  </si>
  <si>
    <t>XN3856</t>
  </si>
  <si>
    <t>ND8600</t>
  </si>
  <si>
    <t>XN3860</t>
  </si>
  <si>
    <t>ND8640</t>
  </si>
  <si>
    <t>XN3864</t>
  </si>
  <si>
    <t>ND8680</t>
  </si>
  <si>
    <t>XN3868</t>
  </si>
  <si>
    <t>ND8700</t>
  </si>
  <si>
    <t>XN3870</t>
  </si>
  <si>
    <t>ND8720</t>
  </si>
  <si>
    <t>XN3872</t>
  </si>
  <si>
    <t>ND8740</t>
  </si>
  <si>
    <t>XN3874</t>
  </si>
  <si>
    <t>ND8760</t>
  </si>
  <si>
    <t>XN3876</t>
  </si>
  <si>
    <t>ND8780</t>
  </si>
  <si>
    <t>XN3878</t>
  </si>
  <si>
    <t>ND8800</t>
  </si>
  <si>
    <t>XN3880</t>
  </si>
  <si>
    <t>ND8810</t>
  </si>
  <si>
    <t>XN3881</t>
  </si>
  <si>
    <t>ND9050</t>
  </si>
  <si>
    <t>XN3905</t>
  </si>
  <si>
    <t>ND9060</t>
  </si>
  <si>
    <t>XN3906</t>
  </si>
  <si>
    <t>ND9070</t>
  </si>
  <si>
    <t>XN3907</t>
  </si>
  <si>
    <t>ND9080</t>
  </si>
  <si>
    <t>XN3908</t>
  </si>
  <si>
    <t>ND9090</t>
  </si>
  <si>
    <t>XN3909</t>
  </si>
  <si>
    <t>ND9100</t>
  </si>
  <si>
    <t>XN3910</t>
  </si>
  <si>
    <t>ND9120</t>
  </si>
  <si>
    <t>XN3912</t>
  </si>
  <si>
    <t>ND9150</t>
  </si>
  <si>
    <t>XN3915</t>
  </si>
  <si>
    <t>ND9160</t>
  </si>
  <si>
    <t>XN3916</t>
  </si>
  <si>
    <t>ND9170</t>
  </si>
  <si>
    <t>XN3917</t>
  </si>
  <si>
    <t>ND9180</t>
  </si>
  <si>
    <t>XN3918</t>
  </si>
  <si>
    <t>ND9190</t>
  </si>
  <si>
    <t>XN3919</t>
  </si>
  <si>
    <t>ND9200</t>
  </si>
  <si>
    <t>XN3920</t>
  </si>
  <si>
    <t>ND9210</t>
  </si>
  <si>
    <t>XN3921</t>
  </si>
  <si>
    <t>ND9220</t>
  </si>
  <si>
    <t>XN3922</t>
  </si>
  <si>
    <t>ND9230</t>
  </si>
  <si>
    <t>XN3923</t>
  </si>
  <si>
    <t>ND9240</t>
  </si>
  <si>
    <t>XN3924</t>
  </si>
  <si>
    <t>ND9250</t>
  </si>
  <si>
    <t>XN3925</t>
  </si>
  <si>
    <t>ND9270</t>
  </si>
  <si>
    <t>XN3927</t>
  </si>
  <si>
    <t>ND9280</t>
  </si>
  <si>
    <t>XN3928</t>
  </si>
  <si>
    <t>ND9300</t>
  </si>
  <si>
    <t>XN3930</t>
  </si>
  <si>
    <t>ND9310</t>
  </si>
  <si>
    <t>XN3931</t>
  </si>
  <si>
    <t>ND9320</t>
  </si>
  <si>
    <t>XN3932</t>
  </si>
  <si>
    <t>ND9330</t>
  </si>
  <si>
    <t>XN3933</t>
  </si>
  <si>
    <t>ND9340</t>
  </si>
  <si>
    <t>XN3934</t>
  </si>
  <si>
    <t>ND9350</t>
  </si>
  <si>
    <t>XN3935</t>
  </si>
  <si>
    <t>ND9360</t>
  </si>
  <si>
    <t>XN3936</t>
  </si>
  <si>
    <t>ND9370</t>
  </si>
  <si>
    <t>XN3937</t>
  </si>
  <si>
    <t>ND9380</t>
  </si>
  <si>
    <t>XN3938</t>
  </si>
  <si>
    <t>ND9390</t>
  </si>
  <si>
    <t>XN3939</t>
  </si>
  <si>
    <t>ND93A0</t>
  </si>
  <si>
    <t>XN393A</t>
  </si>
  <si>
    <t>ND93B0</t>
  </si>
  <si>
    <t>XN393B</t>
  </si>
  <si>
    <t>ND9400</t>
  </si>
  <si>
    <t>XN3940</t>
  </si>
  <si>
    <t>ND9410</t>
  </si>
  <si>
    <t>XN3941</t>
  </si>
  <si>
    <t>ND9420</t>
  </si>
  <si>
    <t>XN3942</t>
  </si>
  <si>
    <t>ND9430</t>
  </si>
  <si>
    <t>XN3943</t>
  </si>
  <si>
    <t>ND9440</t>
  </si>
  <si>
    <t>XN3944</t>
  </si>
  <si>
    <t>ND9450</t>
  </si>
  <si>
    <t>XN3945</t>
  </si>
  <si>
    <t>ND9460</t>
  </si>
  <si>
    <t>XN3946</t>
  </si>
  <si>
    <t>ND9470</t>
  </si>
  <si>
    <t>XN3947</t>
  </si>
  <si>
    <t>ND9520</t>
  </si>
  <si>
    <t>XN3952</t>
  </si>
  <si>
    <t>ND9530</t>
  </si>
  <si>
    <t>XN3953</t>
  </si>
  <si>
    <t>ND9540</t>
  </si>
  <si>
    <t>XN3954</t>
  </si>
  <si>
    <t>ND9550</t>
  </si>
  <si>
    <t>XN3955</t>
  </si>
  <si>
    <t>ND9560</t>
  </si>
  <si>
    <t>XN3956</t>
  </si>
  <si>
    <t>ND9570</t>
  </si>
  <si>
    <t>XN3957</t>
  </si>
  <si>
    <t>ND9580</t>
  </si>
  <si>
    <t>XN3958</t>
  </si>
  <si>
    <t>ND9590</t>
  </si>
  <si>
    <t>XN3959</t>
  </si>
  <si>
    <t>ND9600</t>
  </si>
  <si>
    <t>XN3960</t>
  </si>
  <si>
    <t>ND9610</t>
  </si>
  <si>
    <t>XN3961</t>
  </si>
  <si>
    <t>ND9620</t>
  </si>
  <si>
    <t>XN3962</t>
  </si>
  <si>
    <t>ND9630</t>
  </si>
  <si>
    <t>XN3963</t>
  </si>
  <si>
    <t>ND9650</t>
  </si>
  <si>
    <t>XN3965</t>
  </si>
  <si>
    <t>ND9660</t>
  </si>
  <si>
    <t>XN3966</t>
  </si>
  <si>
    <t>ND9670</t>
  </si>
  <si>
    <t>XN3967</t>
  </si>
  <si>
    <t>ND9680</t>
  </si>
  <si>
    <t>XN3968</t>
  </si>
  <si>
    <t>ND9700</t>
  </si>
  <si>
    <t>XN3970</t>
  </si>
  <si>
    <t>ND9710</t>
  </si>
  <si>
    <t>XN3971</t>
  </si>
  <si>
    <t>ND9720</t>
  </si>
  <si>
    <t>XN3972</t>
  </si>
  <si>
    <t>ND9730</t>
  </si>
  <si>
    <t>XN3973</t>
  </si>
  <si>
    <t>ND9740</t>
  </si>
  <si>
    <t>XN3974</t>
  </si>
  <si>
    <t>ND9750</t>
  </si>
  <si>
    <t>XN3975</t>
  </si>
  <si>
    <t>ND9760</t>
  </si>
  <si>
    <t>XN3976</t>
  </si>
  <si>
    <t>ND9770</t>
  </si>
  <si>
    <t>XN3977</t>
  </si>
  <si>
    <t>ND9780</t>
  </si>
  <si>
    <t>XN3978</t>
  </si>
  <si>
    <t>ND9790</t>
  </si>
  <si>
    <t>XN3979</t>
  </si>
  <si>
    <t>ND9800</t>
  </si>
  <si>
    <t>XN3980</t>
  </si>
  <si>
    <t>ND9810</t>
  </si>
  <si>
    <t>XN3981</t>
  </si>
  <si>
    <t>ND9820</t>
  </si>
  <si>
    <t>XN3982</t>
  </si>
  <si>
    <t>ND9830</t>
  </si>
  <si>
    <t>XN3983</t>
  </si>
  <si>
    <t>ND9850</t>
  </si>
  <si>
    <t>Sumin.y mont. 3 term.enchuf.acodados hasta 36 kV para cable hasta 1x400mm2</t>
  </si>
  <si>
    <t>XN3985</t>
  </si>
  <si>
    <t>ND9860</t>
  </si>
  <si>
    <t>XN3986</t>
  </si>
  <si>
    <t>ND9870</t>
  </si>
  <si>
    <t>XN3987</t>
  </si>
  <si>
    <t>ND9880</t>
  </si>
  <si>
    <t>XN3988</t>
  </si>
  <si>
    <t>ND9890</t>
  </si>
  <si>
    <t>XN3989</t>
  </si>
  <si>
    <t>ND98A0</t>
  </si>
  <si>
    <t>XN398A</t>
  </si>
  <si>
    <t>ND9920</t>
  </si>
  <si>
    <t>XN3992</t>
  </si>
  <si>
    <t>ND9940</t>
  </si>
  <si>
    <t>XN3994</t>
  </si>
  <si>
    <t>ND9960</t>
  </si>
  <si>
    <t>XN3996</t>
  </si>
  <si>
    <t>ND9970</t>
  </si>
  <si>
    <t>XN3997</t>
  </si>
  <si>
    <t>ND9A00</t>
  </si>
  <si>
    <t>Confección Terminal exterior termoretráctil 26/45 kV 400 mm2 Al</t>
  </si>
  <si>
    <t>Confección de terminal exterior termoretráctil de 26/45 kV de 400 mm2 Al realizados según instrucciones generales de montaje de empalmes y terminales de Endesa Distribución y según instrucciones particulares facilitadas por el fabricante. Incluye todos los trabajos, el conector de tornillería y materiales auxiliares necesarios para la correcta ejecución del terminal. Se incluye instalación y conexionado a celda o línea y descargo en caso necesario.</t>
  </si>
  <si>
    <t>XN39A0</t>
  </si>
  <si>
    <t>ND9A10</t>
  </si>
  <si>
    <t>Confección Terminal exterior termoretráctil 26/45 kV 1000 mm2 Al</t>
  </si>
  <si>
    <t>Confección de terminal exterior termoretráctil de 26/45 kV de 1000 mm2 Al realizados según instrucciones generales de montaje de empalmes y terminales de Endesa Distribución y según instrucciones particulares facilitadas por el fabricante. Incluye todos los trabajos, el conector de tornillería y materiales auxiliares necesarios para la correcta ejecución del terminal.Se incluye instalación y conexionado a celda o línea y descargo en caso necesario.</t>
  </si>
  <si>
    <t>XN39A1</t>
  </si>
  <si>
    <t>ND9A20</t>
  </si>
  <si>
    <t>Confección Terminal exterior termoretráctil 36/66 kV 630 mm2 Al</t>
  </si>
  <si>
    <t>Confección de terminal exterior termoretráctil de 36/66 kV de 630 mm2 Al realizados según instrucciones generales de montaje de empalmes y terminales de Endesa Distribución y según instrucciones particulares facilitadas por el fabricante. Incluye todos los trabajos, el conector de tornillería y materiales auxiliares necesarios para la correcta ejecución del terminal.Se incluye instalación y conexionado a celda o línea y descargo en caso necesario.</t>
  </si>
  <si>
    <t>XN39A2</t>
  </si>
  <si>
    <t>ND9A30</t>
  </si>
  <si>
    <t>Confección Terminal exterior termoretráctil 36/66 kV 1000 mm2 Al</t>
  </si>
  <si>
    <t>Confección de terminal exterior termoretráctil de 36/66 kV de 1000 mm2 Al realizados según instrucciones generales de montaje de empalmes y terminales de Endesa Distribución y según instrucciones particulares facilitadas por el fabricante. Incluye todos los trabajos, el conector de tornillería y materiales auxiliares necesarios para la correcta ejecución del terminal.Se incluye instalación y conexionado a celda o línea y descargo en caso necesario.</t>
  </si>
  <si>
    <t>XN39A3</t>
  </si>
  <si>
    <t>ND9A40</t>
  </si>
  <si>
    <t>Confección Terminal exterior composite 76/132 kV 630 mm2 Al</t>
  </si>
  <si>
    <t>Confección de terminal exterior de composite de 76/132 kV de 630 mm2 Al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</si>
  <si>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XN39A4</t>
  </si>
  <si>
    <t>ND9A50</t>
  </si>
  <si>
    <t>Confección Terminal exterior composite 76/132 kV 1200 mm2 Al</t>
  </si>
  <si>
    <t>Confección de terminal exterior de composite 76/132 kV de 1200 mm2 Al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</si>
  <si>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XN39A5</t>
  </si>
  <si>
    <t>ND9A60</t>
  </si>
  <si>
    <t>Confección Terminal exterior composite 127/220 kV 1000 mm2 Cu</t>
  </si>
  <si>
    <t>Confección de terminal exterior de composite de 127/220 kV de 1000 mm2 Cu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</si>
  <si>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XN39A6</t>
  </si>
  <si>
    <t>ND9A70</t>
  </si>
  <si>
    <t>Confección Terminal exterior composite 127/220 kV 1600 mm2 Cu</t>
  </si>
  <si>
    <t>Confección de terminal exterior de composite de 127/220 kV de 1600 mm2 Cu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</si>
  <si>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XN39A7</t>
  </si>
  <si>
    <t>ND9A80</t>
  </si>
  <si>
    <t>Confección Terminal exterior composite 127/220 kV 2000 mm2 Cu</t>
  </si>
  <si>
    <t>Confección de terminal exterior de composite de 127/220 kV de 2000 mm2 Cu realizados según instrucciones generales de montaje de empalmes y terminales de Endesa Distribución y según instrucciones particulares facilitadas por el fabricante. Incluye todos los trabajos y materiales auxiliares necesarios para la correcta ejecución del terminal.Se incluye instalación y conexionado a celda o línea y descargo en caso necesario.</t>
  </si>
  <si>
    <t>XN39A8</t>
  </si>
  <si>
    <t>ND9B00</t>
  </si>
  <si>
    <t>Confección Terminal GIS (de SF6) 26/45 kV 400 mm2 Al</t>
  </si>
  <si>
    <t>Confección de terminal GIS de hexafluoruro de azufre de 26/45 kV de 400 mm2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</si>
  <si>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XN39B0</t>
  </si>
  <si>
    <t>ND9B10</t>
  </si>
  <si>
    <t>Confección Terminal GIS (de SF6) 26/45 kV 1000 mm2 Al</t>
  </si>
  <si>
    <t>Confección de terminal GIS de hexafluoruro de azufre de 26/45 kV de 1000 mm2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</si>
  <si>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XN39B1</t>
  </si>
  <si>
    <t>ND9B20</t>
  </si>
  <si>
    <t>Confección Terminal GIS (de SF6) 36/66 kV 630 mm2 Al</t>
  </si>
  <si>
    <t>Confección de terminal GIS de hexafluoruro de azufre de 36/66 kV de 630 mm2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</si>
  <si>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XN39B2</t>
  </si>
  <si>
    <t>ND9B30</t>
  </si>
  <si>
    <t>Confección Terminal GIS (de SF6) 36/66 kV 1000 mm2 Al</t>
  </si>
  <si>
    <t>Confección de terminal GIS de hexafluoruro de azufre de 36/66 kV de 1000 mm2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</si>
  <si>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XN39B3</t>
  </si>
  <si>
    <t>ND9B40</t>
  </si>
  <si>
    <t>Confección Terminal GIS (de SF6) 76/132 kV 630 mm2 Al</t>
  </si>
  <si>
    <t>Confección de terminal GIS de hexafluoruro de azufre de 76/132 kV de 630 mm2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</si>
  <si>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XN39B4</t>
  </si>
  <si>
    <t>ND9B50</t>
  </si>
  <si>
    <t>Confección Terminal GIS (de SF6) 76/132 kV 1200 mm2 Al</t>
  </si>
  <si>
    <t>Confección de terminal GIS de hexafluoruro de azufre de 76/132 kV de 1200 mm2 Al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</si>
  <si>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XN39B5</t>
  </si>
  <si>
    <t>ND9B60</t>
  </si>
  <si>
    <t>Confección Terminal GIS (de SF6) 127/220 kV 1000 mm2 Cu</t>
  </si>
  <si>
    <t>Confección de terminal GIS de hexafluoruro de azufre de 127/220 kV de 1000 mm2 Cu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</si>
  <si>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XN39B6</t>
  </si>
  <si>
    <t>ND9B70</t>
  </si>
  <si>
    <t>Confección Terminal GIS (de SF6) 127/220 kV 1600 mm2 Cu</t>
  </si>
  <si>
    <t>Confección de terminal GIS de hexafluoruro de azufre de 127/220 kV de 1600 mm2 Cu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</si>
  <si>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XN39B7</t>
  </si>
  <si>
    <t>ND9B80</t>
  </si>
  <si>
    <t>Confección Terminal GIS (de SF6) 127/220 kV 2000 mm2 Cu</t>
  </si>
  <si>
    <t>Confección de terminal GIS de hexafluoruro de azufre de 127/220 kV de 2000 mm2 Cu realizados según instrucciones generales de montaje de empalmes y terminales de Endesa Distribución y según instrucciones particulares facilitadas por el fabricante. Incluye todos los trabajos y materiales auxiliares necesarios para la correcta ejecución del terminal.</t>
  </si>
  <si>
    <t>XN39B8</t>
  </si>
  <si>
    <t>ND9C10</t>
  </si>
  <si>
    <t>XN39C1</t>
  </si>
  <si>
    <t>ND9C20</t>
  </si>
  <si>
    <t>XN39C2</t>
  </si>
  <si>
    <t>NE0040</t>
  </si>
  <si>
    <t>Montaje equipos de control y protección de una Posición de MT del tipo; Línea MT ó Autoproductor ó Cable ó Trafo ó Acoplamiento ó Batería de condensadores Incluye: Montaje y conexionado del equipo de control y protección dentro el interior de un armario normalizado Suministro e instalación de un armario centralizador de la posición (Incluye; embalaje, transporte, descarga, desembalaje, instalación en obra, nivelación, anclaje y p.a.t.) en instalaciones intemperie.</t>
  </si>
  <si>
    <t>XN4004</t>
  </si>
  <si>
    <t>NE0060</t>
  </si>
  <si>
    <t>Montaje equipos de control y protección de una Posición de Barra simple de MT sin acoplamiento Incluye: Montaje y conexionado del equipo de control y protección dentro el interior de un armario normalizado Suministro e instalación de un armario centralizador de la posición (Incluye; embalaje, transporte, descarga, desembalaje, instalación en obra, nivelación, anclaje y p.a.t.) en instalaciones intemperie.</t>
  </si>
  <si>
    <t>XN4006</t>
  </si>
  <si>
    <t>NE0080</t>
  </si>
  <si>
    <t xml:space="preserve">Montaje equipos de control y protección de una posición de barras en barra simple de AT 
Incluye: 
Suministro e instalación de un armario normalizado con todas las protecciones y el control de la posición montados y conexionados (embalaje, transporte, descarga, desembalaje, instalación en obra, nivelación, anclaje y p.a.t.)
</t>
  </si>
  <si>
    <t>XN4008</t>
  </si>
  <si>
    <t>NE0100</t>
  </si>
  <si>
    <t>Montaje equipos control y protección Diferencial Barras para una posición</t>
  </si>
  <si>
    <t xml:space="preserve">Montaje equipos de control y protección para la unidad central en sistemas distribuidos o para la ampliación de una posición en sistemas distribuidos o convencionales Incluye: Instalación en obra del armario de la protección diferencial (desembalaje, instalación en obra, nivelación, anclaje y p.a.t.) Modificación de los circuitos de control de cada posición (posición seccionadores de barras) y fibra óptica si procede. </t>
  </si>
  <si>
    <t>XN4010</t>
  </si>
  <si>
    <t>NE0110</t>
  </si>
  <si>
    <t>Montaje de armario protección diferencial barras y de fallo de interruptor</t>
  </si>
  <si>
    <t>XN4011</t>
  </si>
  <si>
    <t>NE0160</t>
  </si>
  <si>
    <t>Montaje equipos control y protección Posición Línea AT crítica o Cable AT</t>
  </si>
  <si>
    <t xml:space="preserve">Montaje equipos de control, protección y telecontrol Posición Circuito AT Tipo
Incluye: 
Suministro e instalación de un armario normalizado con todas las protecciones y el control de la posición montados y conexionados (embalaje, transporte, descarga, desembalaje, instalación en obra, nivelación, anclaje y p.a.t.) .
</t>
  </si>
  <si>
    <t>XN4016</t>
  </si>
  <si>
    <t>NE0180</t>
  </si>
  <si>
    <t xml:space="preserve">Montaje equipos control y protec. Posic. AT Trafo o Acopl. Barras AT rural </t>
  </si>
  <si>
    <t xml:space="preserve">Montaje equipos de control y protección de una posición AT Trafo o Acoplamiento AT del tipo rural, entendiendo como rural, la dotada de protecciones de sobreintensidad fase y neutro. Incluye: Montaje y conexionado del equipo de control y protección dentro el interior de un armario normalizado Suministro e instalación de un armario centralizador de la posición (Incluye; embalaje, transporte, descarga, desembalaje, instalación en obra, nivelación, anclaje y p.a.t.) en instalaciones intemperie. </t>
  </si>
  <si>
    <t>XN4018</t>
  </si>
  <si>
    <t>NE0200</t>
  </si>
  <si>
    <t>Montaje equipos de control y protección de una barras y Acoplamiento de Barra en barra doble de AT 
Incluye: 
Suministro e instalación de un armario normalizado con todas las protecciones y el control de la posición montados y conexionados (embalaje, transporte, descarga, desembalaje, instalación en obra, nivelación, anclaje y p.a.t.) .</t>
  </si>
  <si>
    <t>XN4020</t>
  </si>
  <si>
    <t>NE0220</t>
  </si>
  <si>
    <t xml:space="preserve">Montaje equipos de control y protección de una Posición máquina Trafo de dos devanados. Entendiendo como posición de máquina Trafo, la dotada de sus protecciones propias (temperatura, buccholz, .), diferencial o cuba y regulación. Incluye: Suministro e instalación de un armario normalizado con todas las protecciones y el control de la máquina Trafo (Incluye; embalaje, transporte, descarga, desembalaje, instalación en obra, nivelación, anclaje y p.a.t.). </t>
  </si>
  <si>
    <t>XN4022</t>
  </si>
  <si>
    <t>NE0240</t>
  </si>
  <si>
    <t>Montaje equipos de control y protección de una Posición máquina Trafo de tres devanados. Entendiendo como posición de máquina Trafo, la dotada de sus protecciones propias (temperatura, buccholz, .), diferencial o cuba y regulación. Incluye: Suministro e instalación de dos armarios normalizados con todas las protecciones y el control de la máquina Trafo (embalaje, transporte, descarga, desembalaje, instalación en obra, nivelación, anclaje y p.a.t.).</t>
  </si>
  <si>
    <t>XN4024</t>
  </si>
  <si>
    <t>NE0260</t>
  </si>
  <si>
    <t>Montaje equipos control y protección Trafo Servicios auxiliar. hasta 250kVA</t>
  </si>
  <si>
    <t xml:space="preserve">Montaje equipos de control y protección de una Posición Trafo de servicios auxiliares de hasta 250 kVA Incluye: Suministro e instalación de un armario con los equipo de medida (embalaje, transporte, descarga, desembalaje, instalación en obra, nivelación, anclaje y p.a.t.) y potencia de baja tensión. </t>
  </si>
  <si>
    <t>XN4026</t>
  </si>
  <si>
    <t>NE0270</t>
  </si>
  <si>
    <t>Construcción, instalac. de 1 armario contadores y registradores para R.P.M.</t>
  </si>
  <si>
    <t>Construcción, instalación de un armario de contadores y registradores para R.P.M. según proyecto tipo. Incluye: recepción de equipos aportados por ENDESA, compra del resto de materiales (armario, bornas de comprobación, etc.), construcción en taller, embalaje, transporte con seguro, descarga, desembalaje, instalación en obra, nivelación, anclaje y p.a.t.</t>
  </si>
  <si>
    <t>XN4027</t>
  </si>
  <si>
    <t>NE02B0</t>
  </si>
  <si>
    <t>Construc.,instalac. armario protec.interruptor trafos tensión AT transporte</t>
  </si>
  <si>
    <t>Suministro e instalación de un armario protección interruptor trafos con tensión AT transporte (Incluye; embalaje, transporte, descarga, desembalaje, instalación en obra, nivelación, anclaje y p.a.t.).</t>
  </si>
  <si>
    <t>XN402B</t>
  </si>
  <si>
    <t>NE0420</t>
  </si>
  <si>
    <t>Montaje de control para sistema comunicac. protecc. y equipos comunicables</t>
  </si>
  <si>
    <t>XN4042</t>
  </si>
  <si>
    <t>NE1050</t>
  </si>
  <si>
    <t xml:space="preserve">Montaje armario (2200x800x800) o normalizado, puerta transp/Bast. móvil </t>
  </si>
  <si>
    <t>XN4105</t>
  </si>
  <si>
    <t>NE1100</t>
  </si>
  <si>
    <t>Montaje armario (2200x800x800) o normalizado sin bast. giratorio</t>
  </si>
  <si>
    <t>XN4110</t>
  </si>
  <si>
    <t>NE1150</t>
  </si>
  <si>
    <t>XN4115</t>
  </si>
  <si>
    <t>NE1200</t>
  </si>
  <si>
    <t>XN4120</t>
  </si>
  <si>
    <t>NE1250</t>
  </si>
  <si>
    <t>Montaje armar. Rittal o equival. hasta 1400x1000x300 con puerta front.ciega</t>
  </si>
  <si>
    <t>XN4125</t>
  </si>
  <si>
    <t>NE1300</t>
  </si>
  <si>
    <t>Montaje caja fusibles transform. tensión (300x250x160) poliester prensado</t>
  </si>
  <si>
    <t>XN4130</t>
  </si>
  <si>
    <t>NE1350</t>
  </si>
  <si>
    <t>XN4135</t>
  </si>
  <si>
    <t>NE1400</t>
  </si>
  <si>
    <t>XN4140</t>
  </si>
  <si>
    <t>NE1500</t>
  </si>
  <si>
    <t>XN4150</t>
  </si>
  <si>
    <t>NE2040</t>
  </si>
  <si>
    <t>XN4204</t>
  </si>
  <si>
    <t>NE2060</t>
  </si>
  <si>
    <t>Montaje o sustituc. rele Sobreintensidad direccional fases/neutro (67/67N)</t>
  </si>
  <si>
    <t>XN4206</t>
  </si>
  <si>
    <t>NE2080</t>
  </si>
  <si>
    <t>XN4208</t>
  </si>
  <si>
    <t>NE2100</t>
  </si>
  <si>
    <t>XN4210</t>
  </si>
  <si>
    <t>NE2120</t>
  </si>
  <si>
    <t>XN4212</t>
  </si>
  <si>
    <t>NE2140</t>
  </si>
  <si>
    <t>XN4214</t>
  </si>
  <si>
    <t>NE2160</t>
  </si>
  <si>
    <t>XN4216</t>
  </si>
  <si>
    <t>NE2180</t>
  </si>
  <si>
    <t>XN4218</t>
  </si>
  <si>
    <t>NE2200</t>
  </si>
  <si>
    <t>XN4220</t>
  </si>
  <si>
    <t>NE2220</t>
  </si>
  <si>
    <t>XN4222</t>
  </si>
  <si>
    <t>NE2240</t>
  </si>
  <si>
    <t>XN4224</t>
  </si>
  <si>
    <t>NE2260</t>
  </si>
  <si>
    <t>XN4226</t>
  </si>
  <si>
    <t>NE2280</t>
  </si>
  <si>
    <t>XN4228</t>
  </si>
  <si>
    <t>NE2300</t>
  </si>
  <si>
    <t>XN4230</t>
  </si>
  <si>
    <t>NE2320</t>
  </si>
  <si>
    <t>Montaje o sustituc. tarjeta adicional de cualquier protecc. o teleprotecc.</t>
  </si>
  <si>
    <t>XN4232</t>
  </si>
  <si>
    <t>NE2340</t>
  </si>
  <si>
    <t>Mont./sustit. Conj.protecc.(3F+N+79),Direc./No direc.,Neutro tierra/N.aisl.</t>
  </si>
  <si>
    <t>XN4234</t>
  </si>
  <si>
    <t>NE2360</t>
  </si>
  <si>
    <t>Montaje o sustituc. conjunto protecc. Batería Condensad. (50-51/51A/51D/59)</t>
  </si>
  <si>
    <t>XN4236</t>
  </si>
  <si>
    <t>NE2380</t>
  </si>
  <si>
    <t>XN4238</t>
  </si>
  <si>
    <t>NE2400</t>
  </si>
  <si>
    <t>Mont./sust.conj.mando-prot.integr.UCP(3F+N+79),Direc/NoDirec,N.tier./N.aisl</t>
  </si>
  <si>
    <t>XN4240</t>
  </si>
  <si>
    <t>NE2420</t>
  </si>
  <si>
    <t>Mont./sust. Conj.mando-protec.integrad.UCP para Bat.Cond.(50-51/51A/51D/59)</t>
  </si>
  <si>
    <t>XN4242</t>
  </si>
  <si>
    <t>NE2460</t>
  </si>
  <si>
    <t>Montaje/sust. conjunto mando y protección integrados-UCP para autoproductor</t>
  </si>
  <si>
    <t>XN4246</t>
  </si>
  <si>
    <t>NE2480</t>
  </si>
  <si>
    <t>Mont./sustit. Conj.mando-protec. Integrad.-UCP para Barras AT/MT(59/59N/81)</t>
  </si>
  <si>
    <t>XN4248</t>
  </si>
  <si>
    <t>NE2500</t>
  </si>
  <si>
    <t>XN4250</t>
  </si>
  <si>
    <t>NE2520</t>
  </si>
  <si>
    <t>Montaje/sustituc. relé Sobreintensidad (50-51/ 67-67N) por relé Normalizado</t>
  </si>
  <si>
    <t xml:space="preserve">Montaje o sustitución equipo por relé normalizado. Incluye recepción, transporte, Ingeniería, Maniobras, montaje, mecanizado y recableado si fuera necesario, configuración, ajuste, ensayos, cambio BBDD, comunicación si procede y puesta en servicio. Incluye la realización de las pruebas funcionales de control y protección de la posición. </t>
  </si>
  <si>
    <t>XN4252</t>
  </si>
  <si>
    <t>NE2540</t>
  </si>
  <si>
    <t>Montaje o sustitución relé diferencial (87) existente por relé Normalizado</t>
  </si>
  <si>
    <t>Montaje o sustitución equipo por relé normalizado. Incluye recepción, transporte, Ingeniería, Maniobras, montaje, mecanizado y recableado si fuera necesario, configuración, ajuste, ensayos, cambio BBDD, comunicación si procede y puesta en servicio. Incluye la realización de las pruebas funcionales de control y protección de la posición</t>
  </si>
  <si>
    <t>XN4254</t>
  </si>
  <si>
    <t>NE2560</t>
  </si>
  <si>
    <t>Montaje/sustituc. equipo regulador de Tensión (84) por equipo Normalizado</t>
  </si>
  <si>
    <t>Montaje o sustitución equipo por relé normalizado. Incluye recepción, transporte, Ingeniería, montaje, mecanizado y recableado si fuera necesario, configuración, ajuste, ensayos, cambio BBDD, comunicación si procede y puesta en servicio. Incluye la realización de las pruebas funcionales de control y protección de la posición</t>
  </si>
  <si>
    <t>XN4256</t>
  </si>
  <si>
    <t>NE2580</t>
  </si>
  <si>
    <t xml:space="preserve">Montaje/sustit. equipo convertidor exist. por Multiconvertidor Normalizado </t>
  </si>
  <si>
    <t xml:space="preserve">Montaje o sustitución equipo por relé normalizado. Incluye recepción, transporte, Ingeniería, montaje, mecanizado y recableado si fuera necesario, configuración, ajuste, ensayos, cambio BBDD, comunicación si procede y puesta en servicio. Incluye la realización de las pruebas funcionales de control y protección de la posición. </t>
  </si>
  <si>
    <t>XN4258</t>
  </si>
  <si>
    <t>NE2600</t>
  </si>
  <si>
    <t>Mont./sust. Sist.protec.Standard posic. TR de 2 devanad.,por equip.normaliz</t>
  </si>
  <si>
    <t>Montaje o sustitución equipo por relés normalizado. Incluye recepción, transporte, Ingeniería, montaje, pequeño material, mecanizado y recableado si fuera necesario, configuración, ajuste, ensayos, cambio BBDD, comunicación si procede y puesta en servicio. Incluye la realización de las pruebas funcionales de control y protección de la posición.</t>
  </si>
  <si>
    <t>XN4260</t>
  </si>
  <si>
    <t>NE2620</t>
  </si>
  <si>
    <t>Mont./sust. Sist.Protec.Standard posic. TR 3 devanad., por equipos Normaliz</t>
  </si>
  <si>
    <t>XN4262</t>
  </si>
  <si>
    <t>NE2640</t>
  </si>
  <si>
    <t>Mont./sust. Sist. protect. Standard posición línea AT por equipos normaliz.</t>
  </si>
  <si>
    <t>XN4264</t>
  </si>
  <si>
    <t>NE2660</t>
  </si>
  <si>
    <t>Incorpor. sist.protect. Trafos,Líneas AT y Líneas MT a progr.simul. (CAPE).</t>
  </si>
  <si>
    <t>Incorporar y parametrizar un sistema protectivo a una líena AT , trafo, o línea MT modelada en un programa de simulación de redes, tipo CAPE. Los equipos del sistema protectivo a emplear deben estar previamente modelados.  La parametrización se realizará con los valores previamente obtenidos mediante el cálculo de ajustes (cálculo no incluido en esta posición).</t>
  </si>
  <si>
    <t>XN4266</t>
  </si>
  <si>
    <t>NE2680</t>
  </si>
  <si>
    <t>Modelado de equipos AT y protecciones en programa de simulación (tipo CAPE)</t>
  </si>
  <si>
    <t>Crear y modelar un nuevo equipo AT y sus protecciones para incorporar a librería de relés de programa de simulación de redes, tipo CAPE.</t>
  </si>
  <si>
    <t>XN4268</t>
  </si>
  <si>
    <t>NE2690</t>
  </si>
  <si>
    <t>Pruebas func. y p.servicio pos.compl.,locales y telem. según protoc.propied</t>
  </si>
  <si>
    <t>Con el armario montado, anclado y cableado en la instalación, comprende la puesta en servicio del armario siguiendo los procedimientos de verificación, cumplimentadonlos y realizando las pruebas locales y por telemando que sean necesarias.</t>
  </si>
  <si>
    <t>XN4269</t>
  </si>
  <si>
    <t>NE2700</t>
  </si>
  <si>
    <t>Instalación de analizador de calidad de onda en subestaciones</t>
  </si>
  <si>
    <t>Instalación de un analizador en devanados de transformadores AT/MT. Incluye instalación de analizador con medidas de tensión e intensidad de forma directa o mediante toroidales, instalación de módulo de comunicaciones y puesta en servicio. No incluye Complemento Operación requerida Revisión posición MT y material excepto analizador, módulo de comunicaciones, fuente de alimentación, toroidales y un magnetotérmico.</t>
  </si>
  <si>
    <t>XN4270</t>
  </si>
  <si>
    <t>NE2710</t>
  </si>
  <si>
    <t>Instalación de 2 analizadores de calidad de onda en subestaciones</t>
  </si>
  <si>
    <t>Instalación de dos analizadores en devanados de transformadores AT/MT. Incluye instalación de analizador con medidas de tensión e intensidad de forma directa o mediante toroidales, instalación de módulo/módulos de comunicaciones y puesta en servicio. No incluye Complemento Operación requerida Revisión posición MT y material excepto analizador, módulo/modulos de comunicaciones, fuente/fuentes de alimentación, toroidales y magnetotérmico/s.</t>
  </si>
  <si>
    <t>XN4271</t>
  </si>
  <si>
    <t>NE2720</t>
  </si>
  <si>
    <t>Instalación de 3 analizadores de calidad de onda en subestaciones</t>
  </si>
  <si>
    <t>Instalación de tres analizadores en devanados de transformadores AT/MT. Incluye instalación de analizador con medidas de tensión e intensidad de forma directa o mediante toroidales, instalación de módulo/módulos de comunicaciones y puesta en servicio.  No incluye Complemento Operación requerida Revisión posición MT y material excepto analizador, módulo/modulos de comunicaciones, fuente/fuentes de alimentación, toroidales y magnetotérmico/s.</t>
  </si>
  <si>
    <t>XN4272</t>
  </si>
  <si>
    <t>NE2730</t>
  </si>
  <si>
    <t>Instalación de 4 analizadores de calidad de onda en subestaciones</t>
  </si>
  <si>
    <t>Instalación de cuatro analizadores en devanados de transformadores AT/MT. Incluye instalación de analizador con medidas de tensión e intensidad de forma directa o mediante toroidales, instalación de módulo/módulos de comunicaciones y puesta en servicio.  No incluye Complemento Operación requerida Revisión posición MT y material excepto analizador, módulo/modulos de comunicaciones, fuente/fuentes de alimentación, toroidales y magnetotérmico/s.</t>
  </si>
  <si>
    <t>XN4273</t>
  </si>
  <si>
    <t>NE2740</t>
  </si>
  <si>
    <t>Instalación de 5 analizadores de calidad de onda en subestaciones</t>
  </si>
  <si>
    <t>Instalación de cinco analizadores en devanados de transformadores AT/MT. Incluye instalación de analizador con medidas de tensión e intensidad de forma directa o mediante toroidales, instalación de módulo/módulos de comunicaciones y puesta en servicio. No incluye Complemento Operación requerida Revisión posición MT y material excepto analizador, módulo/modulos de comunicaciones, fuente/fuentes de alimentación, toroidales y magnetotérmico/s.</t>
  </si>
  <si>
    <t>XN4274</t>
  </si>
  <si>
    <t>NE2750</t>
  </si>
  <si>
    <t>Instalación de 6 analizadores de calidad de onda en subestaciones</t>
  </si>
  <si>
    <t>Instalación de seis analizadores en devanados de transformadores AT/MT. Incluye instalación de analizador con medidas de tensión e intensidad de forma directa o mediante toroidales, instalación de módulo/módulos de comunicaciones y puesta en servicio.  No incluye Complemento Operación requerida Revisión posición MT y material excepto analizador, módulo/modulos de comunicaciones, fuente/fuentes de alimentación, toroidales y magnetotérmico/s.</t>
  </si>
  <si>
    <t>XN4275</t>
  </si>
  <si>
    <t>NE2760</t>
  </si>
  <si>
    <t>Sustitución de módulo de comunicaciones de Calidad de Onda</t>
  </si>
  <si>
    <t>Sustituir módulo de comunicaciones y fuente de alimentación por otro igual o distinto. Incluye prueba de comunicación con calidad de producto.</t>
  </si>
  <si>
    <t>XN4276</t>
  </si>
  <si>
    <t>NE2770</t>
  </si>
  <si>
    <t>Sustit./Instalac. módulos bluetooth en analizadores de subestación (1 a N)</t>
  </si>
  <si>
    <t>Sustitución/colocación de módulos bluetooth en cada uno de los analiadores de calidad de  producto (dese 1hasta N). Se alimentará de la misma continua que alimenta al equipo. Sólo módulos bluetooth, en la subestación existe módulo de comunicaciones. Incluye prueba de comunicación con calidad de producto.</t>
  </si>
  <si>
    <t>XN4277</t>
  </si>
  <si>
    <t>NE2780</t>
  </si>
  <si>
    <t>Actuaciones de mantenimiento de Calidad de producto en subestaciones</t>
  </si>
  <si>
    <t>Trabajos relacionados con el mantenimiento de los equipos instalados en subestación de calidad de producto, como reset de equipos, reconfiguración de equipos, revisión de bornas, revisión de cableados de temporizador, revisión medidas tensiones, revisión de cableados, sustitución de modem o alguno de suscomponetes, revisión/sustitución de cables de comunicación, revisión/sustitución conectores, sustitución de fuente de alimentación. Incluye prueba de comunicación con calidad de producto .</t>
  </si>
  <si>
    <t>XN4278</t>
  </si>
  <si>
    <t>NE2790</t>
  </si>
  <si>
    <t>Instalación de repetidor/amplificador de comunicaciones</t>
  </si>
  <si>
    <t>Instalación de repetidor/amplificador en subestación. Incluye prueba de comunicación con calidad de producto.</t>
  </si>
  <si>
    <t>XN4279</t>
  </si>
  <si>
    <t>NE2800</t>
  </si>
  <si>
    <t>Instal. módulo comunic. y/o módulos bluetooht analizadores subestación(1aN)</t>
  </si>
  <si>
    <t>Instalación de módulo de comunicaciones y colocación de módulos bluetooht en cada (desde 1 hasta N) uno de los analizadores de calidad de producto. Se alimentará de la misma continua que alimenta al equipo. Incluye prueba de comunicación con calidad de producto.</t>
  </si>
  <si>
    <t>XN4280</t>
  </si>
  <si>
    <t>NE2810</t>
  </si>
  <si>
    <t>Media Jornada equipo 2 personas trabajos manteni. equipos Calidad producto</t>
  </si>
  <si>
    <t>Media jornada de un equipo de 2 personas para la realizacion de pequenos trabajos de mantenimiento sobre equipos de Calidad de producto en subestación.</t>
  </si>
  <si>
    <t>XN4281</t>
  </si>
  <si>
    <t>NE2820</t>
  </si>
  <si>
    <t>Jornada equipo 2 personas para trabajos mantenim. equipos Calidad producto</t>
  </si>
  <si>
    <t>Jornada completa de un equipo de 2 personas para la realizacion de pequenos trabajos de mantenimiento sobre equipos de Calidad de producto en subestación.</t>
  </si>
  <si>
    <t>XN4282</t>
  </si>
  <si>
    <t>NE2830</t>
  </si>
  <si>
    <t>Sustituir analizador por otro de similares características</t>
  </si>
  <si>
    <t>Sustituir analizador por otro de similares características de la misma marca o no. Incluidos prueba de comunicación con calidad de producto. No Incluye complemento Operación requerida Revisión posición MT especificado en baremo.</t>
  </si>
  <si>
    <t>XN4283</t>
  </si>
  <si>
    <t>NE2840</t>
  </si>
  <si>
    <t>Sustituir analizador por otro de similares características y comunicaciones</t>
  </si>
  <si>
    <t>Sustituir analizador por otro de similares características de la misma marca o no y sustituir/instalar módulo de comunicaciones y medios comuniaciones en cada uno de los analizadores de calidad de producto instalados en la subestación. Incluidos prueba de comunicación con calidad de producto. No Incluye complemento Operación requerida Revisión posición MT especificado en baremo.</t>
  </si>
  <si>
    <t>XN4284</t>
  </si>
  <si>
    <t>NE2850</t>
  </si>
  <si>
    <t>Sustit. Analizad.con medidas tensiones por otro con tens.,intens.y comunic.</t>
  </si>
  <si>
    <t>Sustituir analizador con medidas de tensiones por otro que tenga tensiones e intensidades de la misma marca o no y sustituir/instalar módulo de comunicaciones y medios de comunicación en cada uno de los analizadores de calidad de producto instalados en la subestación. Incluidos prueba de comunicación con calidad de producto. No Incluye complemento Operación requerida Revisión posición MT especificado en baremo.</t>
  </si>
  <si>
    <t>XN4285</t>
  </si>
  <si>
    <t>NE2860</t>
  </si>
  <si>
    <t>Sust. Analiz. medidas 2 can.tensión por 2 analiz. con tens.,intens.y comun.</t>
  </si>
  <si>
    <t>Sustituir analizador con medidas en los dos canales de tensión por dos analizadores con tensiones e intensidades de la misma marca o no y sustituir/instalar módulo de comunicaciones y medios de comunicación en cada uno de los analizadores de calidad de producto instalados en la subestación. Incluidos prueba de comunicación con calidad de producto. No Incluye complemento Operación requerida Revisión posición MT especificado en baremo.</t>
  </si>
  <si>
    <t>XN4286</t>
  </si>
  <si>
    <t>NE2870</t>
  </si>
  <si>
    <t>Ingeniería previa y modif. esquemas instalac. analizadores Calidad Producto</t>
  </si>
  <si>
    <t>Ingeniería de desarrollo del proyecto de instalación de analizadores de calidad de producto. El alcance de la documentación técnica a realizar será: Recopilación de documentación de la SSEE. Modificación de la documentación existente reflejando la instalación del analizador. Realización del Esquema de Cableado del sistema .Toda esta documentación debe entregarse para aprobación de la propiedad antes de comenzar la instalación del analizador. Al finalizar la instalación, se ha de entregar la documentación definitiva a la propiedad.</t>
  </si>
  <si>
    <t>XN4287</t>
  </si>
  <si>
    <t>NE3020</t>
  </si>
  <si>
    <t>XN4302</t>
  </si>
  <si>
    <t>NE3030</t>
  </si>
  <si>
    <t>XN4303</t>
  </si>
  <si>
    <t>NE3040</t>
  </si>
  <si>
    <t>XN4304</t>
  </si>
  <si>
    <t>NE3050</t>
  </si>
  <si>
    <t>XN4305</t>
  </si>
  <si>
    <t>NE3060</t>
  </si>
  <si>
    <t>XN4306</t>
  </si>
  <si>
    <t>NE3070</t>
  </si>
  <si>
    <t>XN4307</t>
  </si>
  <si>
    <t>NE3080</t>
  </si>
  <si>
    <t>XN4308</t>
  </si>
  <si>
    <t>NE3090</t>
  </si>
  <si>
    <t>XN4309</t>
  </si>
  <si>
    <t>NE3100</t>
  </si>
  <si>
    <t>XN4310</t>
  </si>
  <si>
    <t>NE3110</t>
  </si>
  <si>
    <t>XN4311</t>
  </si>
  <si>
    <t>NE3120</t>
  </si>
  <si>
    <t>XN4312</t>
  </si>
  <si>
    <t>NE3130</t>
  </si>
  <si>
    <t>XN4313</t>
  </si>
  <si>
    <t>NE3140</t>
  </si>
  <si>
    <t>XN4314</t>
  </si>
  <si>
    <t>NE3150</t>
  </si>
  <si>
    <t>Mont./sustit. rele Weidmuller tipo Finder o equiv. con 2 contactos conmut.</t>
  </si>
  <si>
    <t>XN4315</t>
  </si>
  <si>
    <t>NE3160</t>
  </si>
  <si>
    <t>XN4316</t>
  </si>
  <si>
    <t>NE3170</t>
  </si>
  <si>
    <t>XN4317</t>
  </si>
  <si>
    <t>NE3180</t>
  </si>
  <si>
    <t>XN4318</t>
  </si>
  <si>
    <t>NE3190</t>
  </si>
  <si>
    <t>XN4319</t>
  </si>
  <si>
    <t>NE3200</t>
  </si>
  <si>
    <t>XN4320</t>
  </si>
  <si>
    <t>NE3210</t>
  </si>
  <si>
    <t>XN4321</t>
  </si>
  <si>
    <t>NE3220</t>
  </si>
  <si>
    <t>XN4322</t>
  </si>
  <si>
    <t>NE3230</t>
  </si>
  <si>
    <t>XN4323</t>
  </si>
  <si>
    <t>NE3240</t>
  </si>
  <si>
    <t>XN4324</t>
  </si>
  <si>
    <t>NE3250</t>
  </si>
  <si>
    <t>Montaje/sustit. Centralita de alarmas ISA-A1 o equivalente hasta 64 alarmas</t>
  </si>
  <si>
    <t>XN4325</t>
  </si>
  <si>
    <t>NE3260</t>
  </si>
  <si>
    <t>Montaje/sustit. Centralita de alarmas ISA-A1 o equivalente hasta 16 alarmas</t>
  </si>
  <si>
    <t>XN4326</t>
  </si>
  <si>
    <t>NE3270</t>
  </si>
  <si>
    <t>Mont./sustit. Convert. CC/CC cualquier tensión hasta 60W Premium o equival.</t>
  </si>
  <si>
    <t>XN4327</t>
  </si>
  <si>
    <t>NE3280</t>
  </si>
  <si>
    <t>Mont./sust. Convert. CC/CC cualquier tensión de 60 a 120 W Premium o equiv.</t>
  </si>
  <si>
    <t>XN4328</t>
  </si>
  <si>
    <t>NE3290</t>
  </si>
  <si>
    <t>XN4329</t>
  </si>
  <si>
    <t>NE3300</t>
  </si>
  <si>
    <t>XN4330</t>
  </si>
  <si>
    <t>NE3310</t>
  </si>
  <si>
    <t>Montaje/sustit. caja formación Vaux. alterna / continua hasta 3 posiciones</t>
  </si>
  <si>
    <t>XN4331</t>
  </si>
  <si>
    <t>NE3320</t>
  </si>
  <si>
    <t>XN4332</t>
  </si>
  <si>
    <t>NE3330</t>
  </si>
  <si>
    <t>XN4333</t>
  </si>
  <si>
    <t>NE3340</t>
  </si>
  <si>
    <t>Montaje/sustit. bloque de prueba de intensidades, tensiones o contínua</t>
  </si>
  <si>
    <t>XN4334</t>
  </si>
  <si>
    <t>NE3350</t>
  </si>
  <si>
    <t>XN4335</t>
  </si>
  <si>
    <t>NE3360</t>
  </si>
  <si>
    <t>Mont./sust. Conmut. Mando/señaliz, con/sin lampara CM/CP(Entrelec) o equiv.</t>
  </si>
  <si>
    <t>XN4336</t>
  </si>
  <si>
    <t>NE3370</t>
  </si>
  <si>
    <t>XN4337</t>
  </si>
  <si>
    <t>NE3380</t>
  </si>
  <si>
    <t>Mont./sust. trafo ajuste tens.o intens. hasta 15VA,Cl0,5/3P,Arteche o equiv</t>
  </si>
  <si>
    <t>XN4338</t>
  </si>
  <si>
    <t>NE3390</t>
  </si>
  <si>
    <t xml:space="preserve">Montaje/sustit. convertidor indicador tomas regulador salida para mA / BCD </t>
  </si>
  <si>
    <t>XN4339</t>
  </si>
  <si>
    <t>NE3400</t>
  </si>
  <si>
    <t>XN4340</t>
  </si>
  <si>
    <t>NE3410</t>
  </si>
  <si>
    <t>XN4341</t>
  </si>
  <si>
    <t>NE3420</t>
  </si>
  <si>
    <t>XN4342</t>
  </si>
  <si>
    <t>NE3430</t>
  </si>
  <si>
    <t>XN4343</t>
  </si>
  <si>
    <t>NE3440</t>
  </si>
  <si>
    <t>Montaje/sustit. concentrador/difusor optico 8 salidas con entrada serie etc</t>
  </si>
  <si>
    <t>XN4344</t>
  </si>
  <si>
    <t>NE3450</t>
  </si>
  <si>
    <t>Montaje/sustit. Concentrad./difusor optico 12 salidas con entrada serie etc</t>
  </si>
  <si>
    <t>XN4345</t>
  </si>
  <si>
    <t>NE3460</t>
  </si>
  <si>
    <t>Montaje/sustit. Concentrad./difusor optico 16 salidas con entrada serie etc</t>
  </si>
  <si>
    <t>XN4346</t>
  </si>
  <si>
    <t>NE3470</t>
  </si>
  <si>
    <t>Montaje/sustit. Concentrad./difusor optico 20 salidas con entrada serie etc</t>
  </si>
  <si>
    <t>XN4347</t>
  </si>
  <si>
    <t>NE3480</t>
  </si>
  <si>
    <t>XN4348</t>
  </si>
  <si>
    <t>NE3490</t>
  </si>
  <si>
    <t>XN4349</t>
  </si>
  <si>
    <t>NE3500</t>
  </si>
  <si>
    <t>XN4350</t>
  </si>
  <si>
    <t>NE3510</t>
  </si>
  <si>
    <t>XN4351</t>
  </si>
  <si>
    <t>NE3520</t>
  </si>
  <si>
    <t xml:space="preserve">Montaje/sustit. borna optoacoplada cualquier tensión Phoenix o equivalente </t>
  </si>
  <si>
    <t>XN4352</t>
  </si>
  <si>
    <t>NE3530</t>
  </si>
  <si>
    <t>XN4353</t>
  </si>
  <si>
    <t>NE3540</t>
  </si>
  <si>
    <t>XN4354</t>
  </si>
  <si>
    <t>NE3550</t>
  </si>
  <si>
    <t>XN4355</t>
  </si>
  <si>
    <t>NE3560</t>
  </si>
  <si>
    <t>XN4356</t>
  </si>
  <si>
    <t>NE3570</t>
  </si>
  <si>
    <t>XN4357</t>
  </si>
  <si>
    <t>NE3580</t>
  </si>
  <si>
    <t>XN4358</t>
  </si>
  <si>
    <t>NE3590</t>
  </si>
  <si>
    <t>Montaje/sustit. magnetot.III / IV de 100A. a 160A. con contactos auxil.</t>
  </si>
  <si>
    <t>XN4359</t>
  </si>
  <si>
    <t>NE3600</t>
  </si>
  <si>
    <t>XN4360</t>
  </si>
  <si>
    <t>NE3610</t>
  </si>
  <si>
    <t>XN4361</t>
  </si>
  <si>
    <t>NE3620</t>
  </si>
  <si>
    <t>Mont./sust. equipo protec. para sobreT.  B.T. 3x220/380V (PHOENIX) o equiv.</t>
  </si>
  <si>
    <t>XN4362</t>
  </si>
  <si>
    <t>NE3630</t>
  </si>
  <si>
    <t>Mont/sust.Mod. 1 fase equipo protec.sobreT. BT3x220/380+N V PHOENIX o equiv</t>
  </si>
  <si>
    <t>XN4363</t>
  </si>
  <si>
    <t>NE3640</t>
  </si>
  <si>
    <t>Mont./sust. Protect. sobreT. fino para puerto serie RS 232 Phoenix o equiv</t>
  </si>
  <si>
    <t>XN4364</t>
  </si>
  <si>
    <t>NE3650</t>
  </si>
  <si>
    <t>Montaje/sustit. protector sobreT. fino enchufable Phoenix o equivalente</t>
  </si>
  <si>
    <t>XN4365</t>
  </si>
  <si>
    <t>NE3660</t>
  </si>
  <si>
    <t>Montaje/sustit. zócalo protector sobreT. fino enchufable Phoenix o equival.</t>
  </si>
  <si>
    <t>XN4366</t>
  </si>
  <si>
    <t>NE3670</t>
  </si>
  <si>
    <t>XN4367</t>
  </si>
  <si>
    <t>NE3680</t>
  </si>
  <si>
    <t>XN4368</t>
  </si>
  <si>
    <t>NE3690</t>
  </si>
  <si>
    <t xml:space="preserve">Montaje/sustit. un panel  armario tipo tunel o similar por nuevo hasta 2m2 </t>
  </si>
  <si>
    <t>XN4369</t>
  </si>
  <si>
    <t>NE3700</t>
  </si>
  <si>
    <t>XN4370</t>
  </si>
  <si>
    <t>NE3710</t>
  </si>
  <si>
    <t>XN4371</t>
  </si>
  <si>
    <t>NE3720</t>
  </si>
  <si>
    <t>Montaje/sustit. de filtro techo/lateral para arma. Control normalizado</t>
  </si>
  <si>
    <t>XN4372</t>
  </si>
  <si>
    <t>NE3730</t>
  </si>
  <si>
    <t>Montaje/sustit. filtro alimentación cualquier tensión Phoenix o equivalente</t>
  </si>
  <si>
    <t>XN4373</t>
  </si>
  <si>
    <t>NE3740</t>
  </si>
  <si>
    <t>Montaje/sustit. de ventilador con filtro para arma. Control normalizado</t>
  </si>
  <si>
    <t>XN4374</t>
  </si>
  <si>
    <t>NE3750</t>
  </si>
  <si>
    <t>XN4375</t>
  </si>
  <si>
    <t>NE3760</t>
  </si>
  <si>
    <t>Montaje/sustit. Resist. calefac. 20 W 220V. para Armario control normaliz.</t>
  </si>
  <si>
    <t>XN4376</t>
  </si>
  <si>
    <t>NE3770</t>
  </si>
  <si>
    <t>XN4377</t>
  </si>
  <si>
    <t>NE3780</t>
  </si>
  <si>
    <t>Montaje/sust. conjunto alumbrado fluorescente para arma. Control normaliz.</t>
  </si>
  <si>
    <t>XN4378</t>
  </si>
  <si>
    <t>NE3800</t>
  </si>
  <si>
    <t>Mont/sust.Conv.serie(RS232/RS485) a fib.ópt.vid.,2 c.com.,disp.antibl.canal</t>
  </si>
  <si>
    <t>XN4380</t>
  </si>
  <si>
    <t>NE3820</t>
  </si>
  <si>
    <t>Mont/sust.multiplx.intelig.6 c.ser.y/o fib.ópt.vidr.con salida f.o.v.redund</t>
  </si>
  <si>
    <t>XN4382</t>
  </si>
  <si>
    <t>NE3840</t>
  </si>
  <si>
    <t>Mont./sust. pareja bornas empalme fibra óptica vidrio(RX y TX) con conex.ST</t>
  </si>
  <si>
    <t>XN4384</t>
  </si>
  <si>
    <t>NE5120</t>
  </si>
  <si>
    <t>XN4512</t>
  </si>
  <si>
    <t>NE5150</t>
  </si>
  <si>
    <t>XN4515</t>
  </si>
  <si>
    <t>NE5200</t>
  </si>
  <si>
    <t>XN4520</t>
  </si>
  <si>
    <t>NE5300</t>
  </si>
  <si>
    <t>Montaje o sustitucion de tarjeta o módulo E/S en remota AT o MT.Solo aplica a tarjetas de rack de 19", en donde no se cablee directamente cableado de cobre. Incluido transporte, anclaje, configuración hardware / software, ensayos y puesta en servicio.</t>
  </si>
  <si>
    <t>XN4530</t>
  </si>
  <si>
    <t>NE5350</t>
  </si>
  <si>
    <t>XN4535</t>
  </si>
  <si>
    <t>NE5410</t>
  </si>
  <si>
    <t>XN4541</t>
  </si>
  <si>
    <t>NE5420</t>
  </si>
  <si>
    <t>XN4542</t>
  </si>
  <si>
    <t>NE5430</t>
  </si>
  <si>
    <t>XN4543</t>
  </si>
  <si>
    <t>NE5440</t>
  </si>
  <si>
    <t>XN4544</t>
  </si>
  <si>
    <t>NE5450</t>
  </si>
  <si>
    <t>Generación bdd Posic.linea MT sin protec.Integrada o modif.control integr.</t>
  </si>
  <si>
    <t>XN4545</t>
  </si>
  <si>
    <t>NE5460</t>
  </si>
  <si>
    <t>XN4546</t>
  </si>
  <si>
    <t>NE5470</t>
  </si>
  <si>
    <t>XN4547</t>
  </si>
  <si>
    <t>NE5510</t>
  </si>
  <si>
    <t>XN4551</t>
  </si>
  <si>
    <t>NE5520</t>
  </si>
  <si>
    <t>Suministro y tendido de la F.O. de vidrio para enlazar un armario de posición L.A. con concentrador y remota, conectorización y verificación.</t>
  </si>
  <si>
    <t>XN4552</t>
  </si>
  <si>
    <t>NE5530</t>
  </si>
  <si>
    <t>Suministro y tendido de la F.O. de vidrio para enlazar un armario de posición TR con concentrador y remota, conectorización y verificación.</t>
  </si>
  <si>
    <t>XN4553</t>
  </si>
  <si>
    <t>NE5540</t>
  </si>
  <si>
    <t>Suministro y tendido de la F.O. de vidrio para enlazar una celda de MT con concentrador y remota, conectorización y verificación.</t>
  </si>
  <si>
    <t>XN4554</t>
  </si>
  <si>
    <t>NE56D0</t>
  </si>
  <si>
    <t>XN456D</t>
  </si>
  <si>
    <t>NE56N0</t>
  </si>
  <si>
    <t>Primera eliminación total ó modificación de bdd y T.Local, por parte de Explotación,  de hasta 25 señales cableadas del Telecontrol de un conjunto transformador ("señal cableada" entendiendo ésta como un mando, una entrada digital -simple o doble- o una medida analógica). Esta posición no aplica si la modificación se realiza sobre señales cableadas de protecciones con Control Integrado (No se contempla el material ni el tendido ni la retirada de fibra óptica)</t>
  </si>
  <si>
    <t>XN456E</t>
  </si>
  <si>
    <t>NE56F0</t>
  </si>
  <si>
    <t>Modific. bdd sobre conj.TR repetit. no super.a 25Tags o sobre Contr.Integr.</t>
  </si>
  <si>
    <t>Repetición por eliminación total ó modificación de bdd y T.Local, por parte de Explotación,  de hasta 25 señales cableadas del Telecontrol de un conjunto transformador ("señal cableada" entendiendo ésta como un mando, una entrada digital -simple o doble- o una medida analógica). Esta posición aplica a la repetición sobre señales cableadas de protecciones con Control Integrado (No se contempla el material ni el tendido ni la retirada de fibra óptica)</t>
  </si>
  <si>
    <t>XN456F</t>
  </si>
  <si>
    <t>NE56G0</t>
  </si>
  <si>
    <t>Primera eliminación total ó modificación de bdd y T.Local, por parte de Explotación,  de hasta 25 señales cableadas del Telecontrol de una posición AT ("señal cableada" entendiendo ésta como un mando, una entrada digital -simple o doble- o una medida analógica). Esta posición no aplica si la modificación se realiza sobre señales cableadas de protecciones con Control Integrado (No se contempla el material ni el tendido ni la retirada de fibra óptica)</t>
  </si>
  <si>
    <t>XN456G</t>
  </si>
  <si>
    <t>NE56H0</t>
  </si>
  <si>
    <t>Modific. bdd sobre pos.AT repetit. no super.a 25 Tags o sobre Contr.Integr.</t>
  </si>
  <si>
    <t>Repetición por eliminación total ó modificación de bdd y T.Local, por parte de Explotación,  de hasta 25 señales cableadas del Telecontrol de una posición AT ("señal cableada" entendiendo ésta como un mando, una entrada digital -simple o doble- o una medida analógica). Esta posición aplica a la repetición sobre señales cableadas de protecciones con Control Integrado (No se contempla el material ni el tendido ni la retirada de fibra óptica)</t>
  </si>
  <si>
    <t>XN456H</t>
  </si>
  <si>
    <t>NE56I0</t>
  </si>
  <si>
    <t>Repetición por  modificación de bdd y T.Local, por parte de Explotación sobre señal cableada de protecciones con Control Integrado ("señal cableada" entendiendo ésta como un mando, una entrada digital -simple o doble- o una medida analógica). No se contempla el material ni el tendido ni la retirada de fibra óptica.</t>
  </si>
  <si>
    <t>XN456I</t>
  </si>
  <si>
    <t>NE56J0</t>
  </si>
  <si>
    <t>Repetición por eliminación total ó modificación de bdd y T.Local, por parte de Explotación,  de hasta 25 señales cableadas del Telecontrol de una posición MT ("señal cableada" entendiendo ésta como un mando, una entrada digital -simple o doble- o una medida analógica). Esta posición no aplica si la modificación se realiza sobre señales cableadas de protecciones con Control Integrado (No se contempla el material ni el tendido ni la retirada de fibra óptica)</t>
  </si>
  <si>
    <t>XN456J</t>
  </si>
  <si>
    <t>NE56K0</t>
  </si>
  <si>
    <t xml:space="preserve">Modificación  F.S. de medidas, nombre ó núm. Identif. de un elemento </t>
  </si>
  <si>
    <t>XN456K</t>
  </si>
  <si>
    <t>NE56L0</t>
  </si>
  <si>
    <t>Modificación de bdd y T.Local, por parte de Explotación,  de hasta 64 señales cableadas ("señal cableada" entendiendo ésta como un mando, una entrada digital -simple o doble- o una medida analógica) del Telecontrol, en los Servicios Auxiliares AC y DC de la instalación.</t>
  </si>
  <si>
    <t>XN456L</t>
  </si>
  <si>
    <t>NE56M0</t>
  </si>
  <si>
    <t xml:space="preserve">Montaje UCS o Concentrador para proyecto tipo </t>
  </si>
  <si>
    <t>Montaje de la UCS o Concentrador del proyecto tipo (AT/MT o AT/AT, IDCAS o SAITEL2000DP) . Incluye:  Descarga, desembalaje, instalación en obra, nivelación, anclaje y p.a.t.,</t>
  </si>
  <si>
    <t>XN456M</t>
  </si>
  <si>
    <t>NF0050</t>
  </si>
  <si>
    <t>XN5005</t>
  </si>
  <si>
    <t>NF0100</t>
  </si>
  <si>
    <t>XN5010</t>
  </si>
  <si>
    <t>NF0250</t>
  </si>
  <si>
    <t>XN5025</t>
  </si>
  <si>
    <t>NF0300</t>
  </si>
  <si>
    <t>XN5030</t>
  </si>
  <si>
    <t>NF0350</t>
  </si>
  <si>
    <t>XN5035</t>
  </si>
  <si>
    <t>NF0400</t>
  </si>
  <si>
    <t>XN5040</t>
  </si>
  <si>
    <t>NF0450</t>
  </si>
  <si>
    <t>XN5045</t>
  </si>
  <si>
    <t>NF0500</t>
  </si>
  <si>
    <t>XN5050</t>
  </si>
  <si>
    <t>NF0550</t>
  </si>
  <si>
    <t>XN5055</t>
  </si>
  <si>
    <t>NF1050</t>
  </si>
  <si>
    <t>XN5105</t>
  </si>
  <si>
    <t>NF1060</t>
  </si>
  <si>
    <t>XN5106</t>
  </si>
  <si>
    <t>NF1150</t>
  </si>
  <si>
    <t>XN5115</t>
  </si>
  <si>
    <t>NF1240</t>
  </si>
  <si>
    <t>XN5124</t>
  </si>
  <si>
    <t>NF1250</t>
  </si>
  <si>
    <t>Medición tensiones paso/contacto/resisten.Tierra Subestación tipo A</t>
  </si>
  <si>
    <t>Medición tensiones de paso y contacto y resistencia de tierra en SS.EE (por subestación tipo A). Consiste en realizar con el equipo adecuado, las mediciones correspondientes para determinar los valores de las tensiones de paso y contacto y de resistencia de tierra de la Subestación. Comprende realizar las mediciones citadas, confección del informe correspondiente y en el caso de detectar alguna medición muy dispar, informar al técnico responsable de la Subestación. Todo según NMZ002.</t>
  </si>
  <si>
    <t>XN5125</t>
  </si>
  <si>
    <t>NF1260</t>
  </si>
  <si>
    <t>XN5126</t>
  </si>
  <si>
    <t>NF1270</t>
  </si>
  <si>
    <t>Medición tensiones de paso y contacto y resistencia de tierra en SS.EE (por subestación tipo C). Consiste en realizar con el equipo adecuado, las mediciones correspondientes para determinar los valores de las tensiones de paso y contacto y de resistencia de tierra de la Subestación. Comprende realizar las mediciones citadas, confección del informe correspondiente y en el caso de detectar alguna medición muy dispar, informar al técnico responsable de la Subestación. Todo según NMZ002.</t>
  </si>
  <si>
    <t>XN5127</t>
  </si>
  <si>
    <t>NF1280</t>
  </si>
  <si>
    <t>Medición tensiones paso/contacto/resisten.Tierra Subestación tipo B</t>
  </si>
  <si>
    <t>Medición tensiones de paso y contacto y resistencia de tierra en SS.EE (por subestación tipo B). Consiste en realizar con el equipo adecuado, las mediciones correspondientes para determinar los valores de las tensiones de paso y contacto y de resistencia de tierra de la Subestación. Comprende realizar las mediciones citadas, confección del informe correspondiente y en el caso de detectar alguna medición muy dispar, informar al técnico responsable de la Subestación. Todo según NMZ002.</t>
  </si>
  <si>
    <t>XN5128</t>
  </si>
  <si>
    <t>NF1350</t>
  </si>
  <si>
    <t>XN5135</t>
  </si>
  <si>
    <t>NF2070</t>
  </si>
  <si>
    <t xml:space="preserve">Revisión termográfica en SSEE (por subestación blindada). </t>
  </si>
  <si>
    <t>Revisión termográfica en SSEE (por subestación blindada). Consiste en realizar con el equipo adecuado, un barrido de toda la Subestación en servicio a fin de detectar puntos calientes. Comprende realizar el barrido citado de la SE, toma de fotografías de los puntos calientes que se detecten, confección del informe correspondiente señalando el nivel en cuanto a la importancia de cada punto detectado y en el caso de detectar algún punto caliente que pueda producir una avería inminente, informar al técnico responsable de la Subestación. Todo según SGE001.</t>
  </si>
  <si>
    <t>XN5207</t>
  </si>
  <si>
    <t>NF2080</t>
  </si>
  <si>
    <t>Revisión termográfica Subestación tipo A</t>
  </si>
  <si>
    <t>Revisión termográfica en SSEE tipo A (por subestación). Consiste en realizar con el equipo adecuado, un barrido de toda la Subestación en servicio a fin de detectar puntos calientes. Comprende realizar el barrido citado de la SE, toma de fotografías de los puntos calientes que se detecten, confección del informe correspondiente señalando el nivel en cuanto a la importancia de cada punto detectado y en el caso de detectar algún punto caliente que pueda producir una avería inminente, informar al técnico responsable de la Subestación. Todo según SGE001.</t>
  </si>
  <si>
    <t>XN5208</t>
  </si>
  <si>
    <t>NF2090</t>
  </si>
  <si>
    <t>Revisión termográfica Subestación tipo B</t>
  </si>
  <si>
    <t>Revisión termográfica en SSEE tipo B (por subestación). Consiste en realizar con el equipo adecuado, un barrido de toda la Subestación en servicio a fin de detectar puntos calientes. Comprende realizar el barrido citado de la SE, toma de fotografías de los puntos calientes que se detecten, confección del informe correspondiente señalando el nivel en cuanto a la importancia de cada punto detectado y en el caso de detectar algún punto caliente que pueda producir una avería inminente, informar al técnico responsable de la Subestación. Todo según SGE001.</t>
  </si>
  <si>
    <t>XN5209</t>
  </si>
  <si>
    <t>NF2100</t>
  </si>
  <si>
    <t>Revisión termográfica Subestación tipo C</t>
  </si>
  <si>
    <t>Revisión termográfica en SSEE tipo C (por subestación). Consiste en realizar con el equipo adecuado, un barrido de toda la Subestación en servicio a fin de detectar puntos calientes. Comprende realizar el barrido citado de la SE, toma de fotografías de los puntos calientes que se detecten, confección del informe correspondiente señalando el nivel en cuanto a la importancia de cada punto detectado y en el caso de detectar algún punto caliente que pueda producir una avería inminente, informar al técnico responsable de la Subestación. Todo según SGE001.</t>
  </si>
  <si>
    <t>XN5210</t>
  </si>
  <si>
    <t>NF3030</t>
  </si>
  <si>
    <t>Revisión posición con interruptor 380kV (sin equipos 380 KV propiedad REE)</t>
  </si>
  <si>
    <t>Una vez entregada la zona protegida, incluye la revisión de una posición completa de línea que contiene todos los equipos de la posición propiedad de EDE (transformadores de medida, pararrayos, valla, canalillos, sistema de control, y demás elementos constituyentes de la posición, siguiendo los procedimientos editados por la propiedad o en su defecto los estipulados por el fabricante. Incluye también el pequeño material fungible necesario y todos los medios auxiliares de transporte o elevación necesarios para la correcta ejecución del trabajo tales como gruas, cestas, plataformas elevadoras, andamios o similar, así como el transporte de aceite fluido dieléctrico o SF6 nuevo y devolución del viejo al almacén de lugar indicado por la propiedad según la legislación vigente. Incluye la comprobación de los datos técnicos de los equipos a revisar. Incluye también la confección y rellenado de los documentos acreditativos de la realización del trabajo tales como gamas o fichas tanto en soporte papel o informatico, que sean solicitados por la propiedad. Incluye la toma o comprobación de los datos de los equipos, como mínimo los de la placa de características.</t>
  </si>
  <si>
    <t>XN5303</t>
  </si>
  <si>
    <t>NF3040</t>
  </si>
  <si>
    <t>Una vez entregada la zona protegida, incluye la revisión de una posición completa de línea que contiene un interruptor tripolar, un seccionador de barra y otro de línea, transformadores de medida, valla, canalillos, sistema de control, y demás elementos constituyentes de la posición, siguiendo los procedimientos editados por la propiedad o en su defecto los estipulados por el fabricante. Incluye también el pequeño material fungible necesario y todos los medios auxiliares de transporte o elevación necesarios para la correcta ejecución del trabajo tales como gruas, cestas, plataformas elevadoras, andamios o similar, así como el transporte de aceite fluido dieléctrico o SF6 nuevo y devolución del viejo al almacén de lugar indicado por la propiedad según la legislación vigente. Incluye la comprobación de los datos técnicos de los equipos a revisar. Incluye también la confección y rellenado de los documentos acreditativos de la realización del trabajo tales como gamas o fichas tanto en soporte papel o informatico, que sean solicitados por la propiedad. Incluye la toma o comprobación de los datos de los equipos, como mínimo los de la placa de características.</t>
  </si>
  <si>
    <t>XN5304</t>
  </si>
  <si>
    <t>NF3050</t>
  </si>
  <si>
    <t>Revisión posición con interruptor 220kV (sin equipos 220 KV propiedad REE)</t>
  </si>
  <si>
    <t>XN5305</t>
  </si>
  <si>
    <t>NF3060</t>
  </si>
  <si>
    <t>XN5306</t>
  </si>
  <si>
    <t>NF3070</t>
  </si>
  <si>
    <t>Revisión posic. con interrup. 132-110kV(sin equipos 132-110KV propied. REE)</t>
  </si>
  <si>
    <t>XN5307</t>
  </si>
  <si>
    <t>NF3080</t>
  </si>
  <si>
    <t>XN5308</t>
  </si>
  <si>
    <t>NF3090</t>
  </si>
  <si>
    <t>Revisión posici. con interruptor 66-50kV (sin equipos 66-50 KV propied.REE)</t>
  </si>
  <si>
    <t>XN5309</t>
  </si>
  <si>
    <t>NF3100</t>
  </si>
  <si>
    <t>XN5310</t>
  </si>
  <si>
    <t>NF3110</t>
  </si>
  <si>
    <t>Revisión posición blindada AT</t>
  </si>
  <si>
    <t>XN5311</t>
  </si>
  <si>
    <t>NF3120</t>
  </si>
  <si>
    <t>XN5312</t>
  </si>
  <si>
    <t>NF3130</t>
  </si>
  <si>
    <t>XN5313</t>
  </si>
  <si>
    <t>NF3150</t>
  </si>
  <si>
    <t>Revisión posición Trafo 380/110/MT kV (sin equipos 380 kV propiedad REE)</t>
  </si>
  <si>
    <t>XN5315</t>
  </si>
  <si>
    <t>NF3160</t>
  </si>
  <si>
    <t>Una vez entregada la zona protegida, consiste en realizar sobre una máquina transformadora y todos los equipos, o elementos asociados (excepto baterías condensadores, TR reguladores y bancos de transformación que se considerarán como complementos) las distintas actividades definidas en los procedimientos editados por la propiedad o en su defecto los estipulados por el fabricante. Se exceptúan los ensayos de tangente delta, análisis de aceite dieléctrico, y descargas parciales, que se encuentran considerados como posiciones de baremo independiente. Incluye también el pequeño material fungible necesario y todos los medios auxiliares de transporte o elevación necesarios para la correcta ejecución del trabajo tales como gruas, cestas, plataformas elevadoras, andamios o similar, así como el transporte de aceite fluido dieléctrico o SF6 nuevo y devolución del viejo al almacén de lugar indicado por la propiedad según la legislación vigente. Incluye la comprobación de los datos técnicos de los equipos a revisar, asi como también la confección y rellenado de los documentos acreditativos de la realización del trabajo tales como gamas o fichas tanto en soporte papel o informatico, que sean solicitados por la propiedad. Incluye la toma o comprobación de los datos de los equipos, como mínimo los de la placa de características.</t>
  </si>
  <si>
    <t>XN5316</t>
  </si>
  <si>
    <t>NF3170</t>
  </si>
  <si>
    <t>Revisión posición Trafo 220/132-110/MT kV (sin equipos 220 KV propied. REE)</t>
  </si>
  <si>
    <t>XN5317</t>
  </si>
  <si>
    <t>NF3180</t>
  </si>
  <si>
    <t>XN5318</t>
  </si>
  <si>
    <t>NF3190</t>
  </si>
  <si>
    <t>Revisión posición Trafo 220/66-45/MT kV (sin equipos 220 KV propied. REE)</t>
  </si>
  <si>
    <t>XN5319</t>
  </si>
  <si>
    <t>NF3200</t>
  </si>
  <si>
    <t>XN5320</t>
  </si>
  <si>
    <t>NF3210</t>
  </si>
  <si>
    <t>Revisión posición Trafo de 220/MT/MT kV (sin equipos 220 propiedad de REE)</t>
  </si>
  <si>
    <t>XN5321</t>
  </si>
  <si>
    <t>NF3220</t>
  </si>
  <si>
    <t>XN5322</t>
  </si>
  <si>
    <t>NF3240</t>
  </si>
  <si>
    <t>XN5324</t>
  </si>
  <si>
    <t>NF3260</t>
  </si>
  <si>
    <t>XN5326</t>
  </si>
  <si>
    <t>NF3270</t>
  </si>
  <si>
    <t>Revisión posición Trafo 220/132-110 kV (sin equipos 220 kV propied. de REE)</t>
  </si>
  <si>
    <t>XN5327</t>
  </si>
  <si>
    <t>NF3280</t>
  </si>
  <si>
    <t>XN5328</t>
  </si>
  <si>
    <t>NF3290</t>
  </si>
  <si>
    <t>Revisión posición Trafo 220/66-45 kV (sin equipos 220 kV propiedad de REE)</t>
  </si>
  <si>
    <t>XN5329</t>
  </si>
  <si>
    <t>NF3300</t>
  </si>
  <si>
    <t>XN5330</t>
  </si>
  <si>
    <t>NF3310</t>
  </si>
  <si>
    <t>XN5331</t>
  </si>
  <si>
    <t>NF3320</t>
  </si>
  <si>
    <t>XN5332</t>
  </si>
  <si>
    <t>NF3330</t>
  </si>
  <si>
    <t>Revisión posición Trafo 110-132/MT kV (sin equipos 132kV propiedad de REE)</t>
  </si>
  <si>
    <t>XN5333</t>
  </si>
  <si>
    <t>NF3340</t>
  </si>
  <si>
    <t>XN5334</t>
  </si>
  <si>
    <t>NF3360</t>
  </si>
  <si>
    <t>XN5336</t>
  </si>
  <si>
    <t>NF3380</t>
  </si>
  <si>
    <t>XN5338</t>
  </si>
  <si>
    <t>NF3390</t>
  </si>
  <si>
    <t>XN5339</t>
  </si>
  <si>
    <t>NF3400</t>
  </si>
  <si>
    <t>XN5340</t>
  </si>
  <si>
    <t>NF3420</t>
  </si>
  <si>
    <t>XN5342</t>
  </si>
  <si>
    <t>NF3440</t>
  </si>
  <si>
    <t>XN5344</t>
  </si>
  <si>
    <t>NF3460</t>
  </si>
  <si>
    <t>XN5346</t>
  </si>
  <si>
    <t>NF3480</t>
  </si>
  <si>
    <t>XN5348</t>
  </si>
  <si>
    <t>NF3500</t>
  </si>
  <si>
    <t>XN5350</t>
  </si>
  <si>
    <t>NF3520</t>
  </si>
  <si>
    <t>XN5352</t>
  </si>
  <si>
    <t>NF3600</t>
  </si>
  <si>
    <t>XN5360</t>
  </si>
  <si>
    <t>NF3620</t>
  </si>
  <si>
    <t>XN5362</t>
  </si>
  <si>
    <t>NF4050</t>
  </si>
  <si>
    <t>XN5405</t>
  </si>
  <si>
    <t>NF4080</t>
  </si>
  <si>
    <t>XN5408</t>
  </si>
  <si>
    <t>NF4110</t>
  </si>
  <si>
    <t>XN5411</t>
  </si>
  <si>
    <t>NF4140</t>
  </si>
  <si>
    <t>XN5414</t>
  </si>
  <si>
    <t>NF4170</t>
  </si>
  <si>
    <t>XN5417</t>
  </si>
  <si>
    <t>NF4180</t>
  </si>
  <si>
    <t>Realizar revisión grupo electrog. según especificac. de Endesa o fabricante</t>
  </si>
  <si>
    <t xml:space="preserve">Realizar la revisión del grupo electrogeno según las especificaciones de Endesa o fabricante. Se incluyen todos los elementos fungibles necesarios. </t>
  </si>
  <si>
    <t>XN5418</t>
  </si>
  <si>
    <t>NF4190</t>
  </si>
  <si>
    <t>Realizar inspección anual puente grúa en subestación</t>
  </si>
  <si>
    <t>XN5419</t>
  </si>
  <si>
    <t>NF4360</t>
  </si>
  <si>
    <t>Incluye la revisión de un interruptor siguiendo los procedimientos editados por la propiedad o en su defecto los estipulados por el fabricante. Incluye también todos los medios auxiliares de transporte o elevación necesarios para la correcta ejecución del trabajo tales como gruas, cestas, plataformas elevadoras, andamios o similar así como el transporte de aceite fluido dieléctrico o SF6 nuevo y devolución del viejo al almacén de lugar indicado por la propiedad según la legislación vigente. Incluye también la confección y rellenado de los documentos acreditativos de la realización del trabajo tales como gamas o fichas tanto en soporte papel o informatico, que sean solicitados por la propiedad.</t>
  </si>
  <si>
    <t>XN5436</t>
  </si>
  <si>
    <t>NF4390</t>
  </si>
  <si>
    <t>XN5439</t>
  </si>
  <si>
    <t>NF4420</t>
  </si>
  <si>
    <t>XN5442</t>
  </si>
  <si>
    <t>NF4450</t>
  </si>
  <si>
    <t>XN5445</t>
  </si>
  <si>
    <t>NF4480</t>
  </si>
  <si>
    <t>XN5448</t>
  </si>
  <si>
    <t>NF4510</t>
  </si>
  <si>
    <t>XN5451</t>
  </si>
  <si>
    <t>NF4540</t>
  </si>
  <si>
    <t>XN5454</t>
  </si>
  <si>
    <t>NF4570</t>
  </si>
  <si>
    <t>XN5457</t>
  </si>
  <si>
    <t>NF4600</t>
  </si>
  <si>
    <t>XN5460</t>
  </si>
  <si>
    <t>NF4630</t>
  </si>
  <si>
    <t>XN5463</t>
  </si>
  <si>
    <t>NF4660</t>
  </si>
  <si>
    <t>XN5466</t>
  </si>
  <si>
    <t>NF4670</t>
  </si>
  <si>
    <t>XN5467</t>
  </si>
  <si>
    <t>NF4680</t>
  </si>
  <si>
    <t>XN5468</t>
  </si>
  <si>
    <t>NF4690</t>
  </si>
  <si>
    <t>XN5469</t>
  </si>
  <si>
    <t>NF4720</t>
  </si>
  <si>
    <t>Revisión equipo Aire Acondicionado</t>
  </si>
  <si>
    <t>Incluye la realización de la revisión de un equipo de aire acondicionado tipo ventana o split según los procedimientos editados por la propiedad o en su defecto los estipulados por el fabricante.</t>
  </si>
  <si>
    <t>XN5472</t>
  </si>
  <si>
    <t>NF4750</t>
  </si>
  <si>
    <t>XN5475</t>
  </si>
  <si>
    <t>NF4760</t>
  </si>
  <si>
    <t>Revisión transformador de tensión AT</t>
  </si>
  <si>
    <t xml:space="preserve">Incluye la revisión de un transformador de tensión AT siguiendo los procedimientos editados por la propiedad o en su defecto los estipulados por el fabricante. Incluye también todos los medios auxiliares de transporte o elevación necesarios para la correcta ejecución del trabajo tales como grúas, cestas, plataformas elevadoras, etc. Incluye también la confección y rellenado de los documentos acreditativos de la realización del trabajo tales como gamas, fichas etc. tanto en soporte papel o informático, que sean solicitados por la propiedad. Esta posición se utiliza, normalmente, cuando los TT’s están instalados en barras. </t>
  </si>
  <si>
    <t>XN5476</t>
  </si>
  <si>
    <t>NF5050</t>
  </si>
  <si>
    <t>XN5505</t>
  </si>
  <si>
    <t>NF5060</t>
  </si>
  <si>
    <t>XN5506</t>
  </si>
  <si>
    <t>NF5070</t>
  </si>
  <si>
    <t>XN5507</t>
  </si>
  <si>
    <t>NF5080</t>
  </si>
  <si>
    <t>XN5508</t>
  </si>
  <si>
    <t>NF5090</t>
  </si>
  <si>
    <t>XN5509</t>
  </si>
  <si>
    <t>NF5100</t>
  </si>
  <si>
    <t>XN5510</t>
  </si>
  <si>
    <t>NF5110</t>
  </si>
  <si>
    <t>XN5511</t>
  </si>
  <si>
    <t>NF5120</t>
  </si>
  <si>
    <t>XN5512</t>
  </si>
  <si>
    <t>NF5130</t>
  </si>
  <si>
    <t>XN5513</t>
  </si>
  <si>
    <t>NF5140</t>
  </si>
  <si>
    <t>XN5514</t>
  </si>
  <si>
    <t>NF5250</t>
  </si>
  <si>
    <t>XN5525</t>
  </si>
  <si>
    <t>NF5260</t>
  </si>
  <si>
    <t>XN5526</t>
  </si>
  <si>
    <t>NF5280</t>
  </si>
  <si>
    <t>XN5528</t>
  </si>
  <si>
    <t>NF5290</t>
  </si>
  <si>
    <t>Sustitución total de los vasos de una batería de cc o del conjunto de la bateria. Incluye el transporte de los vasos nuevos y devolución de los averiados donde indique la propiedad.</t>
  </si>
  <si>
    <t>XN5529</t>
  </si>
  <si>
    <t>NF5300</t>
  </si>
  <si>
    <t>XN5530</t>
  </si>
  <si>
    <t>NF5310</t>
  </si>
  <si>
    <t>XN5531</t>
  </si>
  <si>
    <t>NF5320</t>
  </si>
  <si>
    <t>Limpieza y rellenado de agua destilada bateria cc (por modulo)</t>
  </si>
  <si>
    <t>Incluye los trabajos de adición de agua destilada en baterías de corriente continua de SE, SM o CR, hasta su nivel nominal. Incluye la limpieza bornas y suministro de agua destilada y cualquier material necesario  para tal fin.</t>
  </si>
  <si>
    <t>XN5532</t>
  </si>
  <si>
    <t>NF5350</t>
  </si>
  <si>
    <t>XN5535</t>
  </si>
  <si>
    <t>NF5360</t>
  </si>
  <si>
    <t>XN5536</t>
  </si>
  <si>
    <t>NF5370</t>
  </si>
  <si>
    <t>XN5537</t>
  </si>
  <si>
    <t>NF5380</t>
  </si>
  <si>
    <t>XN5538</t>
  </si>
  <si>
    <t>NF5390</t>
  </si>
  <si>
    <t>Adecuación de un polo de PVA, monocámara, MT</t>
  </si>
  <si>
    <t>Incluye la apertura de la cámara de corte de un polo de un interruptor monocámara de MT, realizando, si fuera preciso, el desmontaje y montaje completo de las cámaras y sustituyendo los elementos averiados o de mal funcionamiento (se incluye el material fungible como juntas normales, grasas, etc.), los andamios u otros sistemas de elevación requeridos, siguiendo los procedimientos editados por la propiedad o en su defecto los estipulados por el fabricante. Incluye también el transporte de aceite nuevo y devolución del viejo al lugar indicado por la propiedad según la legislación vigente.</t>
  </si>
  <si>
    <t>XN5539</t>
  </si>
  <si>
    <t>NF5400</t>
  </si>
  <si>
    <t>XN5540</t>
  </si>
  <si>
    <t>NF5410</t>
  </si>
  <si>
    <t>XN5541</t>
  </si>
  <si>
    <t>NF5450</t>
  </si>
  <si>
    <t>XN5545</t>
  </si>
  <si>
    <t>NF5460</t>
  </si>
  <si>
    <t>XN5546</t>
  </si>
  <si>
    <t>NF5470</t>
  </si>
  <si>
    <t>XN5547</t>
  </si>
  <si>
    <t>NF5480</t>
  </si>
  <si>
    <t>XN5548</t>
  </si>
  <si>
    <t>NF5500</t>
  </si>
  <si>
    <t>XN5550</t>
  </si>
  <si>
    <t>NF5510</t>
  </si>
  <si>
    <t>XN5551</t>
  </si>
  <si>
    <t>NF5520</t>
  </si>
  <si>
    <t>XN5552</t>
  </si>
  <si>
    <t>NF5530</t>
  </si>
  <si>
    <t>XN5553</t>
  </si>
  <si>
    <t>NF5550</t>
  </si>
  <si>
    <t>XN5555</t>
  </si>
  <si>
    <t>NF5600</t>
  </si>
  <si>
    <t>XN5560</t>
  </si>
  <si>
    <t>NF5700</t>
  </si>
  <si>
    <t>XN5570</t>
  </si>
  <si>
    <t>NF5710</t>
  </si>
  <si>
    <t>XN5571</t>
  </si>
  <si>
    <t>NF5720</t>
  </si>
  <si>
    <t>XN5572</t>
  </si>
  <si>
    <t>NF5730</t>
  </si>
  <si>
    <t>XN5573</t>
  </si>
  <si>
    <t>NF5740</t>
  </si>
  <si>
    <t>XN5574</t>
  </si>
  <si>
    <t>NF5760</t>
  </si>
  <si>
    <t>XN5576</t>
  </si>
  <si>
    <t>NF5770</t>
  </si>
  <si>
    <t>XN5577</t>
  </si>
  <si>
    <t>NF5780</t>
  </si>
  <si>
    <t>XN5578</t>
  </si>
  <si>
    <t>NF5790</t>
  </si>
  <si>
    <t>XN5579</t>
  </si>
  <si>
    <t>NF5810</t>
  </si>
  <si>
    <t>XN5581</t>
  </si>
  <si>
    <t>NF5820</t>
  </si>
  <si>
    <t>XN5582</t>
  </si>
  <si>
    <t>NF5940</t>
  </si>
  <si>
    <t>XN5594</t>
  </si>
  <si>
    <t>NF5950</t>
  </si>
  <si>
    <t>XN5595</t>
  </si>
  <si>
    <t>NF5960</t>
  </si>
  <si>
    <t>XN5596</t>
  </si>
  <si>
    <t>NF5970</t>
  </si>
  <si>
    <t>XN5597</t>
  </si>
  <si>
    <t>NF5980</t>
  </si>
  <si>
    <t>XN5598</t>
  </si>
  <si>
    <t>NF7900</t>
  </si>
  <si>
    <t>XN5790</t>
  </si>
  <si>
    <t>NF7910</t>
  </si>
  <si>
    <t>XN5791</t>
  </si>
  <si>
    <t>NF7920</t>
  </si>
  <si>
    <t>XN5792</t>
  </si>
  <si>
    <t>NF7921</t>
  </si>
  <si>
    <t>XN5793</t>
  </si>
  <si>
    <t>NF7922</t>
  </si>
  <si>
    <t>Gestiones movimiento de un transformador de un instalación a otra pastoreo)</t>
  </si>
  <si>
    <t>XN5794</t>
  </si>
  <si>
    <t>NF7923</t>
  </si>
  <si>
    <t>Gestiones movimiento dos transformadores de un instalación a otra(pastoreo)</t>
  </si>
  <si>
    <t>XN5795</t>
  </si>
  <si>
    <t>NF7924</t>
  </si>
  <si>
    <t>XN5796</t>
  </si>
  <si>
    <t>NF7925</t>
  </si>
  <si>
    <t>XN5797</t>
  </si>
  <si>
    <t>NF7926</t>
  </si>
  <si>
    <t>XN5798</t>
  </si>
  <si>
    <t>NF7927</t>
  </si>
  <si>
    <t>XN5799</t>
  </si>
  <si>
    <t>NF7928</t>
  </si>
  <si>
    <t>T</t>
  </si>
  <si>
    <t>XN5800</t>
  </si>
  <si>
    <t>NF7929</t>
  </si>
  <si>
    <t>XN5801</t>
  </si>
  <si>
    <t>NF7930</t>
  </si>
  <si>
    <t>XN5802</t>
  </si>
  <si>
    <t>NF7931</t>
  </si>
  <si>
    <t>XN5803</t>
  </si>
  <si>
    <t>NF7932</t>
  </si>
  <si>
    <t>XN5804</t>
  </si>
  <si>
    <t>NF7933</t>
  </si>
  <si>
    <t>XN5805</t>
  </si>
  <si>
    <t>NF7934</t>
  </si>
  <si>
    <t>Esta UUCC será de aplicación dentro de una actividad completa de desmontaje y/o montaje de trafo.Una vez desmontado el transformador realizar vacío hasta unos 6 mmHg. Posteriormente romper el vacío con gas inerte dejando una sobrepresión de unos 0,15 kg/cm2. Fijar sobre la masa indivisible un equipo de regulación de presión compuesto por botella de gas, dos manómetros ( uno para presión de la cuba y otro para la presión de la botella ) y una válvula reductora. El aporte del Nítrógeno o aire seco será a cargo del contratista.</t>
  </si>
  <si>
    <t>XN5806</t>
  </si>
  <si>
    <t>NF7935</t>
  </si>
  <si>
    <t>XN5807</t>
  </si>
  <si>
    <t>NF7936</t>
  </si>
  <si>
    <t>XN5808</t>
  </si>
  <si>
    <t>NF7937</t>
  </si>
  <si>
    <t>XN5809</t>
  </si>
  <si>
    <t>NF7938</t>
  </si>
  <si>
    <t>XN5860</t>
  </si>
  <si>
    <t>NF7939</t>
  </si>
  <si>
    <t>XN5861</t>
  </si>
  <si>
    <t>NF7940</t>
  </si>
  <si>
    <t>XN5862</t>
  </si>
  <si>
    <t>NF7941</t>
  </si>
  <si>
    <t>XN5863</t>
  </si>
  <si>
    <t>NF7942</t>
  </si>
  <si>
    <t>XN5864</t>
  </si>
  <si>
    <t>NF7943</t>
  </si>
  <si>
    <t>XN5865</t>
  </si>
  <si>
    <t>NF7944</t>
  </si>
  <si>
    <t>XN5866</t>
  </si>
  <si>
    <t>NF7945</t>
  </si>
  <si>
    <t>Alquiler diario de cisterna 1.000 l</t>
  </si>
  <si>
    <t>XN5867</t>
  </si>
  <si>
    <t>NF7946</t>
  </si>
  <si>
    <t>Alquiler diario de cisterna 3.000 l</t>
  </si>
  <si>
    <t>XN5868</t>
  </si>
  <si>
    <t>NF7947</t>
  </si>
  <si>
    <t>Alquiler diario de cisterna 10.000 l</t>
  </si>
  <si>
    <t>XN5869</t>
  </si>
  <si>
    <t>NF7948</t>
  </si>
  <si>
    <t>Alquiler diario de cisterna 16.000 l</t>
  </si>
  <si>
    <t>XN5870</t>
  </si>
  <si>
    <t>NF7949</t>
  </si>
  <si>
    <t>Alquiler diario de cisterna 24.000 l</t>
  </si>
  <si>
    <t>XN5871</t>
  </si>
  <si>
    <t>NF7950</t>
  </si>
  <si>
    <t>Traslado cisterna 1.000 l desde base a SE o retorno o entre instalaciones</t>
  </si>
  <si>
    <t>XN5872</t>
  </si>
  <si>
    <t>NF7951</t>
  </si>
  <si>
    <t>Traslado cisterna 3.000 l desde base a SE o retorno o entre instalaciones</t>
  </si>
  <si>
    <t>XN5873</t>
  </si>
  <si>
    <t>NF7952</t>
  </si>
  <si>
    <t>Traslado cisterna 24.000 l desde base a SE o retorno o entre instalaciones</t>
  </si>
  <si>
    <t>XN5874</t>
  </si>
  <si>
    <t>NF7953</t>
  </si>
  <si>
    <t>XN5875</t>
  </si>
  <si>
    <t>NF7954</t>
  </si>
  <si>
    <t>XN5876</t>
  </si>
  <si>
    <t>NF7955</t>
  </si>
  <si>
    <t>Incluye una jornada de 24 horas de tratamiento de regeneración con tierras necesario en una máquina transformadora para llevar el aceite dieléctrico a las propiedades dieléctricas aceptables según los procedimientos de la propiedad, o en su defecto las especificadas por el fabricante del transformador o del aceite. En caso de realizar varios tratamientos en diferentes dependencias, incluye el transporte del equipo entre las mismas. Incluye la retirada de residuos a emplazamiento adecuado cumpliendo con la normativa vigente y entregando a la propiedad el certificado correspondiente.</t>
  </si>
  <si>
    <t>XN5877</t>
  </si>
  <si>
    <t>NF7956</t>
  </si>
  <si>
    <t>Jornada de tratamiento físico de aceite</t>
  </si>
  <si>
    <t>Incluye una jornada de 24 horas de tratamiento de vacío, llenado o filtrado/desgasificado del aceite del transformador en el lugar de instalación del mismo para las tareas de montaje, nueva máquina o regeneración, el trabajo se realizará normalmente a turno cerrado durante las 24 horas del día hasta la consecución de las condiciones de funcionamiento especificadas en los procedimientos de la propiedad o en su defecto los estipulados por el fabricante, utilizando el equipo aportado por el contratista.</t>
  </si>
  <si>
    <t>XN5878</t>
  </si>
  <si>
    <t>NF7957</t>
  </si>
  <si>
    <t>XN5879</t>
  </si>
  <si>
    <t>NF7958</t>
  </si>
  <si>
    <t>Montaje soportes fijación barandilla seguridad y escalera acceso trafo pot.</t>
  </si>
  <si>
    <t>XN5880</t>
  </si>
  <si>
    <t>NF7959</t>
  </si>
  <si>
    <t>XN5881</t>
  </si>
  <si>
    <t>NF7960</t>
  </si>
  <si>
    <t>XN5882</t>
  </si>
  <si>
    <t>NF7961</t>
  </si>
  <si>
    <t>XN5883</t>
  </si>
  <si>
    <t>NF7962</t>
  </si>
  <si>
    <t>XN5884</t>
  </si>
  <si>
    <t>NF7963</t>
  </si>
  <si>
    <t>Complemento por transporte de aceite si se cumple 400 l &lt;Volumen&lt;2500 l</t>
  </si>
  <si>
    <t>XN5885</t>
  </si>
  <si>
    <t>NF7964</t>
  </si>
  <si>
    <t>XN5886</t>
  </si>
  <si>
    <t>NF8100</t>
  </si>
  <si>
    <t>XN5810</t>
  </si>
  <si>
    <t>NF8150</t>
  </si>
  <si>
    <t>Complem.revisión detall.seccionad.AT aprovechando corrección ptos.calientes</t>
  </si>
  <si>
    <t>XN5815</t>
  </si>
  <si>
    <t>NF8180</t>
  </si>
  <si>
    <t>XN5818</t>
  </si>
  <si>
    <t>NF8470</t>
  </si>
  <si>
    <t>XN5847</t>
  </si>
  <si>
    <t>NF8490</t>
  </si>
  <si>
    <t>XN5849</t>
  </si>
  <si>
    <t>NF8550</t>
  </si>
  <si>
    <t>Compl. adecuac.de más 1 PC AT (conexiones y secc.en frío) aprov. Intervenc.</t>
  </si>
  <si>
    <t>XN5855</t>
  </si>
  <si>
    <t>NF8560</t>
  </si>
  <si>
    <t>Compl. Adecuac. más de 1 PC MT (conexiones y secc. en frío) aprov. Interv.</t>
  </si>
  <si>
    <t>XN5856</t>
  </si>
  <si>
    <t>NF9100</t>
  </si>
  <si>
    <t>XN5910</t>
  </si>
  <si>
    <t>NF9200</t>
  </si>
  <si>
    <t>XN5920</t>
  </si>
  <si>
    <t>NF9300</t>
  </si>
  <si>
    <t>XN5930</t>
  </si>
  <si>
    <t>NF9400</t>
  </si>
  <si>
    <t>XN5940</t>
  </si>
  <si>
    <t>NF9410</t>
  </si>
  <si>
    <t>Apantallar zona barras en tensión celda convenc.MT simpl barra,mediante TeT</t>
  </si>
  <si>
    <t>Apantallar, mediante método de TeT, con consideración de barrera física de la zona de barras en tensión a celda convencional de MT simple barra. Incluye realización del procedimiento, montaje, desmontaje  y material empleado pudiendo este permanecer instalado durante una semana a partir del cual se puede incluir complemento por inmovilizado de material.</t>
  </si>
  <si>
    <t>XN5945</t>
  </si>
  <si>
    <t>NF9420</t>
  </si>
  <si>
    <t>Apantallar zona barras en tensión celda conv. MT doble barra, mediante TeT.</t>
  </si>
  <si>
    <t>Apantallar, mediante método de TeT,con consideración de barrera física de la zona de barras en tensión a celda convencional de MT doble barra, incluye realización del procedimiento, montaje, desmontaje y material empleado pudiendo este permanecer instalado durante una semana a partir del cual se puede incluir complemento por inmovilizado de material.</t>
  </si>
  <si>
    <t>XN5950</t>
  </si>
  <si>
    <t>NF9430</t>
  </si>
  <si>
    <t>Quitar puentes barra a seccionador en celda convencional MT, mediante TeT.</t>
  </si>
  <si>
    <t>Quitar puentes de pletina de cobre o similar de unión barra con seccionador en celda convencional de MT simple o doble barra, incluye realización del procedimiento y desconexión de puentes.</t>
  </si>
  <si>
    <t>XN5955</t>
  </si>
  <si>
    <t>NF9440</t>
  </si>
  <si>
    <t>Montaje  puentes barra a seccionador en celda convencional MT,mediante TeT.</t>
  </si>
  <si>
    <t>Montar  puentes de pletina de cobre o similar de unión barra con seccionador en celda convencional de MT simple o doble barra, incluye realización del procedimiento y conexión de puentes.</t>
  </si>
  <si>
    <t>XN5960</t>
  </si>
  <si>
    <t>NF9450</t>
  </si>
  <si>
    <t>Complemento material inmovilizado</t>
  </si>
  <si>
    <t>Complemento por mantener el material de TeT inmovilizado más de una semana.</t>
  </si>
  <si>
    <t>XN5965</t>
  </si>
  <si>
    <t>NF9460</t>
  </si>
  <si>
    <t>Adecuar PC en MT con procedimiento de TeT</t>
  </si>
  <si>
    <t>Mediante procedimiento de TeT, consistirá en desmontaje y posterior montaje de la o las piezas del punto en cuestión, procediendo a una limpieza profunda o sustitución de ellas si se requiere. Se aplicará en todo tipo de conexiones excepto en bornas de transformadores y parte interna de transformadores de medida. Incluye la medición de resistencia de contacto mediante el micrómetro antes y después de la intervención, ficha de resultados de la adecuación según modelo de la Propiedad, y tratándose de seccionadores, la revisión, limpieza y engrase de contactos y cuchillas de todas las fases, dejándolo libre de puntos calientes en todos sus contactos y cuchillas.  Incluye también todos los medios auxiliares de transporte o elevación necesarios para la correcta ejecución del trabajo tales como gruas, cestas, plataformas elevadoras, andamios o similar.</t>
  </si>
  <si>
    <t>XN5970</t>
  </si>
  <si>
    <t>NF9470</t>
  </si>
  <si>
    <t>Adecuar PC en AT con procedimiento de TeT</t>
  </si>
  <si>
    <t>XN5975</t>
  </si>
  <si>
    <t>NFA070</t>
  </si>
  <si>
    <t>Protocolo pruebas completas y ensayo capacidad y tan.delta  trafos potencia</t>
  </si>
  <si>
    <t>XN5A07</t>
  </si>
  <si>
    <t>NFA080</t>
  </si>
  <si>
    <t>Protocolo pruebas estado y ensayo capacidad y tangen. delta a trafos medida</t>
  </si>
  <si>
    <t>XN5A08</t>
  </si>
  <si>
    <t>NFA090</t>
  </si>
  <si>
    <t>XN5A09</t>
  </si>
  <si>
    <t>NFA110</t>
  </si>
  <si>
    <t>Trasl.y mont. equipo filtr. para tratam.aceite con accesorios(ida y vuelta)</t>
  </si>
  <si>
    <t>XN5A11</t>
  </si>
  <si>
    <t>NFA130</t>
  </si>
  <si>
    <t>XN5A13</t>
  </si>
  <si>
    <t>NFA140</t>
  </si>
  <si>
    <t>XN5A14</t>
  </si>
  <si>
    <t>NFA150</t>
  </si>
  <si>
    <t>XN5A15</t>
  </si>
  <si>
    <t>NFA160</t>
  </si>
  <si>
    <t>XN5A16</t>
  </si>
  <si>
    <t>NFA170</t>
  </si>
  <si>
    <t>FDS (Espectrometría en dominio Frecuencia). Humedad en los aislamientos</t>
  </si>
  <si>
    <t>XN5A17</t>
  </si>
  <si>
    <t>NFA180</t>
  </si>
  <si>
    <t>XN5A18</t>
  </si>
  <si>
    <t>NFA190</t>
  </si>
  <si>
    <t>XN5A19</t>
  </si>
  <si>
    <t>NFA200</t>
  </si>
  <si>
    <t>XN5A20</t>
  </si>
  <si>
    <t>NFA210</t>
  </si>
  <si>
    <t>XN5A21</t>
  </si>
  <si>
    <t>NFA220</t>
  </si>
  <si>
    <t>XN5A22</t>
  </si>
  <si>
    <t>NFA230</t>
  </si>
  <si>
    <t>XN5A23</t>
  </si>
  <si>
    <t>NFA240</t>
  </si>
  <si>
    <t>Instalación de puentes en conmutadores en vacío en los trafos de potencia</t>
  </si>
  <si>
    <t>XN5A24</t>
  </si>
  <si>
    <t>NFA270</t>
  </si>
  <si>
    <t>Revisión CTC (un solo cuerpo)</t>
  </si>
  <si>
    <t>Partiendo de la posición en descargo, incluye todas las actividades necesarias para la revisión del CTC de un solo cuerpo, según las gamas de mantenimiento editadas por la propiedad o en su defecto las estipuladas por el fabricante. Incluye  el transporte de aceite nuevo y devolución del viejo al almacén de la propiedad. Incluye también la confección y rellenado de los documentos acreditativos de la realización del trabajo tales como gamas o fichas, tanto en soporte papel como informatico, que sean solicitados por la propiedad. Incluye también todos los medios auxiliares de transporte o elevación necesarios para la correcta extracción/inserción del conmutador y ejecución del resto de los trabajos tales como gruas, cestas, plataformas elevadoras, andamos o similar.</t>
  </si>
  <si>
    <t>XN5A27</t>
  </si>
  <si>
    <t>NFA280</t>
  </si>
  <si>
    <t>Revisión CTC (tres cuerpos)</t>
  </si>
  <si>
    <t>Partiendo de la posición en descargo, incluye todas las actividades necesarias para la revisión del CTC de tres cuerpos, según las gamas de mantenimiento editadas por la propiedad o en su defecto las estipuladas por el fabricante. Incluye  el transporte de aceite nuevo y devolución del viejo al almacén de la propiedad. Incluye también la confección y rellenado de los documentos acreditativos de la realización del trabajo tales como gamas o fichas, tanto en soporte papel como informatico, que sean solicitados por la propiedad. Incluye también todos los medios auxiliares de transporte o elevación necesarios para la correcta extracción/inserción del conmutador y ejecución del resto de los trabajos tales como gruas, cestas, plataformas elevadoras, andamos o similar.</t>
  </si>
  <si>
    <t>XN5A28</t>
  </si>
  <si>
    <t>NFA290</t>
  </si>
  <si>
    <t>Revisión Trafo + CTC (un solo cuerpo)</t>
  </si>
  <si>
    <t>Partiendo de la posición en descargo, incluye todas las actividades necesarias para la revisión del transformador y del CTC de un solo cuerpo, según las gamas de mantenimiento editadas por la propiedad o en su defecto las estipuladas por el fabricante. En las protecciones propias y señales se probará hasta su origen incluyendo las señales locales y a telemando. El ensayo de capacidad y tangente delta que se contempla como un complemento. Incluye  el transporte de aceite nuevo y devolución del viejo al almacén de la propiedad. Incluye también la confección y rellenado de los documentos acreditativos de la realización del trabajo tales como gamas o fichas, tanto en soporte papel como informatico, que sean solicitados por la propiedad. Incluye también todos los medios auxiliares de transporte o elevación necesarios para la correcta extracción/inserción del conmutador y ejecución del resto de los trabajos tales como gruas, cestas, plataformas elevadoras, andamos o similar.</t>
  </si>
  <si>
    <t>XN5A29</t>
  </si>
  <si>
    <t>NFA300</t>
  </si>
  <si>
    <t>Revisión Trafo + CTC (tres cuerpos)</t>
  </si>
  <si>
    <t>Partiendo de la posición en descargo, incluye todas las actividades necesarias para la revisión del transformador y del CTC de tres cuerpos, según las gamas de mantenimiento editadas por la propiedad o en su defecto las estipuladas por el fabricante. En las protecciones propias y señales se probará hasta su origen incluyendo las señales locales y a telemando. El ensayo de capacidad y tangente delta que se contempla como un complemento. Incluye  el transporte de aceite nuevo y devolución del viejo al almacén de la propiedad. Incluye también la confección y rellenado de los documentos acreditativos de la realización del trabajo tales como gamas o fichas, tanto en soporte papel como informatico, que sean solicitados por la propiedad. Incluye también todos los medios auxiliares de transporte o elevación necesarios para la correcta extracción/inserción del conmutador y ejecución del resto de los trabajos tales como gruas, cestas, plataformas elevadoras, andamos o similar.</t>
  </si>
  <si>
    <t>XN5A30</t>
  </si>
  <si>
    <t>NFA310</t>
  </si>
  <si>
    <t>Revisión CTC (un solo cuerpo), como complemento a Revisión Posición Trafo</t>
  </si>
  <si>
    <t>Complemento a cualquier partida de Revisión Posición de Trafo. Partiendo de la posición en descargo, incluye todas las actividades necesarias para la revisión del CTC de un solo cuerpo, según las gamas de mantenimiento editadas por la propiedad o en su defecto las estipuladas por el fabricante. Incluye  el transporte de aceite nuevo y devolución del viejo al almacén de la propiedad. Incluye también la confección y rellenado de los documentos acreditativos de la realización del trabajo tales como gamas o fichas, tanto en soporte papel como informatico, que sean solicitados por la propiedad. Incluye también todos los medios auxiliares de transporte o elevación necesarios para la correcta extracción/inserción del conmutador y ejecución del resto de los trabajos tales como gruas, cestas, plataformas elevadoras, andamos o similar.</t>
  </si>
  <si>
    <t>XN5A31</t>
  </si>
  <si>
    <t>NFA320</t>
  </si>
  <si>
    <t>Revisión CTC (tres cuerpos), como complemento a la Revisión Posición Trafo</t>
  </si>
  <si>
    <t>Complemento a cualquier partida de Revisión Posición de Trafo. Partiendo de la posición en descargo, incluye todas las actividades necesarias para la revisión del CTC de tres cuerpos, según las gamas de mantenimiento editadas por la propiedad o en su defecto las estipuladas por el fabricante. Incluye  el transporte de aceite nuevo y devolución del viejo al almacén de la propiedad. Incluye también la confección y rellenado de los documentos acreditativos de la realización del trabajo tales como gamas o fichas, tanto en soporte papel como informatico, que sean solicitados por la propiedad. Incluye también todos los medios auxiliares de transporte o elevación necesarios para la correcta extracción/inserción del conmutador y ejecución del resto de los trabajos tales como gruas, cestas, plataformas elevadoras, andamos o similar.</t>
  </si>
  <si>
    <t>XN5A32</t>
  </si>
  <si>
    <t>NFA330</t>
  </si>
  <si>
    <t>Limpieza de cisterna mayor de 1000 l y menor o igual a 3.000 l.</t>
  </si>
  <si>
    <t>XN5A33</t>
  </si>
  <si>
    <t>NFA340</t>
  </si>
  <si>
    <t>Limpieza de cisterna mayor de 3000 l y menor o igual a 24.000 l.</t>
  </si>
  <si>
    <t>XN5A34</t>
  </si>
  <si>
    <t>NFA350</t>
  </si>
  <si>
    <t>Limpieza de cisterna de hasta 1000 l</t>
  </si>
  <si>
    <t>XN5A35</t>
  </si>
  <si>
    <t>NFA360</t>
  </si>
  <si>
    <t>XN5A36</t>
  </si>
  <si>
    <t>NFA370</t>
  </si>
  <si>
    <t>XN5A37</t>
  </si>
  <si>
    <t>NFA380</t>
  </si>
  <si>
    <t>Kg</t>
  </si>
  <si>
    <t>XN5A38</t>
  </si>
  <si>
    <t>NFA390</t>
  </si>
  <si>
    <t>Toma de muestras de aceite en trafos potencia y de medida. Incluye la extracción de una muestra de aceite según procedimiento editado por la propiedad y el envío de botellas con etiquetas identificativas a los lugares estipulados por la propiedad, y todo el material auxiliar necesario (jeringas, gomas, botellas, tubos).</t>
  </si>
  <si>
    <t>XN5A39</t>
  </si>
  <si>
    <t>NFA400</t>
  </si>
  <si>
    <t>Incluye la revisión del transformador según las gamas de mantenimiento editadas por la propiedad o en su defecto las estipuladas por el fabricante. En las protecciones propias y señales se probará hasta su origen incluyendo las señales locales y a telemando. No incluye la revisión del CTC, el ensayo de capacidad y tangente delta que se contempla como un complemento. Incluye también la confección y rellenado de los documentos acreditativos de la realización del trabajo tales como gamas o fichas, tanto en soporte papel o informatico, que sean solicitados por la propiedad. Incluye también todos los medios auxiliares de transporte o elevación necesarios para la correcta ejecución del trabajo tales como gruas, cestas, plataformas elevadoras, andamios o similar.</t>
  </si>
  <si>
    <t>XN5A40</t>
  </si>
  <si>
    <t>NFA410</t>
  </si>
  <si>
    <t>Rascado,lavado y pintado trafo MT/BT-MT/MT -BPTN-REACTANCIA o similar volum</t>
  </si>
  <si>
    <t>XN5A41</t>
  </si>
  <si>
    <t>NFA420</t>
  </si>
  <si>
    <t>Limpieza del transformador, reactancia o similar, mediante lavado con agua a alta presión, incluyendo todos los aerorefrigerantes. Se protegerán los motores y cajas de bornes (buchlozz , RS100, chimeneas, válvulas de sobrepresion etc.) contra la entrada de agua mediante método adecuado. Se incluye la aportación y transporte de la máquina de limpieza, líquidos detergentes y agua en caso de no existir suministro "in situ" de la misma. Se realizaran a posteriori, pruebas del correcto funcionamiento de los ventiladores.</t>
  </si>
  <si>
    <t>XN5A42</t>
  </si>
  <si>
    <t>NFA430</t>
  </si>
  <si>
    <t>XN5A43</t>
  </si>
  <si>
    <t>NFA440</t>
  </si>
  <si>
    <t>XN5A44</t>
  </si>
  <si>
    <t>NFA450</t>
  </si>
  <si>
    <t>Sustit.placa diodos o caja resistencias indicadora de posic.regulador Trafo</t>
  </si>
  <si>
    <t>XN5A45</t>
  </si>
  <si>
    <t>NFA460</t>
  </si>
  <si>
    <t>XN5A46</t>
  </si>
  <si>
    <t>NFA470</t>
  </si>
  <si>
    <t>XN5A47</t>
  </si>
  <si>
    <t>NFA480</t>
  </si>
  <si>
    <t>XN5A48</t>
  </si>
  <si>
    <t>NFA490</t>
  </si>
  <si>
    <t>Sustitución borna transformador 380 Kv</t>
  </si>
  <si>
    <t>XN5A49</t>
  </si>
  <si>
    <t>NFA500</t>
  </si>
  <si>
    <t>Sustitución borna transformador 220 Kv</t>
  </si>
  <si>
    <t>XN5A50</t>
  </si>
  <si>
    <t>NFA510</t>
  </si>
  <si>
    <t>Sustitución borna transformador 132-110 Kv</t>
  </si>
  <si>
    <t>XN5A51</t>
  </si>
  <si>
    <t>NFA520</t>
  </si>
  <si>
    <t>Sustitución borna transformador 66-50 Kv</t>
  </si>
  <si>
    <t>XN5A52</t>
  </si>
  <si>
    <t>NFA530</t>
  </si>
  <si>
    <t>Sustitución borna transformador 45 Kv</t>
  </si>
  <si>
    <t>XN5A53</t>
  </si>
  <si>
    <t>NFA540</t>
  </si>
  <si>
    <t>Sustitución borna transformador MT Kv</t>
  </si>
  <si>
    <t>XN5A54</t>
  </si>
  <si>
    <t>NG0090</t>
  </si>
  <si>
    <t>XN6009</t>
  </si>
  <si>
    <t>NG0110</t>
  </si>
  <si>
    <t>Consiste en verificar, mediante inyección externa, la protección de máxima intensidad, de tres fases más neutro, siguiendo los procedimientos editados por la propiedad o en su defecto los estipulados por el fabricante.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</si>
  <si>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XN6011</t>
  </si>
  <si>
    <t>NG0120</t>
  </si>
  <si>
    <t>Rev.Protec. Máxima intensidad 3 fases no direccional más neutro direccional</t>
  </si>
  <si>
    <t>Consiste en verificar, mediante inyección externa, la protección de máxima intensidad, de tres fases no direccional más neutro direccional, siguiendo los procedimientos editados por la propiedad o en su defecto los estipulados por el fabricante.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</si>
  <si>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XN6012</t>
  </si>
  <si>
    <t>NG0130</t>
  </si>
  <si>
    <t>Consiste en verificar, mediante inyección externa, la protección de máxima intensidad direccional, de tres fases más neutro, siguiendo los procedimientos editados por la propiedad o en su defecto los estipulados por el fabricante.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</si>
  <si>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XN6013</t>
  </si>
  <si>
    <t>NG0140</t>
  </si>
  <si>
    <t>Consiste en verificar, mediante inyección externa, la protección de máxima intensidad, direccional de neutro, siguiendo los procedimientos editados por la propiedad o en su defecto los estipulados por el fabricante.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</si>
  <si>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XN6014</t>
  </si>
  <si>
    <t>NG0150</t>
  </si>
  <si>
    <t>Consiste en verificar, mediante inyección externa, la protección de máxima intensidad, de un solo elemento de medida, o la protección de cuba, siguiendo los procedimientos editados por la propiedad o en su defecto los estipulados por el fabricante.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</si>
  <si>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XN6015</t>
  </si>
  <si>
    <t>NG0160</t>
  </si>
  <si>
    <t>Consiste en verificar, mediante inyección externa, el correcto funcionamiento de la protección de máxima/mínima tensión, siguiendo los procedimientos editados por la propiedad o en su defecto los estipulados por el fabricante.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</si>
  <si>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XN6016</t>
  </si>
  <si>
    <t>NG0170</t>
  </si>
  <si>
    <t>Consiste en verificar , mediante inyección externa, que la protección actúa correctamente, es decir que cumple con la característica que tiene programada, siguiendo los procedimientos editados por la propiedad o en su defecto los estipulados por el fabricante. Se contempla únicamente la verificación de la función de protección de distancia. No se contempla las verificaciones de las funciones anexas, como pueden ser oscilo, localizador de defectos , etc.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</si>
  <si>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XN6017</t>
  </si>
  <si>
    <t>NG0180</t>
  </si>
  <si>
    <t>Consiste en verificar , mediante inyección externa, que la protección actúa correctamente, es decir que cumple con la característica que tiene programada, siguiendo los procedimientos editados por la propiedad o en su defecto los estipulados por el fabricante. Se contempla protección de distancia, protección direccional de sobreintensidad de neutro, reenganchador, fallor interruptor, localizador de defecto, oscilo y sincronismo. 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</si>
  <si>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XN6018</t>
  </si>
  <si>
    <t>NG0190</t>
  </si>
  <si>
    <t>Consiste en la verificación, mediante inyección externa, de la protección diferencial , siguiendo los procedimientos editados por la propiedad o en su defecto los estipulados por el fabricante. 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</si>
  <si>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XN6019</t>
  </si>
  <si>
    <t>NG0200</t>
  </si>
  <si>
    <t>Consiste en la verificación, mediante inyección externa, de la protección diferencial de barras tipo 1, entendiendo por tipo1, las diferenciales de barra única, siguiendo los procedimientos editados por la propiedad o en su defecto los estipulados por el fabricante. 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</si>
  <si>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XN6020</t>
  </si>
  <si>
    <t>NG0210</t>
  </si>
  <si>
    <t>Consiste en la verificación, mediante inyección externa, de la protección diferencial de barras tipo 2, entendiendo por tipo 2 las diferenciales de barras de doble barra ó interruptor y medio, o sea de dos sistemas de medida. Esta veridficación se efectuará siguiendo los procedimientos editados por la propiedad o en su defecto los estipulados por el fabricante. 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</si>
  <si>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XN6021</t>
  </si>
  <si>
    <t>NG0300</t>
  </si>
  <si>
    <t>Consiste en la verificación, mediante inyección externa, de la protección de fallo de interruptor, siguiendo los procedimientos editados por la propiedad o en su defecto los estipulados por el fabricante.Incluye también comprobar el correcto funcionamiento de los disparos transferidos a otras posiciones. 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</si>
  <si>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XN6030</t>
  </si>
  <si>
    <t>NG0310</t>
  </si>
  <si>
    <t>Consiste en la verificación, mediante inyección externa, del equipo de sincronismo, siguiendo los procedimientos editados por la propiedad o en su defecto los estipulados por el fabricante. En el caso de que exista comunicación, incluye también su revisión. 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</si>
  <si>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XN6031</t>
  </si>
  <si>
    <t>NG0320</t>
  </si>
  <si>
    <t>Esta posición se aplicará solo cuando se trate de un equipo independiente. Consiste en la verificación del reenganchador, siguiendo los procedimientos editados por la propiedad o en su defecto los estipulados por el fabricante. 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</si>
  <si>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XN6032</t>
  </si>
  <si>
    <t>NG0350</t>
  </si>
  <si>
    <t>Consiste en verificar , mediante inyección externa, la protección diferencial longitudinal que equipan las salidas de AT, siguiendo los procedimientos editados por la propiedad o en su defecto los estipulados por el fabricante.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</si>
  <si>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XN6035</t>
  </si>
  <si>
    <t>NG0360</t>
  </si>
  <si>
    <t>Consiste en verificar , mediante inyección externa, la protección diferencial longitudinal que equipan las salidas de MT , siguiendo los procedimientos editados por la propiedad o en su defecto los estipulados por el fabricante. En el caso de que exista comunicación y/o reenganchador habilitado,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</si>
  <si>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XN6036</t>
  </si>
  <si>
    <t>NG0370</t>
  </si>
  <si>
    <t xml:space="preserve"> Consiste en verificar, mediante inyección externa, la protección diferencial de neutro, siguiendo los procedimientos editados por la propiedad o en su defecto los estipulados por el fabricante. Se entiende que esta verificación no solo consiste en verificar el relé de tensión , que conforma la protección, sino que incluye también la verificación del trafo toroidal de intensidad que alimenta a dicho relé. 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</si>
  <si>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XN6037</t>
  </si>
  <si>
    <t>NG0380</t>
  </si>
  <si>
    <t>XN6038</t>
  </si>
  <si>
    <t>NG0390</t>
  </si>
  <si>
    <t>XN6039</t>
  </si>
  <si>
    <t>NG0400</t>
  </si>
  <si>
    <t>XN6040</t>
  </si>
  <si>
    <t>NG0410</t>
  </si>
  <si>
    <t xml:space="preserve"> Se verificará, mediante inyección externa, la protección siguiendo los procedimientos editados por la propiedad o en su defecto los estipulados por el fabricante.En el caso de que exista comunicación, incluye también su revisión. Incluye la inyección desde los TIs y comprobación de la impedancia del bucle; siempre que sea posible con una protección digital, se incluirá la documentación de los ajustes extraídos, oscilos y registro histórico de la revisión.  Comprende la presentación del correspondiente informe,así como el rellenado de las correspondientes bases de datos, las cuales serán proporcionadas por la Empresa propietaria. En caso de detectar alguna disfunción se informará al técnico responsable de la propiedad.</t>
  </si>
  <si>
    <t>XN6041</t>
  </si>
  <si>
    <t>NG0420</t>
  </si>
  <si>
    <t>XN6042</t>
  </si>
  <si>
    <t>NG0500</t>
  </si>
  <si>
    <t>XN6050</t>
  </si>
  <si>
    <t>NG1050</t>
  </si>
  <si>
    <t>Consiste en revisar el correcto funcionamiento del osciloperturbógrafo,procediendo a: Calibrado de equipos oscilográficos - correcto funcionamiento de las entradas lógicas- verificación del arranque - verificación de comunicación , si existiese. Comprende la presentación del correspondiente informe,así como el rellenado de las correspondientes bases de datos, las cuales serán proporcionadas por la Empresa propietaria. En caso de detectar alguna disfunción se informará al técnico responsable de la propiedad.Tan solo se usará en caso de que el equipo sea exclusivamente Oscilo. .</t>
  </si>
  <si>
    <t>XN6105</t>
  </si>
  <si>
    <t>NG1100</t>
  </si>
  <si>
    <t>XN6110</t>
  </si>
  <si>
    <t>NG2050</t>
  </si>
  <si>
    <t>XN6205</t>
  </si>
  <si>
    <t>NG2070</t>
  </si>
  <si>
    <t>Consiste en revisar el estado y funcionamiento de todas las protecciones y automatismos que conforman el equipamiento de una salida de Media Tensión. Según la naturaleza de la posición (Línea, Cable, Autoproductor) con y sin unidades de control y protección integradas, comprende revisar lo que corresponda: Máxima intensidad de 3 fases y neutro + Reenganchador + Diferencial longitudinal + Máxima intensidad de neutro sensible + Función de sincronismo o bloqueo tensión + Función de teledisparo + Oscilografía + Convertidores de medida + Mando y señalización + Alarmas + Relés auxiliares + Enclavamientos + verificación de comunicación si existe.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Incluye la inyección desde los TIs y comprobación de la impedancia del bucle; siempre que sea posible con una protección digital, se incluirá la documentación de los ajustes extraídos, oscilos y registro histórico de la revisión.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</si>
  <si>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XN6207</t>
  </si>
  <si>
    <t>NG2090</t>
  </si>
  <si>
    <t>XN6209</t>
  </si>
  <si>
    <t>NG2110</t>
  </si>
  <si>
    <t>Consiste en revisar el estado y funcionamiento de todas las protecciones y automatismos que conforman el equipamiento de una salida de Línea AT del tipo rural: Máxima intensidad direccional de fases + neutro + reenganchador + Función de sincronismo o bloqueo tensión + Función de teledisparo + Oscilografía + Convertidores de medida + Mando y señalización + Alarmas + Relés auxiliares + Enclavamientos + verificación de comunicación si existe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Incluye la inyección desde los TIs y comprobación de la impedancia del bucle; siempre que sea posible con una protección digital, se incluirá la documentación de los ajustes extraídos, oscilos y registro histórico de la revisión.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</si>
  <si>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XN6211</t>
  </si>
  <si>
    <t>NG2130</t>
  </si>
  <si>
    <t>XN6213</t>
  </si>
  <si>
    <t>NG2150</t>
  </si>
  <si>
    <t>Consiste en revisar que todas las protecciones y automatismos que conforman el equipamiento de una salida de Línea AT, funcionen correctamente. Según la naturaleza de la posición (Línea, Cable, etc.) con y sin unidades de control y protección integradas, comprende revisar lo que corresponda: Protección de distancia + Protección de máxima intensidad direccional de neutro o de tres fases más direccional de neutro + Reenganchador + localizador de defectos + relé de vigilancia de circuitos de disparo + relé de tierras resistentes + protección de fallo de interruptor + Función de sincronismo o bloqueo tensión + Función de teledisparo + Oscilografía + Convertidores de medida + Mando y señalización + Alarmas + Relés auxiliares + Enclavamientos + verificación de comunicación si existe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Incluye la inyección desde los TIs y comprobación de la impedancia del bucle; siempre que sea posible con una protección digital, se incluirá la documentación de los ajustes extraídos, oscilos y registro histórico de la revisión.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</si>
  <si>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XN6215</t>
  </si>
  <si>
    <t>NG2170</t>
  </si>
  <si>
    <t>Consiste en revisar que todas las protecciones y automatismos que conforman el equipamiento de una salida de Línea AT crítica, funcionen correctamente. Según la naturaleza de la posición (Línea, Cable, etc.) con y sin unidades de control y protección integradas, comprende revisar lo que corresponda. Protección de distancia + protección diferencial longitudinal ó de comparación de fases o segunda protección de distancia + protección de máxima intensidad direccional de neutro + reenganchador +Protecc. Fallo interruptor + localizador de defectos + Función de sincronismo o bloqueo tensión + Función de teledisparo + Oscilografía + Convertidores de medida + Mando y señalización + Alarmas + Relés auxiliares + Enclavamientos + verificación de comunicación si existe. Esta posición pudiera tener también relé de sincronismo, relé de vigilancia de circuitos de disparo y relé de discordancia de polos. En caso de ser la posición de interruptor y medio estos tres relés serían 2 de cada uno por posición.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Incluye la inyección desde los TIs y comprobación de la impedancia del bucle; siempre que sea posible con una protección digital, se incluirá la documentación de los ajustes extraídos, oscilos y registro histórico de la revisión.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</si>
  <si>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XN6217</t>
  </si>
  <si>
    <t>NG2190</t>
  </si>
  <si>
    <t>XN6219</t>
  </si>
  <si>
    <t>NG2210</t>
  </si>
  <si>
    <t>Consiste en revisar que todas las protecciones y automatismos que conforman el equipamiento de una posición de Trafo AT/MT del tipo rural, funcionen correctamente. Según la naturaleza de la posición con y sin unidades de control y protección integradas, comprende revisar lo que corresponda : Máxima intensidad 3F y neutro en AT + máxima intensidad 3F en MT + diferencial de fases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Incluye la inyección desde los TIs y comprobación de la impedancia del bucle; siempre que sea posible con una protección digital, se incluirá la documentación de los ajustes extraídos, oscilos y registro histórico de la revisión.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</si>
  <si>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XN6221</t>
  </si>
  <si>
    <t>NG2230</t>
  </si>
  <si>
    <t>XN6223</t>
  </si>
  <si>
    <t>NG2250</t>
  </si>
  <si>
    <t>Consiste en revisar que todas las protecciones y automatismos que conforman el equipamiento de una posición de Trafo AT/MT, funcionen correctamente. Según la naturaleza de la posición con y sin unidades de control y protección integradas, comprende revisar lo que corresponda : Máxima intensidad 3F y neutro en AT + máxima intensidad 3F en MT + máxima intensidad de neutro en MT+ diferencial de fases o cuba + alarma homopolar + imagen térmica compensador de neutro o neutro sensible,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Incluye la inyección desde los TIs y comprobación de la impedancia del bucle; siempre que sea posible con una protección digital, se incluirá la documentación de los ajustes extraídos, oscilos y registro histórico de la revisión.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</si>
  <si>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XN6225</t>
  </si>
  <si>
    <t>NG2270</t>
  </si>
  <si>
    <t>XN6227</t>
  </si>
  <si>
    <t>NG2290</t>
  </si>
  <si>
    <t>Consiste en revisar que todas las protecciones y automatismos que conforman el equipamiento de una posición de Trafo AT/MT del tipo especial, funcionen correctamente. Según la naturaleza de la posición con y sin unidades de control y protección integradas, comprende revisar lo que corresponda : Doble Máxima intensidad 3F y neutro en AT + máxima intensidad 3F y neutro en MT + intensidad de neutro en MT + diferencial de fases + cuba trafo + cuba bobina+ diferencial de neutro + máxima tensión + alarma homopolar + imagen térmica + fallo interruptor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Incluye la inyección desde los TIs y comprobación de la impedancia del bucle; siempre que sea posible con una protección digital, se incluirá la documentación de los ajustes extraídos, oscilos y registro histórico de la revisión.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</si>
  <si>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XN6229</t>
  </si>
  <si>
    <t>NG2310</t>
  </si>
  <si>
    <t>XN6231</t>
  </si>
  <si>
    <t>NG2330</t>
  </si>
  <si>
    <t>Consiste en revisar que todas las protecciones y automatismos que conforman el equipamiento de una posición de Trafo AT/MT1/MT2, funcionen correctamente. Según la naturaleza de la posición con y sin unidades de control y protección integradas, comprende revisar lo que corresponda : Doble Máxima intensidad 3F y neutro en AT + máxima intensidad 3F y neutro en MT1/MT2 + máxima intensidad de neutro en p.a.t. en MT1/MT2 + diferencial de fases + cuba trafo + cuba bobina+ diferencial de neutro MT1/MT2 + máxima tensión + alarma homopolar + imagen térmica trafo + imajen térmica compensadores + fallo interruptor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y automatismos, se comprobará que todas las señales, órdenes, medida y alarmas de la posición completa son registradas y operan como coresponde,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Incluye la inyección desde los TIs y comprobación de la impedancia del bucle; siempre que sea posible con una protección digital, se incluirá la documentación de los ajustes extraídos, oscilos y registro histórico de la revisión.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</si>
  <si>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XN6233</t>
  </si>
  <si>
    <t>NG2350</t>
  </si>
  <si>
    <t>XN6235</t>
  </si>
  <si>
    <t>NG2370</t>
  </si>
  <si>
    <t>XN6237</t>
  </si>
  <si>
    <t>NG2390</t>
  </si>
  <si>
    <t>XN6239</t>
  </si>
  <si>
    <t>NG2410</t>
  </si>
  <si>
    <t>XN6241</t>
  </si>
  <si>
    <t>NG2430</t>
  </si>
  <si>
    <t>XN6243</t>
  </si>
  <si>
    <t>NG2450</t>
  </si>
  <si>
    <t>XN6245</t>
  </si>
  <si>
    <t>NG2470</t>
  </si>
  <si>
    <t>XN6247</t>
  </si>
  <si>
    <t>NG2490</t>
  </si>
  <si>
    <t>XN6249</t>
  </si>
  <si>
    <t>NG2510</t>
  </si>
  <si>
    <t>XN6251</t>
  </si>
  <si>
    <t>NG2530</t>
  </si>
  <si>
    <t>XN6253</t>
  </si>
  <si>
    <t>NG2550</t>
  </si>
  <si>
    <t>XN6255</t>
  </si>
  <si>
    <t>NG2570</t>
  </si>
  <si>
    <t>Consiste en revisar que todas las protecciones y automatismos que conforman el equipamiento de una posición de Trafo AT1/AT2/AT3, funcionen correctamente. Según la naturaleza de la posición con y sin unidades de control y protección integradas, comprende revisar lo que corresponda : Protección de distancia + protección de máxima intensidad direccional de neutro + imagen térmica +  direccional de neutro + máx. intensidad 3F lado AT1+ máx. intens. Fases lado AT2 + prot.dif.trafo 1 + prot.dif.trafo 2 + localizador de defectos + cuba trafo + fallo interruptor + sincronismo o equipamiento de protecciones equivalente + Función de teledisparo + Oscilografía + Convertidores de medida + Mando y señalización + Alarmas + Relés auxiliares + Enclavamientos + verificación de comunicación si existe + regulador de tensión si existiera Además de la verificación del funcionamiento de las protecciones, se comprobará que todas las señales y mandos se registran y operan como corresponde, tanto a nivel local como por telemando. Que el interruptor y la aparamenta integrante de la posición, obedecen a las órdenes locales y a distancia, verificando que todos los elementos de la cadena (automatismos, relés, cables, bornas,..... etc) funcione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  Incluyendo la comprobacion integral de todo el sistema protecctivo. se inyectarà intensidad desde primario o comprobando las intensidades en la normalización de la posicion y la proteccion funciona correctamente</t>
  </si>
  <si>
    <t>XN6257</t>
  </si>
  <si>
    <t>NG2590</t>
  </si>
  <si>
    <t>XN6259</t>
  </si>
  <si>
    <t>NG2610</t>
  </si>
  <si>
    <t>XN6261</t>
  </si>
  <si>
    <t>NG2630</t>
  </si>
  <si>
    <t>XN6263</t>
  </si>
  <si>
    <t>NG2650</t>
  </si>
  <si>
    <t>XN6265</t>
  </si>
  <si>
    <t>NG2670</t>
  </si>
  <si>
    <t>Revisión de Posición de Feeder MT (50/51, 87L y 67).</t>
  </si>
  <si>
    <t>Consiste en revisar que todas las protecciones y automatismos que conforman el equipamiento de una posición de Feeder MT con protecciones 50/51, 87L y 67FN, funcionen correctamente. Según la naturaleza de la posición con y sin unidades de control y protección integradas, comprende revisar lo que corresponda según el proyecto y los ajustes de las protecciones. Además de la verificación del funcionamiento de las protecciones, se comprobará la funcionalidad de la posición, que todas las señales y mandos se registran y operan como corresponde, tanto a nivel local como por telemando. Que el interruptor y la aparamenta integrante de la posición, obedecen a las órdenes locales y a distancia, verificando que todos los elementos de la cadena eléctrica funcionen correctamente. En el caso de que exista comunicación, incluye también su revisión Se verificarán siguiendo los procedimientos editados por la propiedad o en su defecto los estipulados por el fabricante. Comprende pruebas con elementos de campo, la presentación del correspondiente informe, así como el rellenado de las correspondientes bases de datos, las cuales serán proporcionadas por la Empresa propietaria. En caso de detectar alguna disfunción se informará al técnico responsable de la propiedad.</t>
  </si>
  <si>
    <t>XN6267</t>
  </si>
  <si>
    <t>NG3100</t>
  </si>
  <si>
    <t>Se realizará una revisión (diagnostico) locál de la RTU en MT contra el centro de control, según protocolos propios o en defecto los del fabricante. Consiste en efectuar: Comprobación de entradas digitales Comprobación de entradas analógicas Comprobación de salidas digitales Comprobación de automatismos si existen. Solo aplica a señalización de control, no de protección. En el caso de requerirse pruebas de protección, habrá que utilizar las UUCC que correspondan a revisión/verificación de protecciones. Una unidad corresponde a una posición de MT (línea, trafo, acople).</t>
  </si>
  <si>
    <t>XN6310</t>
  </si>
  <si>
    <t>NG3150</t>
  </si>
  <si>
    <t>Se realizará una revisión (diagnostico) locál de la RTU en AT o UCS del SICOP contra el centro de control, según protocolos propios o en defecto los del fabricante. Consiste en efectuar: Comprobación de entradas digitales Comprobación de entradas analógicas Comprobación de salidas digitales Comprobación de automatismos si existen. Solo aplica a señalización de control, no de protección. En el caso de requerirse pruebas de protección, habrá que utilizar las UUCC que correspondan a revisión/verificación de protecciones. Una unidad corresponde a una posición de AT (línea, trafo, acople).</t>
  </si>
  <si>
    <t>XN6315</t>
  </si>
  <si>
    <t>NG3200</t>
  </si>
  <si>
    <t>XN6320</t>
  </si>
  <si>
    <t>NG4050</t>
  </si>
  <si>
    <t>XN6405</t>
  </si>
  <si>
    <t>NG4100</t>
  </si>
  <si>
    <t>Consiste en recalcular los ajustes de las protecciones que equipan a una salida de MT cuyo equipamiento típico es máxima intensidad de fases y neutro, por cambios topológicos en la red.Se ajustarán las citadas protecciones siguiendo los procedimientos editados por la propiedad.Comprende la entrega de los citados ajustes conforme al formato normalizado por la Compañía eléctrica y en soporte informático. La Compañía entregará todos los datos necesarios para el correcto recálculo de los ajustes.</t>
  </si>
  <si>
    <t>XN6410</t>
  </si>
  <si>
    <t>NG4150</t>
  </si>
  <si>
    <t>Consiste en calcular los ajustes de las protecciones que equipan el sistema protectivo de un nuevo cliente de la compañia Eléctrica. El equipamiento típico es máxima intensidad de fases y neutro.Se ajustarán las citadas protecciones siguiendo los procedimientos editados por la propiedad. Comprende la entrega de los citados ajustes conforme al formato normalizado por la Compañía eléctrica y en soporte informático. Está incluida la verificación de la selectividad con las protecciones "aguas arriba" ya existentes, así como la modificación de los mismos en caso necesario, así como la modificación de las bases d edatos existentes. La Compañía entregará todos los datos necesarios para el correcto cálculo de los ajustes del nuevo cliente.</t>
  </si>
  <si>
    <t>XN6415</t>
  </si>
  <si>
    <t>NG4200</t>
  </si>
  <si>
    <t>Consiste en recalcular los ajustes de las protecciones que equipan a un trafo AT / MT con equipamiento standard..Se ajustarán las citadas protecciones siguiendo los procedimientos editados por la propiedad. Comprende la entrega de los citados ajustes conforme al formato normalizado por la Compañía eléctrica y en soporte informático. Está incluida la verificación de la selectividad con las protecciones de su entorno que puedan estar implicadas, así como la modificación de los mismos en caso necesario, así como lapuesta al día de las bases de datos existentes. La Compañía entregará todos los datos necesarios para el correcto recálculo de los ajustes.</t>
  </si>
  <si>
    <t>XN6420</t>
  </si>
  <si>
    <t>NG4250</t>
  </si>
  <si>
    <t>Consiste en recalcular los ajustes de las protecciones que equipan a una salida de Línea de 45 a 66 kV con equipamiento standard, es decir la formada por protección de máxima intensidad direccional de fases + neutro.Este recálculo se efectúa por modificaciones topólogica en la red. Se ajustarán las citadas protecciones siguiendo los procedimientos editados por la propiedad.Comprende la entrega de los citados ajustes conforme al formato normalizado por la Compañía eléctrica y en soporte informático. Está incluida la verificación de la selectividad con las protecciones de su entorno que puedan estar implicadas, así como la modificación de los mismos en caso necesario, así como lapuesta al día de las bases de datos existentes. La Compañía entregará todos los datos necesarios para el correcto recálculo de los ajustes.</t>
  </si>
  <si>
    <t>XN6425</t>
  </si>
  <si>
    <t>NG4300</t>
  </si>
  <si>
    <t>Recálculo ajustes Linea Transporte, por modificac. topológicas en la red.</t>
  </si>
  <si>
    <t>Consiste en recalcular los ajustes de las protecciones que equipan a una salida de transporte con equipamiento standard, es decir la formada por protección de distancia + prot. Direccional de neutro. Estos cambios re realizan por modificaciones topológicas en la red. Se ajustarán las citadas protecciones siguiendo los procedimientos editados por la propiedad. Comprende la entrega de los citados ajustes conforme al formato normalizado por la Compañía eléctrica y en soporte informático. Está incluida la verificación de la selectividad con las protecciones de su entorno que puedan estar implicadas, así como la modificación de los mismos en caso necesario, así como lapuesta al día de las bases de datos existentes. La Compañía entregará todos los datos necesarios para el correcto recálculo de los ajustes.</t>
  </si>
  <si>
    <t>XN6430</t>
  </si>
  <si>
    <t>NG4350</t>
  </si>
  <si>
    <t>Recálculo ajustes Línea Transporte critica, por modific. Topológ. en la red</t>
  </si>
  <si>
    <t>Consiste en recalcular los ajustes de las protecciones que equipan a una salida de transporte critica con equipamiento standard, es decir la formada por doble sistema protectivo. Este recálculo se efectúa como consecuencia de cambios topológicos en la red. Se ajustarán las citadas protecciones siguiendo los procedimientos editados por la propiedad. Comprende la entrega de los citados ajustes conforme al formato normalizado por la Compañía eléctrica y en soporte informático. Está incluida la verificación de la selectividad con las protecciones de su entorno que puedan estar implicadas, así como la modificación de los mismos en caso necesario, así como lapuesta al día de las bases de datos existentes. La Compañía entregará todos los datos necesarios para el correcto recálculo de los ajustes.</t>
  </si>
  <si>
    <t>XN6435</t>
  </si>
  <si>
    <t>NG4400</t>
  </si>
  <si>
    <t>Recálculo de ajustes de un trafo 2 devanados AT/AT</t>
  </si>
  <si>
    <t>Consiste en recalcular los ajustes de las protecciones que equipan a un trafo  2 devanados AT/AT con cualquier equipamiento .Se ajustarán las citadas protecciones siguiendo los procedimientos editados por la propiedad. Comprende la entrega de los citados ajustes en soporte digital. Está incluida la verificación de la selectividad con las protecciones de su entorno que puedan estar implicadas, así como la modificación de los mismos en caso necesario, así como la puesta al día de las bases de datos existentes. La Compañía entregará todos los datos necesarios para el correcto recálculo de los ajustes</t>
  </si>
  <si>
    <t>XN6440</t>
  </si>
  <si>
    <t>NG4450</t>
  </si>
  <si>
    <t>Recálculo de ajustes de un trafo 3 devanados AT/AT/MT</t>
  </si>
  <si>
    <t>Consiste en recalcular los ajustes de las protecciones que equipan a un trafo  3 devanados AT/AT con cualquier equipamiento .Se ajustarán las citadas protecciones siguiendo los procedimientos editados por la propiedad. Comprende la entrega de los citados ajustes en soporte digital. Está incluida la verificación de la selectividad con las protecciones de su entorno que puedan estar implicadas, así como la modificación de los mismos en caso necesario, así como la puesta al día de las bases de datos existentes. La Compañía entregará todos los datos necesarios para el correcto recálculo de los ajustes</t>
  </si>
  <si>
    <t>XN6445</t>
  </si>
  <si>
    <t>NG4500</t>
  </si>
  <si>
    <t>Recálculo de ajustes de un trafo 3 devanados AT/MT/MT</t>
  </si>
  <si>
    <t>Consiste en recalcular los ajustes de las protecciones que equipan a un trafo 3 devanados AT/MT/MT con equipamiento standard..Se ajustarán las citadas protecciones siguiendo los procedimientos editados por la propiedad. Comprende la entrega de los citados ajustes en soporte digital conforme al formato normalizado por la Compañía eléctrica y  particularizar ficheros tipo de configuración de protecciones con los ajustes realizados.. Está incluida la verificación de la selectividad con las protecciones de su entorno que puedan estar implicadas, así como la puesta al día de las bases de datos existentes. La Compañía entregará todos los datos necesarios para el correcto recálculo de los ajustes.</t>
  </si>
  <si>
    <t>XN6450</t>
  </si>
  <si>
    <t>NG4550</t>
  </si>
  <si>
    <t>Recálculo de ajustes de un trafo 2 devanados MT/MT</t>
  </si>
  <si>
    <t>Consiste en recalcular los ajustes de las protecciones que equipan a un trafo 2 devanados MT/MT con equipamiento standard..Se ajustarán las citadas protecciones siguiendo los procedimientos editados por la propiedad. Comprende la entrega de los citados ajustes en soporte digital conforme al formato normalizado por la Compañía eléctrica y  particularizar ficheros tipo de configuración de protecciones con los ajustes realizados.. Está incluida la verificación de la selectividad con las protecciones de su entorno que puedan estar implicadas, así como la puesta al día de las bases de datos existentes. La Compañía entregará todos los datos necesarios para el correcto recálculo de los ajustes.</t>
  </si>
  <si>
    <t>XN6455</t>
  </si>
  <si>
    <t>NG5050</t>
  </si>
  <si>
    <t>Resolución de una avería de los equipos de protecciones y/o telecontrol por un técnico especialista en el sector  con equipamiento adecuado a las necesidades. (Sin contabilizar el incremento por horario nocturno ó festivo)</t>
  </si>
  <si>
    <t>XN6505</t>
  </si>
  <si>
    <t>NG5070</t>
  </si>
  <si>
    <t>Regener.y comprob. bdd nuevo DIDI,hasta 500 tags y aum.1er dígito ver.DIDI</t>
  </si>
  <si>
    <t>XN6507</t>
  </si>
  <si>
    <t>NG5080</t>
  </si>
  <si>
    <t>Regener.y comprob. bdd nuevo DIDI,hasta 2000 tags y aum.1er dígito ver.DIDI</t>
  </si>
  <si>
    <t>XN6508</t>
  </si>
  <si>
    <t>NG5090</t>
  </si>
  <si>
    <t>Regener.y comprob. bdd nuevo DIDI,sup.a 2000 tags y aum.1er dígito ver.DIDI</t>
  </si>
  <si>
    <t>XN6509</t>
  </si>
  <si>
    <t>NG5100</t>
  </si>
  <si>
    <t>Regener.y comprob. bdd nuevo DIDI,hasta 500tags,y aum.2º/3º dígito ver.DIDI</t>
  </si>
  <si>
    <t>XN6510</t>
  </si>
  <si>
    <t>NG5110</t>
  </si>
  <si>
    <t>Regener.y comprob. bdd nuevo DIDI,hasta 2000tags,y aum.2º/3ºdígito ver.DIDI</t>
  </si>
  <si>
    <t>XN6511</t>
  </si>
  <si>
    <t>NG5120</t>
  </si>
  <si>
    <t>Regener.y comprob. bdd nuevo DIDI,sup.a 2000tags,y aum.2º/3ºdígito ver.DIDI</t>
  </si>
  <si>
    <t>XN6512</t>
  </si>
  <si>
    <t>NG5400</t>
  </si>
  <si>
    <t>XN6540</t>
  </si>
  <si>
    <t>NG5450</t>
  </si>
  <si>
    <t>XN6545</t>
  </si>
  <si>
    <t>NG5500</t>
  </si>
  <si>
    <t>XN6550</t>
  </si>
  <si>
    <t>NG5550</t>
  </si>
  <si>
    <t>XN6555</t>
  </si>
  <si>
    <t>NG5600</t>
  </si>
  <si>
    <t>XN6560</t>
  </si>
  <si>
    <t>NG5650</t>
  </si>
  <si>
    <t>XN6565</t>
  </si>
  <si>
    <t>NG5700</t>
  </si>
  <si>
    <t>Se realizará la limpieza de los equipos, las tarjetas y/o módulos de los que conste la instalación de telecontrol así como de los conectores y contactos con útiles apropiados para ello. La unidad es por Subestación.</t>
  </si>
  <si>
    <t>XN6570</t>
  </si>
  <si>
    <t>NG5900</t>
  </si>
  <si>
    <t>XN6590</t>
  </si>
  <si>
    <t>NH0050</t>
  </si>
  <si>
    <t xml:space="preserve">Montaje conjunto servicios auxiliares tipo 2L + 1P, celda no extensible </t>
  </si>
  <si>
    <t>XN7005</t>
  </si>
  <si>
    <t>NH0100</t>
  </si>
  <si>
    <t>XN7010</t>
  </si>
  <si>
    <t>NH0150</t>
  </si>
  <si>
    <t>XN7015</t>
  </si>
  <si>
    <t>NH1050</t>
  </si>
  <si>
    <t>XN7105</t>
  </si>
  <si>
    <t>NH1070</t>
  </si>
  <si>
    <t>XN7107</t>
  </si>
  <si>
    <t>NH1080</t>
  </si>
  <si>
    <t>XN7108</t>
  </si>
  <si>
    <t>NH1090</t>
  </si>
  <si>
    <t>XN7109</t>
  </si>
  <si>
    <t>NH1110</t>
  </si>
  <si>
    <t>XN7111</t>
  </si>
  <si>
    <t>NH1130</t>
  </si>
  <si>
    <t>XN7113</t>
  </si>
  <si>
    <t>NH1150</t>
  </si>
  <si>
    <t>XN7115</t>
  </si>
  <si>
    <t>NH1170</t>
  </si>
  <si>
    <t>XN7117</t>
  </si>
  <si>
    <t>NH1190</t>
  </si>
  <si>
    <t>XN7119</t>
  </si>
  <si>
    <t>NH1210</t>
  </si>
  <si>
    <t>XN7121</t>
  </si>
  <si>
    <t>NH1230</t>
  </si>
  <si>
    <t>XN7123</t>
  </si>
  <si>
    <t>NH1300</t>
  </si>
  <si>
    <t>XN7130</t>
  </si>
  <si>
    <t>NH1320</t>
  </si>
  <si>
    <t>XN7132</t>
  </si>
  <si>
    <t>NH1360</t>
  </si>
  <si>
    <t>XN7136</t>
  </si>
  <si>
    <t>NH1380</t>
  </si>
  <si>
    <t>XN7138</t>
  </si>
  <si>
    <t>NH1450</t>
  </si>
  <si>
    <t>XN7145</t>
  </si>
  <si>
    <t>NH1480</t>
  </si>
  <si>
    <t>XN7148</t>
  </si>
  <si>
    <t>NH1510</t>
  </si>
  <si>
    <t>XN7151</t>
  </si>
  <si>
    <t>NH1600</t>
  </si>
  <si>
    <t>XN7160</t>
  </si>
  <si>
    <t>NH1620</t>
  </si>
  <si>
    <t>XN7162</t>
  </si>
  <si>
    <t>NH1640</t>
  </si>
  <si>
    <t>XN7164</t>
  </si>
  <si>
    <t>NH1660</t>
  </si>
  <si>
    <t>XN7166</t>
  </si>
  <si>
    <t>NH1680</t>
  </si>
  <si>
    <t>XN7168</t>
  </si>
  <si>
    <t>NH1700</t>
  </si>
  <si>
    <t>XN7170</t>
  </si>
  <si>
    <t>NH1720</t>
  </si>
  <si>
    <t>Suminis.y montaje abarcones galvaniz. para fijación con tornillo de tubo 2"</t>
  </si>
  <si>
    <t>XN7172</t>
  </si>
  <si>
    <t>NH1760</t>
  </si>
  <si>
    <t>XN7176</t>
  </si>
  <si>
    <t>NH1780</t>
  </si>
  <si>
    <t>XN7178</t>
  </si>
  <si>
    <t>NH1790</t>
  </si>
  <si>
    <t>XN7179</t>
  </si>
  <si>
    <t>NH17A0</t>
  </si>
  <si>
    <t>XN717A</t>
  </si>
  <si>
    <t>NH17B0</t>
  </si>
  <si>
    <t>XN717B</t>
  </si>
  <si>
    <t>NH17C0</t>
  </si>
  <si>
    <t>XN717C</t>
  </si>
  <si>
    <t>NH17D0</t>
  </si>
  <si>
    <t>XN717D</t>
  </si>
  <si>
    <t>NH17N0</t>
  </si>
  <si>
    <t>XN717E</t>
  </si>
  <si>
    <t>NH17F0</t>
  </si>
  <si>
    <t>XN717F</t>
  </si>
  <si>
    <t>NH17G0</t>
  </si>
  <si>
    <t>XN717G</t>
  </si>
  <si>
    <t>NH1850</t>
  </si>
  <si>
    <t>XN7185</t>
  </si>
  <si>
    <t>NH1870</t>
  </si>
  <si>
    <t>XN7187</t>
  </si>
  <si>
    <t>NH1890</t>
  </si>
  <si>
    <t>XN7189</t>
  </si>
  <si>
    <t>NH2050</t>
  </si>
  <si>
    <t>XN7205</t>
  </si>
  <si>
    <t>NH2100</t>
  </si>
  <si>
    <t>XN7210</t>
  </si>
  <si>
    <t>NH2110</t>
  </si>
  <si>
    <t>XN7211</t>
  </si>
  <si>
    <t>NH2150</t>
  </si>
  <si>
    <t>XN7215</t>
  </si>
  <si>
    <t>NH2200</t>
  </si>
  <si>
    <t>XN7220</t>
  </si>
  <si>
    <t>NH2250</t>
  </si>
  <si>
    <t>XN7225</t>
  </si>
  <si>
    <t>NH2300</t>
  </si>
  <si>
    <t>XN7230</t>
  </si>
  <si>
    <t>NH2350</t>
  </si>
  <si>
    <t>XN7235</t>
  </si>
  <si>
    <t>NH2360</t>
  </si>
  <si>
    <t>XN7236</t>
  </si>
  <si>
    <t>NH2400</t>
  </si>
  <si>
    <t>XN7240</t>
  </si>
  <si>
    <t>NH3050</t>
  </si>
  <si>
    <t>XN7305</t>
  </si>
  <si>
    <t>NH3060</t>
  </si>
  <si>
    <t>XN7306</t>
  </si>
  <si>
    <t>NH3070</t>
  </si>
  <si>
    <t>XN7307</t>
  </si>
  <si>
    <t>NH3080</t>
  </si>
  <si>
    <t>XN7308</t>
  </si>
  <si>
    <t>NH3090</t>
  </si>
  <si>
    <t>XN7309</t>
  </si>
  <si>
    <t>NH3100</t>
  </si>
  <si>
    <t>XN7310</t>
  </si>
  <si>
    <t>NH3110</t>
  </si>
  <si>
    <t>XN7311</t>
  </si>
  <si>
    <t>NH3120</t>
  </si>
  <si>
    <t>XN7312</t>
  </si>
  <si>
    <t>NH3130</t>
  </si>
  <si>
    <t>XN7313</t>
  </si>
  <si>
    <t>NH3140</t>
  </si>
  <si>
    <t>XN7314</t>
  </si>
  <si>
    <t>NH3150</t>
  </si>
  <si>
    <t>XN7315</t>
  </si>
  <si>
    <t>NH3160</t>
  </si>
  <si>
    <t>XN7316</t>
  </si>
  <si>
    <t>NH3170</t>
  </si>
  <si>
    <t>XN7317</t>
  </si>
  <si>
    <t>NH3180</t>
  </si>
  <si>
    <t>XN7318</t>
  </si>
  <si>
    <t>NH3190</t>
  </si>
  <si>
    <t>XN7319</t>
  </si>
  <si>
    <t>NH3200</t>
  </si>
  <si>
    <t>XN7320</t>
  </si>
  <si>
    <t>NH3210</t>
  </si>
  <si>
    <t>XN7321</t>
  </si>
  <si>
    <t>NH3220</t>
  </si>
  <si>
    <t>XN7322</t>
  </si>
  <si>
    <t>NH3230</t>
  </si>
  <si>
    <t>XN7323</t>
  </si>
  <si>
    <t>NH3240</t>
  </si>
  <si>
    <t>XN7324</t>
  </si>
  <si>
    <t>NH3250</t>
  </si>
  <si>
    <t>XN7325</t>
  </si>
  <si>
    <t>NH3260</t>
  </si>
  <si>
    <t>XN7326</t>
  </si>
  <si>
    <t>NH3350</t>
  </si>
  <si>
    <t>XN7335</t>
  </si>
  <si>
    <t>NH3360</t>
  </si>
  <si>
    <t>XN7336</t>
  </si>
  <si>
    <t>NH3370</t>
  </si>
  <si>
    <t>XN7337</t>
  </si>
  <si>
    <t>NH3380</t>
  </si>
  <si>
    <t>XN7338</t>
  </si>
  <si>
    <t>NH3390</t>
  </si>
  <si>
    <t>XN7339</t>
  </si>
  <si>
    <t>NH3400</t>
  </si>
  <si>
    <t>XN7340</t>
  </si>
  <si>
    <t>NH3410</t>
  </si>
  <si>
    <t>XN7341</t>
  </si>
  <si>
    <t>NH3420</t>
  </si>
  <si>
    <t>XN7342</t>
  </si>
  <si>
    <t>NH3430</t>
  </si>
  <si>
    <t>XN7343</t>
  </si>
  <si>
    <t>NH3440</t>
  </si>
  <si>
    <t>XN7344</t>
  </si>
  <si>
    <t>NH3450</t>
  </si>
  <si>
    <t>XN7345</t>
  </si>
  <si>
    <t>NH3460</t>
  </si>
  <si>
    <t>XN7346</t>
  </si>
  <si>
    <t>NH3470</t>
  </si>
  <si>
    <t>XN7347</t>
  </si>
  <si>
    <t>NH3480</t>
  </si>
  <si>
    <t>XN7348</t>
  </si>
  <si>
    <t>NH3490</t>
  </si>
  <si>
    <t>XN7349</t>
  </si>
  <si>
    <t>NH3500</t>
  </si>
  <si>
    <t>XN7350</t>
  </si>
  <si>
    <t>NH3510</t>
  </si>
  <si>
    <t>XN7351</t>
  </si>
  <si>
    <t>NH3520</t>
  </si>
  <si>
    <t>XN7352</t>
  </si>
  <si>
    <t>NH3530</t>
  </si>
  <si>
    <t>XN7353</t>
  </si>
  <si>
    <t>NH3540</t>
  </si>
  <si>
    <t>XN7354</t>
  </si>
  <si>
    <t>NH3550</t>
  </si>
  <si>
    <t>Suministro y tendido de cable de control 37x2,5 mm2 con pantalla o armado</t>
  </si>
  <si>
    <t>XN7355</t>
  </si>
  <si>
    <t>NH3700</t>
  </si>
  <si>
    <t>XN7370</t>
  </si>
  <si>
    <t>NH3710</t>
  </si>
  <si>
    <t>XN7371</t>
  </si>
  <si>
    <t>NH3720</t>
  </si>
  <si>
    <t>XN7372</t>
  </si>
  <si>
    <t>NH3730</t>
  </si>
  <si>
    <t>Suminist. y tendido cable telecontrol de hasta 20 pares,con cubierta de PVC</t>
  </si>
  <si>
    <t>XN7373</t>
  </si>
  <si>
    <t>NH3740</t>
  </si>
  <si>
    <t>Sumin.y tendido cable telecontrl hasta 2 pares,apantallado con cubierta PVC</t>
  </si>
  <si>
    <t>XN7374</t>
  </si>
  <si>
    <t>NH3750</t>
  </si>
  <si>
    <t>XN7375</t>
  </si>
  <si>
    <t>NH3760</t>
  </si>
  <si>
    <t>XN7376</t>
  </si>
  <si>
    <t>NH4050</t>
  </si>
  <si>
    <t>XN7405</t>
  </si>
  <si>
    <t>NH4060</t>
  </si>
  <si>
    <t>XN7406</t>
  </si>
  <si>
    <t>NH4070</t>
  </si>
  <si>
    <t>XN7407</t>
  </si>
  <si>
    <t>NH4150</t>
  </si>
  <si>
    <t>XN7415</t>
  </si>
  <si>
    <t>NH4160</t>
  </si>
  <si>
    <t>XN7416</t>
  </si>
  <si>
    <t>NH4170</t>
  </si>
  <si>
    <t>XN7417</t>
  </si>
  <si>
    <t>NH4180</t>
  </si>
  <si>
    <t>XN7418</t>
  </si>
  <si>
    <t>NH4250</t>
  </si>
  <si>
    <t>XN7425</t>
  </si>
  <si>
    <t>NH4260</t>
  </si>
  <si>
    <t>XN7426</t>
  </si>
  <si>
    <t>NH4270</t>
  </si>
  <si>
    <t>XN7427</t>
  </si>
  <si>
    <t>NH4280</t>
  </si>
  <si>
    <t>XN7428</t>
  </si>
  <si>
    <t>NH4290</t>
  </si>
  <si>
    <t>XN7429</t>
  </si>
  <si>
    <t>NH4300</t>
  </si>
  <si>
    <t>XN7430</t>
  </si>
  <si>
    <t>NH4310</t>
  </si>
  <si>
    <t>XN7431</t>
  </si>
  <si>
    <t>NH5050</t>
  </si>
  <si>
    <t>XN7505</t>
  </si>
  <si>
    <t>NH5070</t>
  </si>
  <si>
    <t>XN7507</t>
  </si>
  <si>
    <t>NH5090</t>
  </si>
  <si>
    <t>XN7509</t>
  </si>
  <si>
    <t>NH5110</t>
  </si>
  <si>
    <t>XN7511</t>
  </si>
  <si>
    <t>NH5130</t>
  </si>
  <si>
    <t>XN7513</t>
  </si>
  <si>
    <t>NH5190</t>
  </si>
  <si>
    <t>XN7519</t>
  </si>
  <si>
    <t>NH5210</t>
  </si>
  <si>
    <t>XN7521</t>
  </si>
  <si>
    <t>NH6050</t>
  </si>
  <si>
    <t>Con la instalación afectada fuera de servicio, desembornado, desmontaje y transporte al lugar a decidir por la propiedad. No Incluye cánon de vertido.</t>
  </si>
  <si>
    <t>XN7605</t>
  </si>
  <si>
    <t>NH6100</t>
  </si>
  <si>
    <t>XN7610</t>
  </si>
  <si>
    <t>NH6150</t>
  </si>
  <si>
    <t>XN7615</t>
  </si>
  <si>
    <t>NH7050</t>
  </si>
  <si>
    <t>XN7705</t>
  </si>
  <si>
    <t>NH7080</t>
  </si>
  <si>
    <t>XN7708</t>
  </si>
  <si>
    <t>NH7110</t>
  </si>
  <si>
    <t>Suminis.y montaje apoyo para alumbrado, tipo tubular o similar de 4,5 m luz</t>
  </si>
  <si>
    <t>XN7711</t>
  </si>
  <si>
    <t>NH7140</t>
  </si>
  <si>
    <t>XN7714</t>
  </si>
  <si>
    <t>NH7170</t>
  </si>
  <si>
    <t>XN7717</t>
  </si>
  <si>
    <t>NH7200</t>
  </si>
  <si>
    <t>XN7720</t>
  </si>
  <si>
    <t>NH7230</t>
  </si>
  <si>
    <t>XN7723</t>
  </si>
  <si>
    <t>NH7260</t>
  </si>
  <si>
    <t>XN7726</t>
  </si>
  <si>
    <t>NH7290</t>
  </si>
  <si>
    <t>XN7729</t>
  </si>
  <si>
    <t>NH7310</t>
  </si>
  <si>
    <t>XN7731</t>
  </si>
  <si>
    <t>NH7340</t>
  </si>
  <si>
    <t>XN7734</t>
  </si>
  <si>
    <t>NH7370</t>
  </si>
  <si>
    <t>XN7737</t>
  </si>
  <si>
    <t>NH7400</t>
  </si>
  <si>
    <t>XN7740</t>
  </si>
  <si>
    <t>NH7430</t>
  </si>
  <si>
    <t>XN7743</t>
  </si>
  <si>
    <t>NH7460</t>
  </si>
  <si>
    <t>XN7746</t>
  </si>
  <si>
    <t>NH7490</t>
  </si>
  <si>
    <t>XN7749</t>
  </si>
  <si>
    <t>NH7510</t>
  </si>
  <si>
    <t>XN7751</t>
  </si>
  <si>
    <t>NH7530</t>
  </si>
  <si>
    <t>XN7753</t>
  </si>
  <si>
    <t>NH7560</t>
  </si>
  <si>
    <t>XN7756</t>
  </si>
  <si>
    <t>NH7590</t>
  </si>
  <si>
    <t>XN7759</t>
  </si>
  <si>
    <t>NH7620</t>
  </si>
  <si>
    <t>XN7762</t>
  </si>
  <si>
    <t>NH7650</t>
  </si>
  <si>
    <t>XN7765</t>
  </si>
  <si>
    <t>NH7680</t>
  </si>
  <si>
    <t>XN7768</t>
  </si>
  <si>
    <t>NH7710</t>
  </si>
  <si>
    <t>XN7771</t>
  </si>
  <si>
    <t>NH7740</t>
  </si>
  <si>
    <t>XN7774</t>
  </si>
  <si>
    <t>NH7770</t>
  </si>
  <si>
    <t>XN7777</t>
  </si>
  <si>
    <t>NH7800</t>
  </si>
  <si>
    <t>XN7780</t>
  </si>
  <si>
    <t>NH7830</t>
  </si>
  <si>
    <t>XN7783</t>
  </si>
  <si>
    <t>NH7860</t>
  </si>
  <si>
    <t>XN7786</t>
  </si>
  <si>
    <t>NH7890</t>
  </si>
  <si>
    <t>Suminis. y montaje completo alumbrado edificio celdas blind. SF6 hasta 52kV</t>
  </si>
  <si>
    <t>XN7789</t>
  </si>
  <si>
    <t>NH8050</t>
  </si>
  <si>
    <t>XN7805</t>
  </si>
  <si>
    <t>NH8100</t>
  </si>
  <si>
    <t>XN7810</t>
  </si>
  <si>
    <t>NH8150</t>
  </si>
  <si>
    <t>XN7815</t>
  </si>
  <si>
    <t>NH8200</t>
  </si>
  <si>
    <t>XN7820</t>
  </si>
  <si>
    <t>NH8250</t>
  </si>
  <si>
    <t>XN7825</t>
  </si>
  <si>
    <t>NH8300</t>
  </si>
  <si>
    <t>XN7830</t>
  </si>
  <si>
    <t>NH8310</t>
  </si>
  <si>
    <t>XN7831</t>
  </si>
  <si>
    <t>NH8350</t>
  </si>
  <si>
    <t>XN7835</t>
  </si>
  <si>
    <t>NH8400</t>
  </si>
  <si>
    <t>XN7840</t>
  </si>
  <si>
    <t>NH8830</t>
  </si>
  <si>
    <t>XN7883</t>
  </si>
  <si>
    <t>NH8840</t>
  </si>
  <si>
    <t>XN7884</t>
  </si>
  <si>
    <t>NH8900</t>
  </si>
  <si>
    <t>Cajas mezclas (FREE-COOLING), para aprovechamiento energético aire exterior</t>
  </si>
  <si>
    <t>XN7890</t>
  </si>
  <si>
    <t>NH8910</t>
  </si>
  <si>
    <t>Conductos Chapa acero galv.esp.1mm, para conductos impuls.,retorno y extrac</t>
  </si>
  <si>
    <t>XN7891</t>
  </si>
  <si>
    <t>NH8920</t>
  </si>
  <si>
    <t>Enfriadora CIATESA/Similar 142.000W potencia, caudal inferior a 24.000 m3/h</t>
  </si>
  <si>
    <t>XN7892</t>
  </si>
  <si>
    <t>NH8930</t>
  </si>
  <si>
    <t>Enfriadora CIATESA/Similar 172.000W potencia, caudal inferior a 31.000 m3/h</t>
  </si>
  <si>
    <t>XN7893</t>
  </si>
  <si>
    <t>NH8940</t>
  </si>
  <si>
    <t>Enfriadora CIATESA/Similar 234.000W potencia, caudal inferior a 37.500 m3/h</t>
  </si>
  <si>
    <t>XN7894</t>
  </si>
  <si>
    <t>NH8950</t>
  </si>
  <si>
    <t>Silenciador adaptado a extractor,con acoplam.correspond.según Planos ENDESA</t>
  </si>
  <si>
    <t>XN7895</t>
  </si>
  <si>
    <t>NH8960</t>
  </si>
  <si>
    <t>Silenciador puertas entrada, con acoplam. correspondientes de 2.400x900x600</t>
  </si>
  <si>
    <t>XN7896</t>
  </si>
  <si>
    <t>NH8970</t>
  </si>
  <si>
    <t>Sistema regulación ventiladores, en función de la temperatura interior</t>
  </si>
  <si>
    <t>XN7897</t>
  </si>
  <si>
    <t>NH8980</t>
  </si>
  <si>
    <t>Unidades Ventilación tipo CENTRIFUGO con caja chapa galvanizada</t>
  </si>
  <si>
    <t>XN7898</t>
  </si>
  <si>
    <t>NH8990</t>
  </si>
  <si>
    <t>XN7899</t>
  </si>
  <si>
    <t>NH89A0</t>
  </si>
  <si>
    <t>XN789A</t>
  </si>
  <si>
    <t>NH9050</t>
  </si>
  <si>
    <t>Se aplicará cuando en la realización de alguna posición de baremo, la propiedad suspende el trabajo estando el equipo sobre el terreno o en ruta hacia el mismo. NO SE APLICARA CUANDO SE SUSTITUYAN POR OTROS TRABAJOS EN LA SE O SE ANULEN PARCIALMENTE. NO SE CONSIDERARAN TRABAJOS ANULADOS EN LOS QUE SOLO SE REALICEN MANIOBRAS</t>
  </si>
  <si>
    <t>XN7905</t>
  </si>
  <si>
    <t>NH9060</t>
  </si>
  <si>
    <t>XN7906</t>
  </si>
  <si>
    <t>NH9100</t>
  </si>
  <si>
    <t>XN7910</t>
  </si>
  <si>
    <t>NH9200</t>
  </si>
  <si>
    <t>XN7920</t>
  </si>
  <si>
    <t>NH9230</t>
  </si>
  <si>
    <t>XN7923</t>
  </si>
  <si>
    <t>NH9260</t>
  </si>
  <si>
    <t>XN7926</t>
  </si>
  <si>
    <t>NH9280</t>
  </si>
  <si>
    <t>XN7928</t>
  </si>
  <si>
    <t>NH9310</t>
  </si>
  <si>
    <t>XN7931</t>
  </si>
  <si>
    <t>NH9350</t>
  </si>
  <si>
    <t>XN7935</t>
  </si>
  <si>
    <t>NH9400</t>
  </si>
  <si>
    <t>XN7940</t>
  </si>
  <si>
    <t>NH9500</t>
  </si>
  <si>
    <t>XN7950</t>
  </si>
  <si>
    <t>NH9600</t>
  </si>
  <si>
    <t>XN7960</t>
  </si>
  <si>
    <t>NH9700</t>
  </si>
  <si>
    <t>XN7970</t>
  </si>
  <si>
    <t>NH9710</t>
  </si>
  <si>
    <t>XN7971</t>
  </si>
  <si>
    <t>NH9720</t>
  </si>
  <si>
    <t>XN7972</t>
  </si>
  <si>
    <t>NH9730</t>
  </si>
  <si>
    <t>XN7973</t>
  </si>
  <si>
    <t>NH9740</t>
  </si>
  <si>
    <t>XN7974</t>
  </si>
  <si>
    <t>NH9750</t>
  </si>
  <si>
    <t>XN7975</t>
  </si>
  <si>
    <t>NH9760</t>
  </si>
  <si>
    <t>XN7976</t>
  </si>
  <si>
    <t>NH9770</t>
  </si>
  <si>
    <t>XN7977</t>
  </si>
  <si>
    <t>NH9780</t>
  </si>
  <si>
    <t>XN7978</t>
  </si>
  <si>
    <t>NH9790</t>
  </si>
  <si>
    <t>XN7979</t>
  </si>
  <si>
    <t>NH9800</t>
  </si>
  <si>
    <t>XN7980</t>
  </si>
  <si>
    <t>NH9810</t>
  </si>
  <si>
    <t>XN7981</t>
  </si>
  <si>
    <t>NH9820</t>
  </si>
  <si>
    <t>XN7982</t>
  </si>
  <si>
    <t>NH9830</t>
  </si>
  <si>
    <t>XN7983</t>
  </si>
  <si>
    <t>NH9840</t>
  </si>
  <si>
    <t>XN7984</t>
  </si>
  <si>
    <t>NH9850</t>
  </si>
  <si>
    <t>XN7985</t>
  </si>
  <si>
    <t>NH9860</t>
  </si>
  <si>
    <t>XN7986</t>
  </si>
  <si>
    <t>NH9870</t>
  </si>
  <si>
    <t>XN7987</t>
  </si>
  <si>
    <t>NH9880</t>
  </si>
  <si>
    <t>XN7988</t>
  </si>
  <si>
    <t>NH9890</t>
  </si>
  <si>
    <t>XN7989</t>
  </si>
  <si>
    <t>NH9900</t>
  </si>
  <si>
    <t>XN7990</t>
  </si>
  <si>
    <t>NH9910</t>
  </si>
  <si>
    <t>Trabajo grupo electrógeno 350 KVA incl. Combustible y seguro (sin transp.)</t>
  </si>
  <si>
    <t>XN7991</t>
  </si>
  <si>
    <t>NH9920</t>
  </si>
  <si>
    <t>Trabajo grupo electróg.350 KVA inson. incl.Combustible y seguro(sin transp)</t>
  </si>
  <si>
    <t>XN7992</t>
  </si>
  <si>
    <t>NH9930</t>
  </si>
  <si>
    <t>XN7993</t>
  </si>
  <si>
    <t>NH9940</t>
  </si>
  <si>
    <t>XN7994</t>
  </si>
  <si>
    <t>NH9950</t>
  </si>
  <si>
    <t>XN7995</t>
  </si>
  <si>
    <t>NH9960</t>
  </si>
  <si>
    <t>XN7996</t>
  </si>
  <si>
    <t>NH9970</t>
  </si>
  <si>
    <t>XN7997</t>
  </si>
  <si>
    <t>NH9980</t>
  </si>
  <si>
    <t>XN7998</t>
  </si>
  <si>
    <t>NH9990</t>
  </si>
  <si>
    <t>XN7999</t>
  </si>
  <si>
    <t>NH99A0</t>
  </si>
  <si>
    <t>XN799A</t>
  </si>
  <si>
    <t>NH99B0</t>
  </si>
  <si>
    <t>XN799B</t>
  </si>
  <si>
    <t>NH99C0</t>
  </si>
  <si>
    <t>XN799C</t>
  </si>
  <si>
    <t>NH99D0</t>
  </si>
  <si>
    <t>XN799D</t>
  </si>
  <si>
    <t>NH99N0</t>
  </si>
  <si>
    <t>XN799E</t>
  </si>
  <si>
    <t>NH99F0</t>
  </si>
  <si>
    <t>XN799F</t>
  </si>
  <si>
    <t>NH99G0</t>
  </si>
  <si>
    <t>XN799G</t>
  </si>
  <si>
    <t>NH99H0</t>
  </si>
  <si>
    <t>XN799H</t>
  </si>
  <si>
    <t>NH99I0</t>
  </si>
  <si>
    <t>XN799I</t>
  </si>
  <si>
    <t>NH99J0</t>
  </si>
  <si>
    <t>XN799J</t>
  </si>
  <si>
    <t>NH99K0</t>
  </si>
  <si>
    <t>XN799K</t>
  </si>
  <si>
    <t>NH99L0</t>
  </si>
  <si>
    <t>XN799L</t>
  </si>
  <si>
    <t>NH99M0</t>
  </si>
  <si>
    <t>XN799M</t>
  </si>
  <si>
    <t>XN799N</t>
  </si>
  <si>
    <t>NH99O0</t>
  </si>
  <si>
    <t>XN799O</t>
  </si>
  <si>
    <t>NH99P0</t>
  </si>
  <si>
    <t>XN799P</t>
  </si>
  <si>
    <t>NHA010</t>
  </si>
  <si>
    <t>Sellado de pasos de instalaciones mediante sistema de doble panel de lana de roca de dendidad mínima 145 kg/m3, masilla y pintura, suficiente para conseguir una resistencia al fuego de 120 nitutos, EI-120, según ensayo vigente realizado en laboratorio acreditado a tal efecto, según norma UNE EN 1366-3. Incluye el suministro del material, transporte, montaje y acabados.</t>
  </si>
  <si>
    <t>XN7A01</t>
  </si>
  <si>
    <t>NHA020</t>
  </si>
  <si>
    <t>Sellado hueco de paso cables o tuberías EI-120 0,1 m2  ≤  Hueco  &lt;  0,3 m2</t>
  </si>
  <si>
    <t>XN7A02</t>
  </si>
  <si>
    <t>NHA030</t>
  </si>
  <si>
    <t>Sellado hueco de paso cables o tuberías EI-120 0,3 m2  ≤  Hueco  &lt;  0,5 m2</t>
  </si>
  <si>
    <t>XN7A03</t>
  </si>
  <si>
    <t>NHA040</t>
  </si>
  <si>
    <t>Sellado hueco de paso cables o tuberías EI-120 0,5 m2  ≤  Hueco  &lt;  1,0 m2</t>
  </si>
  <si>
    <t>XN7A04</t>
  </si>
  <si>
    <t>NHA050</t>
  </si>
  <si>
    <t>XN7A05</t>
  </si>
  <si>
    <t>NHA060</t>
  </si>
  <si>
    <t>Sellado de hueco de paso cables o tuberías EI-120 1 m2  ≤  Hueco  &lt;  2,0 m2</t>
  </si>
  <si>
    <t>XN7A06</t>
  </si>
  <si>
    <t>NHA070</t>
  </si>
  <si>
    <t>XN7A07</t>
  </si>
  <si>
    <t>NHA110</t>
  </si>
  <si>
    <t>Sellado de pasos de instalaciones mediante sistema de doble panel de lana de roca de dendidad mínima 145 kg/m3, masilla y pintura, suficiente para conseguir una resistencia al fuego de 240 nitutos, EI-240, según ensayo vigente realizado en laboratorio acreditado a tal efecto, según norma UNE EN 1366-3. Incluye el suministro del material, transporte, montaje y acabados.</t>
  </si>
  <si>
    <t>XN7A11</t>
  </si>
  <si>
    <t>NHA120</t>
  </si>
  <si>
    <t>Sellado hueco de paso cables o tuberías EI-240 0,1 m2  ≤  Hueco  &lt;  0,3 m2</t>
  </si>
  <si>
    <t>XN7A12</t>
  </si>
  <si>
    <t>NHA130</t>
  </si>
  <si>
    <t>Sellado hueco de paso cables o tuberías EI-240 0,3 m2  ≤  Hueco  &lt;  0,5 m2</t>
  </si>
  <si>
    <t>XN7A13</t>
  </si>
  <si>
    <t>NHA140</t>
  </si>
  <si>
    <t>Sellado hueco de paso cables o tuberías EI-240 0,5 m2  ≤  Hueco  &lt;  1,0 m2</t>
  </si>
  <si>
    <t>XN7A14</t>
  </si>
  <si>
    <t>NHA150</t>
  </si>
  <si>
    <t>XN7A15</t>
  </si>
  <si>
    <t>NHA160</t>
  </si>
  <si>
    <t>Sellado hueco de paso cables o tuberías EI-240 1 m2  ≤  Hueco  &lt;  2,0 m2</t>
  </si>
  <si>
    <t>XN7A16</t>
  </si>
  <si>
    <t>NHA170</t>
  </si>
  <si>
    <t>XN7A17</t>
  </si>
  <si>
    <t>NHA210</t>
  </si>
  <si>
    <t>Aplicación pintura contra propagación del fuego, hasta 10 cm ancho bandeja</t>
  </si>
  <si>
    <t>Aplicación de pintura sobre cables o mazos de cables, libre de halógenos, según norma UNE EN 50267-2-1, que garantice la   no propagación del fuego, según norma UNE EN 50266-2-2 Cat.A y Cat.B,, y la transmitancia lumínica del humo según norma UNE EN 61034-1-2. Además, debe ser resistente al agua según ensayos de inmersión en cámara salina a +30º +70º en laboratorio acreditado a tal efecto. Incluye suministro de material, transporte, montaje y acabados.</t>
  </si>
  <si>
    <t>XN7A21</t>
  </si>
  <si>
    <t>NHA220</t>
  </si>
  <si>
    <t>Aplicación pintura contra propagación del fuego, hasta 20 cm ancho bandeja</t>
  </si>
  <si>
    <t>Aplicación de pintura sobre cables o mazos de cables, libre de halógenos según norma UNE EN 50267-2-1, que garantice la   no propagación del fuego, según norma UNE EN 50266-2-2 Cat.A y Cat.B,, y la transmitancia lumínica del humo según norma UNE EN 61034-1-2. Además, debe ser resistente al agua según ensayos de inmersión en cámara salina a +30º +70º en laboratorio acreditado a tal efecto. Incluye suministro de material, transporte, montaje y acabados.</t>
  </si>
  <si>
    <t>XN7A22</t>
  </si>
  <si>
    <t>NHA230</t>
  </si>
  <si>
    <t>Aplicación pintura contra propagación del fuego, hasta 30 cm ancho bandeja</t>
  </si>
  <si>
    <t>XN7A23</t>
  </si>
  <si>
    <t>NHA240</t>
  </si>
  <si>
    <t>Aplicación pintura contra propagación del fuego, hasta 40 cm ancho bandeja</t>
  </si>
  <si>
    <t>XN7A24</t>
  </si>
  <si>
    <t>NHA250</t>
  </si>
  <si>
    <t>Aplicación pintura contra propagación del fuego, hasta 50 cm ancho bandeja</t>
  </si>
  <si>
    <t>XN7A25</t>
  </si>
  <si>
    <t>NHA260</t>
  </si>
  <si>
    <t>Aplicación pintura contra propagación del fuego, hasta 60 cm ancho bandeja</t>
  </si>
  <si>
    <t>XN7A26</t>
  </si>
  <si>
    <t>NHA310</t>
  </si>
  <si>
    <t>Aplicac.pintura contra propag.fuego sobre cable suelto/mazo, hasta 5cm diám</t>
  </si>
  <si>
    <t>XN7A31</t>
  </si>
  <si>
    <t>NHA320</t>
  </si>
  <si>
    <t>Aplic.pintura contra propag.fuego sobre cable suelto/mazo, hasta 10cm diám</t>
  </si>
  <si>
    <t>XN7A32</t>
  </si>
  <si>
    <t>NHA330</t>
  </si>
  <si>
    <t>Aplic.pintura contra propag.fuego sobre cable suelto/mazo, hasta 15cm diám</t>
  </si>
  <si>
    <t>XN7A33</t>
  </si>
  <si>
    <t>NHA340</t>
  </si>
  <si>
    <t>Aplic.pintura contra propag.fuego sobre cable suelto/mazo, hasta 20cm diám</t>
  </si>
  <si>
    <t>XN7A34</t>
  </si>
  <si>
    <t>NHA350</t>
  </si>
  <si>
    <t>Aplic.pintura contra propag.fuego sobre cable suelto/mazo, hasta 25cm diám</t>
  </si>
  <si>
    <t>XN7A35</t>
  </si>
  <si>
    <t>NHA360</t>
  </si>
  <si>
    <t>Aplic.pintura contra propag.fuego sobre cable suelto/mazo, hasta 30cm diám</t>
  </si>
  <si>
    <t>XN7A36</t>
  </si>
  <si>
    <t>NHA410</t>
  </si>
  <si>
    <t>Suministro y colocación de puerta cortafuegos EI-90, según ensayo vigente realizado por laboratorio acreditado a tal efecto, según norma UNE EN 1634-1, de una hoja batiente, para una luz estandar, con barra antipánico, morteros, pletinas y materiales auxiliares para colocación.</t>
  </si>
  <si>
    <t>XN7A41</t>
  </si>
  <si>
    <t>NHA420</t>
  </si>
  <si>
    <t>Suministro y colocación de puerta cortafuegos EI-90, según ensayo vigente realizado por laboratorio acreditado a tal efecto, según norma UNE EN 1634-1, de una o dos hojas batientes, para una luz de medida no estándar, con barra antipánico, morteros, pletinas y materiales auxiliares para colocación.</t>
  </si>
  <si>
    <t>XN7A42</t>
  </si>
  <si>
    <t>NHA430</t>
  </si>
  <si>
    <t>Puerta Cortafuegos EI-90 dos hojas,dimens. estándar, con barra anti pánico</t>
  </si>
  <si>
    <t>Suministro y colocación de puerta cortafuegos EI-90, según ensayo vigente realizado por laboratorio acreditado a tal efecto, según norma UNE EN 1634-1, de dos hojas batientes, para una luz estandar, con barra antipánico, morteros, pletinas y materiales auxiliares para colocación.</t>
  </si>
  <si>
    <t>XN7A43</t>
  </si>
  <si>
    <t>NHA440</t>
  </si>
  <si>
    <t>Suministro y colocación de puerta cortafuegos EI-120 según ensayo vigente realizado por laboratorio acreditado a tal efecto, según norma UNE EN 1634-1, de una hoja batiente, para una luz estandar, con barra antipánico, morteros, pletinas y materiales auxiliares para colocación.</t>
  </si>
  <si>
    <t>XN7A44</t>
  </si>
  <si>
    <t>NHA450</t>
  </si>
  <si>
    <t>Puerta Cortafuegos EI-120 dos hojas, dimens.estándar, con barra anti pánico</t>
  </si>
  <si>
    <t>Suministro y colocación de puerta cortafuegos EI-120 según ensayo vigente realizado por laboratorio acreditado a tal efecto, según norma UNE EN 1634-1, de dos hojas batientes, para una luz estandar, con barra antipánico, morteros, pletinas y materiales auxiliares para colocación.</t>
  </si>
  <si>
    <t>XN7A45</t>
  </si>
  <si>
    <t>NHA460</t>
  </si>
  <si>
    <t>Suministro y colocación de puerta cortafuegos EI-120 según ensayo vigente realizado por laboratorio acreditado a tal efecto, según norma UNE EN 1634-1, de una o dos hojas batientes, para una luz de medida no estándar, con barra antipánico, morteros, pletinas y materiales auxiliares para colocación.</t>
  </si>
  <si>
    <t>XN7A46</t>
  </si>
  <si>
    <t>NHA510</t>
  </si>
  <si>
    <t>XN7A51</t>
  </si>
  <si>
    <t>NHA520</t>
  </si>
  <si>
    <t>XN7A52</t>
  </si>
  <si>
    <t>NHA530</t>
  </si>
  <si>
    <t>XN7A53</t>
  </si>
  <si>
    <t>NHA540</t>
  </si>
  <si>
    <t>XN7A54</t>
  </si>
  <si>
    <t>NHA610</t>
  </si>
  <si>
    <t>Rejilla ventil. sellado automát. por producto intumescente EI-120 200x200mm</t>
  </si>
  <si>
    <t xml:space="preserve">Suministro y colocación de rejilla de ventilación con sellado automático por producto intumescente, con una resistencia al fuego de 120 minutos, EI-120 según ensayo vigente realizado por laboratorio acreditado a tal efecto, según norma UNE EN 1366-3. Incluye el suministro del material, transporte, montaje y acabados, incluso las capas de material proyectado necesarias para conseguir la resistencia contra el fuego indicada. </t>
  </si>
  <si>
    <t>XN7A61</t>
  </si>
  <si>
    <t>NHA620</t>
  </si>
  <si>
    <t>Rejilla ventil. sellado automát. por producto intumescente EI-120 300x300mm</t>
  </si>
  <si>
    <t>XN7A62</t>
  </si>
  <si>
    <t>NHA630</t>
  </si>
  <si>
    <t>Rejilla ventil. sellado automát. por producto intumescente EI-120 400x400mm</t>
  </si>
  <si>
    <t>XN7A63</t>
  </si>
  <si>
    <t>NHA640</t>
  </si>
  <si>
    <t>Rejilla ventil. sellado automát. por producto intumescente EI-120 500x500mm</t>
  </si>
  <si>
    <t>XN7A64</t>
  </si>
  <si>
    <t>NHA650</t>
  </si>
  <si>
    <t>Rejilla ventil. sellado automát. por producto intumescente EI-120 600x600mm</t>
  </si>
  <si>
    <t>XN7A65</t>
  </si>
  <si>
    <t>NHA710</t>
  </si>
  <si>
    <t>Collarín ventil. sellado autom. por producto intumescente EI-120 TuberíaǾ50</t>
  </si>
  <si>
    <t xml:space="preserve">Suministro y colocación de collarín de ventilación con sellado automático por producto intumescente, con una resistencia al fuego de 120 minutos, EI-120 según ensayo vigente realizado por laboratorio acreditado a tal efecto, según norma UNE EN 1366-3. Incluye el suministro del material, transporte, montaje y acabados, incluso las capas de material proyectado necesarias para conseguir la resistencia contra el fuego indicada. </t>
  </si>
  <si>
    <t>XN7A71</t>
  </si>
  <si>
    <t>NHA720</t>
  </si>
  <si>
    <t>Collarín ventil. sellado autom. por producto intumescente EI-120 TuberíaǾ90</t>
  </si>
  <si>
    <t>XN7A72</t>
  </si>
  <si>
    <t>NHA730</t>
  </si>
  <si>
    <t>Collarín ventil. sellado autom. por producto intumescen. EI-120 TuberíaǾ110</t>
  </si>
  <si>
    <t>XN7A73</t>
  </si>
  <si>
    <t>NHA740</t>
  </si>
  <si>
    <t>Collarín ventil. sellado autom. por producto intumescen. EI-120 TuberíaǾ125</t>
  </si>
  <si>
    <t>XN7A74</t>
  </si>
  <si>
    <t>NHA750</t>
  </si>
  <si>
    <t>Collarín ventil. sellado autom. por producto intumescen. EI-120 TuberíaǾ160</t>
  </si>
  <si>
    <t>XN7A75</t>
  </si>
  <si>
    <t>NHA760</t>
  </si>
  <si>
    <t>Collarín ventil. sellado autom. por producto intumescen. EI-120 TuberíaǾ200</t>
  </si>
  <si>
    <t>XN7A76</t>
  </si>
  <si>
    <t>NHA810</t>
  </si>
  <si>
    <t>Suministro y colocación tabique de obra, lucido y pintado con la resistencia indicada totalmente acabado. Incluye el suministro del material, transporte, montaje y acabados, incluso las capas de material proyectado necesarias para conseguir la resistencia contra el fuego indicada. Mediciones a realizar según norma UNE EN 92305</t>
  </si>
  <si>
    <t>XN7A81</t>
  </si>
  <si>
    <t>NHA820</t>
  </si>
  <si>
    <t xml:space="preserve">Suministro e instalación de tabique cortafuegos, mediante la instalación de estructura y placas rígidas, suficientes para obtener una clasificación de resistencia al fuego de 120 minutos, EI-120, según ensayo vigente realizado por laboratorio acreditado a tal efecto, según norma UNE EN 1364-1. Incluye el suministro del material, transporte, montaje y acabados. </t>
  </si>
  <si>
    <t>XN7A82</t>
  </si>
  <si>
    <t>NHA830</t>
  </si>
  <si>
    <t xml:space="preserve">Suministro y colocación tabique prefabricado con la resistencia indicada totalmente acabado. Incluye el suministro del material, transporte, montaje y acabados, incluso las capas de material necesarias para conseguir la resistencia contra el fuego indicada. </t>
  </si>
  <si>
    <t>XN7A83</t>
  </si>
  <si>
    <t>NHA840</t>
  </si>
  <si>
    <t>XN7A84</t>
  </si>
  <si>
    <t>NHA850</t>
  </si>
  <si>
    <t>XN7A85</t>
  </si>
  <si>
    <t>NHA860</t>
  </si>
  <si>
    <t>Falso techo EI-120 doble placa Fibrosilicatos 25mm y perfiler.de cuelgue</t>
  </si>
  <si>
    <t xml:space="preserve">Suministro y colocación falso techo con la resistencia indicada totalmente acabado. Incluye el suministro del material, transporte, montaje y acabados, incluso las capas de material proyectado necesarias para conseguir la resistencia contra el fuego indicada. </t>
  </si>
  <si>
    <t>XN7A86</t>
  </si>
  <si>
    <t>NHA870</t>
  </si>
  <si>
    <t>Proyec. 25mm mortero en forjado para EI-240 con malla galv.nervometal 0,3mm</t>
  </si>
  <si>
    <t xml:space="preserve">Suministro y colocación de proyección de mortero sobre forjado con el material indicado para conseguir la resistencia al fuego inidcada. Incluye el suministro del material, transporte, montaje y acabados, incluso las capas de material proyectado necesarias para conseguir la resistencia contra el fuego indicada. </t>
  </si>
  <si>
    <t>XN7A87</t>
  </si>
  <si>
    <t>NHA880</t>
  </si>
  <si>
    <t>XN7A88</t>
  </si>
  <si>
    <t>NHA890</t>
  </si>
  <si>
    <t>Compuerta cortafuego entradas/salidas conductos impul.y retorno aire acond.</t>
  </si>
  <si>
    <t>XN7A89</t>
  </si>
  <si>
    <t>NHB010</t>
  </si>
  <si>
    <t>XN7B01</t>
  </si>
  <si>
    <t>NHB020</t>
  </si>
  <si>
    <t>XN7B02</t>
  </si>
  <si>
    <t>NHB030</t>
  </si>
  <si>
    <t>Equipos comunes sistema PCI trafos con agua pulv. con depósito a presión</t>
  </si>
  <si>
    <t>Suministro e instalación de los equipos comunes del sistema contraincendios de transformadores de potencia, incluidas las válvulas de paso general de las tuberias colectoras. -Depósito a presión -Depósito y sistemas auxiliares para reposición automática -Batería de botellas de gas para presurización -Compresor con calderín-Pequeña valvuleria, elementos de medida, purgas, filtros, etc. Completamente montada según planos y criterios de Endesa.</t>
  </si>
  <si>
    <t>XN7B03</t>
  </si>
  <si>
    <t>NHB040</t>
  </si>
  <si>
    <t>Equipos comunes sistema PCI trafos con agua pulv. con depósito atmosferico</t>
  </si>
  <si>
    <t>Suministro e instalación de los equipos comunes del sistema contraincendios de transformadores de potencia, incluidas las válvulas de paso general de las tuberias colectoras. -Depósito atmosférico o algibe -Bomba diesel. -Bomba eléctrica. -Bomba jockey. -Pequeña valvuleria, válvula y colector de prueba, elementos de medida y presión, purgas, desagües, depósitos de fuel, bancadas y fijación de bombas según norma, baterías de continua para arranque de motor, tubo de escape al exterior, filtros, etc. Completamente montada según planos y criterios de Endesa.</t>
  </si>
  <si>
    <t>XN7B04</t>
  </si>
  <si>
    <t>NHB050</t>
  </si>
  <si>
    <t>Equipos comunes sistema PCI trafos,con agua nebuliz. e impulsión gas inerte</t>
  </si>
  <si>
    <t>XN7B05</t>
  </si>
  <si>
    <t>NHB060</t>
  </si>
  <si>
    <t>Equipos comunes sistema PCI trafos,con agua nebuliz. e impulsión con bombas</t>
  </si>
  <si>
    <t>XN7B06</t>
  </si>
  <si>
    <t>NHB070</t>
  </si>
  <si>
    <t>XN7B07</t>
  </si>
  <si>
    <t>NHB080</t>
  </si>
  <si>
    <t>XN7B08</t>
  </si>
  <si>
    <t>NHB090</t>
  </si>
  <si>
    <t>XN7B09</t>
  </si>
  <si>
    <t>NHB0A0</t>
  </si>
  <si>
    <t>Sumin.y montaje toma fachada con bif.siamesa para abastecim. sist.extinción</t>
  </si>
  <si>
    <t>Suministro y montaje de toma de fachada compuesta por , bifurcación siamesa con dos entradas de 70 m/m, válvula de seccionamiento de 3”, válvula de retención de 3” y tubería de acero estirado sin soldadura clase galvanizada de 3” incluso parte proporcional accesorios, soportes y pintura. inlcuye la tubería de 3'' necesaria hasta un máximo de 15 metros lineales</t>
  </si>
  <si>
    <t>XN7B0A</t>
  </si>
  <si>
    <t>NHB0B0</t>
  </si>
  <si>
    <t>Tubería de 3” DIN 2440 acero estirado sin soldadura clase galvanizada</t>
  </si>
  <si>
    <t>Suministro y montaje de tubería de 3” DIN 2440 acero estirado sin soldadura clase galvanizada  incluso parte proporcional de accesorios soportes y pintura</t>
  </si>
  <si>
    <t>XN7B0B</t>
  </si>
  <si>
    <t>NHB0C0</t>
  </si>
  <si>
    <t>Ampl.y modif. Equipos comunes Sistema PCI trafos, para proteger nuevo trafo</t>
  </si>
  <si>
    <t>Suministro, modificación e instalación de todos aquellos equipos comunes del sistema contraincendios necesarios para incluir la protección de un nuevo transformador en el Sistema PCI. Esta unidad es de aplicación para cualquier tipo de Sistema, tanto para sistemas de agua pulverizada como de agua nebulizada.</t>
  </si>
  <si>
    <t>XN7B0C</t>
  </si>
  <si>
    <t>NHB100</t>
  </si>
  <si>
    <t>Tratamiento anual, consistente en tantas actuaciones anuales como sean necesarias, para cumplir con la Normativa Legal vigente. En el alcance de esta UUCC se considera incluido la análitica correspondiente.</t>
  </si>
  <si>
    <t>XN7B10</t>
  </si>
  <si>
    <t>NHB110</t>
  </si>
  <si>
    <t>Revisión Reglam. Sist.protec.contra Incendios según tabla I Apend.II RIPCI</t>
  </si>
  <si>
    <t>Revision trimestral del programa de mantenimiento de los medios materiales de lucha contra incendios existente en la subestación. Se aplicará esta UUCC por cada sistema de protección de incendio existente en la subestación. Se considerará incluida en el alcance de esta UUCC un máximo de 2 transformadores</t>
  </si>
  <si>
    <t>XN7B11</t>
  </si>
  <si>
    <t>NHB120</t>
  </si>
  <si>
    <t>Revisión Reglam. Sist.protec.contra Incendios según tabla II Apend.II RIPCI</t>
  </si>
  <si>
    <t>Revision anual del programa de mantenimiento de los medios materiales de lucha contra incendios existente en la subestación. Se aplicará esta UUCC por cada sistema de protección de incendio existente en la subestación. Se considerará inlcuida en el alcance de esta UUCC un máximo de 2 transformadores</t>
  </si>
  <si>
    <t>XN7B12</t>
  </si>
  <si>
    <t>NHB130</t>
  </si>
  <si>
    <t>Extintor 34A-233B de 6 kg. Polvo polivalente</t>
  </si>
  <si>
    <t>Suministro y montaje de extintor 34A-233B de 6 kg. Polvo polivalente, incluidos accesorios de sujeción, placas de identificación, completamente instalado en obra. Extintor con cabeza y maneta de actuación construida 100% en laton. Acabado exterior superficial del depósito, protegido contra agentes atmosféricos dando una garantía de duración de 5 años.</t>
  </si>
  <si>
    <t>XN7B13</t>
  </si>
  <si>
    <t>NHB140</t>
  </si>
  <si>
    <t>Extintor 34A-233B de 9 kg. Polvo polivalente</t>
  </si>
  <si>
    <t>Suministro y montaje de extintor 34A-233B C de 9 kg. Polvo polivalente, incluidos accesorios de sujeción, placas de identificación, completamente instalado en obra. Extintor con cabeza y maneta de actuación construida 100% en laton. Acabado exterior superficial del depósito, protegido contra agentes atmosféricos dando una garantía de duración de 5 años.</t>
  </si>
  <si>
    <t>XN7B14</t>
  </si>
  <si>
    <t>NHB150</t>
  </si>
  <si>
    <t>XN7B15</t>
  </si>
  <si>
    <t>NHB160</t>
  </si>
  <si>
    <t>XN7B16</t>
  </si>
  <si>
    <t>NHB170</t>
  </si>
  <si>
    <t>Extintor móvil de carro de 25 kg.polvo polivalente,con protecc. intemperie</t>
  </si>
  <si>
    <t>XN7B17</t>
  </si>
  <si>
    <t>NHB180</t>
  </si>
  <si>
    <t>Extintor móvil de carro de 50 kg. polvo polivalente,con protecc. intemperie</t>
  </si>
  <si>
    <t>XN7B18</t>
  </si>
  <si>
    <t>NHB190</t>
  </si>
  <si>
    <t>XN7B19</t>
  </si>
  <si>
    <t>NHB200</t>
  </si>
  <si>
    <t>XN7B20</t>
  </si>
  <si>
    <t>NHB210</t>
  </si>
  <si>
    <t>Retimbrado y carga de extintor 34A-233B C de 6 kg. Polvo polivalente</t>
  </si>
  <si>
    <t>XN7B21</t>
  </si>
  <si>
    <t>NHB220</t>
  </si>
  <si>
    <t>Retimbrado y carga de extintor 34A-233B de 9 kg. Polvo polivalente</t>
  </si>
  <si>
    <t>XN7B22</t>
  </si>
  <si>
    <t>NHB230</t>
  </si>
  <si>
    <t>XN7B23</t>
  </si>
  <si>
    <t>NHB240</t>
  </si>
  <si>
    <t>XN7B24</t>
  </si>
  <si>
    <t>NHB250</t>
  </si>
  <si>
    <t>XN7B25</t>
  </si>
  <si>
    <t>NHB260</t>
  </si>
  <si>
    <t>XN7B26</t>
  </si>
  <si>
    <t>NHB270</t>
  </si>
  <si>
    <t>Carga de extintor 34A-233B C de 6 kg. Polvo polivalente</t>
  </si>
  <si>
    <t>XN7B27</t>
  </si>
  <si>
    <t>NHB280</t>
  </si>
  <si>
    <t>Carga de extintor 34A-233B de 9 kg. Polvo polivalente</t>
  </si>
  <si>
    <t>XN7B28</t>
  </si>
  <si>
    <t>NHB290</t>
  </si>
  <si>
    <t>XN7B29</t>
  </si>
  <si>
    <t>NHB300</t>
  </si>
  <si>
    <t>XN7B30</t>
  </si>
  <si>
    <t>NHB310</t>
  </si>
  <si>
    <t>XN7B31</t>
  </si>
  <si>
    <t>NHB320</t>
  </si>
  <si>
    <t>Revisión Reglamentaria Extintor Portatil, según tabla I Apendice II RIPCI</t>
  </si>
  <si>
    <t>XN7B32</t>
  </si>
  <si>
    <t>NHB330</t>
  </si>
  <si>
    <t>Revisión Reglam. Anual Extintor Portatil, según tabla II Apendice II PIPCI</t>
  </si>
  <si>
    <t>XN7B33</t>
  </si>
  <si>
    <t>NHB340</t>
  </si>
  <si>
    <t>XN7B34</t>
  </si>
  <si>
    <t>NHB350</t>
  </si>
  <si>
    <t>XN7B35</t>
  </si>
  <si>
    <t>NHB360</t>
  </si>
  <si>
    <t>XN7B36</t>
  </si>
  <si>
    <t>NHB370</t>
  </si>
  <si>
    <t>XN7B37</t>
  </si>
  <si>
    <t>NHB380</t>
  </si>
  <si>
    <t>Recarga de cilindro de agua para Sistema de Extinción de Agua Nebulizada</t>
  </si>
  <si>
    <t>Recarga de un cilindro de agua de Sistema de Extinción por agua nebulizada, incluye desmontaje, portes, traslados y montaje.</t>
  </si>
  <si>
    <t>XN7B38</t>
  </si>
  <si>
    <t>NHB390</t>
  </si>
  <si>
    <t>Sustitución de batería 12V hasta 12Ah</t>
  </si>
  <si>
    <t>Sustitución de bateria de plomo acido sin mantenimiento , tecnologia de recombinacion de oxigeno para el control efectivo de generacion de gases. Densidad de energia superiorr, sistema especial de suspension de electrolitos para evitar fugas</t>
  </si>
  <si>
    <t>XN7B39</t>
  </si>
  <si>
    <t>NHC010</t>
  </si>
  <si>
    <t>XN7C01</t>
  </si>
  <si>
    <t>NHC020</t>
  </si>
  <si>
    <t>Sumin. e instalac. detector termovelocimetrico tipo Fenwwall tarado a 90 Cº</t>
  </si>
  <si>
    <t>XN7C02</t>
  </si>
  <si>
    <t>NHC030</t>
  </si>
  <si>
    <t>XN7C03</t>
  </si>
  <si>
    <t>NHC040</t>
  </si>
  <si>
    <t>XN7C04</t>
  </si>
  <si>
    <t>NHC050</t>
  </si>
  <si>
    <t>XN7C05</t>
  </si>
  <si>
    <t>NHC060</t>
  </si>
  <si>
    <t>Sumin. e instalac. pulsador alarma de fuego con señalización según Norma</t>
  </si>
  <si>
    <t>XN7C06</t>
  </si>
  <si>
    <t>NHC070</t>
  </si>
  <si>
    <t>XN7C07</t>
  </si>
  <si>
    <t>NHC080</t>
  </si>
  <si>
    <t>XN7C08</t>
  </si>
  <si>
    <t>NHC090</t>
  </si>
  <si>
    <t>XN7C09</t>
  </si>
  <si>
    <t>NHC100</t>
  </si>
  <si>
    <t>XN7C10</t>
  </si>
  <si>
    <t>NHC130</t>
  </si>
  <si>
    <t>XN7C13</t>
  </si>
  <si>
    <t>NHC140</t>
  </si>
  <si>
    <t>Revisión completa del sistema de detección de incendios  y/o intrusión, según Normativa aplicable, cuando el sitema de deteccción no está incluido en un sistema Contra Incendios con Sistema Fijo de Extinción. Se aplicará esta UUCC por cada sistema de detección y/o intrusión existente en la subestación.</t>
  </si>
  <si>
    <t>XN7C14</t>
  </si>
  <si>
    <t>NHC170</t>
  </si>
  <si>
    <t>Sumin. e instalac. detector precoz por cámara niebla de 1 zona y 2 tuberías</t>
  </si>
  <si>
    <t>Suministro e instalación de detector precoz por cámara de niebla de 1 zona. Incluye 1 tubería de muestreo de 100 metros de longitud. Fuente de alimentación externa incluida. Módulos monitores para la integración en el lazo de dos señales de fuego, avería y fallo de alimentación. Totalmente instalado.</t>
  </si>
  <si>
    <t>XN7C17</t>
  </si>
  <si>
    <t>NHC180</t>
  </si>
  <si>
    <t>Sumin. e instalac. detector precoz por cámara niebla de 1 zona y 4 tuberías</t>
  </si>
  <si>
    <t>Suministro e instalación de detector precoz por cámara de niebla de 1 zona. Incluye 4 tuberías de muestreo hasta 200 metros de longitud instalados. Fuente de alimentación integrada en el equipo. Módulos monitores para la integración en el lazo dos señales de fuego, avería y fallo de alimentación. Totalmente instalado.</t>
  </si>
  <si>
    <t>XN7C18</t>
  </si>
  <si>
    <t>NHC190</t>
  </si>
  <si>
    <t>Sumin. e instalac. detector precoz por cámara laser de 1 zona y 2 tuberías</t>
  </si>
  <si>
    <t>Suministro e instalación de detector precoz por cámara laser de 1 zona. Incluye 1 tubería de muestreo de 100 metros de longitud. Fuente de alimentación externa incluida. Módulos monitores para la integración en el lazo de dos señales de fuego, avería y fallo de alimentación. Totalmente instalado.</t>
  </si>
  <si>
    <t>XN7C19</t>
  </si>
  <si>
    <t>NHC200</t>
  </si>
  <si>
    <t>Sumin. e instalac. detector precoz por cámara laser de 1 zona y 4 tuberías</t>
  </si>
  <si>
    <t>Suministro e instalación de detector precoz por cámara laser de 1 zona. Incluye 4 tuberías de muestreo hasta 200 metros de longitud instalados. Fuente de alimentación integrada en el equipo. Módulos monitores para la integración en el lazo dos señales de fuego, avería y fallo de alimentación. Totalmente instalado.</t>
  </si>
  <si>
    <t>XN7C20</t>
  </si>
  <si>
    <t>NHC210</t>
  </si>
  <si>
    <t>Suministro e instalación de detector precoz por cámara de niebla de 4 zonas</t>
  </si>
  <si>
    <t>Suministro e instalación de detector precoz por cámara de niebla de 4 zonas. Incluye 4 tuberías de muestreo hasta 200 metros de longitud instalados. Fuente de alimentación integrada en el equipo. Módulos monitores para la integración en el lazo dos señales de fuego, avería y fallo de alimentación. Totalmente instalado.</t>
  </si>
  <si>
    <t>XN7C21</t>
  </si>
  <si>
    <t>NHC220</t>
  </si>
  <si>
    <t>Suministro e instalación de detector precoz por cámara laser de 4 zonas.</t>
  </si>
  <si>
    <t>Suministro e instalación de detector precoz por cámara laser de 4 zonas. Incluye 4 tuberías de muestreo hasta 200 metros de longitud instalados. Fuente de alimentación integrada en el equipo. Módulos monitores para la integración en el lazo dos señales de fuego, avería y fallo de alimentación. Totalmente instalado.</t>
  </si>
  <si>
    <t>XN7C22</t>
  </si>
  <si>
    <t>NHC230</t>
  </si>
  <si>
    <t>Detector lineal 50 metros</t>
  </si>
  <si>
    <t>Barrera óptica por infrarrojos con alcance hasta 50 metros. Incluye detector, reflector y fuente de alimentación externa. Módulos monitores para la integración en el lazo de las señales de fuego, avería y fallo de alimentación. Totalmente instalado.</t>
  </si>
  <si>
    <t>XN7C23</t>
  </si>
  <si>
    <t>NHC240</t>
  </si>
  <si>
    <t>Detector lineal 100 metros</t>
  </si>
  <si>
    <t>Barrera óptica por infrarrojos con alcance de 50 a 100 metros. Incluye detector, reflector y fuente de alimentación externa. Módulos monitores para la integración en el lazo de las señales de fuego, avería y fallo de alimentación. Totalmente instalado.</t>
  </si>
  <si>
    <t>XN7C24</t>
  </si>
  <si>
    <t>NHC250</t>
  </si>
  <si>
    <t>XN7C25</t>
  </si>
  <si>
    <t>NHC260</t>
  </si>
  <si>
    <t>XN7C26</t>
  </si>
  <si>
    <t>NHC270</t>
  </si>
  <si>
    <t>Instalacion electrica bajo tubo de acero M25</t>
  </si>
  <si>
    <t>Suminsitro y montaje de instalación de electrica, bajo tubo acero M25, incluso parte proporcional de cableado, caja de conexiones y soportación.</t>
  </si>
  <si>
    <t>XN7C27</t>
  </si>
  <si>
    <t>NHC280</t>
  </si>
  <si>
    <t xml:space="preserve">Codificador 8 zonas </t>
  </si>
  <si>
    <t>Suministro e instalacion de codificador de 8 zonas multiplexadas</t>
  </si>
  <si>
    <t>XN7C28</t>
  </si>
  <si>
    <t>NHC290</t>
  </si>
  <si>
    <t>Teclado LCD alfanumerico</t>
  </si>
  <si>
    <t xml:space="preserve">Suministro e instalacion de teclado LDC alfamumerico </t>
  </si>
  <si>
    <t>XN7C29</t>
  </si>
  <si>
    <t>NHC300</t>
  </si>
  <si>
    <t>Fuente alimentacion 3A</t>
  </si>
  <si>
    <t>Suministro e instalacion de fuente de alimentacion 3A incluso bateria</t>
  </si>
  <si>
    <t>XN7C30</t>
  </si>
  <si>
    <t>NHC310</t>
  </si>
  <si>
    <t>Detector magnetico gran potencia Grado II</t>
  </si>
  <si>
    <t>Suministro e instalacion detector apertura grado II</t>
  </si>
  <si>
    <t>XN7C31</t>
  </si>
  <si>
    <t>NHC340</t>
  </si>
  <si>
    <t>Pulsador emergencia</t>
  </si>
  <si>
    <t>Suministro e instalacion pulsador de emergencia</t>
  </si>
  <si>
    <t>XN7C34</t>
  </si>
  <si>
    <t>NHC370</t>
  </si>
  <si>
    <t>Central de incendio convencional</t>
  </si>
  <si>
    <t>Suministro e instalacion de central de 4 a 8 zonas convencional</t>
  </si>
  <si>
    <t>XN7C37</t>
  </si>
  <si>
    <t>NHC380</t>
  </si>
  <si>
    <t>Detector optico convencional</t>
  </si>
  <si>
    <t>Suministro e instacion de detector optico o termico convencional incluyendo base y zocalo para entrada de tubo</t>
  </si>
  <si>
    <t>XN7C38</t>
  </si>
  <si>
    <t>NHC390</t>
  </si>
  <si>
    <t>Modulo analogico de reles incendio</t>
  </si>
  <si>
    <t>Suministro e instalacion modulo de 6 reles analogico de incendio</t>
  </si>
  <si>
    <t>XN7C39</t>
  </si>
  <si>
    <t>NHC400</t>
  </si>
  <si>
    <t>Modulo convencional de reles incendio</t>
  </si>
  <si>
    <t>Suministro e instalacion modulo de 4 reles de incendio</t>
  </si>
  <si>
    <t>XN7C40</t>
  </si>
  <si>
    <t>NI1090</t>
  </si>
  <si>
    <t>Limpieza edificio subestaciones</t>
  </si>
  <si>
    <t>Comprende una limpieza completa del edificio incluyendo : barrido y fregado de suelos de zonas comunes, limpieza y desinfección de aseos (con aportación de papel higiénico, jabón y papel secamanos), limpieza de mobiliario, limpieza de cristales interiores y exteriores, limpieza de persianas, luminarias y rejillas y aspirado de polvo en sótano. Aplicación por cada cada 100 m2.</t>
  </si>
  <si>
    <t>XN8109</t>
  </si>
  <si>
    <t>NI1180</t>
  </si>
  <si>
    <t>XN8118</t>
  </si>
  <si>
    <t>NI1210</t>
  </si>
  <si>
    <t>XN8121</t>
  </si>
  <si>
    <t>NI1240</t>
  </si>
  <si>
    <t>XN8124</t>
  </si>
  <si>
    <t>NI1270</t>
  </si>
  <si>
    <t>XN8127</t>
  </si>
  <si>
    <t>NI1300</t>
  </si>
  <si>
    <t>XN8130</t>
  </si>
  <si>
    <t>NI1330</t>
  </si>
  <si>
    <t>XN8133</t>
  </si>
  <si>
    <t>NI1360</t>
  </si>
  <si>
    <t>XN8136</t>
  </si>
  <si>
    <t>NI1390</t>
  </si>
  <si>
    <t>XN8139</t>
  </si>
  <si>
    <t>NI1420</t>
  </si>
  <si>
    <t>XN8142</t>
  </si>
  <si>
    <t>NI1500</t>
  </si>
  <si>
    <t>XN8150</t>
  </si>
  <si>
    <t>NI1510</t>
  </si>
  <si>
    <t>XN8151</t>
  </si>
  <si>
    <t>NI1530</t>
  </si>
  <si>
    <t>XN8153</t>
  </si>
  <si>
    <t>NI2000</t>
  </si>
  <si>
    <t>XN8200</t>
  </si>
  <si>
    <t>NI2400</t>
  </si>
  <si>
    <t>XN8240</t>
  </si>
  <si>
    <t>NI2500</t>
  </si>
  <si>
    <t>Revisión puntos de luz (interiores y exteriores) de una subestación tipo A.</t>
  </si>
  <si>
    <t>Incluye la revisión, de todos los puntos de luz (interiores y exteriores) de una subestación tipo A. Se revisarán los puntos de luz de edificios, edificios auxiliares, parques, viales, así como el automatismo de encendido nocturno y pruebas funcionales. Se remitirá informe a la propiedad con plano de planta situando e indicando las deficiencias detectadas.</t>
  </si>
  <si>
    <t>XN8250</t>
  </si>
  <si>
    <t>NI2510</t>
  </si>
  <si>
    <t>Revisión puntos de luz (interiores y exteriores) de una subestación tipo B.</t>
  </si>
  <si>
    <t>Incluye la revisión, de todos los puntos de luz (interiores y exteriores) de una subestación tipo B. Se revisarán los puntos de luz de edificios, edificios auxiliares, parques, viales, así como el automatismo de encendido nocturno y pruebas funcionales. Se remitirá informe a la propiedad con plano de planta situando e indicando las deficiencias detectadas.</t>
  </si>
  <si>
    <t>XN8251</t>
  </si>
  <si>
    <t>NI2520</t>
  </si>
  <si>
    <t>Revisión puntos de luz (interiores y exteriores) de una subestación tipo C.</t>
  </si>
  <si>
    <t>Incluye la revisión, de todos los puntos de luz (interiores y exteriores) de una subestación tipo C. Se revisarán los puntos de luz de edificios, edificios auxiliares, parques, viales, así como el automatismo de encendido nocturno y pruebas funcionales. Se remitirá informe a la propiedad con plano de planta situando e indicando las deficiencias detectadas.</t>
  </si>
  <si>
    <t>XN8252</t>
  </si>
  <si>
    <t>NJ1010</t>
  </si>
  <si>
    <t>XN9101</t>
  </si>
  <si>
    <t>NJ1020</t>
  </si>
  <si>
    <t>XN9102</t>
  </si>
  <si>
    <t>NJ1030</t>
  </si>
  <si>
    <t>XN9103</t>
  </si>
  <si>
    <t>NJ1040</t>
  </si>
  <si>
    <t>XN9104</t>
  </si>
  <si>
    <t>NJ1050</t>
  </si>
  <si>
    <t>Coloción malla antipájaros en radiadores de transformador 132/MT o 66/MT KV</t>
  </si>
  <si>
    <t>XN9105</t>
  </si>
  <si>
    <t>NJ1060</t>
  </si>
  <si>
    <t>XN9106</t>
  </si>
  <si>
    <t>NJ1070</t>
  </si>
  <si>
    <t>Coloción malla antipájaros en ventialdores de transformador 132 o 66 KV</t>
  </si>
  <si>
    <t>XN9107</t>
  </si>
  <si>
    <t>NJ1080</t>
  </si>
  <si>
    <t>XN9108</t>
  </si>
  <si>
    <t>NJ1090</t>
  </si>
  <si>
    <t>XN9109</t>
  </si>
  <si>
    <t>NJ1100</t>
  </si>
  <si>
    <t>XN9110</t>
  </si>
  <si>
    <t>NJ1110</t>
  </si>
  <si>
    <t>XN9111</t>
  </si>
  <si>
    <t>NJ1120</t>
  </si>
  <si>
    <t>XN9112</t>
  </si>
  <si>
    <t>NJ1130</t>
  </si>
  <si>
    <t>XN9113</t>
  </si>
  <si>
    <t>NJ1140</t>
  </si>
  <si>
    <t>Sustituc. cableado de transformador de 66/MT kV por cable libre de halógeno</t>
  </si>
  <si>
    <t>XN9114</t>
  </si>
  <si>
    <t>NJ1150</t>
  </si>
  <si>
    <t>Sustituc. cableado de transformador 132/MT kV por cable libre de halógeno</t>
  </si>
  <si>
    <t>XN9115</t>
  </si>
  <si>
    <t>NJ1160</t>
  </si>
  <si>
    <t>Sustituc. cableado de transformador 220/132 kV por cable libre de halógeno</t>
  </si>
  <si>
    <t>XN9116</t>
  </si>
  <si>
    <t>NJ1170</t>
  </si>
  <si>
    <t>Suministro enchufe rápido para la toma de muestra aceite del transformador.</t>
  </si>
  <si>
    <t>XN9117</t>
  </si>
  <si>
    <t>NJ1180</t>
  </si>
  <si>
    <t>Suministro y colocación enchufe rápido para toma muestra aceite del trafo</t>
  </si>
  <si>
    <t>XN9118</t>
  </si>
  <si>
    <t>NJ1190</t>
  </si>
  <si>
    <t>Colocación enchufe rápido, sin suministro para toma muestra aceite de trafo</t>
  </si>
  <si>
    <t>XN9119</t>
  </si>
  <si>
    <t>NJ1200</t>
  </si>
  <si>
    <t>Desmontaje tubería conexion en trafo 132kV o 66 KV o en carretón</t>
  </si>
  <si>
    <t>XN9120</t>
  </si>
  <si>
    <t>NJ1210</t>
  </si>
  <si>
    <t>XN9121</t>
  </si>
  <si>
    <t>NJ1220</t>
  </si>
  <si>
    <t>Montaje tubería conexion en transformador de 132kV o 66 kV o en carreton.</t>
  </si>
  <si>
    <t>XN9122</t>
  </si>
  <si>
    <t>NJ1230</t>
  </si>
  <si>
    <t>XN9123</t>
  </si>
  <si>
    <t>NJ1240</t>
  </si>
  <si>
    <t>XN9124</t>
  </si>
  <si>
    <t>NJ1250</t>
  </si>
  <si>
    <t>XN9125</t>
  </si>
  <si>
    <t>NJ1270</t>
  </si>
  <si>
    <r>
      <t xml:space="preserve">Sustitución de </t>
    </r>
    <r>
      <rPr>
        <sz val="11"/>
        <rFont val="Calibri"/>
        <family val="2"/>
        <scheme val="minor"/>
      </rPr>
      <t>TERMOMETRO</t>
    </r>
  </si>
  <si>
    <t>Sustitución de TERMOMETRO DE CUALQUIER TIPO EN TRAFO O PTN. Sustitución de cableado desde TERMOMETRO a armario. Incluye fabricación de soporte I TODOS LOS MATERIALES NECESARIOS. EL TIPO DE TERMOMETRO SERA EL INDICADO POR LA PROPIEDAD</t>
  </si>
  <si>
    <t>XN9127</t>
  </si>
  <si>
    <t>NJ1280</t>
  </si>
  <si>
    <t>XN9128</t>
  </si>
  <si>
    <t>NJ1290</t>
  </si>
  <si>
    <t>XN9129</t>
  </si>
  <si>
    <t>NJ1300</t>
  </si>
  <si>
    <t>Suministro y sustitución de Jansen</t>
  </si>
  <si>
    <t>Suministro y sustitución Jansen. Sustitución de cableado desde Jansem a armario. No incluye, incluida en otras unidades de baremos, vaciado de aceite, recipiente de almacenamiento de aceite, llenado desde recipiente, traslado de recipiente, etc.</t>
  </si>
  <si>
    <t>XN9130</t>
  </si>
  <si>
    <t>NJ1310</t>
  </si>
  <si>
    <t>Sustitución de Jansen</t>
  </si>
  <si>
    <t>Sustitución Jansen, sin suministro. Sustitución de cableado desde Jansem a armario. No incluye, incluida en otras unidades de baremos, vaciado de aceite, recipiente de almacenamiento de aceite, llenado desde recipiente, traslado de recipiente, etc.</t>
  </si>
  <si>
    <t>XN9131</t>
  </si>
  <si>
    <t>NJ1320</t>
  </si>
  <si>
    <t>XN9132</t>
  </si>
  <si>
    <t>NJ1330</t>
  </si>
  <si>
    <t>XN9133</t>
  </si>
  <si>
    <t>NJ1340</t>
  </si>
  <si>
    <t>Suministro y sustitución válvula vaciado o llenado trafo o toma de muestra</t>
  </si>
  <si>
    <t>XN9134</t>
  </si>
  <si>
    <t>NJ1350</t>
  </si>
  <si>
    <t>XN9135</t>
  </si>
  <si>
    <t>NJ1360</t>
  </si>
  <si>
    <t>XN9136</t>
  </si>
  <si>
    <t>NJ1370</t>
  </si>
  <si>
    <t>XN9137</t>
  </si>
  <si>
    <t>NJ1380</t>
  </si>
  <si>
    <t>XN9138</t>
  </si>
  <si>
    <t>NJ1390</t>
  </si>
  <si>
    <t>XN9139</t>
  </si>
  <si>
    <t>NJ1400</t>
  </si>
  <si>
    <t>Rascado,lavado y pintado trafo MT/BT-MT/MT-BPTN-REACTANCIA o similar volum</t>
  </si>
  <si>
    <t>XN9140</t>
  </si>
  <si>
    <t>NJ1410</t>
  </si>
  <si>
    <t>Suministro y sustitución de TERMOMETRO AKM</t>
  </si>
  <si>
    <t>Suministro y sustitución de TERMOMETRO  TIPO AKM EN TRAFO O PTN. Sustitución de cableado desde TERMOMETRO a armario. Incluye fabricación de soporte I TODOS LOS MATERIALES NECESARIOS. EL TIPO DE TERMOMETRO SERA EL INDICADO POR LA PROPIEDAD</t>
  </si>
  <si>
    <t>XN9141</t>
  </si>
  <si>
    <t>NJ1420</t>
  </si>
  <si>
    <r>
      <t xml:space="preserve">Suministro y sustitución de </t>
    </r>
    <r>
      <rPr>
        <sz val="11"/>
        <rFont val="Calibri"/>
        <family val="2"/>
        <scheme val="minor"/>
      </rPr>
      <t>TERMOMETRO WEC</t>
    </r>
  </si>
  <si>
    <t>XN9142</t>
  </si>
  <si>
    <t>NK0010</t>
  </si>
  <si>
    <t>XNA001</t>
  </si>
  <si>
    <t>NK0020</t>
  </si>
  <si>
    <t>XNA002</t>
  </si>
  <si>
    <t>NK0030</t>
  </si>
  <si>
    <t>XNA003</t>
  </si>
  <si>
    <t>NK0040</t>
  </si>
  <si>
    <t>XNA004</t>
  </si>
  <si>
    <t>NK0050</t>
  </si>
  <si>
    <t>XNA005</t>
  </si>
  <si>
    <t>NK0060</t>
  </si>
  <si>
    <t>XNA006</t>
  </si>
  <si>
    <t>NK0070</t>
  </si>
  <si>
    <t>XNA007</t>
  </si>
  <si>
    <t>NK0080</t>
  </si>
  <si>
    <t>XNA008</t>
  </si>
  <si>
    <t>NK0090</t>
  </si>
  <si>
    <t>XNA009</t>
  </si>
  <si>
    <t>NK0100</t>
  </si>
  <si>
    <t>XNA010</t>
  </si>
  <si>
    <t>NK0110</t>
  </si>
  <si>
    <t>XNA011</t>
  </si>
  <si>
    <t>NK0120</t>
  </si>
  <si>
    <t>XNA012</t>
  </si>
  <si>
    <t>NK0130</t>
  </si>
  <si>
    <t>XNA013</t>
  </si>
  <si>
    <t>NK0140</t>
  </si>
  <si>
    <t>XNA014</t>
  </si>
  <si>
    <t>NK0150</t>
  </si>
  <si>
    <t>XNA015</t>
  </si>
  <si>
    <t>NL0010</t>
  </si>
  <si>
    <t>XNB001</t>
  </si>
  <si>
    <t>NL0020</t>
  </si>
  <si>
    <t>XNB002</t>
  </si>
  <si>
    <t>NL0030</t>
  </si>
  <si>
    <t>XNB003</t>
  </si>
  <si>
    <t>NL0040</t>
  </si>
  <si>
    <t>XNB004</t>
  </si>
  <si>
    <t>NL0050</t>
  </si>
  <si>
    <t>XNB005</t>
  </si>
  <si>
    <t>NL0060</t>
  </si>
  <si>
    <t>XNB006</t>
  </si>
  <si>
    <t>NL0070</t>
  </si>
  <si>
    <t>XNB007</t>
  </si>
  <si>
    <t>NL0080</t>
  </si>
  <si>
    <t>XNB008</t>
  </si>
  <si>
    <t>NL0090</t>
  </si>
  <si>
    <t>XNB009</t>
  </si>
  <si>
    <t>NL0100</t>
  </si>
  <si>
    <t>XNB010</t>
  </si>
  <si>
    <t>NL0110</t>
  </si>
  <si>
    <t>XNB011</t>
  </si>
  <si>
    <t>NL0120</t>
  </si>
  <si>
    <t>XNB012</t>
  </si>
  <si>
    <t>NL0130</t>
  </si>
  <si>
    <t>XNB013</t>
  </si>
  <si>
    <t>NL0140</t>
  </si>
  <si>
    <t>XNB014</t>
  </si>
  <si>
    <t>NL0150</t>
  </si>
  <si>
    <t>XNB015</t>
  </si>
  <si>
    <t>NL0160</t>
  </si>
  <si>
    <t>XNB016</t>
  </si>
  <si>
    <t>NL0170</t>
  </si>
  <si>
    <t>XNB017</t>
  </si>
  <si>
    <t>NL0180</t>
  </si>
  <si>
    <t>XNB018</t>
  </si>
  <si>
    <t>NL0190</t>
  </si>
  <si>
    <t>XNB019</t>
  </si>
  <si>
    <t>NL0200</t>
  </si>
  <si>
    <t>XNB020</t>
  </si>
  <si>
    <t>NL0210</t>
  </si>
  <si>
    <t>XNB021</t>
  </si>
  <si>
    <t>NL0220</t>
  </si>
  <si>
    <t>XNB022</t>
  </si>
  <si>
    <t>NL0230</t>
  </si>
  <si>
    <t>XNB023</t>
  </si>
  <si>
    <t>NL0240</t>
  </si>
  <si>
    <t>XNB024</t>
  </si>
  <si>
    <t>NL0250</t>
  </si>
  <si>
    <t>XNB025</t>
  </si>
  <si>
    <t>NL0260</t>
  </si>
  <si>
    <t>Transp. Contra Peso Grúa autopropulsada de 120, 160, 300, 500 o 700 TN €/ud</t>
  </si>
  <si>
    <t>XNB026</t>
  </si>
  <si>
    <t>NL1010</t>
  </si>
  <si>
    <t>XNB101</t>
  </si>
  <si>
    <t>NL1020</t>
  </si>
  <si>
    <t>XNB102</t>
  </si>
  <si>
    <t>NL1030</t>
  </si>
  <si>
    <t>XNB103</t>
  </si>
  <si>
    <t>NL1040</t>
  </si>
  <si>
    <t>XNB104</t>
  </si>
  <si>
    <t>NL1050</t>
  </si>
  <si>
    <t>XNB105</t>
  </si>
  <si>
    <t>NL1060</t>
  </si>
  <si>
    <t>XNB106</t>
  </si>
  <si>
    <t>NL1070</t>
  </si>
  <si>
    <t>XNB107</t>
  </si>
  <si>
    <t>NL1080</t>
  </si>
  <si>
    <t>XNB108</t>
  </si>
  <si>
    <t>NL1090</t>
  </si>
  <si>
    <t>XNB109</t>
  </si>
  <si>
    <t>NL1100</t>
  </si>
  <si>
    <t>XNB110</t>
  </si>
  <si>
    <t>NL1110</t>
  </si>
  <si>
    <t>XNB111</t>
  </si>
  <si>
    <t>NL1120</t>
  </si>
  <si>
    <t>XNB112</t>
  </si>
  <si>
    <t>NL2010</t>
  </si>
  <si>
    <t>Retranqueos plataforma de 30 TN (mínimo 2 horas)</t>
  </si>
  <si>
    <t>XNB201</t>
  </si>
  <si>
    <t>NL2020</t>
  </si>
  <si>
    <t>XNB202</t>
  </si>
  <si>
    <t>NL2030</t>
  </si>
  <si>
    <t>XNB203</t>
  </si>
  <si>
    <t>NL2040</t>
  </si>
  <si>
    <t>Desplazamiento plataforma de 30 TN en vacio (mínimo 180 km).</t>
  </si>
  <si>
    <t>XNB204</t>
  </si>
  <si>
    <t>NL2050</t>
  </si>
  <si>
    <t>Desplazamiento plataforma de 30 TN en carga  (mínimo 180 km).</t>
  </si>
  <si>
    <t>XNB205</t>
  </si>
  <si>
    <t>NL2060</t>
  </si>
  <si>
    <t>Retranqueos plataforma de 60 TN (mínimo 2 horas)</t>
  </si>
  <si>
    <t>XNB206</t>
  </si>
  <si>
    <t>NL2070</t>
  </si>
  <si>
    <t>XNB207</t>
  </si>
  <si>
    <t>NL2080</t>
  </si>
  <si>
    <t>Desplazamiento plataforma de 60 TN en vacio (mínimo 180 km).</t>
  </si>
  <si>
    <t>XNB208</t>
  </si>
  <si>
    <t>NL2090</t>
  </si>
  <si>
    <t>Desplazamiento plataforma de 60 TN en carga  (mínimo 180 km).</t>
  </si>
  <si>
    <t>XNB209</t>
  </si>
  <si>
    <t>NL2100</t>
  </si>
  <si>
    <t>Retranqueos plataforma de 90 TN (mínimo 2 horas)</t>
  </si>
  <si>
    <t>XNB210</t>
  </si>
  <si>
    <t>NL2110</t>
  </si>
  <si>
    <t>XNB211</t>
  </si>
  <si>
    <t>NL2120</t>
  </si>
  <si>
    <t>Desplazamiento plataforma de 90 TN en vacio (mínimo 120 km).</t>
  </si>
  <si>
    <t>XNB212</t>
  </si>
  <si>
    <t>NL2130</t>
  </si>
  <si>
    <t>Desplazamiento plataforma de 90 TN en carga  (mínimo 120 km).</t>
  </si>
  <si>
    <t>XNB213</t>
  </si>
  <si>
    <t>NL2140</t>
  </si>
  <si>
    <t>Retranqueos plataforma de 120 TN (mínimo 2 horas)</t>
  </si>
  <si>
    <t>XNB214</t>
  </si>
  <si>
    <t>NL2150</t>
  </si>
  <si>
    <t>XNB215</t>
  </si>
  <si>
    <t>NL2160</t>
  </si>
  <si>
    <t>Desplazamiento plataforma de 120 TN en vacio (mínimo 120 km).</t>
  </si>
  <si>
    <t>XNB216</t>
  </si>
  <si>
    <t>NL2170</t>
  </si>
  <si>
    <t>Desplazamiento plataforma de 120 TN en carga  (mínimo 120 km).</t>
  </si>
  <si>
    <t>XNB217</t>
  </si>
  <si>
    <t>NL2180</t>
  </si>
  <si>
    <t>Retranqueos plataforma de 150 TN (mínimo 2 horas)</t>
  </si>
  <si>
    <t>XNB218</t>
  </si>
  <si>
    <t>NL2190</t>
  </si>
  <si>
    <t>XNB219</t>
  </si>
  <si>
    <t>NL2200</t>
  </si>
  <si>
    <t>Desplazamiento plataforma de 150 TN en vacio (mínimo 120 km).</t>
  </si>
  <si>
    <t>XNB220</t>
  </si>
  <si>
    <t>NL2210</t>
  </si>
  <si>
    <t>Desplazamiento plataforma de 150 TN en carga  (mínimo 120 km).</t>
  </si>
  <si>
    <t>XNB221</t>
  </si>
  <si>
    <t>NL2220</t>
  </si>
  <si>
    <t>XNB222</t>
  </si>
  <si>
    <t>NL3010</t>
  </si>
  <si>
    <t>XNB301</t>
  </si>
  <si>
    <t>NL3020</t>
  </si>
  <si>
    <t>XNB302</t>
  </si>
  <si>
    <t>NL3030</t>
  </si>
  <si>
    <t>XNB303</t>
  </si>
  <si>
    <t>NL3040</t>
  </si>
  <si>
    <t>XNB304</t>
  </si>
  <si>
    <t>NL4010</t>
  </si>
  <si>
    <t>XNB401</t>
  </si>
  <si>
    <t>NL4020</t>
  </si>
  <si>
    <t>XNB402</t>
  </si>
  <si>
    <t>NL4030</t>
  </si>
  <si>
    <t>XNB403</t>
  </si>
  <si>
    <t>NL4040</t>
  </si>
  <si>
    <t>XNB404</t>
  </si>
  <si>
    <t>NL4050</t>
  </si>
  <si>
    <t>XNB405</t>
  </si>
  <si>
    <t>NL4060</t>
  </si>
  <si>
    <t>XNB406</t>
  </si>
  <si>
    <t>NL4070</t>
  </si>
  <si>
    <t>XNB407</t>
  </si>
  <si>
    <t>NL4080</t>
  </si>
  <si>
    <t>XNB408</t>
  </si>
  <si>
    <t>NL4090</t>
  </si>
  <si>
    <t>XNB409</t>
  </si>
  <si>
    <t>NL4100</t>
  </si>
  <si>
    <t>XNB410</t>
  </si>
  <si>
    <t>NL4110</t>
  </si>
  <si>
    <t>XNB411</t>
  </si>
  <si>
    <t>NL4120</t>
  </si>
  <si>
    <t>XNB412</t>
  </si>
  <si>
    <t>NL4130</t>
  </si>
  <si>
    <t>XNB413</t>
  </si>
  <si>
    <t>NL4140</t>
  </si>
  <si>
    <t>XNB414</t>
  </si>
  <si>
    <t>NL4150</t>
  </si>
  <si>
    <t>XNB415</t>
  </si>
  <si>
    <t>NL4160</t>
  </si>
  <si>
    <t>XNB416</t>
  </si>
  <si>
    <t>NL4170</t>
  </si>
  <si>
    <t>XNB417</t>
  </si>
  <si>
    <t>NL4180</t>
  </si>
  <si>
    <t>XNB418</t>
  </si>
  <si>
    <t>NL4190</t>
  </si>
  <si>
    <t>XNB419</t>
  </si>
  <si>
    <t>NL4200</t>
  </si>
  <si>
    <t>XNB420</t>
  </si>
  <si>
    <t>NL5010</t>
  </si>
  <si>
    <t>XNB501</t>
  </si>
  <si>
    <t>NL5020</t>
  </si>
  <si>
    <t>XNB502</t>
  </si>
  <si>
    <t>NL5030</t>
  </si>
  <si>
    <t>XNB503</t>
  </si>
  <si>
    <r>
      <t xml:space="preserve">Suministro y sustitución de </t>
    </r>
    <r>
      <rPr>
        <sz val="11"/>
        <rFont val="Calibri"/>
        <family val="2"/>
        <scheme val="minor"/>
      </rPr>
      <t>TERMOMETRO  TIPO WEC EN TRAFO O PTN.</t>
    </r>
    <r>
      <rPr>
        <sz val="10"/>
        <rFont val="Arial"/>
        <family val="2"/>
      </rPr>
      <t xml:space="preserve"> Sustitución de cableado desde </t>
    </r>
    <r>
      <rPr>
        <sz val="11"/>
        <rFont val="Calibri"/>
        <family val="2"/>
        <scheme val="minor"/>
      </rPr>
      <t>TERMOMETRO</t>
    </r>
    <r>
      <rPr>
        <sz val="10"/>
        <rFont val="Arial"/>
        <family val="2"/>
      </rPr>
      <t xml:space="preserve"> a armario. Incluye fabricación de soporte I </t>
    </r>
    <r>
      <rPr>
        <sz val="11"/>
        <rFont val="Calibri"/>
        <family val="2"/>
        <scheme val="minor"/>
      </rPr>
      <t>TODOS LOS MATERIALES NECESARIOS. EL TIPO DE TERMOMETRO SERA EL INDICADO POR LA PROPIEDAD</t>
    </r>
  </si>
  <si>
    <t>X00085</t>
  </si>
  <si>
    <t>Intervención de valor minimo en averias de subestaciones</t>
  </si>
  <si>
    <t>Comprende la disposición de una pareja y su vehículo totalmente equipado para la actividad a realizar. Incluye el desplazamiento (ida y vuelta) necesario para la ejecución del trabajo. Se podrá aplicar únicamente a trabajos de AVERÍAS. Se aplicará en el caso de que el importe de la M.O de los trabajos realizados en una actuación para la resolución de una avería no supere el “Valor de Intervención Mínima” definido. Solo podrá aplicarse 1 unidad del “Valor de Intervención Mínima” por cada incidencia. El “Valor de intervención Mínima” incluye únicamente M.O., por lo tanto los materiales deben considerarse aparte  y se certificarán de la manera habitual. Para la certificación se utilizaran las UUBB correspondientes al trabajo real realizado, añadiendo a la mano de obra resultante (con la K aplicada), tantas unidades de la nueva posición de baremo como sean necesarias para  llegar al “Valor de Intervención Mínima” definido. El importe del “valor mínimo de intervención” se establece en 202 EUR. No se podrán aplicar los recargos por festivo o nocturno.</t>
  </si>
  <si>
    <t>X00086</t>
  </si>
  <si>
    <t>Intervención de valor minimo en trabajos de mantenimiento de subestaciones</t>
  </si>
  <si>
    <t>Comprende la disposición de una pareja y su vehículo totalmente equipado para la actividad a realizar. Incluye el desplazamiento (ida y vuelta) necesario para la ejecución del trabajo. Se podrá aplicar a todos los tipos de trabajo incluidos en el contrato de Obras y Servicios en Redes de AT, excepto a averías. Tampoco podrá aplicarse a trabajos para ACM o NNSS que se certifican a través de módulos distintos a GOM. Se aplicará en el caso de que el importe de la M.O de los trabajos realizados en una/s actuación/es  en un mismo “Ámbito de actuación” no supere el “Valor de Intervención Mínima” definido. Se entenderá que unas actuaciones se han realizado en el mismo “Ámbito de Actuación” cuando estas actuaciones  estén separadas entre sí no más de 3 km, de línea de red entre ellas. Estas actuaciones podrán formar parte de un mismo encargo/trabajo, pero también de diferentes encargos/trabajos. La unidad “Valor intervención mínima” incluye únicamente M.O ., por lo tanto los materiales deben considerarse aparte  y se certificarán de la manera habitual.Para la certificación se utilizaran las UUBB correspondientes al trabajo real realizado, añadiendo a la mano de obra resultante (con la K aplicada), tantas unidades de la nueva posición de baremo como sean necesarias para  llegar al “Valor de Intervención Mínima” definido. El importe del “valor mínimo de intervención” se establece en 292 EUR. No se podrán aplicar los recargos por festivo o nocturno.</t>
  </si>
  <si>
    <t>X00087</t>
  </si>
  <si>
    <t>Utilizacion tablet implementacion 5ro en subestaciones</t>
  </si>
  <si>
    <t>Utilización de tablet para la implementación de las cinco reglas de oro en descargos, con reporting de la información que se requiere en el proceso.Esta unidad se facturará por unidad de trabajo GOM. A aplicar en cualquier trabajo en el que deba establecerse una zona de trabajo amparada en las cinco reglas de oro en cualquier nivel de tensión, en esos casos se debe exigir el presentar la información utilizando la APP, salvo motivo que lo justifique plenamente. Se certificara una unidad independientemente del número de zonas de trabajo, pero se deben confirmar el uso de la APP en todas las zonas de trabajo, y enviar el informe previsto en la APP por cada una de ellas. Se utilizará esta unidad también en algunos trabajos en los que no estén implicadas las 5RO, pero si otras situaciones de riesgo (trabajos en altura, zanjas,....) en las que los responsables podrán exigir el uso de la APP. En este caso se fotografiaran las EPI’s, las zonas de trabajo, y los operarios trabajando. También podrán ser utilizados  a criterio del responsable en los casos de Trabajos en Tensión, verificación y pruebas u otros con riesgo eléctrico, también se incluirán para ser documentados con las 5RO.</t>
  </si>
  <si>
    <t>X00088</t>
  </si>
  <si>
    <t>Acta previa de planificacion de trabajos en subestaciones</t>
  </si>
  <si>
    <t>Comprende la realización de la reunión previa a la realización de trabajos en instalaciones de AT, prevista en el documento  NNS041 - PROCEDIMIENTO DE PLANIFICACIÓN DE TRABAJOS EN MT Y BT (ACTA PREVIA) de EDE y la cumplimentación del ACTA PREVIA DE PLANIFICACIÓN DE TRABAJOS EN MT Y BT, en aquellos campos cuya responsabilidad corresponde a la contrata. Esta posición solo aplicará cuando esta reunión previa se haya realizado “in situ” en la instalación o lugar del trabajo. Para poder certificar esta posición deberá presentarse copia del ACTA rellenada.</t>
  </si>
  <si>
    <t>CAMPO ADICIONAL2 (CODIGO BAREMO ANTIGUO)</t>
  </si>
  <si>
    <t>X60601</t>
  </si>
  <si>
    <t>X60602</t>
  </si>
  <si>
    <t>X60603</t>
  </si>
  <si>
    <t>X60604</t>
  </si>
  <si>
    <t>X60605</t>
  </si>
  <si>
    <t>X60606</t>
  </si>
  <si>
    <t>X60607</t>
  </si>
  <si>
    <t>X60608</t>
  </si>
  <si>
    <t>X60609</t>
  </si>
  <si>
    <t>X60610</t>
  </si>
  <si>
    <t>X60611</t>
  </si>
  <si>
    <t>X60612</t>
  </si>
  <si>
    <t>X60613</t>
  </si>
  <si>
    <t>X60614</t>
  </si>
  <si>
    <t>X60615</t>
  </si>
  <si>
    <t>X60616</t>
  </si>
  <si>
    <t>X60617</t>
  </si>
  <si>
    <t>X60618</t>
  </si>
  <si>
    <t>X60619</t>
  </si>
  <si>
    <t>X60620</t>
  </si>
  <si>
    <t>X60621</t>
  </si>
  <si>
    <t>X60622</t>
  </si>
  <si>
    <t>X60623</t>
  </si>
  <si>
    <t>X60624</t>
  </si>
  <si>
    <t>X60625</t>
  </si>
  <si>
    <t>X60626</t>
  </si>
  <si>
    <t>X60627</t>
  </si>
  <si>
    <t>X60628</t>
  </si>
  <si>
    <t>X60629</t>
  </si>
  <si>
    <t>X60630</t>
  </si>
  <si>
    <t>X60631</t>
  </si>
  <si>
    <t>X60632</t>
  </si>
  <si>
    <t>X60633</t>
  </si>
  <si>
    <t>X60634</t>
  </si>
  <si>
    <t>X60635</t>
  </si>
  <si>
    <t>X60636</t>
  </si>
  <si>
    <t>X60637</t>
  </si>
  <si>
    <t>X60638</t>
  </si>
  <si>
    <t>X60639</t>
  </si>
  <si>
    <t>X60640</t>
  </si>
  <si>
    <t>X61056</t>
  </si>
  <si>
    <t>X61057</t>
  </si>
  <si>
    <t>X61058</t>
  </si>
  <si>
    <t>X61059</t>
  </si>
  <si>
    <t>X61060</t>
  </si>
  <si>
    <t>X61163</t>
  </si>
  <si>
    <t>X61164</t>
  </si>
  <si>
    <t>X61165</t>
  </si>
  <si>
    <t>X61166</t>
  </si>
  <si>
    <t>X61167</t>
  </si>
  <si>
    <t>X61168</t>
  </si>
  <si>
    <t>X61169</t>
  </si>
  <si>
    <t>X61170</t>
  </si>
  <si>
    <t>X61171</t>
  </si>
  <si>
    <t>X61172</t>
  </si>
  <si>
    <t>X61173</t>
  </si>
  <si>
    <t>X61174</t>
  </si>
  <si>
    <t>X61175</t>
  </si>
  <si>
    <t>X61176</t>
  </si>
  <si>
    <t>X61536</t>
  </si>
  <si>
    <t>X61537</t>
  </si>
  <si>
    <t>X61538</t>
  </si>
  <si>
    <t>X63066</t>
  </si>
  <si>
    <t>X63821</t>
  </si>
  <si>
    <t>X63822</t>
  </si>
  <si>
    <t>X64252</t>
  </si>
  <si>
    <t>X64254</t>
  </si>
  <si>
    <t>X64256</t>
  </si>
  <si>
    <t>X64258</t>
  </si>
  <si>
    <t>X64260</t>
  </si>
  <si>
    <t>X64262</t>
  </si>
  <si>
    <t>X64264</t>
  </si>
  <si>
    <t>X64266</t>
  </si>
  <si>
    <t>X64268</t>
  </si>
  <si>
    <t>X6456M</t>
  </si>
  <si>
    <t>X65128</t>
  </si>
  <si>
    <t>X65207</t>
  </si>
  <si>
    <t>X65208</t>
  </si>
  <si>
    <t>X65209</t>
  </si>
  <si>
    <t>X65210</t>
  </si>
  <si>
    <t>X65303</t>
  </si>
  <si>
    <t>X65305</t>
  </si>
  <si>
    <t>X65307</t>
  </si>
  <si>
    <t>X65309</t>
  </si>
  <si>
    <t>X65311</t>
  </si>
  <si>
    <t>X65418</t>
  </si>
  <si>
    <t>X65419</t>
  </si>
  <si>
    <t>X65476</t>
  </si>
  <si>
    <t>X65539</t>
  </si>
  <si>
    <t>X65A27</t>
  </si>
  <si>
    <t>X65A28</t>
  </si>
  <si>
    <t>X65A29</t>
  </si>
  <si>
    <t>X65A30</t>
  </si>
  <si>
    <t>X65A31</t>
  </si>
  <si>
    <t>X65A32</t>
  </si>
  <si>
    <t>X66267</t>
  </si>
  <si>
    <t>X66440</t>
  </si>
  <si>
    <t>X66445</t>
  </si>
  <si>
    <t>X66450</t>
  </si>
  <si>
    <t>X66455</t>
  </si>
  <si>
    <t>X67B0A</t>
  </si>
  <si>
    <t>X67B0B</t>
  </si>
  <si>
    <t>X67B0C</t>
  </si>
  <si>
    <t>X67B38</t>
  </si>
  <si>
    <t>X67B39</t>
  </si>
  <si>
    <t>X67C17</t>
  </si>
  <si>
    <t>X67C18</t>
  </si>
  <si>
    <t>X67C19</t>
  </si>
  <si>
    <t>X67C20</t>
  </si>
  <si>
    <t>X67C21</t>
  </si>
  <si>
    <t>X67C22</t>
  </si>
  <si>
    <t>X67C23</t>
  </si>
  <si>
    <t>X67C24</t>
  </si>
  <si>
    <t>X67C25</t>
  </si>
  <si>
    <t>X67C26</t>
  </si>
  <si>
    <t>X67C27</t>
  </si>
  <si>
    <t>X67C28</t>
  </si>
  <si>
    <t>X67C29</t>
  </si>
  <si>
    <t>X67C30</t>
  </si>
  <si>
    <t>X67C31</t>
  </si>
  <si>
    <t>X67C34</t>
  </si>
  <si>
    <t>X67C37</t>
  </si>
  <si>
    <t>X67C38</t>
  </si>
  <si>
    <t>X67C39</t>
  </si>
  <si>
    <t>X67C40</t>
  </si>
  <si>
    <t>X68250</t>
  </si>
  <si>
    <t>X68251</t>
  </si>
  <si>
    <t>X68252</t>
  </si>
  <si>
    <t>X69140</t>
  </si>
  <si>
    <t>X69141</t>
  </si>
  <si>
    <t>X69142</t>
  </si>
  <si>
    <t>EA6010</t>
  </si>
  <si>
    <t>EA6020</t>
  </si>
  <si>
    <t>EA6030</t>
  </si>
  <si>
    <t>EA6040</t>
  </si>
  <si>
    <t>EA6050</t>
  </si>
  <si>
    <t>EA6060</t>
  </si>
  <si>
    <t>EA6070</t>
  </si>
  <si>
    <t>EA6080</t>
  </si>
  <si>
    <t>EA6090</t>
  </si>
  <si>
    <t>EA6100</t>
  </si>
  <si>
    <t>EA6110</t>
  </si>
  <si>
    <t>EA6120</t>
  </si>
  <si>
    <t>EA6130</t>
  </si>
  <si>
    <t>EA6140</t>
  </si>
  <si>
    <t>EA6150</t>
  </si>
  <si>
    <t>EA6160</t>
  </si>
  <si>
    <t>EA6170</t>
  </si>
  <si>
    <t>EA6180</t>
  </si>
  <si>
    <t>EA6190</t>
  </si>
  <si>
    <t>EA6200</t>
  </si>
  <si>
    <t>EA6210</t>
  </si>
  <si>
    <t>EA6220</t>
  </si>
  <si>
    <t>EA6230</t>
  </si>
  <si>
    <t>EA6240</t>
  </si>
  <si>
    <t>EA6250</t>
  </si>
  <si>
    <t>EA6260</t>
  </si>
  <si>
    <t>EA6270</t>
  </si>
  <si>
    <t>EA6280</t>
  </si>
  <si>
    <t>EA6290</t>
  </si>
  <si>
    <t>EA6300</t>
  </si>
  <si>
    <t>EA6310</t>
  </si>
  <si>
    <t>EA6320</t>
  </si>
  <si>
    <t>EA6330</t>
  </si>
  <si>
    <t>EA6340</t>
  </si>
  <si>
    <t>EA6350</t>
  </si>
  <si>
    <t>EA6360</t>
  </si>
  <si>
    <t>EA6370</t>
  </si>
  <si>
    <t>EA6380</t>
  </si>
  <si>
    <t>EA6390</t>
  </si>
  <si>
    <t>EA6400</t>
  </si>
  <si>
    <t>EB0560</t>
  </si>
  <si>
    <t>EB0570</t>
  </si>
  <si>
    <t>EB0580</t>
  </si>
  <si>
    <t>EB0590</t>
  </si>
  <si>
    <t>EB0600</t>
  </si>
  <si>
    <t>EB1630</t>
  </si>
  <si>
    <t>EB1640</t>
  </si>
  <si>
    <t>EB1650</t>
  </si>
  <si>
    <t>EB1660</t>
  </si>
  <si>
    <t>EB1670</t>
  </si>
  <si>
    <t>EB1680</t>
  </si>
  <si>
    <t>EB1690</t>
  </si>
  <si>
    <t>EB1700</t>
  </si>
  <si>
    <t>EB1710</t>
  </si>
  <si>
    <t>EB1720</t>
  </si>
  <si>
    <t>EB1730</t>
  </si>
  <si>
    <t>EB1740</t>
  </si>
  <si>
    <t>EB1750</t>
  </si>
  <si>
    <t>EB1760</t>
  </si>
  <si>
    <t>EB5360</t>
  </si>
  <si>
    <t>EB5370</t>
  </si>
  <si>
    <t>EB5380</t>
  </si>
  <si>
    <t>ED0660</t>
  </si>
  <si>
    <t>ED8210</t>
  </si>
  <si>
    <t>ED8220</t>
  </si>
  <si>
    <t>EE2520</t>
  </si>
  <si>
    <t>EE2540</t>
  </si>
  <si>
    <t>EE2560</t>
  </si>
  <si>
    <t>EE2580</t>
  </si>
  <si>
    <t>EE2600</t>
  </si>
  <si>
    <t>EE2620</t>
  </si>
  <si>
    <t>EE2640</t>
  </si>
  <si>
    <t>EE2660</t>
  </si>
  <si>
    <t>EE2680</t>
  </si>
  <si>
    <t>EE56M0</t>
  </si>
  <si>
    <t>EF1280</t>
  </si>
  <si>
    <t>EF2070</t>
  </si>
  <si>
    <t>EF2080</t>
  </si>
  <si>
    <t>EF2090</t>
  </si>
  <si>
    <t>EF2100</t>
  </si>
  <si>
    <t>EF3030</t>
  </si>
  <si>
    <t>EF3050</t>
  </si>
  <si>
    <t>EF3070</t>
  </si>
  <si>
    <t>EF3090</t>
  </si>
  <si>
    <t>EF3110</t>
  </si>
  <si>
    <t>EF4180</t>
  </si>
  <si>
    <t>EF4190</t>
  </si>
  <si>
    <t>EF4760</t>
  </si>
  <si>
    <t>EF5390</t>
  </si>
  <si>
    <t>EFA270</t>
  </si>
  <si>
    <t>EFA280</t>
  </si>
  <si>
    <t>EFA290</t>
  </si>
  <si>
    <t>EFA300</t>
  </si>
  <si>
    <t>EFA310</t>
  </si>
  <si>
    <t>EFA320</t>
  </si>
  <si>
    <t>EG2670</t>
  </si>
  <si>
    <t>EG4400</t>
  </si>
  <si>
    <t>EG4450</t>
  </si>
  <si>
    <t>EG4500</t>
  </si>
  <si>
    <t>EG4550</t>
  </si>
  <si>
    <t>EHB0A0</t>
  </si>
  <si>
    <t>EHB0B0</t>
  </si>
  <si>
    <t>EHB0C0</t>
  </si>
  <si>
    <t>EHB380</t>
  </si>
  <si>
    <t>EHB390</t>
  </si>
  <si>
    <t>EHC170</t>
  </si>
  <si>
    <t>EHC180</t>
  </si>
  <si>
    <t>EHC190</t>
  </si>
  <si>
    <t>EHC200</t>
  </si>
  <si>
    <t>EHC210</t>
  </si>
  <si>
    <t>EHC220</t>
  </si>
  <si>
    <t>EHC230</t>
  </si>
  <si>
    <t>EHC240</t>
  </si>
  <si>
    <t>EHC250</t>
  </si>
  <si>
    <t>EHC260</t>
  </si>
  <si>
    <t>EHC270</t>
  </si>
  <si>
    <t>EHC280</t>
  </si>
  <si>
    <t>EHC290</t>
  </si>
  <si>
    <t>EHC300</t>
  </si>
  <si>
    <t>EHC310</t>
  </si>
  <si>
    <t>EHC340</t>
  </si>
  <si>
    <t>EHC370</t>
  </si>
  <si>
    <t>EHC380</t>
  </si>
  <si>
    <t>EHC390</t>
  </si>
  <si>
    <t>EHC400</t>
  </si>
  <si>
    <t>EI2500</t>
  </si>
  <si>
    <t>EI2510</t>
  </si>
  <si>
    <t>EI2520</t>
  </si>
  <si>
    <t>EJ1400</t>
  </si>
  <si>
    <t>EJ1410</t>
  </si>
  <si>
    <t>EJ1420</t>
  </si>
  <si>
    <t>54,00</t>
  </si>
  <si>
    <t>934314666</t>
  </si>
  <si>
    <t>carlos.munoz@sparkiberica.com</t>
  </si>
  <si>
    <t xml:space="preserve"> 016</t>
  </si>
  <si>
    <t>OMEXOM Ingenieria Barcelona</t>
  </si>
  <si>
    <t>08/02/2016</t>
  </si>
  <si>
    <t>3,29</t>
  </si>
  <si>
    <t>EDE ES SE VERNEDA NV IMP (ESTUDIO NUEVA SE VERNEDA)</t>
  </si>
  <si>
    <t>016.879.27</t>
  </si>
  <si>
    <t>016.198.20</t>
  </si>
  <si>
    <t>19820</t>
  </si>
  <si>
    <t>Carlos Javier MuÑoz</t>
  </si>
  <si>
    <t>XNC160</t>
  </si>
  <si>
    <t>XNC161</t>
  </si>
  <si>
    <t>XNC162</t>
  </si>
  <si>
    <t>XNC163</t>
  </si>
  <si>
    <t>XNC350</t>
  </si>
  <si>
    <t>XNC351</t>
  </si>
  <si>
    <t>XNC352</t>
  </si>
  <si>
    <t>XNC353</t>
  </si>
  <si>
    <t>XNC354</t>
  </si>
  <si>
    <t>XNC355</t>
  </si>
  <si>
    <t>XNC356</t>
  </si>
  <si>
    <t>XNC357</t>
  </si>
  <si>
    <t>XNC358</t>
  </si>
  <si>
    <t>XNC359</t>
  </si>
  <si>
    <t>XNC360</t>
  </si>
  <si>
    <t>XNC361</t>
  </si>
  <si>
    <t>XNC362</t>
  </si>
  <si>
    <t>XNC363</t>
  </si>
  <si>
    <t>XNC364</t>
  </si>
  <si>
    <t>XNC365</t>
  </si>
  <si>
    <t>XNC366</t>
  </si>
  <si>
    <t>XNC367</t>
  </si>
  <si>
    <t>XNC368</t>
  </si>
  <si>
    <t>XNC370</t>
  </si>
  <si>
    <t>XNC371</t>
  </si>
  <si>
    <t>XNC372</t>
  </si>
  <si>
    <t>XNC373</t>
  </si>
  <si>
    <t>XNC374</t>
  </si>
  <si>
    <t>XNC375</t>
  </si>
  <si>
    <t>XNC376</t>
  </si>
  <si>
    <t>XNC377</t>
  </si>
  <si>
    <t>XNC378</t>
  </si>
  <si>
    <t>XNC379</t>
  </si>
  <si>
    <t>XNC380</t>
  </si>
  <si>
    <t>XNC381</t>
  </si>
  <si>
    <t>XNC382</t>
  </si>
  <si>
    <t>XNC383</t>
  </si>
  <si>
    <t>XNC384</t>
  </si>
  <si>
    <t>XNC385</t>
  </si>
  <si>
    <t>XNC386</t>
  </si>
  <si>
    <t>XNC387</t>
  </si>
  <si>
    <t>XNC388</t>
  </si>
  <si>
    <t>XNC389</t>
  </si>
  <si>
    <t>XNC391</t>
  </si>
  <si>
    <t>XNC392</t>
  </si>
  <si>
    <t>XNC393</t>
  </si>
  <si>
    <t>XNC394</t>
  </si>
  <si>
    <t>XNC395</t>
  </si>
  <si>
    <t>XNC396</t>
  </si>
  <si>
    <t>Coste Oferta (Celdas en verde)</t>
  </si>
  <si>
    <t>Venta y Costes de Ejecución (Celdas en azul)</t>
  </si>
  <si>
    <t>Precio de Coste Intermedio</t>
  </si>
  <si>
    <t>Sin uso</t>
  </si>
  <si>
    <t>NH99E0</t>
  </si>
  <si>
    <t>NM0010</t>
  </si>
  <si>
    <t>NM0020</t>
  </si>
  <si>
    <t>NM0030</t>
  </si>
  <si>
    <t>NM0040</t>
  </si>
  <si>
    <t>NM0050</t>
  </si>
  <si>
    <t>NM0060</t>
  </si>
  <si>
    <t>NM0070</t>
  </si>
  <si>
    <t>NM0080</t>
  </si>
  <si>
    <t>NM0090</t>
  </si>
  <si>
    <t>NM0100</t>
  </si>
  <si>
    <t>NM0110</t>
  </si>
  <si>
    <t>NM0120</t>
  </si>
  <si>
    <t>NM0130</t>
  </si>
  <si>
    <t>NM0140</t>
  </si>
  <si>
    <t>NM0150</t>
  </si>
  <si>
    <t>NM0160</t>
  </si>
  <si>
    <t>NM0170</t>
  </si>
  <si>
    <t>NM0180</t>
  </si>
  <si>
    <t>NM0190</t>
  </si>
  <si>
    <t>NM0200</t>
  </si>
  <si>
    <t>NM0210</t>
  </si>
  <si>
    <t>NM0220</t>
  </si>
  <si>
    <t>NM0230</t>
  </si>
  <si>
    <t>NM0240</t>
  </si>
  <si>
    <t>NM0250</t>
  </si>
  <si>
    <t>NM0260</t>
  </si>
  <si>
    <t>NM0270</t>
  </si>
  <si>
    <t>NM0280</t>
  </si>
  <si>
    <t>NM0290</t>
  </si>
  <si>
    <t>NM0300</t>
  </si>
  <si>
    <t>NM0310</t>
  </si>
  <si>
    <t>NM0320</t>
  </si>
  <si>
    <t>NM0330</t>
  </si>
  <si>
    <t>NM0340</t>
  </si>
  <si>
    <t>NM0350</t>
  </si>
  <si>
    <t>NM0360</t>
  </si>
  <si>
    <t>NM0370</t>
  </si>
  <si>
    <t>NM0380</t>
  </si>
  <si>
    <t>NM0390</t>
  </si>
  <si>
    <t>NM0400</t>
  </si>
  <si>
    <t>NM0410</t>
  </si>
  <si>
    <t>NM0420</t>
  </si>
  <si>
    <t>NM0430</t>
  </si>
  <si>
    <t>NM0440</t>
  </si>
  <si>
    <t>NM0450</t>
  </si>
  <si>
    <t>NM0460</t>
  </si>
  <si>
    <t>NM0470</t>
  </si>
  <si>
    <t>NM0480</t>
  </si>
  <si>
    <t>NM0490</t>
  </si>
  <si>
    <t>Facturación trabajos especiales (10 euros)</t>
  </si>
  <si>
    <t>Esta posiicón es un elemento que solo debe utilizarse para certificaciones de trabajos que no tienen posición definida. No debe utilizarse para diseños de trabajos.</t>
  </si>
  <si>
    <t>X00012</t>
  </si>
  <si>
    <t>Facturación trabajos especiales (0,10 euros)</t>
  </si>
  <si>
    <t>BAREMO OBSOLETO SUBESTACIONES ENDESA (USADO HASTA 2015)</t>
  </si>
  <si>
    <t>CAMPO ADICIONAL1 (CODIGO UUCC)</t>
  </si>
  <si>
    <t>BAREMO INGENIERIA REE</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</si>
</sst>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 #,##0.00\ &quot;€&quot;_-;\-* #,##0.00\ &quot;€&quot;_-;_-* &quot;-&quot;??\ &quot;€&quot;_-;_-@_-"/>
    <numFmt numFmtId="164" formatCode="dd/mm/yy;@"/>
    <numFmt numFmtId="165" formatCode="00"/>
    <numFmt numFmtId="166" formatCode="#,##0&quot; &quot;"/>
    <numFmt numFmtId="167" formatCode="0.0"/>
    <numFmt numFmtId="168" formatCode="0.0%"/>
    <numFmt numFmtId="169" formatCode="#,##0.0"/>
    <numFmt numFmtId="170" formatCode="#,##0.00\ _€"/>
    <numFmt numFmtId="171" formatCode="[$-C0A]mmm\-yy;@"/>
  </numFmts>
  <fonts count="78" x14ac:knownFonts="1">
    <font>
      <sz val="10"/>
      <name val="Arial"/>
    </font>
    <font>
      <sz val="10"/>
      <name val="Calibri"/>
      <family val="2"/>
    </font>
    <font>
      <sz val="8"/>
      <name val="Arial"/>
      <family val="2"/>
    </font>
    <font>
      <b/>
      <sz val="14"/>
      <name val="Calibri"/>
      <family val="2"/>
    </font>
    <font>
      <b/>
      <sz val="14"/>
      <name val="Arial"/>
      <family val="2"/>
    </font>
    <font>
      <b/>
      <sz val="12"/>
      <name val="Calibri"/>
      <family val="2"/>
    </font>
    <font>
      <b/>
      <sz val="10"/>
      <name val="Calibri"/>
      <family val="2"/>
    </font>
    <font>
      <b/>
      <sz val="10"/>
      <name val="Arial"/>
      <family val="2"/>
    </font>
    <font>
      <b/>
      <i/>
      <sz val="10"/>
      <name val="Calibri"/>
      <family val="2"/>
    </font>
    <font>
      <b/>
      <i/>
      <sz val="10"/>
      <name val="Arial"/>
      <family val="2"/>
    </font>
    <font>
      <sz val="9"/>
      <name val="Calibri"/>
      <family val="2"/>
    </font>
    <font>
      <i/>
      <sz val="9"/>
      <name val="Calibri"/>
      <family val="2"/>
    </font>
    <font>
      <sz val="8"/>
      <name val="Calibri"/>
      <family val="2"/>
    </font>
    <font>
      <b/>
      <sz val="11"/>
      <name val="Calibri"/>
      <family val="2"/>
    </font>
    <font>
      <b/>
      <u/>
      <sz val="10"/>
      <name val="Calibri"/>
      <family val="2"/>
    </font>
    <font>
      <i/>
      <sz val="10"/>
      <name val="Calibri"/>
      <family val="2"/>
    </font>
    <font>
      <u/>
      <sz val="10"/>
      <name val="Calibri"/>
      <family val="2"/>
    </font>
    <font>
      <u/>
      <sz val="11"/>
      <name val="Calibri"/>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sz val="11"/>
      <color theme="0"/>
      <name val="Calibri"/>
      <family val="2"/>
      <scheme val="minor"/>
    </font>
    <font>
      <sz val="11"/>
      <color rgb="FF3F3F76"/>
      <name val="Calibri"/>
      <family val="2"/>
      <scheme val="minor"/>
    </font>
    <font>
      <b/>
      <sz val="10"/>
      <name val="Arial"/>
      <family val="2"/>
    </font>
    <font>
      <sz val="10"/>
      <name val="Arial"/>
      <family val="2"/>
    </font>
    <font>
      <sz val="8"/>
      <name val="Arial"/>
      <family val="2"/>
    </font>
    <font>
      <b/>
      <sz val="8"/>
      <color indexed="9"/>
      <name val="Arial"/>
      <family val="2"/>
    </font>
    <font>
      <b/>
      <sz val="8"/>
      <name val="Arial"/>
      <family val="2"/>
    </font>
    <font>
      <b/>
      <sz val="8"/>
      <color indexed="18"/>
      <name val="Arial"/>
      <family val="2"/>
    </font>
    <font>
      <sz val="8"/>
      <name val="Helvetica"/>
      <family val="2"/>
    </font>
    <font>
      <b/>
      <sz val="8"/>
      <color indexed="9"/>
      <name val="Helvetica"/>
      <family val="2"/>
    </font>
    <font>
      <b/>
      <sz val="8"/>
      <name val="Helvetica"/>
      <family val="2"/>
    </font>
    <font>
      <b/>
      <sz val="8"/>
      <color indexed="18"/>
      <name val="Helvetica"/>
      <family val="2"/>
    </font>
    <font>
      <b/>
      <sz val="14"/>
      <color indexed="10"/>
      <name val="Arial"/>
      <family val="2"/>
    </font>
    <font>
      <strike/>
      <sz val="10"/>
      <name val="Arial"/>
      <family val="2"/>
    </font>
    <font>
      <sz val="10"/>
      <color indexed="17"/>
      <name val="Arial"/>
      <family val="2"/>
    </font>
    <font>
      <vertAlign val="subscript"/>
      <sz val="10"/>
      <name val="Arial"/>
      <family val="2"/>
    </font>
    <font>
      <b/>
      <sz val="8"/>
      <color indexed="81"/>
      <name val="Tahoma"/>
      <family val="2"/>
    </font>
    <font>
      <sz val="8"/>
      <color indexed="81"/>
      <name val="Tahoma"/>
      <family val="2"/>
    </font>
    <font>
      <b/>
      <sz val="9"/>
      <color indexed="9"/>
      <name val="Arial"/>
      <family val="2"/>
    </font>
    <font>
      <sz val="10"/>
      <color rgb="FFFF0000"/>
      <name val="Arial"/>
      <family val="2"/>
    </font>
    <font>
      <sz val="8"/>
      <color rgb="FFFF0000"/>
      <name val="Arial"/>
      <family val="2"/>
    </font>
    <font>
      <sz val="8"/>
      <color indexed="9"/>
      <name val="Arial"/>
      <family val="2"/>
    </font>
    <font>
      <sz val="8"/>
      <color indexed="9"/>
      <name val="Helvetica"/>
      <family val="2"/>
    </font>
    <font>
      <sz val="8"/>
      <name val="Helvetica"/>
    </font>
    <font>
      <sz val="8"/>
      <color rgb="FF00B050"/>
      <name val="Arial"/>
      <family val="2"/>
    </font>
    <font>
      <b/>
      <sz val="8"/>
      <color rgb="FF00B050"/>
      <name val="Arial"/>
      <family val="2"/>
    </font>
    <font>
      <sz val="8"/>
      <color rgb="FF00B050"/>
      <name val="Helvetica"/>
      <family val="2"/>
    </font>
    <font>
      <sz val="10"/>
      <color rgb="FF000000"/>
      <name val="Calibri"/>
      <family val="2"/>
    </font>
    <font>
      <sz val="10"/>
      <color rgb="FF000000"/>
      <name val="Arial"/>
      <family val="2"/>
    </font>
    <font>
      <b/>
      <sz val="10"/>
      <color rgb="FFFF0000"/>
      <name val="Arial"/>
      <family val="2"/>
    </font>
    <font>
      <u/>
      <sz val="10"/>
      <color rgb="FF0000FF"/>
      <name val="Arial"/>
      <family val="2"/>
    </font>
    <font>
      <u/>
      <sz val="10"/>
      <color rgb="FF000000"/>
      <name val="Arial"/>
      <family val="2"/>
    </font>
    <font>
      <sz val="10"/>
      <name val="Arial"/>
      <family val="2"/>
    </font>
    <font>
      <sz val="10"/>
      <color indexed="8"/>
      <name val="Arial"/>
      <family val="2"/>
    </font>
    <font>
      <sz val="11"/>
      <name val="Calibri"/>
      <family val="2"/>
      <scheme val="minor"/>
    </font>
    <font>
      <sz val="10"/>
      <name val="Calibri"/>
      <family val="2"/>
      <scheme val="minor"/>
    </font>
    <font>
      <sz val="12"/>
      <name val="Calibri"/>
      <family val="2"/>
      <scheme val="minor"/>
    </font>
    <font>
      <b/>
      <sz val="11"/>
      <color theme="0"/>
      <name val="Helvetica"/>
    </font>
    <font>
      <sz val="8"/>
      <color theme="0"/>
      <name val="Helvetica"/>
      <family val="2"/>
    </font>
    <font>
      <b/>
      <sz val="8"/>
      <color rgb="FFC00000"/>
      <name val="Arial"/>
      <family val="2"/>
    </font>
    <font>
      <sz val="8"/>
      <color rgb="FFC00000"/>
      <name val="Arial"/>
      <family val="2"/>
    </font>
    <font>
      <sz val="8"/>
      <color rgb="FFC00000"/>
      <name val="Helvetica"/>
      <family val="2"/>
    </font>
    <font>
      <i/>
      <sz val="8"/>
      <name val="Helvetica"/>
    </font>
  </fonts>
  <fills count="4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theme="7" tint="0.39997558519241921"/>
        <bgColor indexed="65"/>
      </patternFill>
    </fill>
    <fill>
      <patternFill patternType="solid">
        <fgColor rgb="FFFFCC99"/>
      </patternFill>
    </fill>
    <fill>
      <patternFill patternType="solid">
        <fgColor indexed="18"/>
        <bgColor indexed="64"/>
      </patternFill>
    </fill>
    <fill>
      <patternFill patternType="solid">
        <fgColor indexed="44"/>
        <bgColor indexed="64"/>
      </patternFill>
    </fill>
    <fill>
      <patternFill patternType="solid">
        <fgColor indexed="43"/>
        <bgColor indexed="64"/>
      </patternFill>
    </fill>
    <fill>
      <patternFill patternType="solid">
        <fgColor indexed="20"/>
        <bgColor indexed="64"/>
      </patternFill>
    </fill>
    <fill>
      <patternFill patternType="solid">
        <fgColor indexed="22"/>
        <bgColor indexed="64"/>
      </patternFill>
    </fill>
    <fill>
      <patternFill patternType="solid">
        <fgColor indexed="17"/>
        <bgColor indexed="64"/>
      </patternFill>
    </fill>
    <fill>
      <patternFill patternType="solid">
        <fgColor indexed="45"/>
        <bgColor indexed="64"/>
      </patternFill>
    </fill>
    <fill>
      <patternFill patternType="solid">
        <fgColor indexed="41"/>
        <bgColor indexed="64"/>
      </patternFill>
    </fill>
    <fill>
      <patternFill patternType="solid">
        <fgColor indexed="4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00B050"/>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249977111117893"/>
        <bgColor indexed="64"/>
      </patternFill>
    </fill>
    <fill>
      <patternFill patternType="solid">
        <fgColor rgb="FFFFFFFF"/>
        <bgColor rgb="FFFFFFFF"/>
      </patternFill>
    </fill>
    <fill>
      <patternFill patternType="solid">
        <fgColor rgb="FF000080"/>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4"/>
        <bgColor indexed="64"/>
      </patternFill>
    </fill>
    <fill>
      <patternFill patternType="solid">
        <fgColor rgb="FFFFC000"/>
        <bgColor indexed="64"/>
      </patternFill>
    </fill>
    <fill>
      <patternFill patternType="solid">
        <fgColor theme="6"/>
        <bgColor indexed="64"/>
      </patternFill>
    </fill>
  </fills>
  <borders count="108">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right style="double">
        <color indexed="64"/>
      </right>
      <top style="hair">
        <color indexed="64"/>
      </top>
      <bottom style="hair">
        <color indexed="64"/>
      </bottom>
      <diagonal/>
    </border>
    <border>
      <left/>
      <right style="double">
        <color indexed="64"/>
      </right>
      <top/>
      <bottom style="thin">
        <color indexed="64"/>
      </bottom>
      <diagonal/>
    </border>
    <border>
      <left style="double">
        <color indexed="64"/>
      </left>
      <right/>
      <top style="thin">
        <color indexed="64"/>
      </top>
      <bottom style="hair">
        <color indexed="64"/>
      </bottom>
      <diagonal/>
    </border>
    <border>
      <left/>
      <right/>
      <top style="thin">
        <color indexed="64"/>
      </top>
      <bottom style="hair">
        <color indexed="64"/>
      </bottom>
      <diagonal/>
    </border>
    <border>
      <left style="double">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double">
        <color indexed="64"/>
      </left>
      <right/>
      <top style="hair">
        <color indexed="64"/>
      </top>
      <bottom style="hair">
        <color indexed="64"/>
      </bottom>
      <diagonal/>
    </border>
    <border>
      <left/>
      <right style="thin">
        <color indexed="64"/>
      </right>
      <top style="thin">
        <color indexed="64"/>
      </top>
      <bottom style="hair">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style="thin">
        <color indexed="64"/>
      </top>
      <bottom style="hair">
        <color indexed="64"/>
      </bottom>
      <diagonal/>
    </border>
    <border>
      <left style="thin">
        <color indexed="64"/>
      </left>
      <right style="hair">
        <color indexed="64"/>
      </right>
      <top style="thin">
        <color indexed="64"/>
      </top>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double">
        <color indexed="64"/>
      </top>
      <bottom style="double">
        <color indexed="64"/>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double">
        <color indexed="64"/>
      </bottom>
      <diagonal/>
    </border>
    <border>
      <left/>
      <right style="double">
        <color indexed="64"/>
      </right>
      <top style="double">
        <color indexed="64"/>
      </top>
      <bottom style="double">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hair">
        <color indexed="64"/>
      </bottom>
      <diagonal/>
    </border>
    <border>
      <left/>
      <right style="hair">
        <color indexed="64"/>
      </right>
      <top style="thin">
        <color indexed="64"/>
      </top>
      <bottom/>
      <diagonal/>
    </border>
    <border>
      <left/>
      <right style="double">
        <color indexed="64"/>
      </right>
      <top style="thin">
        <color indexed="64"/>
      </top>
      <bottom/>
      <diagonal/>
    </border>
    <border>
      <left style="hair">
        <color indexed="64"/>
      </left>
      <right style="thin">
        <color indexed="64"/>
      </right>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diagonal/>
    </border>
    <border>
      <left/>
      <right/>
      <top style="hair">
        <color indexed="64"/>
      </top>
      <bottom/>
      <diagonal/>
    </border>
    <border>
      <left style="hair">
        <color indexed="64"/>
      </left>
      <right style="thin">
        <color indexed="64"/>
      </right>
      <top style="hair">
        <color indexed="64"/>
      </top>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style="thin">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style="hair">
        <color indexed="64"/>
      </right>
      <top style="hair">
        <color indexed="64"/>
      </top>
      <bottom/>
      <diagonal/>
    </border>
    <border>
      <left style="thin">
        <color indexed="64"/>
      </left>
      <right style="hair">
        <color indexed="64"/>
      </right>
      <top/>
      <bottom/>
      <diagonal/>
    </border>
    <border>
      <left style="thin">
        <color rgb="FF7F7F7F"/>
      </left>
      <right style="thin">
        <color rgb="FF7F7F7F"/>
      </right>
      <top style="thin">
        <color rgb="FF7F7F7F"/>
      </top>
      <bottom style="thin">
        <color rgb="FF7F7F7F"/>
      </bottom>
      <diagonal/>
    </border>
    <border>
      <left style="thin">
        <color indexed="18"/>
      </left>
      <right style="thin">
        <color indexed="18"/>
      </right>
      <top style="thin">
        <color indexed="18"/>
      </top>
      <bottom style="thin">
        <color indexed="18"/>
      </bottom>
      <diagonal/>
    </border>
    <border>
      <left style="thin">
        <color indexed="18"/>
      </left>
      <right style="thin">
        <color indexed="18"/>
      </right>
      <top style="thin">
        <color indexed="18"/>
      </top>
      <bottom/>
      <diagonal/>
    </border>
    <border>
      <left/>
      <right style="thin">
        <color indexed="18"/>
      </right>
      <top style="thin">
        <color indexed="18"/>
      </top>
      <bottom style="thin">
        <color indexed="18"/>
      </bottom>
      <diagonal/>
    </border>
    <border>
      <left/>
      <right style="thin">
        <color indexed="18"/>
      </right>
      <top style="thin">
        <color indexed="18"/>
      </top>
      <bottom/>
      <diagonal/>
    </border>
    <border>
      <left/>
      <right/>
      <top style="thin">
        <color indexed="9"/>
      </top>
      <bottom/>
      <diagonal/>
    </border>
    <border>
      <left style="medium">
        <color indexed="18"/>
      </left>
      <right style="medium">
        <color indexed="18"/>
      </right>
      <top/>
      <bottom style="medium">
        <color indexed="18"/>
      </bottom>
      <diagonal/>
    </border>
    <border>
      <left/>
      <right style="medium">
        <color indexed="18"/>
      </right>
      <top/>
      <bottom style="medium">
        <color indexed="18"/>
      </bottom>
      <diagonal/>
    </border>
    <border>
      <left style="thin">
        <color indexed="18"/>
      </left>
      <right style="thin">
        <color indexed="18"/>
      </right>
      <top/>
      <bottom/>
      <diagonal/>
    </border>
    <border>
      <left/>
      <right/>
      <top/>
      <bottom style="thin">
        <color indexed="18"/>
      </bottom>
      <diagonal/>
    </border>
    <border>
      <left/>
      <right/>
      <top/>
      <bottom style="thin">
        <color indexed="9"/>
      </bottom>
      <diagonal/>
    </border>
    <border>
      <left/>
      <right style="thin">
        <color rgb="FF7F7F7F"/>
      </right>
      <top/>
      <bottom/>
      <diagonal/>
    </border>
    <border>
      <left style="thin">
        <color rgb="FF7F7F7F"/>
      </left>
      <right style="thin">
        <color rgb="FF7F7F7F"/>
      </right>
      <top/>
      <bottom/>
      <diagonal/>
    </border>
    <border>
      <left style="thin">
        <color rgb="FF7F7F7F"/>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top/>
      <bottom style="thin">
        <color auto="1"/>
      </bottom>
      <diagonal/>
    </border>
    <border>
      <left/>
      <right style="thin">
        <color auto="1"/>
      </right>
      <top/>
      <bottom style="thin">
        <color auto="1"/>
      </bottom>
      <diagonal/>
    </border>
    <border>
      <left/>
      <right/>
      <top style="hair">
        <color rgb="FF000000"/>
      </top>
      <bottom style="hair">
        <color rgb="FF000000"/>
      </bottom>
      <diagonal/>
    </border>
    <border>
      <left/>
      <right style="thin">
        <color rgb="FF000000"/>
      </right>
      <top/>
      <bottom/>
      <diagonal/>
    </border>
  </borders>
  <cellStyleXfs count="60">
    <xf numFmtId="0" fontId="0" fillId="0" borderId="0"/>
    <xf numFmtId="0" fontId="35" fillId="24" borderId="0" applyNumberFormat="0" applyBorder="0" applyAlignment="0" applyProtection="0"/>
    <xf numFmtId="0" fontId="36" fillId="25" borderId="86" applyNumberFormat="0" applyAlignment="0" applyProtection="0"/>
    <xf numFmtId="0" fontId="38"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5" borderId="0" applyNumberFormat="0" applyBorder="0" applyAlignment="0" applyProtection="0"/>
    <xf numFmtId="0" fontId="18" fillId="8" borderId="0" applyNumberFormat="0" applyBorder="0" applyAlignment="0" applyProtection="0"/>
    <xf numFmtId="0" fontId="18" fillId="11" borderId="0" applyNumberFormat="0" applyBorder="0" applyAlignment="0" applyProtection="0"/>
    <xf numFmtId="0" fontId="19" fillId="12" borderId="0" applyNumberFormat="0" applyBorder="0" applyAlignment="0" applyProtection="0"/>
    <xf numFmtId="0" fontId="19" fillId="9" borderId="0" applyNumberFormat="0" applyBorder="0" applyAlignment="0" applyProtection="0"/>
    <xf numFmtId="0" fontId="19" fillId="10"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9" borderId="0" applyNumberFormat="0" applyBorder="0" applyAlignment="0" applyProtection="0"/>
    <xf numFmtId="0" fontId="20" fillId="0" borderId="0" applyNumberFormat="0" applyFill="0" applyBorder="0" applyAlignment="0" applyProtection="0"/>
    <xf numFmtId="0" fontId="21" fillId="20" borderId="1" applyNumberFormat="0" applyAlignment="0" applyProtection="0"/>
    <xf numFmtId="0" fontId="22" fillId="0" borderId="2" applyNumberFormat="0" applyFill="0" applyAlignment="0" applyProtection="0"/>
    <xf numFmtId="0" fontId="38" fillId="21" borderId="3" applyNumberFormat="0" applyFont="0" applyAlignment="0" applyProtection="0"/>
    <xf numFmtId="0" fontId="38" fillId="21" borderId="3" applyNumberFormat="0" applyFont="0" applyAlignment="0" applyProtection="0"/>
    <xf numFmtId="0" fontId="23" fillId="7" borderId="1" applyNumberFormat="0" applyAlignment="0" applyProtection="0"/>
    <xf numFmtId="44" fontId="38" fillId="0" borderId="0" applyFont="0" applyFill="0" applyBorder="0" applyAlignment="0" applyProtection="0"/>
    <xf numFmtId="44" fontId="38" fillId="0" borderId="0" applyFont="0" applyFill="0" applyBorder="0" applyAlignment="0" applyProtection="0"/>
    <xf numFmtId="0" fontId="24" fillId="3" borderId="0" applyNumberFormat="0" applyBorder="0" applyAlignment="0" applyProtection="0"/>
    <xf numFmtId="0" fontId="25" fillId="22" borderId="0" applyNumberFormat="0" applyBorder="0" applyAlignment="0" applyProtection="0"/>
    <xf numFmtId="0" fontId="38" fillId="0" borderId="0"/>
    <xf numFmtId="0" fontId="38" fillId="0" borderId="0"/>
    <xf numFmtId="9" fontId="38" fillId="0" borderId="0" applyFont="0" applyFill="0" applyBorder="0" applyAlignment="0" applyProtection="0"/>
    <xf numFmtId="9" fontId="38" fillId="0" borderId="0" applyFont="0" applyFill="0" applyBorder="0" applyAlignment="0" applyProtection="0"/>
    <xf numFmtId="0" fontId="26" fillId="4" borderId="0" applyNumberFormat="0" applyBorder="0" applyAlignment="0" applyProtection="0"/>
    <xf numFmtId="0" fontId="27" fillId="20" borderId="4"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30" fillId="0" borderId="5" applyNumberFormat="0" applyFill="0" applyAlignment="0" applyProtection="0"/>
    <xf numFmtId="0" fontId="31" fillId="0" borderId="6" applyNumberFormat="0" applyFill="0" applyAlignment="0" applyProtection="0"/>
    <xf numFmtId="0" fontId="32" fillId="0" borderId="7" applyNumberFormat="0" applyFill="0" applyAlignment="0" applyProtection="0"/>
    <xf numFmtId="0" fontId="32" fillId="0" borderId="0" applyNumberFormat="0" applyFill="0" applyBorder="0" applyAlignment="0" applyProtection="0"/>
    <xf numFmtId="0" fontId="33" fillId="0" borderId="8" applyNumberFormat="0" applyFill="0" applyAlignment="0" applyProtection="0"/>
    <xf numFmtId="0" fontId="34" fillId="23" borderId="9" applyNumberFormat="0" applyAlignment="0" applyProtection="0"/>
    <xf numFmtId="0" fontId="38" fillId="21" borderId="3" applyNumberFormat="0" applyFont="0" applyAlignment="0" applyProtection="0"/>
    <xf numFmtId="0" fontId="38" fillId="21" borderId="3" applyNumberFormat="0" applyFont="0" applyAlignment="0" applyProtection="0"/>
    <xf numFmtId="44" fontId="38" fillId="0" borderId="0" applyFont="0" applyFill="0" applyBorder="0" applyAlignment="0" applyProtection="0"/>
    <xf numFmtId="44" fontId="38" fillId="0" borderId="0" applyFont="0" applyFill="0" applyBorder="0" applyAlignment="0" applyProtection="0"/>
    <xf numFmtId="9" fontId="38" fillId="0" borderId="0" applyFont="0" applyFill="0" applyBorder="0" applyAlignment="0" applyProtection="0"/>
    <xf numFmtId="0" fontId="63" fillId="0" borderId="0"/>
    <xf numFmtId="9" fontId="67" fillId="0" borderId="0" applyFont="0" applyFill="0" applyBorder="0" applyAlignment="0" applyProtection="0"/>
    <xf numFmtId="0" fontId="68" fillId="0" borderId="0"/>
  </cellStyleXfs>
  <cellXfs count="677">
    <xf numFmtId="0" fontId="0" fillId="0" borderId="0" xfId="0"/>
    <xf numFmtId="0" fontId="1" fillId="0" borderId="0" xfId="0" applyFont="1" applyAlignment="1">
      <alignment vertical="center"/>
    </xf>
    <xf numFmtId="0" fontId="1" fillId="0" borderId="10" xfId="0" applyFont="1" applyBorder="1" applyAlignment="1">
      <alignment vertical="center"/>
    </xf>
    <xf numFmtId="0" fontId="1" fillId="0" borderId="11" xfId="0" applyFont="1" applyBorder="1" applyAlignment="1">
      <alignment vertical="center"/>
    </xf>
    <xf numFmtId="0" fontId="1" fillId="0" borderId="12" xfId="0" applyFont="1" applyBorder="1" applyAlignment="1">
      <alignment vertical="center"/>
    </xf>
    <xf numFmtId="0" fontId="1" fillId="0" borderId="13" xfId="0" applyFont="1" applyBorder="1" applyAlignment="1">
      <alignment vertical="center"/>
    </xf>
    <xf numFmtId="0" fontId="1" fillId="0" borderId="0"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6" xfId="0" applyFont="1" applyBorder="1" applyAlignment="1">
      <alignment vertical="center"/>
    </xf>
    <xf numFmtId="0" fontId="1" fillId="0" borderId="17" xfId="0" applyFont="1" applyBorder="1" applyAlignment="1">
      <alignment vertical="center"/>
    </xf>
    <xf numFmtId="0" fontId="3" fillId="0" borderId="13" xfId="0" applyFont="1" applyBorder="1" applyAlignment="1">
      <alignment horizontal="centerContinuous" vertical="center"/>
    </xf>
    <xf numFmtId="0" fontId="1" fillId="0" borderId="0" xfId="0" applyFont="1" applyBorder="1" applyAlignment="1">
      <alignment horizontal="centerContinuous" vertical="center"/>
    </xf>
    <xf numFmtId="0" fontId="1" fillId="0" borderId="14" xfId="0" applyFont="1" applyBorder="1" applyAlignment="1">
      <alignment horizontal="centerContinuous" vertical="center"/>
    </xf>
    <xf numFmtId="0" fontId="1" fillId="0" borderId="18" xfId="0" applyFont="1" applyBorder="1" applyAlignment="1">
      <alignment vertical="center"/>
    </xf>
    <xf numFmtId="0" fontId="1" fillId="0" borderId="19" xfId="0" applyFont="1" applyBorder="1" applyAlignment="1">
      <alignment vertical="center"/>
    </xf>
    <xf numFmtId="0" fontId="1" fillId="0" borderId="20"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 fillId="0" borderId="24" xfId="0" applyFont="1" applyBorder="1" applyAlignment="1">
      <alignment vertical="center"/>
    </xf>
    <xf numFmtId="0" fontId="1" fillId="0" borderId="25" xfId="0" applyFont="1" applyBorder="1" applyAlignment="1">
      <alignment vertical="center"/>
    </xf>
    <xf numFmtId="0" fontId="1" fillId="0" borderId="26"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33" xfId="0" applyFont="1" applyBorder="1" applyAlignment="1">
      <alignment vertical="center"/>
    </xf>
    <xf numFmtId="0" fontId="1" fillId="0" borderId="34" xfId="0" applyFont="1" applyBorder="1" applyAlignment="1">
      <alignment vertical="center"/>
    </xf>
    <xf numFmtId="0" fontId="1" fillId="0" borderId="35" xfId="0" applyFont="1" applyBorder="1" applyAlignment="1">
      <alignment vertical="center"/>
    </xf>
    <xf numFmtId="0" fontId="1" fillId="0" borderId="36" xfId="0" applyFont="1" applyBorder="1" applyAlignment="1">
      <alignment vertical="center"/>
    </xf>
    <xf numFmtId="0" fontId="1" fillId="0" borderId="37" xfId="0" applyFont="1" applyBorder="1" applyAlignment="1">
      <alignment vertical="center"/>
    </xf>
    <xf numFmtId="0" fontId="1" fillId="0" borderId="38" xfId="0" applyFont="1" applyBorder="1" applyAlignment="1">
      <alignment vertical="center"/>
    </xf>
    <xf numFmtId="164" fontId="1" fillId="0" borderId="39" xfId="0" applyNumberFormat="1" applyFont="1" applyBorder="1" applyAlignment="1">
      <alignment horizontal="center" vertical="center"/>
    </xf>
    <xf numFmtId="0" fontId="1" fillId="0" borderId="40" xfId="0" applyFont="1" applyBorder="1" applyAlignment="1">
      <alignment vertical="center"/>
    </xf>
    <xf numFmtId="0" fontId="1" fillId="0" borderId="41" xfId="0" applyFont="1" applyBorder="1" applyAlignment="1">
      <alignment vertical="center"/>
    </xf>
    <xf numFmtId="0" fontId="1" fillId="0" borderId="42" xfId="0" applyFont="1" applyBorder="1" applyAlignment="1">
      <alignment horizontal="centerContinuous" vertical="center"/>
    </xf>
    <xf numFmtId="0" fontId="1" fillId="0" borderId="39" xfId="0" applyFont="1" applyBorder="1" applyAlignment="1">
      <alignment horizontal="centerContinuous" vertical="center"/>
    </xf>
    <xf numFmtId="0" fontId="1" fillId="0" borderId="0" xfId="0" applyFont="1" applyBorder="1" applyAlignment="1">
      <alignment horizontal="center" vertical="center"/>
    </xf>
    <xf numFmtId="165" fontId="1" fillId="0" borderId="43" xfId="0" applyNumberFormat="1" applyFont="1" applyBorder="1" applyAlignment="1">
      <alignment horizontal="center" vertical="center"/>
    </xf>
    <xf numFmtId="165" fontId="1" fillId="0" borderId="44" xfId="0" applyNumberFormat="1" applyFont="1" applyBorder="1" applyAlignment="1">
      <alignment horizontal="center" vertical="center"/>
    </xf>
    <xf numFmtId="165" fontId="1" fillId="0" borderId="45" xfId="0" applyNumberFormat="1" applyFont="1" applyBorder="1" applyAlignment="1">
      <alignment horizontal="center" vertical="center"/>
    </xf>
    <xf numFmtId="0" fontId="6" fillId="0" borderId="0" xfId="0" applyFont="1" applyBorder="1" applyAlignment="1">
      <alignment vertical="center"/>
    </xf>
    <xf numFmtId="0" fontId="8" fillId="0" borderId="0" xfId="0" applyFont="1" applyBorder="1" applyAlignment="1">
      <alignment horizontal="center" vertical="center"/>
    </xf>
    <xf numFmtId="0" fontId="8" fillId="0" borderId="0" xfId="0" applyFont="1" applyBorder="1" applyAlignment="1">
      <alignment vertical="center"/>
    </xf>
    <xf numFmtId="166" fontId="1" fillId="0" borderId="43" xfId="0" applyNumberFormat="1" applyFont="1" applyBorder="1" applyAlignment="1">
      <alignment vertical="center"/>
    </xf>
    <xf numFmtId="166" fontId="1" fillId="0" borderId="44" xfId="0" applyNumberFormat="1" applyFont="1" applyBorder="1" applyAlignment="1">
      <alignment vertical="center"/>
    </xf>
    <xf numFmtId="166" fontId="1" fillId="0" borderId="45" xfId="0" applyNumberFormat="1" applyFont="1" applyBorder="1" applyAlignment="1">
      <alignment vertical="center"/>
    </xf>
    <xf numFmtId="166" fontId="1" fillId="0" borderId="46" xfId="0" applyNumberFormat="1" applyFont="1" applyBorder="1" applyAlignment="1">
      <alignment vertical="center"/>
    </xf>
    <xf numFmtId="166" fontId="1" fillId="0" borderId="47" xfId="0" applyNumberFormat="1" applyFont="1" applyBorder="1" applyAlignment="1">
      <alignment vertical="center"/>
    </xf>
    <xf numFmtId="166" fontId="1" fillId="0" borderId="48" xfId="0" applyNumberFormat="1" applyFont="1" applyBorder="1" applyAlignment="1">
      <alignment vertical="center"/>
    </xf>
    <xf numFmtId="166" fontId="8" fillId="0" borderId="49" xfId="0" applyNumberFormat="1" applyFont="1" applyBorder="1" applyAlignment="1">
      <alignment vertical="center"/>
    </xf>
    <xf numFmtId="167" fontId="1" fillId="0" borderId="20" xfId="0" applyNumberFormat="1" applyFont="1" applyBorder="1" applyAlignment="1">
      <alignment horizontal="center" vertical="center"/>
    </xf>
    <xf numFmtId="167" fontId="1" fillId="0" borderId="30" xfId="0" applyNumberFormat="1" applyFont="1" applyBorder="1" applyAlignment="1">
      <alignment horizontal="center" vertical="center"/>
    </xf>
    <xf numFmtId="167" fontId="1" fillId="0" borderId="25" xfId="0" applyNumberFormat="1" applyFont="1" applyBorder="1" applyAlignment="1">
      <alignment horizontal="center" vertical="center"/>
    </xf>
    <xf numFmtId="0" fontId="1" fillId="0" borderId="50" xfId="0" applyFont="1" applyBorder="1" applyAlignment="1">
      <alignment vertical="center"/>
    </xf>
    <xf numFmtId="0" fontId="6" fillId="0" borderId="50" xfId="0" applyFont="1" applyBorder="1" applyAlignment="1">
      <alignment vertical="center"/>
    </xf>
    <xf numFmtId="166" fontId="1" fillId="0" borderId="51" xfId="0" applyNumberFormat="1" applyFont="1" applyBorder="1" applyAlignment="1">
      <alignment vertical="center"/>
    </xf>
    <xf numFmtId="166" fontId="1" fillId="0" borderId="52" xfId="0" applyNumberFormat="1" applyFont="1" applyBorder="1" applyAlignment="1">
      <alignment vertical="center"/>
    </xf>
    <xf numFmtId="166" fontId="1" fillId="0" borderId="53" xfId="0" applyNumberFormat="1" applyFont="1" applyBorder="1" applyAlignment="1">
      <alignment vertical="center"/>
    </xf>
    <xf numFmtId="167" fontId="1" fillId="0" borderId="51" xfId="0" applyNumberFormat="1" applyFont="1" applyBorder="1" applyAlignment="1">
      <alignment horizontal="center" vertical="center"/>
    </xf>
    <xf numFmtId="167" fontId="1" fillId="0" borderId="52" xfId="0" applyNumberFormat="1" applyFont="1" applyBorder="1" applyAlignment="1">
      <alignment horizontal="center" vertical="center"/>
    </xf>
    <xf numFmtId="167" fontId="1" fillId="0" borderId="53" xfId="0" applyNumberFormat="1" applyFont="1" applyBorder="1" applyAlignment="1">
      <alignment horizontal="center" vertical="center"/>
    </xf>
    <xf numFmtId="166" fontId="1" fillId="0" borderId="0" xfId="0" applyNumberFormat="1" applyFont="1" applyBorder="1" applyAlignment="1">
      <alignment vertical="center"/>
    </xf>
    <xf numFmtId="0" fontId="11" fillId="0" borderId="54" xfId="0" applyFont="1" applyBorder="1" applyAlignment="1">
      <alignment horizontal="center" vertical="center"/>
    </xf>
    <xf numFmtId="168" fontId="11" fillId="0" borderId="29" xfId="0" applyNumberFormat="1" applyFont="1" applyBorder="1" applyAlignment="1">
      <alignment horizontal="center" vertical="center"/>
    </xf>
    <xf numFmtId="0" fontId="6" fillId="0" borderId="55" xfId="0" applyFont="1" applyBorder="1" applyAlignment="1">
      <alignment vertical="center"/>
    </xf>
    <xf numFmtId="0" fontId="6" fillId="0" borderId="56" xfId="0" applyFont="1" applyBorder="1" applyAlignment="1">
      <alignment vertical="center"/>
    </xf>
    <xf numFmtId="166" fontId="6" fillId="0" borderId="57" xfId="0" applyNumberFormat="1" applyFont="1" applyBorder="1" applyAlignment="1">
      <alignment vertical="center"/>
    </xf>
    <xf numFmtId="0" fontId="12" fillId="0" borderId="50" xfId="0" applyFont="1" applyBorder="1" applyAlignment="1">
      <alignment vertical="center"/>
    </xf>
    <xf numFmtId="9" fontId="12" fillId="0" borderId="50" xfId="0" applyNumberFormat="1" applyFont="1" applyBorder="1" applyAlignment="1">
      <alignment horizontal="left" vertical="center"/>
    </xf>
    <xf numFmtId="0" fontId="13" fillId="0" borderId="0" xfId="0" applyFont="1" applyBorder="1" applyAlignment="1">
      <alignment vertical="center"/>
    </xf>
    <xf numFmtId="0" fontId="13" fillId="0" borderId="58" xfId="0" applyFont="1" applyBorder="1" applyAlignment="1">
      <alignment vertical="center"/>
    </xf>
    <xf numFmtId="166" fontId="13" fillId="0" borderId="59" xfId="0" applyNumberFormat="1" applyFont="1" applyBorder="1" applyAlignment="1">
      <alignment vertical="center"/>
    </xf>
    <xf numFmtId="0" fontId="11" fillId="0" borderId="60" xfId="0" applyFont="1" applyBorder="1" applyAlignment="1">
      <alignment horizontal="center" vertical="center"/>
    </xf>
    <xf numFmtId="10" fontId="11" fillId="0" borderId="61" xfId="0" applyNumberFormat="1" applyFont="1" applyBorder="1" applyAlignment="1">
      <alignment horizontal="center" vertical="center"/>
    </xf>
    <xf numFmtId="10" fontId="11" fillId="0" borderId="29" xfId="0" applyNumberFormat="1" applyFont="1" applyBorder="1" applyAlignment="1">
      <alignment horizontal="center" vertical="center"/>
    </xf>
    <xf numFmtId="0" fontId="11" fillId="0" borderId="62" xfId="0" applyFont="1" applyBorder="1" applyAlignment="1">
      <alignment horizontal="center" vertical="center"/>
    </xf>
    <xf numFmtId="10" fontId="11" fillId="0" borderId="63" xfId="0" applyNumberFormat="1" applyFont="1" applyBorder="1" applyAlignment="1">
      <alignment horizontal="center" vertical="center"/>
    </xf>
    <xf numFmtId="0" fontId="5" fillId="0" borderId="64" xfId="0" applyFont="1" applyBorder="1" applyAlignment="1">
      <alignment vertical="center"/>
    </xf>
    <xf numFmtId="0" fontId="5" fillId="0" borderId="65" xfId="0" applyFont="1" applyBorder="1" applyAlignment="1">
      <alignment vertical="center"/>
    </xf>
    <xf numFmtId="166" fontId="5" fillId="0" borderId="66" xfId="0" applyNumberFormat="1" applyFont="1" applyBorder="1" applyAlignment="1">
      <alignment vertical="center"/>
    </xf>
    <xf numFmtId="0" fontId="10" fillId="0" borderId="0" xfId="0" applyFont="1" applyBorder="1" applyAlignment="1">
      <alignment vertical="center"/>
    </xf>
    <xf numFmtId="0" fontId="11" fillId="0" borderId="0" xfId="0" applyFont="1" applyBorder="1" applyAlignment="1">
      <alignment vertical="center"/>
    </xf>
    <xf numFmtId="0" fontId="14" fillId="0" borderId="13" xfId="0" applyFont="1" applyBorder="1" applyAlignment="1">
      <alignment vertical="center"/>
    </xf>
    <xf numFmtId="0" fontId="1" fillId="0" borderId="67" xfId="0" applyFont="1" applyBorder="1" applyAlignment="1">
      <alignment vertical="center"/>
    </xf>
    <xf numFmtId="0" fontId="6" fillId="0" borderId="18" xfId="0" applyFont="1" applyBorder="1" applyAlignment="1">
      <alignment horizontal="centerContinuous" vertical="center"/>
    </xf>
    <xf numFmtId="0" fontId="6" fillId="0" borderId="20" xfId="0" applyFont="1" applyBorder="1" applyAlignment="1">
      <alignment horizontal="centerContinuous" vertical="center"/>
    </xf>
    <xf numFmtId="0" fontId="6" fillId="0" borderId="18" xfId="0" applyFont="1" applyBorder="1" applyAlignment="1">
      <alignment vertical="center"/>
    </xf>
    <xf numFmtId="0" fontId="6" fillId="0" borderId="19" xfId="0" applyFont="1" applyBorder="1" applyAlignment="1">
      <alignment vertical="center"/>
    </xf>
    <xf numFmtId="0" fontId="6" fillId="0" borderId="68" xfId="0" applyFont="1" applyBorder="1" applyAlignment="1">
      <alignment vertical="center"/>
    </xf>
    <xf numFmtId="0" fontId="6" fillId="0" borderId="69" xfId="0" applyFont="1" applyBorder="1" applyAlignment="1">
      <alignment vertical="center"/>
    </xf>
    <xf numFmtId="0" fontId="6" fillId="0" borderId="27" xfId="0" applyFont="1" applyBorder="1" applyAlignment="1">
      <alignment vertical="center"/>
    </xf>
    <xf numFmtId="0" fontId="6" fillId="0" borderId="28" xfId="0" applyFont="1" applyBorder="1" applyAlignment="1">
      <alignment vertical="center"/>
    </xf>
    <xf numFmtId="0" fontId="6" fillId="0" borderId="29" xfId="0" applyFont="1" applyBorder="1" applyAlignment="1">
      <alignment vertical="center"/>
    </xf>
    <xf numFmtId="0" fontId="6" fillId="0" borderId="31" xfId="0" applyFont="1" applyBorder="1" applyAlignment="1">
      <alignment vertical="center"/>
    </xf>
    <xf numFmtId="0" fontId="6" fillId="0" borderId="55" xfId="0" applyFont="1" applyBorder="1" applyAlignment="1">
      <alignment horizontal="centerContinuous" vertical="center"/>
    </xf>
    <xf numFmtId="0" fontId="6" fillId="0" borderId="56" xfId="0" applyFont="1" applyBorder="1" applyAlignment="1">
      <alignment horizontal="centerContinuous" vertical="center"/>
    </xf>
    <xf numFmtId="0" fontId="6" fillId="0" borderId="57" xfId="0" applyFont="1" applyBorder="1" applyAlignment="1">
      <alignment horizontal="centerContinuous" vertical="center"/>
    </xf>
    <xf numFmtId="0" fontId="1" fillId="0" borderId="23" xfId="0" applyFont="1" applyBorder="1" applyAlignment="1">
      <alignment horizontal="centerContinuous" vertical="center"/>
    </xf>
    <xf numFmtId="0" fontId="1" fillId="0" borderId="24" xfId="0" applyFont="1" applyBorder="1" applyAlignment="1">
      <alignment horizontal="centerContinuous" vertical="center"/>
    </xf>
    <xf numFmtId="0" fontId="1" fillId="0" borderId="22" xfId="0" applyFont="1" applyBorder="1" applyAlignment="1">
      <alignment horizontal="center" vertical="center"/>
    </xf>
    <xf numFmtId="166" fontId="1" fillId="0" borderId="70" xfId="0" applyNumberFormat="1" applyFont="1" applyBorder="1" applyAlignment="1">
      <alignment vertical="center"/>
    </xf>
    <xf numFmtId="0" fontId="11" fillId="0" borderId="21" xfId="0" applyFont="1" applyBorder="1" applyAlignment="1">
      <alignment vertical="center"/>
    </xf>
    <xf numFmtId="166" fontId="11" fillId="0" borderId="71" xfId="0" applyNumberFormat="1" applyFont="1" applyBorder="1" applyAlignment="1">
      <alignment vertical="center"/>
    </xf>
    <xf numFmtId="0" fontId="11" fillId="0" borderId="27" xfId="0" applyFont="1" applyBorder="1" applyAlignment="1">
      <alignment vertical="center"/>
    </xf>
    <xf numFmtId="0" fontId="11" fillId="0" borderId="28" xfId="0" applyFont="1" applyBorder="1" applyAlignment="1">
      <alignment vertical="center"/>
    </xf>
    <xf numFmtId="166" fontId="11" fillId="0" borderId="72" xfId="0" applyNumberFormat="1" applyFont="1" applyBorder="1" applyAlignment="1">
      <alignment vertical="center"/>
    </xf>
    <xf numFmtId="0" fontId="11" fillId="0" borderId="73" xfId="0" applyFont="1" applyBorder="1" applyAlignment="1">
      <alignment vertical="center"/>
    </xf>
    <xf numFmtId="0" fontId="11" fillId="0" borderId="74" xfId="0" applyFont="1" applyBorder="1" applyAlignment="1">
      <alignment vertical="center"/>
    </xf>
    <xf numFmtId="166" fontId="11" fillId="0" borderId="75" xfId="0" applyNumberFormat="1" applyFont="1" applyBorder="1" applyAlignment="1">
      <alignment vertical="center"/>
    </xf>
    <xf numFmtId="0" fontId="11" fillId="0" borderId="23" xfId="0" applyFont="1" applyBorder="1" applyAlignment="1">
      <alignment vertical="center"/>
    </xf>
    <xf numFmtId="0" fontId="11" fillId="0" borderId="24" xfId="0" applyFont="1" applyBorder="1" applyAlignment="1">
      <alignment vertical="center"/>
    </xf>
    <xf numFmtId="166" fontId="11" fillId="0" borderId="70" xfId="0" applyNumberFormat="1" applyFont="1" applyBorder="1" applyAlignment="1">
      <alignment vertical="center"/>
    </xf>
    <xf numFmtId="0" fontId="10" fillId="0" borderId="21" xfId="0" applyFont="1" applyBorder="1" applyAlignment="1">
      <alignment vertical="center"/>
    </xf>
    <xf numFmtId="0" fontId="10" fillId="0" borderId="27" xfId="0" applyFont="1" applyBorder="1" applyAlignment="1">
      <alignment vertical="center"/>
    </xf>
    <xf numFmtId="0" fontId="10" fillId="0" borderId="28" xfId="0" applyFont="1" applyBorder="1" applyAlignment="1">
      <alignment vertical="center"/>
    </xf>
    <xf numFmtId="0" fontId="10" fillId="0" borderId="76" xfId="0" applyFont="1" applyBorder="1" applyAlignment="1">
      <alignment vertical="center"/>
    </xf>
    <xf numFmtId="0" fontId="10" fillId="0" borderId="77" xfId="0" applyFont="1" applyBorder="1" applyAlignment="1">
      <alignment vertical="center"/>
    </xf>
    <xf numFmtId="168" fontId="10" fillId="0" borderId="22" xfId="0" applyNumberFormat="1" applyFont="1" applyBorder="1" applyAlignment="1">
      <alignment horizontal="center" vertical="center"/>
    </xf>
    <xf numFmtId="168" fontId="10" fillId="0" borderId="30" xfId="0" applyNumberFormat="1" applyFont="1" applyBorder="1" applyAlignment="1">
      <alignment horizontal="center" vertical="center"/>
    </xf>
    <xf numFmtId="0" fontId="1" fillId="0" borderId="34" xfId="0" applyFont="1" applyBorder="1" applyAlignment="1">
      <alignment horizontal="centerContinuous" vertical="center"/>
    </xf>
    <xf numFmtId="0" fontId="1" fillId="0" borderId="21" xfId="0" applyFont="1" applyBorder="1" applyAlignment="1">
      <alignment horizontal="center" vertical="center"/>
    </xf>
    <xf numFmtId="3" fontId="1" fillId="0" borderId="0" xfId="0" applyNumberFormat="1" applyFont="1" applyAlignment="1">
      <alignment vertical="center"/>
    </xf>
    <xf numFmtId="3" fontId="1" fillId="0" borderId="18" xfId="0" applyNumberFormat="1" applyFont="1" applyBorder="1" applyAlignment="1">
      <alignment vertical="center"/>
    </xf>
    <xf numFmtId="3" fontId="1" fillId="0" borderId="20" xfId="0" applyNumberFormat="1" applyFont="1" applyBorder="1" applyAlignment="1">
      <alignment vertical="center"/>
    </xf>
    <xf numFmtId="3" fontId="1" fillId="0" borderId="21" xfId="0" applyNumberFormat="1" applyFont="1" applyBorder="1" applyAlignment="1">
      <alignment vertical="center"/>
    </xf>
    <xf numFmtId="3" fontId="1" fillId="0" borderId="0" xfId="0" applyNumberFormat="1" applyFont="1" applyBorder="1" applyAlignment="1">
      <alignment vertical="center"/>
    </xf>
    <xf numFmtId="3" fontId="1" fillId="0" borderId="22" xfId="0" applyNumberFormat="1" applyFont="1" applyBorder="1" applyAlignment="1">
      <alignment vertical="center"/>
    </xf>
    <xf numFmtId="3" fontId="1" fillId="0" borderId="23" xfId="0" applyNumberFormat="1" applyFont="1" applyBorder="1" applyAlignment="1">
      <alignment vertical="center"/>
    </xf>
    <xf numFmtId="3" fontId="1" fillId="0" borderId="24" xfId="0" applyNumberFormat="1" applyFont="1" applyBorder="1" applyAlignment="1">
      <alignment vertical="center"/>
    </xf>
    <xf numFmtId="3" fontId="1" fillId="0" borderId="25" xfId="0" applyNumberFormat="1" applyFont="1" applyBorder="1" applyAlignment="1">
      <alignment vertical="center"/>
    </xf>
    <xf numFmtId="0" fontId="1" fillId="0" borderId="51" xfId="0" applyFont="1" applyBorder="1" applyAlignment="1">
      <alignment horizontal="center" vertical="center"/>
    </xf>
    <xf numFmtId="3" fontId="1" fillId="0" borderId="78" xfId="0" applyNumberFormat="1" applyFont="1" applyBorder="1" applyAlignment="1">
      <alignment vertical="center"/>
    </xf>
    <xf numFmtId="3" fontId="1" fillId="0" borderId="79" xfId="0" applyNumberFormat="1" applyFont="1" applyBorder="1" applyAlignment="1">
      <alignment vertical="center"/>
    </xf>
    <xf numFmtId="3" fontId="1" fillId="0" borderId="80" xfId="0" applyNumberFormat="1" applyFont="1" applyBorder="1" applyAlignment="1">
      <alignment vertical="center"/>
    </xf>
    <xf numFmtId="3" fontId="14" fillId="0" borderId="19" xfId="0" applyNumberFormat="1" applyFont="1" applyBorder="1" applyAlignment="1">
      <alignment vertical="center"/>
    </xf>
    <xf numFmtId="3" fontId="14" fillId="0" borderId="0" xfId="0" applyNumberFormat="1" applyFont="1" applyBorder="1" applyAlignment="1">
      <alignment vertical="center"/>
    </xf>
    <xf numFmtId="3" fontId="6" fillId="0" borderId="0" xfId="0" applyNumberFormat="1" applyFont="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3" fontId="6" fillId="0" borderId="25" xfId="0" applyNumberFormat="1" applyFont="1" applyBorder="1" applyAlignment="1">
      <alignment vertical="center"/>
    </xf>
    <xf numFmtId="3" fontId="6" fillId="0" borderId="80" xfId="0" applyNumberFormat="1" applyFont="1" applyBorder="1" applyAlignment="1">
      <alignment vertical="center"/>
    </xf>
    <xf numFmtId="3" fontId="1" fillId="0" borderId="13" xfId="0" applyNumberFormat="1" applyFont="1" applyBorder="1" applyAlignment="1">
      <alignment vertical="center"/>
    </xf>
    <xf numFmtId="3" fontId="1" fillId="0" borderId="14" xfId="0" applyNumberFormat="1" applyFont="1" applyBorder="1" applyAlignment="1">
      <alignment vertical="center"/>
    </xf>
    <xf numFmtId="3" fontId="6" fillId="0" borderId="13" xfId="0" applyNumberFormat="1" applyFont="1" applyBorder="1" applyAlignment="1">
      <alignment vertical="center"/>
    </xf>
    <xf numFmtId="3" fontId="6" fillId="0" borderId="14" xfId="0" applyNumberFormat="1" applyFont="1" applyBorder="1" applyAlignment="1">
      <alignment vertical="center"/>
    </xf>
    <xf numFmtId="3" fontId="15" fillId="0" borderId="13" xfId="0" applyNumberFormat="1" applyFont="1" applyBorder="1" applyAlignment="1">
      <alignment vertical="center"/>
    </xf>
    <xf numFmtId="3" fontId="15" fillId="0" borderId="21" xfId="0" applyNumberFormat="1" applyFont="1" applyBorder="1" applyAlignment="1">
      <alignment vertical="center"/>
    </xf>
    <xf numFmtId="3" fontId="15" fillId="0" borderId="0" xfId="0" applyNumberFormat="1" applyFont="1" applyBorder="1" applyAlignment="1">
      <alignment vertical="center"/>
    </xf>
    <xf numFmtId="3" fontId="15" fillId="0" borderId="22" xfId="0" applyNumberFormat="1" applyFont="1" applyBorder="1" applyAlignment="1">
      <alignment vertical="center"/>
    </xf>
    <xf numFmtId="3" fontId="15" fillId="0" borderId="79" xfId="0" applyNumberFormat="1" applyFont="1" applyBorder="1" applyAlignment="1">
      <alignment vertical="center"/>
    </xf>
    <xf numFmtId="3" fontId="15" fillId="0" borderId="14" xfId="0" applyNumberFormat="1" applyFont="1" applyBorder="1" applyAlignment="1">
      <alignment vertical="center"/>
    </xf>
    <xf numFmtId="3" fontId="15" fillId="0" borderId="0" xfId="0" applyNumberFormat="1" applyFont="1" applyAlignment="1">
      <alignment vertical="center"/>
    </xf>
    <xf numFmtId="0" fontId="1" fillId="0" borderId="54" xfId="0" applyFont="1" applyBorder="1" applyAlignment="1">
      <alignment horizontal="center" vertical="center"/>
    </xf>
    <xf numFmtId="168" fontId="1" fillId="0" borderId="29" xfId="0" applyNumberFormat="1" applyFont="1" applyBorder="1" applyAlignment="1">
      <alignment horizontal="center" vertical="center"/>
    </xf>
    <xf numFmtId="169" fontId="1" fillId="0" borderId="13" xfId="0" applyNumberFormat="1" applyFont="1" applyBorder="1" applyAlignment="1">
      <alignment vertical="center"/>
    </xf>
    <xf numFmtId="169" fontId="1" fillId="0" borderId="14" xfId="0" applyNumberFormat="1" applyFont="1" applyBorder="1" applyAlignment="1">
      <alignment vertical="center"/>
    </xf>
    <xf numFmtId="169" fontId="1" fillId="0" borderId="0" xfId="0" applyNumberFormat="1" applyFont="1" applyAlignment="1">
      <alignment vertical="center"/>
    </xf>
    <xf numFmtId="0" fontId="6" fillId="0" borderId="24" xfId="0" applyFont="1" applyBorder="1" applyAlignment="1">
      <alignment vertical="center"/>
    </xf>
    <xf numFmtId="10" fontId="6" fillId="0" borderId="24" xfId="0" applyNumberFormat="1" applyFont="1" applyBorder="1" applyAlignment="1">
      <alignment vertical="center"/>
    </xf>
    <xf numFmtId="169" fontId="1" fillId="0" borderId="23" xfId="0" applyNumberFormat="1" applyFont="1" applyBorder="1" applyAlignment="1">
      <alignment vertical="center"/>
    </xf>
    <xf numFmtId="169" fontId="1" fillId="0" borderId="24" xfId="0" applyNumberFormat="1" applyFont="1" applyBorder="1" applyAlignment="1">
      <alignment vertical="center"/>
    </xf>
    <xf numFmtId="169" fontId="1" fillId="0" borderId="25" xfId="0" applyNumberFormat="1" applyFont="1" applyBorder="1" applyAlignment="1">
      <alignment vertical="center"/>
    </xf>
    <xf numFmtId="169" fontId="15" fillId="0" borderId="13" xfId="0" applyNumberFormat="1" applyFont="1" applyBorder="1" applyAlignment="1">
      <alignment vertical="center"/>
    </xf>
    <xf numFmtId="169" fontId="15" fillId="0" borderId="21" xfId="0" applyNumberFormat="1" applyFont="1" applyBorder="1" applyAlignment="1">
      <alignment vertical="center"/>
    </xf>
    <xf numFmtId="169" fontId="15" fillId="0" borderId="0" xfId="0" applyNumberFormat="1" applyFont="1" applyBorder="1" applyAlignment="1">
      <alignment vertical="center"/>
    </xf>
    <xf numFmtId="169" fontId="15" fillId="0" borderId="22" xfId="0" applyNumberFormat="1" applyFont="1" applyBorder="1" applyAlignment="1">
      <alignment vertical="center"/>
    </xf>
    <xf numFmtId="169" fontId="15" fillId="0" borderId="14" xfId="0" applyNumberFormat="1" applyFont="1" applyBorder="1" applyAlignment="1">
      <alignment vertical="center"/>
    </xf>
    <xf numFmtId="169" fontId="15" fillId="0" borderId="0" xfId="0" applyNumberFormat="1" applyFont="1" applyAlignment="1">
      <alignment vertical="center"/>
    </xf>
    <xf numFmtId="164" fontId="1" fillId="0" borderId="0" xfId="0" applyNumberFormat="1" applyFont="1" applyBorder="1" applyAlignment="1">
      <alignment horizontal="centerContinuous" vertical="center"/>
    </xf>
    <xf numFmtId="0" fontId="17" fillId="0" borderId="0" xfId="0" applyFont="1" applyBorder="1" applyAlignment="1">
      <alignment vertical="center"/>
    </xf>
    <xf numFmtId="0" fontId="16" fillId="0" borderId="0" xfId="0" applyFont="1" applyBorder="1" applyAlignment="1">
      <alignment vertical="center"/>
    </xf>
    <xf numFmtId="14" fontId="6" fillId="0" borderId="0" xfId="0" applyNumberFormat="1" applyFont="1" applyBorder="1" applyAlignment="1">
      <alignment horizontal="centerContinuous" vertical="center"/>
    </xf>
    <xf numFmtId="0" fontId="1" fillId="0" borderId="24" xfId="0" applyFont="1" applyBorder="1" applyAlignment="1">
      <alignment vertical="top"/>
    </xf>
    <xf numFmtId="0" fontId="1" fillId="0" borderId="25" xfId="0" applyFont="1" applyBorder="1" applyAlignment="1">
      <alignment vertical="top"/>
    </xf>
    <xf numFmtId="0" fontId="8" fillId="0" borderId="23" xfId="0" applyFont="1" applyBorder="1" applyAlignment="1">
      <alignment vertical="top"/>
    </xf>
    <xf numFmtId="168" fontId="10" fillId="0" borderId="81" xfId="0" applyNumberFormat="1" applyFont="1" applyBorder="1" applyAlignment="1">
      <alignment horizontal="center" vertical="center"/>
    </xf>
    <xf numFmtId="0" fontId="11" fillId="0" borderId="76" xfId="0" applyFont="1" applyBorder="1" applyAlignment="1">
      <alignment vertical="center"/>
    </xf>
    <xf numFmtId="0" fontId="11" fillId="0" borderId="77" xfId="0" applyFont="1" applyBorder="1" applyAlignment="1">
      <alignment vertical="center"/>
    </xf>
    <xf numFmtId="166" fontId="11" fillId="0" borderId="82" xfId="0" applyNumberFormat="1" applyFont="1" applyBorder="1" applyAlignment="1">
      <alignment vertical="center"/>
    </xf>
    <xf numFmtId="166" fontId="1" fillId="0" borderId="49" xfId="0" applyNumberFormat="1" applyFont="1" applyBorder="1" applyAlignment="1">
      <alignment vertical="center"/>
    </xf>
    <xf numFmtId="0" fontId="1" fillId="0" borderId="25" xfId="3" applyFont="1" applyBorder="1" applyAlignment="1">
      <alignment horizontal="center" vertical="center"/>
    </xf>
    <xf numFmtId="0" fontId="1" fillId="0" borderId="30" xfId="3" applyFont="1" applyBorder="1" applyAlignment="1">
      <alignment horizontal="center" vertical="center"/>
    </xf>
    <xf numFmtId="0" fontId="41" fillId="36" borderId="0" xfId="3" applyFont="1" applyFill="1" applyBorder="1" applyAlignment="1">
      <alignment vertical="top" wrapText="1"/>
    </xf>
    <xf numFmtId="0" fontId="38" fillId="36" borderId="0" xfId="3" applyFont="1" applyFill="1" applyAlignment="1">
      <alignment horizontal="center" vertical="top" wrapText="1"/>
    </xf>
    <xf numFmtId="0" fontId="38" fillId="36" borderId="0" xfId="3" applyFont="1" applyFill="1" applyAlignment="1">
      <alignment horizontal="left" vertical="top" wrapText="1"/>
    </xf>
    <xf numFmtId="0" fontId="38" fillId="36" borderId="0" xfId="3" applyFont="1" applyFill="1" applyAlignment="1">
      <alignment vertical="top" wrapText="1"/>
    </xf>
    <xf numFmtId="170" fontId="38" fillId="36" borderId="0" xfId="3" applyNumberFormat="1" applyFont="1" applyFill="1" applyAlignment="1">
      <alignment horizontal="right" vertical="top" wrapText="1"/>
    </xf>
    <xf numFmtId="0" fontId="38" fillId="0" borderId="0" xfId="3" applyFill="1" applyAlignment="1">
      <alignment wrapText="1"/>
    </xf>
    <xf numFmtId="0" fontId="39" fillId="36" borderId="0" xfId="3" applyFont="1" applyFill="1" applyAlignment="1">
      <alignment wrapText="1"/>
    </xf>
    <xf numFmtId="0" fontId="37" fillId="36" borderId="0" xfId="3" applyFont="1" applyFill="1" applyAlignment="1">
      <alignment vertical="top" wrapText="1"/>
    </xf>
    <xf numFmtId="170" fontId="37" fillId="36" borderId="0" xfId="3" applyNumberFormat="1" applyFont="1" applyFill="1" applyAlignment="1">
      <alignment vertical="top" wrapText="1"/>
    </xf>
    <xf numFmtId="0" fontId="37" fillId="36" borderId="0" xfId="3" applyFont="1" applyFill="1" applyAlignment="1">
      <alignment horizontal="left" vertical="top" wrapText="1"/>
    </xf>
    <xf numFmtId="0" fontId="39" fillId="0" borderId="0" xfId="0" applyFont="1" applyAlignment="1" applyProtection="1">
      <alignment vertical="center"/>
      <protection hidden="1"/>
    </xf>
    <xf numFmtId="0" fontId="39" fillId="0" borderId="0" xfId="0" applyFont="1" applyAlignment="1" applyProtection="1">
      <alignment vertical="center"/>
    </xf>
    <xf numFmtId="2" fontId="43" fillId="0" borderId="0" xfId="0" applyNumberFormat="1" applyFont="1" applyBorder="1" applyAlignment="1" applyProtection="1">
      <alignment horizontal="right" vertical="center"/>
    </xf>
    <xf numFmtId="4" fontId="43" fillId="0" borderId="87" xfId="0" applyNumberFormat="1" applyFont="1" applyFill="1" applyBorder="1" applyAlignment="1" applyProtection="1">
      <alignment horizontal="right" vertical="center"/>
      <protection locked="0"/>
    </xf>
    <xf numFmtId="4" fontId="43" fillId="0" borderId="87" xfId="0" applyNumberFormat="1" applyFont="1" applyBorder="1" applyAlignment="1" applyProtection="1">
      <alignment horizontal="right" vertical="center"/>
    </xf>
    <xf numFmtId="4" fontId="43" fillId="27" borderId="87" xfId="0" applyNumberFormat="1" applyFont="1" applyFill="1" applyBorder="1" applyAlignment="1" applyProtection="1">
      <alignment horizontal="right" vertical="center"/>
      <protection locked="0"/>
    </xf>
    <xf numFmtId="4" fontId="43" fillId="0" borderId="89" xfId="0" applyNumberFormat="1" applyFont="1" applyFill="1" applyBorder="1" applyAlignment="1" applyProtection="1">
      <alignment horizontal="left" vertical="center"/>
    </xf>
    <xf numFmtId="2" fontId="43" fillId="27" borderId="89" xfId="0" applyNumberFormat="1" applyFont="1" applyFill="1" applyBorder="1" applyAlignment="1" applyProtection="1">
      <alignment horizontal="left" vertical="center"/>
    </xf>
    <xf numFmtId="4" fontId="43" fillId="0" borderId="89" xfId="0" applyNumberFormat="1" applyFont="1" applyBorder="1" applyAlignment="1" applyProtection="1">
      <alignment horizontal="left" vertical="center"/>
    </xf>
    <xf numFmtId="0" fontId="43" fillId="27" borderId="89" xfId="0" applyFont="1" applyFill="1" applyBorder="1" applyAlignment="1" applyProtection="1">
      <alignment horizontal="left" vertical="center"/>
    </xf>
    <xf numFmtId="0" fontId="44" fillId="38" borderId="0" xfId="3" applyFont="1" applyFill="1" applyAlignment="1" applyProtection="1">
      <alignment horizontal="right"/>
    </xf>
    <xf numFmtId="0" fontId="43" fillId="0" borderId="0" xfId="3" applyFont="1" applyAlignment="1" applyProtection="1"/>
    <xf numFmtId="0" fontId="38" fillId="0" borderId="0" xfId="3" applyFont="1" applyAlignment="1" applyProtection="1"/>
    <xf numFmtId="0" fontId="43" fillId="0" borderId="0" xfId="3" applyFont="1" applyFill="1" applyBorder="1" applyProtection="1"/>
    <xf numFmtId="0" fontId="39" fillId="0" borderId="0" xfId="3" applyNumberFormat="1" applyFont="1" applyAlignment="1">
      <alignment wrapText="1"/>
    </xf>
    <xf numFmtId="49" fontId="39" fillId="0" borderId="0" xfId="3" applyNumberFormat="1" applyFont="1"/>
    <xf numFmtId="3" fontId="39" fillId="0" borderId="0" xfId="3" applyNumberFormat="1" applyFont="1"/>
    <xf numFmtId="1" fontId="41" fillId="0" borderId="0" xfId="3" applyNumberFormat="1" applyFont="1" applyAlignment="1">
      <alignment horizontal="center"/>
    </xf>
    <xf numFmtId="3" fontId="41" fillId="0" borderId="0" xfId="3" applyNumberFormat="1" applyFont="1"/>
    <xf numFmtId="4" fontId="41" fillId="0" borderId="0" xfId="3" applyNumberFormat="1" applyFont="1"/>
    <xf numFmtId="3" fontId="41" fillId="0" borderId="0" xfId="3" applyNumberFormat="1" applyFont="1" applyAlignment="1">
      <alignment horizontal="center"/>
    </xf>
    <xf numFmtId="4" fontId="41" fillId="0" borderId="0" xfId="3" applyNumberFormat="1" applyFont="1" applyAlignment="1">
      <alignment horizontal="center"/>
    </xf>
    <xf numFmtId="4" fontId="39" fillId="0" borderId="0" xfId="3" applyNumberFormat="1" applyFont="1"/>
    <xf numFmtId="3" fontId="39" fillId="0" borderId="0" xfId="3" applyNumberFormat="1" applyFont="1" applyAlignment="1">
      <alignment horizontal="center"/>
    </xf>
    <xf numFmtId="4" fontId="39" fillId="0" borderId="0" xfId="3" applyNumberFormat="1" applyFont="1" applyAlignment="1">
      <alignment horizontal="center"/>
    </xf>
    <xf numFmtId="1" fontId="39" fillId="0" borderId="0" xfId="3" applyNumberFormat="1" applyFont="1" applyAlignment="1">
      <alignment horizontal="center"/>
    </xf>
    <xf numFmtId="0" fontId="44" fillId="26" borderId="89" xfId="3" applyFont="1" applyFill="1" applyBorder="1" applyAlignment="1" applyProtection="1">
      <alignment horizontal="left" vertical="center"/>
    </xf>
    <xf numFmtId="0" fontId="44" fillId="26" borderId="88" xfId="3" applyFont="1" applyFill="1" applyBorder="1" applyAlignment="1" applyProtection="1">
      <alignment horizontal="center" vertical="center" wrapText="1"/>
    </xf>
    <xf numFmtId="0" fontId="44" fillId="26" borderId="90" xfId="3" applyFont="1" applyFill="1" applyBorder="1" applyAlignment="1" applyProtection="1">
      <alignment horizontal="center" vertical="center"/>
    </xf>
    <xf numFmtId="2" fontId="43" fillId="0" borderId="0" xfId="3" applyNumberFormat="1" applyFont="1" applyFill="1" applyBorder="1" applyProtection="1"/>
    <xf numFmtId="49" fontId="43" fillId="0" borderId="0" xfId="3" applyNumberFormat="1" applyFont="1"/>
    <xf numFmtId="0" fontId="43" fillId="0" borderId="0" xfId="3" applyNumberFormat="1" applyFont="1" applyAlignment="1">
      <alignment wrapText="1"/>
    </xf>
    <xf numFmtId="3" fontId="43" fillId="0" borderId="0" xfId="3" applyNumberFormat="1" applyFont="1"/>
    <xf numFmtId="3" fontId="39" fillId="0" borderId="0" xfId="3" applyNumberFormat="1" applyFont="1" applyAlignment="1">
      <alignment vertical="center"/>
    </xf>
    <xf numFmtId="49" fontId="43" fillId="0" borderId="0" xfId="3" applyNumberFormat="1" applyFont="1" applyAlignment="1">
      <alignment vertical="center" wrapText="1"/>
    </xf>
    <xf numFmtId="3" fontId="43" fillId="0" borderId="0" xfId="3" applyNumberFormat="1" applyFont="1" applyAlignment="1">
      <alignment vertical="center"/>
    </xf>
    <xf numFmtId="0" fontId="43" fillId="0" borderId="0" xfId="3" applyFont="1" applyFill="1" applyBorder="1" applyAlignment="1" applyProtection="1">
      <alignment vertical="center"/>
    </xf>
    <xf numFmtId="4" fontId="39" fillId="0" borderId="0" xfId="3" applyNumberFormat="1" applyFont="1" applyAlignment="1">
      <alignment vertical="center"/>
    </xf>
    <xf numFmtId="4" fontId="41" fillId="0" borderId="0" xfId="3" applyNumberFormat="1" applyFont="1" applyAlignment="1">
      <alignment vertical="center"/>
    </xf>
    <xf numFmtId="3" fontId="39" fillId="0" borderId="0" xfId="3" applyNumberFormat="1" applyFont="1" applyAlignment="1">
      <alignment horizontal="center" vertical="center"/>
    </xf>
    <xf numFmtId="10" fontId="43" fillId="0" borderId="0" xfId="41" applyNumberFormat="1" applyFont="1"/>
    <xf numFmtId="0" fontId="39" fillId="0" borderId="0" xfId="3" applyFont="1" applyAlignment="1" applyProtection="1">
      <alignment vertical="center"/>
    </xf>
    <xf numFmtId="4" fontId="45" fillId="0" borderId="0" xfId="3" applyNumberFormat="1" applyFont="1" applyFill="1" applyBorder="1"/>
    <xf numFmtId="0" fontId="45" fillId="0" borderId="0" xfId="3" applyNumberFormat="1" applyFont="1" applyFill="1" applyBorder="1" applyAlignment="1">
      <alignment horizontal="right" wrapText="1"/>
    </xf>
    <xf numFmtId="3" fontId="45" fillId="0" borderId="0" xfId="3" applyNumberFormat="1" applyFont="1" applyFill="1" applyBorder="1"/>
    <xf numFmtId="49" fontId="43" fillId="0" borderId="0" xfId="3" applyNumberFormat="1" applyFont="1" applyFill="1" applyBorder="1"/>
    <xf numFmtId="0" fontId="43" fillId="0" borderId="0" xfId="3" applyNumberFormat="1" applyFont="1" applyFill="1" applyBorder="1" applyAlignment="1">
      <alignment wrapText="1"/>
    </xf>
    <xf numFmtId="3" fontId="43" fillId="0" borderId="0" xfId="3" applyNumberFormat="1" applyFont="1" applyFill="1" applyBorder="1"/>
    <xf numFmtId="3" fontId="43" fillId="0" borderId="0" xfId="3" applyNumberFormat="1" applyFont="1" applyFill="1" applyBorder="1" applyAlignment="1">
      <alignment horizontal="left"/>
    </xf>
    <xf numFmtId="3" fontId="43" fillId="0" borderId="0" xfId="3" applyNumberFormat="1" applyFont="1" applyFill="1" applyBorder="1" applyAlignment="1">
      <alignment horizontal="center"/>
    </xf>
    <xf numFmtId="4" fontId="43" fillId="0" borderId="0" xfId="3" applyNumberFormat="1" applyFont="1" applyFill="1" applyBorder="1"/>
    <xf numFmtId="0" fontId="39" fillId="0" borderId="0" xfId="3" applyFont="1"/>
    <xf numFmtId="0" fontId="43" fillId="0" borderId="0" xfId="3" applyNumberFormat="1" applyFont="1" applyFill="1" applyBorder="1"/>
    <xf numFmtId="49" fontId="39" fillId="0" borderId="0" xfId="3" applyNumberFormat="1" applyFont="1" applyFill="1" applyBorder="1"/>
    <xf numFmtId="0" fontId="39" fillId="0" borderId="0" xfId="3" applyNumberFormat="1" applyFont="1" applyFill="1" applyBorder="1" applyAlignment="1">
      <alignment wrapText="1"/>
    </xf>
    <xf numFmtId="3" fontId="39" fillId="0" borderId="0" xfId="3" applyNumberFormat="1" applyFont="1" applyFill="1" applyBorder="1"/>
    <xf numFmtId="4" fontId="41" fillId="0" borderId="0" xfId="3" applyNumberFormat="1" applyFont="1" applyFill="1" applyBorder="1"/>
    <xf numFmtId="0" fontId="41" fillId="0" borderId="0" xfId="3" applyNumberFormat="1" applyFont="1" applyFill="1" applyBorder="1" applyAlignment="1">
      <alignment wrapText="1"/>
    </xf>
    <xf numFmtId="3" fontId="41" fillId="0" borderId="0" xfId="3" applyNumberFormat="1" applyFont="1" applyFill="1" applyBorder="1"/>
    <xf numFmtId="3" fontId="41" fillId="0" borderId="0" xfId="3" applyNumberFormat="1" applyFont="1" applyFill="1" applyBorder="1" applyAlignment="1">
      <alignment horizontal="center"/>
    </xf>
    <xf numFmtId="4" fontId="41" fillId="0" borderId="0" xfId="3" applyNumberFormat="1" applyFont="1" applyFill="1" applyBorder="1" applyAlignment="1">
      <alignment horizontal="center"/>
    </xf>
    <xf numFmtId="4" fontId="39" fillId="0" borderId="0" xfId="3" applyNumberFormat="1" applyFont="1" applyFill="1" applyBorder="1" applyAlignment="1">
      <alignment horizontal="center"/>
    </xf>
    <xf numFmtId="0" fontId="41" fillId="0" borderId="0" xfId="3" applyNumberFormat="1" applyFont="1" applyFill="1" applyBorder="1" applyAlignment="1">
      <alignment horizontal="right" wrapText="1"/>
    </xf>
    <xf numFmtId="49" fontId="43" fillId="0" borderId="0" xfId="3" applyNumberFormat="1" applyFont="1" applyAlignment="1">
      <alignment horizontal="left"/>
    </xf>
    <xf numFmtId="0" fontId="43" fillId="0" borderId="0" xfId="3" applyNumberFormat="1" applyFont="1" applyAlignment="1">
      <alignment horizontal="left"/>
    </xf>
    <xf numFmtId="14" fontId="43" fillId="0" borderId="0" xfId="3" applyNumberFormat="1" applyFont="1" applyAlignment="1">
      <alignment horizontal="left"/>
    </xf>
    <xf numFmtId="49" fontId="43" fillId="0" borderId="0" xfId="3" applyNumberFormat="1" applyFont="1" applyFill="1" applyBorder="1" applyAlignment="1" applyProtection="1">
      <alignment horizontal="right"/>
    </xf>
    <xf numFmtId="4" fontId="42" fillId="0" borderId="0" xfId="3" applyNumberFormat="1" applyFont="1"/>
    <xf numFmtId="2" fontId="46" fillId="0" borderId="0" xfId="3" applyNumberFormat="1" applyFont="1" applyFill="1" applyBorder="1" applyProtection="1"/>
    <xf numFmtId="10" fontId="46" fillId="0" borderId="0" xfId="41" applyNumberFormat="1" applyFont="1" applyFill="1" applyBorder="1" applyProtection="1"/>
    <xf numFmtId="3" fontId="39" fillId="27" borderId="87" xfId="3" applyNumberFormat="1" applyFont="1" applyFill="1" applyBorder="1"/>
    <xf numFmtId="4" fontId="45" fillId="0" borderId="0" xfId="3" applyNumberFormat="1" applyFont="1"/>
    <xf numFmtId="10" fontId="43" fillId="27" borderId="87" xfId="41" applyNumberFormat="1" applyFont="1" applyFill="1" applyBorder="1"/>
    <xf numFmtId="49" fontId="45" fillId="0" borderId="0" xfId="3" applyNumberFormat="1" applyFont="1"/>
    <xf numFmtId="10" fontId="43" fillId="0" borderId="87" xfId="41" applyNumberFormat="1" applyFont="1" applyFill="1" applyBorder="1"/>
    <xf numFmtId="0" fontId="38" fillId="0" borderId="0" xfId="3" applyAlignment="1">
      <alignment wrapText="1"/>
    </xf>
    <xf numFmtId="49" fontId="41" fillId="0" borderId="0" xfId="3" applyNumberFormat="1" applyFont="1"/>
    <xf numFmtId="0" fontId="38" fillId="0" borderId="0" xfId="3" applyFont="1" applyAlignment="1" applyProtection="1">
      <protection hidden="1"/>
    </xf>
    <xf numFmtId="3" fontId="39" fillId="0" borderId="0" xfId="3" applyNumberFormat="1" applyFont="1" applyProtection="1">
      <protection hidden="1"/>
    </xf>
    <xf numFmtId="3" fontId="39" fillId="0" borderId="0" xfId="3" applyNumberFormat="1" applyFont="1" applyAlignment="1" applyProtection="1">
      <alignment vertical="center"/>
      <protection hidden="1"/>
    </xf>
    <xf numFmtId="0" fontId="39" fillId="0" borderId="0" xfId="3" applyFont="1" applyAlignment="1" applyProtection="1">
      <alignment vertical="center"/>
      <protection hidden="1"/>
    </xf>
    <xf numFmtId="0" fontId="39" fillId="0" borderId="0" xfId="3" applyFont="1" applyProtection="1">
      <protection hidden="1"/>
    </xf>
    <xf numFmtId="4" fontId="39" fillId="0" borderId="0" xfId="3" applyNumberFormat="1" applyFont="1" applyProtection="1">
      <protection hidden="1"/>
    </xf>
    <xf numFmtId="0" fontId="44" fillId="26" borderId="89" xfId="3" applyFont="1" applyFill="1" applyBorder="1" applyAlignment="1" applyProtection="1">
      <alignment horizontal="left" vertical="center" wrapText="1"/>
    </xf>
    <xf numFmtId="2" fontId="43" fillId="27" borderId="87" xfId="41" applyNumberFormat="1" applyFont="1" applyFill="1" applyBorder="1"/>
    <xf numFmtId="49" fontId="39" fillId="0" borderId="91" xfId="3" applyNumberFormat="1" applyFont="1" applyBorder="1"/>
    <xf numFmtId="4" fontId="41" fillId="0" borderId="91" xfId="3" applyNumberFormat="1" applyFont="1" applyBorder="1"/>
    <xf numFmtId="0" fontId="39" fillId="0" borderId="91" xfId="3" applyNumberFormat="1" applyFont="1" applyBorder="1" applyAlignment="1">
      <alignment wrapText="1"/>
    </xf>
    <xf numFmtId="3" fontId="39" fillId="0" borderId="91" xfId="3" applyNumberFormat="1" applyFont="1" applyBorder="1"/>
    <xf numFmtId="10" fontId="43" fillId="27" borderId="87" xfId="41" applyNumberFormat="1" applyFont="1" applyFill="1" applyBorder="1" applyAlignment="1" applyProtection="1">
      <alignment horizontal="right" vertical="center"/>
      <protection locked="0"/>
    </xf>
    <xf numFmtId="4" fontId="40" fillId="26" borderId="0" xfId="3" applyNumberFormat="1" applyFont="1" applyFill="1"/>
    <xf numFmtId="10" fontId="46" fillId="0" borderId="92" xfId="41" applyNumberFormat="1" applyFont="1" applyFill="1" applyBorder="1" applyProtection="1"/>
    <xf numFmtId="4" fontId="46" fillId="0" borderId="93" xfId="3" applyNumberFormat="1" applyFont="1" applyFill="1" applyBorder="1" applyProtection="1"/>
    <xf numFmtId="4" fontId="46" fillId="0" borderId="92" xfId="3" applyNumberFormat="1" applyFont="1" applyFill="1" applyBorder="1" applyProtection="1"/>
    <xf numFmtId="4" fontId="43" fillId="0" borderId="0" xfId="3" applyNumberFormat="1" applyFont="1" applyFill="1" applyBorder="1" applyProtection="1"/>
    <xf numFmtId="0" fontId="44" fillId="26" borderId="89" xfId="3" applyFont="1" applyFill="1" applyBorder="1" applyAlignment="1" applyProtection="1">
      <alignment horizontal="center" vertical="center" wrapText="1"/>
    </xf>
    <xf numFmtId="4" fontId="53" fillId="26" borderId="55" xfId="38" applyNumberFormat="1" applyFont="1" applyFill="1" applyBorder="1" applyAlignment="1">
      <alignment horizontal="center" vertical="center" wrapText="1"/>
    </xf>
    <xf numFmtId="0" fontId="53" fillId="26" borderId="49" xfId="38" applyFont="1" applyFill="1" applyBorder="1" applyAlignment="1">
      <alignment horizontal="center" vertical="center" wrapText="1"/>
    </xf>
    <xf numFmtId="0" fontId="37" fillId="35" borderId="49" xfId="39" applyFont="1" applyFill="1" applyBorder="1" applyAlignment="1">
      <alignment horizontal="left" vertical="top"/>
    </xf>
    <xf numFmtId="0" fontId="39" fillId="35" borderId="49" xfId="39" applyFont="1" applyFill="1" applyBorder="1" applyAlignment="1">
      <alignment horizontal="center" vertical="top"/>
    </xf>
    <xf numFmtId="4" fontId="41" fillId="35" borderId="49" xfId="39" applyNumberFormat="1" applyFont="1" applyFill="1" applyBorder="1" applyAlignment="1">
      <alignment horizontal="right" vertical="center" wrapText="1"/>
    </xf>
    <xf numFmtId="0" fontId="41" fillId="35" borderId="49" xfId="39" applyFont="1" applyFill="1" applyBorder="1" applyAlignment="1">
      <alignment horizontal="center" vertical="center" wrapText="1"/>
    </xf>
    <xf numFmtId="0" fontId="41" fillId="36" borderId="49" xfId="39" applyFont="1" applyFill="1" applyBorder="1" applyAlignment="1">
      <alignment vertical="top" wrapText="1"/>
    </xf>
    <xf numFmtId="0" fontId="39" fillId="36" borderId="49" xfId="39" applyFont="1" applyFill="1" applyBorder="1" applyAlignment="1">
      <alignment horizontal="center" vertical="top" wrapText="1"/>
    </xf>
    <xf numFmtId="4" fontId="41" fillId="36" borderId="49" xfId="39" applyNumberFormat="1" applyFont="1" applyFill="1" applyBorder="1" applyAlignment="1">
      <alignment horizontal="right" vertical="top" wrapText="1"/>
    </xf>
    <xf numFmtId="0" fontId="41" fillId="36" borderId="49" xfId="39" applyFont="1" applyFill="1" applyBorder="1" applyAlignment="1">
      <alignment horizontal="center" vertical="top" wrapText="1"/>
    </xf>
    <xf numFmtId="0" fontId="39" fillId="0" borderId="49" xfId="39" applyFont="1" applyBorder="1" applyAlignment="1">
      <alignment horizontal="left" vertical="top"/>
    </xf>
    <xf numFmtId="0" fontId="39" fillId="0" borderId="49" xfId="39" applyFont="1" applyBorder="1" applyAlignment="1">
      <alignment horizontal="center" vertical="top"/>
    </xf>
    <xf numFmtId="4" fontId="39" fillId="0" borderId="49" xfId="39" quotePrefix="1" applyNumberFormat="1" applyFont="1" applyBorder="1" applyAlignment="1">
      <alignment horizontal="right" vertical="top"/>
    </xf>
    <xf numFmtId="0" fontId="39" fillId="0" borderId="49" xfId="39" quotePrefix="1" applyFont="1" applyBorder="1" applyAlignment="1">
      <alignment horizontal="center" vertical="top"/>
    </xf>
    <xf numFmtId="0" fontId="39" fillId="0" borderId="49" xfId="39" applyFont="1" applyFill="1" applyBorder="1" applyAlignment="1">
      <alignment vertical="top" wrapText="1"/>
    </xf>
    <xf numFmtId="0" fontId="39" fillId="0" borderId="49" xfId="39" applyFont="1" applyFill="1" applyBorder="1" applyAlignment="1">
      <alignment horizontal="center" vertical="top" wrapText="1"/>
    </xf>
    <xf numFmtId="4" fontId="39" fillId="0" borderId="49" xfId="39" applyNumberFormat="1" applyFont="1" applyFill="1" applyBorder="1" applyAlignment="1">
      <alignment horizontal="right" vertical="top"/>
    </xf>
    <xf numFmtId="3" fontId="39" fillId="0" borderId="49" xfId="39" applyNumberFormat="1" applyFont="1" applyFill="1" applyBorder="1" applyAlignment="1">
      <alignment horizontal="center" vertical="top"/>
    </xf>
    <xf numFmtId="4" fontId="39" fillId="0" borderId="49" xfId="39" applyNumberFormat="1" applyFont="1" applyBorder="1" applyAlignment="1">
      <alignment horizontal="right" vertical="top"/>
    </xf>
    <xf numFmtId="3" fontId="39" fillId="0" borderId="49" xfId="39" applyNumberFormat="1" applyFont="1" applyBorder="1" applyAlignment="1">
      <alignment horizontal="center" vertical="top"/>
    </xf>
    <xf numFmtId="0" fontId="39" fillId="0" borderId="49" xfId="39" applyFont="1" applyBorder="1" applyAlignment="1">
      <alignment vertical="top"/>
    </xf>
    <xf numFmtId="4" fontId="39" fillId="0" borderId="49" xfId="39" applyNumberFormat="1" applyFont="1" applyFill="1" applyBorder="1" applyAlignment="1">
      <alignment horizontal="right" vertical="top" wrapText="1"/>
    </xf>
    <xf numFmtId="3" fontId="39" fillId="0" borderId="49" xfId="39" applyNumberFormat="1" applyFont="1" applyFill="1" applyBorder="1" applyAlignment="1">
      <alignment horizontal="center" vertical="top" wrapText="1"/>
    </xf>
    <xf numFmtId="0" fontId="39" fillId="0" borderId="49" xfId="39" applyFont="1" applyFill="1" applyBorder="1" applyAlignment="1">
      <alignment horizontal="left" vertical="top" wrapText="1"/>
    </xf>
    <xf numFmtId="4" fontId="39" fillId="0" borderId="49" xfId="39" quotePrefix="1" applyNumberFormat="1" applyFont="1" applyFill="1" applyBorder="1" applyAlignment="1">
      <alignment horizontal="right" vertical="top" wrapText="1"/>
    </xf>
    <xf numFmtId="0" fontId="39" fillId="0" borderId="49" xfId="39" quotePrefix="1" applyFont="1" applyFill="1" applyBorder="1" applyAlignment="1">
      <alignment horizontal="center" vertical="top" wrapText="1"/>
    </xf>
    <xf numFmtId="0" fontId="6" fillId="0" borderId="49" xfId="39" applyFont="1" applyFill="1" applyBorder="1" applyAlignment="1">
      <alignment vertical="top" wrapText="1"/>
    </xf>
    <xf numFmtId="0" fontId="12" fillId="0" borderId="49" xfId="39" applyFont="1" applyFill="1" applyBorder="1" applyAlignment="1">
      <alignment horizontal="center" vertical="top" wrapText="1"/>
    </xf>
    <xf numFmtId="4" fontId="6" fillId="0" borderId="49" xfId="39" applyNumberFormat="1" applyFont="1" applyFill="1" applyBorder="1" applyAlignment="1">
      <alignment horizontal="right" vertical="top" wrapText="1"/>
    </xf>
    <xf numFmtId="0" fontId="6" fillId="0" borderId="49" xfId="39" applyFont="1" applyFill="1" applyBorder="1" applyAlignment="1">
      <alignment horizontal="center" vertical="top" wrapText="1"/>
    </xf>
    <xf numFmtId="0" fontId="39" fillId="37" borderId="49" xfId="39" applyFont="1" applyFill="1" applyBorder="1" applyAlignment="1">
      <alignment horizontal="left" vertical="top"/>
    </xf>
    <xf numFmtId="0" fontId="39" fillId="37" borderId="49" xfId="39" applyFont="1" applyFill="1" applyBorder="1" applyAlignment="1">
      <alignment horizontal="center" vertical="top"/>
    </xf>
    <xf numFmtId="0" fontId="1" fillId="0" borderId="49" xfId="39" applyFont="1" applyFill="1" applyBorder="1" applyAlignment="1">
      <alignment vertical="top" wrapText="1"/>
    </xf>
    <xf numFmtId="4" fontId="1" fillId="0" borderId="49" xfId="39" applyNumberFormat="1" applyFont="1" applyFill="1" applyBorder="1" applyAlignment="1">
      <alignment horizontal="right" vertical="top" wrapText="1"/>
    </xf>
    <xf numFmtId="4" fontId="39" fillId="0" borderId="49" xfId="39" applyNumberFormat="1" applyFont="1" applyBorder="1" applyAlignment="1">
      <alignment horizontal="right"/>
    </xf>
    <xf numFmtId="3" fontId="39" fillId="0" borderId="49" xfId="39" applyNumberFormat="1" applyFont="1" applyBorder="1" applyAlignment="1">
      <alignment horizontal="center"/>
    </xf>
    <xf numFmtId="3" fontId="39" fillId="0" borderId="49" xfId="39" applyNumberFormat="1" applyFont="1" applyBorder="1" applyAlignment="1">
      <alignment horizontal="left" vertical="top"/>
    </xf>
    <xf numFmtId="0" fontId="39" fillId="0" borderId="49" xfId="39" applyFont="1" applyFill="1" applyBorder="1" applyAlignment="1">
      <alignment horizontal="center" vertical="top"/>
    </xf>
    <xf numFmtId="3" fontId="39" fillId="0" borderId="49" xfId="39" applyNumberFormat="1" applyFont="1" applyFill="1" applyBorder="1" applyAlignment="1">
      <alignment horizontal="left" vertical="top"/>
    </xf>
    <xf numFmtId="0" fontId="39" fillId="0" borderId="49" xfId="39" applyFont="1" applyFill="1" applyBorder="1" applyAlignment="1">
      <alignment horizontal="left" vertical="top"/>
    </xf>
    <xf numFmtId="0" fontId="39" fillId="0" borderId="49" xfId="39" applyFont="1" applyBorder="1" applyAlignment="1">
      <alignment horizontal="left" vertical="top" wrapText="1"/>
    </xf>
    <xf numFmtId="0" fontId="39" fillId="0" borderId="49" xfId="39" applyFont="1" applyBorder="1" applyAlignment="1">
      <alignment horizontal="center" vertical="top" wrapText="1"/>
    </xf>
    <xf numFmtId="4" fontId="39" fillId="37" borderId="49" xfId="39" quotePrefix="1" applyNumberFormat="1" applyFont="1" applyFill="1" applyBorder="1" applyAlignment="1">
      <alignment horizontal="right" vertical="top"/>
    </xf>
    <xf numFmtId="0" fontId="39" fillId="37" borderId="49" xfId="39" quotePrefix="1" applyFont="1" applyFill="1" applyBorder="1" applyAlignment="1">
      <alignment horizontal="center" vertical="top"/>
    </xf>
    <xf numFmtId="0" fontId="1" fillId="0" borderId="49" xfId="39" applyFont="1" applyFill="1" applyBorder="1" applyAlignment="1">
      <alignment horizontal="left" vertical="top" wrapText="1"/>
    </xf>
    <xf numFmtId="0" fontId="1" fillId="0" borderId="49" xfId="39" applyFont="1" applyFill="1" applyBorder="1" applyAlignment="1">
      <alignment horizontal="center" vertical="top" wrapText="1"/>
    </xf>
    <xf numFmtId="3" fontId="39" fillId="37" borderId="49" xfId="39" applyNumberFormat="1" applyFont="1" applyFill="1" applyBorder="1" applyAlignment="1">
      <alignment horizontal="left" vertical="top"/>
    </xf>
    <xf numFmtId="0" fontId="39" fillId="37" borderId="49" xfId="39" applyFont="1" applyFill="1" applyBorder="1" applyAlignment="1">
      <alignment horizontal="left" vertical="top" wrapText="1"/>
    </xf>
    <xf numFmtId="0" fontId="39" fillId="37" borderId="49" xfId="39" applyFont="1" applyFill="1" applyBorder="1" applyAlignment="1">
      <alignment horizontal="center" vertical="top" wrapText="1"/>
    </xf>
    <xf numFmtId="4" fontId="39" fillId="37" borderId="49" xfId="39" applyNumberFormat="1" applyFont="1" applyFill="1" applyBorder="1" applyAlignment="1">
      <alignment horizontal="right" vertical="top"/>
    </xf>
    <xf numFmtId="0" fontId="39" fillId="37" borderId="49" xfId="39" applyFont="1" applyFill="1" applyBorder="1" applyAlignment="1">
      <alignment horizontal="left" vertical="center"/>
    </xf>
    <xf numFmtId="0" fontId="39" fillId="37" borderId="49" xfId="39" applyFont="1" applyFill="1" applyBorder="1" applyAlignment="1">
      <alignment horizontal="center" vertical="center"/>
    </xf>
    <xf numFmtId="0" fontId="39" fillId="37" borderId="49" xfId="39" applyFont="1" applyFill="1" applyBorder="1" applyAlignment="1">
      <alignment vertical="top" wrapText="1"/>
    </xf>
    <xf numFmtId="3" fontId="39" fillId="37" borderId="49" xfId="39" applyNumberFormat="1" applyFont="1" applyFill="1" applyBorder="1" applyAlignment="1">
      <alignment horizontal="center" vertical="top"/>
    </xf>
    <xf numFmtId="0" fontId="39" fillId="37" borderId="49" xfId="39" applyFont="1" applyFill="1" applyBorder="1" applyAlignment="1">
      <alignment vertical="center" wrapText="1"/>
    </xf>
    <xf numFmtId="0" fontId="39" fillId="37" borderId="49" xfId="39" applyFont="1" applyFill="1" applyBorder="1" applyAlignment="1">
      <alignment horizontal="center" vertical="center" wrapText="1"/>
    </xf>
    <xf numFmtId="0" fontId="39" fillId="37" borderId="49" xfId="39" applyFont="1" applyFill="1" applyBorder="1" applyAlignment="1">
      <alignment vertical="center"/>
    </xf>
    <xf numFmtId="0" fontId="39" fillId="37" borderId="49" xfId="39" applyFont="1" applyFill="1" applyBorder="1" applyAlignment="1">
      <alignment vertical="top"/>
    </xf>
    <xf numFmtId="0" fontId="55" fillId="0" borderId="49" xfId="39" applyFont="1" applyBorder="1" applyAlignment="1">
      <alignment horizontal="left" vertical="top"/>
    </xf>
    <xf numFmtId="0" fontId="12" fillId="0" borderId="49" xfId="39" applyFont="1" applyBorder="1" applyAlignment="1">
      <alignment horizontal="left" vertical="top"/>
    </xf>
    <xf numFmtId="0" fontId="12" fillId="0" borderId="49" xfId="39" applyFont="1" applyBorder="1" applyAlignment="1">
      <alignment horizontal="center" vertical="top"/>
    </xf>
    <xf numFmtId="4" fontId="12" fillId="0" borderId="49" xfId="39" quotePrefix="1" applyNumberFormat="1" applyFont="1" applyBorder="1" applyAlignment="1">
      <alignment horizontal="right" vertical="top"/>
    </xf>
    <xf numFmtId="0" fontId="12" fillId="0" borderId="49" xfId="39" quotePrefix="1" applyFont="1" applyBorder="1" applyAlignment="1">
      <alignment horizontal="center" vertical="top"/>
    </xf>
    <xf numFmtId="0" fontId="44" fillId="26" borderId="94" xfId="3" applyFont="1" applyFill="1" applyBorder="1" applyAlignment="1" applyProtection="1">
      <alignment horizontal="center" vertical="center" wrapText="1"/>
    </xf>
    <xf numFmtId="170" fontId="37" fillId="36" borderId="0" xfId="3" applyNumberFormat="1" applyFont="1" applyFill="1" applyAlignment="1">
      <alignment horizontal="right" vertical="top" wrapText="1"/>
    </xf>
    <xf numFmtId="170" fontId="38" fillId="36" borderId="0" xfId="3" applyNumberFormat="1" applyFont="1" applyFill="1" applyBorder="1" applyAlignment="1">
      <alignment horizontal="right" vertical="top" wrapText="1"/>
    </xf>
    <xf numFmtId="0" fontId="38" fillId="36" borderId="0" xfId="3" applyFont="1" applyFill="1"/>
    <xf numFmtId="0" fontId="38" fillId="36" borderId="0" xfId="3" applyNumberFormat="1" applyFont="1" applyFill="1" applyAlignment="1">
      <alignment vertical="top" wrapText="1"/>
    </xf>
    <xf numFmtId="4" fontId="38" fillId="36" borderId="0" xfId="3" applyNumberFormat="1" applyFont="1" applyFill="1" applyAlignment="1">
      <alignment horizontal="right" vertical="top" wrapText="1"/>
    </xf>
    <xf numFmtId="0" fontId="54" fillId="36" borderId="0" xfId="3" applyFont="1" applyFill="1" applyAlignment="1">
      <alignment horizontal="left" vertical="top" wrapText="1"/>
    </xf>
    <xf numFmtId="0" fontId="54" fillId="36" borderId="0" xfId="3" applyFont="1" applyFill="1" applyAlignment="1">
      <alignment horizontal="center" vertical="top" wrapText="1"/>
    </xf>
    <xf numFmtId="170" fontId="54" fillId="36" borderId="0" xfId="3" applyNumberFormat="1" applyFont="1" applyFill="1" applyAlignment="1">
      <alignment horizontal="right" vertical="top" wrapText="1"/>
    </xf>
    <xf numFmtId="0" fontId="54" fillId="36" borderId="0" xfId="3" applyFont="1" applyFill="1" applyAlignment="1">
      <alignment vertical="top" wrapText="1"/>
    </xf>
    <xf numFmtId="0" fontId="37" fillId="36" borderId="0" xfId="3" applyFont="1" applyFill="1" applyAlignment="1">
      <alignment horizontal="left" vertical="top"/>
    </xf>
    <xf numFmtId="0" fontId="38" fillId="36" borderId="0" xfId="3" applyFont="1" applyFill="1" applyAlignment="1">
      <alignment horizontal="left" vertical="top"/>
    </xf>
    <xf numFmtId="0" fontId="37" fillId="36" borderId="0" xfId="3" applyFont="1" applyFill="1" applyAlignment="1">
      <alignment horizontal="center" vertical="top" wrapText="1"/>
    </xf>
    <xf numFmtId="0" fontId="49" fillId="36" borderId="0" xfId="3" applyFont="1" applyFill="1" applyAlignment="1">
      <alignment vertical="top" wrapText="1"/>
    </xf>
    <xf numFmtId="170" fontId="38" fillId="36" borderId="0" xfId="3" applyNumberFormat="1" applyFont="1" applyFill="1" applyAlignment="1">
      <alignment horizontal="left" vertical="top" wrapText="1"/>
    </xf>
    <xf numFmtId="0" fontId="38" fillId="36" borderId="0" xfId="3" applyFill="1" applyAlignment="1">
      <alignment wrapText="1"/>
    </xf>
    <xf numFmtId="170" fontId="38" fillId="36" borderId="0" xfId="3" applyNumberFormat="1" applyFont="1" applyFill="1" applyAlignment="1">
      <alignment vertical="top" wrapText="1"/>
    </xf>
    <xf numFmtId="0" fontId="44" fillId="26" borderId="96" xfId="3" applyFont="1" applyFill="1" applyBorder="1" applyAlignment="1" applyProtection="1">
      <alignment vertical="top" wrapText="1"/>
    </xf>
    <xf numFmtId="0" fontId="44" fillId="38" borderId="0" xfId="3" applyFont="1" applyFill="1" applyAlignment="1" applyProtection="1">
      <alignment horizontal="left"/>
    </xf>
    <xf numFmtId="0" fontId="43" fillId="0" borderId="0" xfId="3" applyFont="1" applyFill="1" applyBorder="1" applyAlignment="1" applyProtection="1">
      <alignment horizontal="right" vertical="center"/>
    </xf>
    <xf numFmtId="4" fontId="43" fillId="0" borderId="0" xfId="3" applyNumberFormat="1" applyFont="1" applyFill="1" applyBorder="1" applyAlignment="1" applyProtection="1">
      <alignment horizontal="right" vertical="center"/>
    </xf>
    <xf numFmtId="4" fontId="43" fillId="0" borderId="24" xfId="3" applyNumberFormat="1" applyFont="1" applyBorder="1"/>
    <xf numFmtId="4" fontId="43" fillId="0" borderId="0" xfId="3" applyNumberFormat="1" applyFont="1"/>
    <xf numFmtId="0" fontId="44" fillId="0" borderId="0" xfId="3" applyFont="1" applyFill="1" applyBorder="1" applyAlignment="1" applyProtection="1">
      <alignment horizontal="left"/>
    </xf>
    <xf numFmtId="0" fontId="43" fillId="0" borderId="0" xfId="3" applyFont="1" applyFill="1" applyBorder="1" applyAlignment="1" applyProtection="1">
      <alignment horizontal="left" vertical="center"/>
    </xf>
    <xf numFmtId="49" fontId="56" fillId="0" borderId="24" xfId="3" applyNumberFormat="1" applyFont="1" applyBorder="1" applyAlignment="1">
      <alignment horizontal="left"/>
    </xf>
    <xf numFmtId="3" fontId="58" fillId="0" borderId="0" xfId="3" applyNumberFormat="1" applyFont="1"/>
    <xf numFmtId="3" fontId="58" fillId="0" borderId="0" xfId="3" applyNumberFormat="1" applyFont="1" applyAlignment="1">
      <alignment vertical="center"/>
    </xf>
    <xf numFmtId="0" fontId="13" fillId="0" borderId="0" xfId="0" applyFont="1" applyBorder="1" applyAlignment="1">
      <alignment horizontal="left" vertical="center"/>
    </xf>
    <xf numFmtId="0" fontId="44" fillId="26" borderId="96" xfId="3" applyFont="1" applyFill="1" applyBorder="1" applyAlignment="1" applyProtection="1">
      <alignment horizontal="right" vertical="top" wrapText="1"/>
    </xf>
    <xf numFmtId="0" fontId="1" fillId="0" borderId="32" xfId="0" applyFont="1" applyBorder="1" applyAlignment="1">
      <alignment horizontal="left" vertical="center"/>
    </xf>
    <xf numFmtId="0" fontId="12" fillId="0" borderId="24" xfId="0" applyFont="1" applyBorder="1" applyAlignment="1">
      <alignment horizontal="right" vertical="center"/>
    </xf>
    <xf numFmtId="0" fontId="43" fillId="27" borderId="89" xfId="3" applyFont="1" applyFill="1" applyBorder="1" applyAlignment="1" applyProtection="1">
      <alignment horizontal="left" vertical="center"/>
    </xf>
    <xf numFmtId="0" fontId="43" fillId="0" borderId="0" xfId="3" applyFont="1" applyFill="1" applyBorder="1" applyProtection="1"/>
    <xf numFmtId="0" fontId="39" fillId="0" borderId="0" xfId="3" applyNumberFormat="1" applyFont="1" applyAlignment="1">
      <alignment wrapText="1"/>
    </xf>
    <xf numFmtId="49" fontId="39" fillId="0" borderId="0" xfId="3" applyNumberFormat="1" applyFont="1"/>
    <xf numFmtId="3" fontId="39" fillId="0" borderId="0" xfId="3" applyNumberFormat="1" applyFont="1"/>
    <xf numFmtId="1" fontId="41" fillId="0" borderId="0" xfId="3" applyNumberFormat="1" applyFont="1" applyAlignment="1">
      <alignment horizontal="center"/>
    </xf>
    <xf numFmtId="3" fontId="41" fillId="0" borderId="0" xfId="3" applyNumberFormat="1" applyFont="1"/>
    <xf numFmtId="4" fontId="41" fillId="0" borderId="0" xfId="3" applyNumberFormat="1" applyFont="1"/>
    <xf numFmtId="3" fontId="41" fillId="0" borderId="0" xfId="3" applyNumberFormat="1" applyFont="1" applyAlignment="1">
      <alignment horizontal="center"/>
    </xf>
    <xf numFmtId="4" fontId="41" fillId="0" borderId="0" xfId="3" applyNumberFormat="1" applyFont="1" applyAlignment="1">
      <alignment horizontal="center"/>
    </xf>
    <xf numFmtId="4" fontId="39" fillId="0" borderId="0" xfId="3" applyNumberFormat="1" applyFont="1"/>
    <xf numFmtId="3" fontId="39" fillId="0" borderId="0" xfId="3" applyNumberFormat="1" applyFont="1" applyAlignment="1">
      <alignment horizontal="center"/>
    </xf>
    <xf numFmtId="10" fontId="39" fillId="0" borderId="0" xfId="41" applyNumberFormat="1" applyFont="1"/>
    <xf numFmtId="49" fontId="39" fillId="0" borderId="24" xfId="3" applyNumberFormat="1" applyFont="1" applyBorder="1"/>
    <xf numFmtId="0" fontId="39" fillId="0" borderId="24" xfId="3" applyNumberFormat="1" applyFont="1" applyBorder="1" applyAlignment="1">
      <alignment wrapText="1"/>
    </xf>
    <xf numFmtId="3" fontId="39" fillId="0" borderId="24" xfId="3" applyNumberFormat="1" applyFont="1" applyBorder="1"/>
    <xf numFmtId="3" fontId="45" fillId="0" borderId="24" xfId="3" applyNumberFormat="1" applyFont="1" applyBorder="1" applyAlignment="1">
      <alignment horizontal="right"/>
    </xf>
    <xf numFmtId="49" fontId="43" fillId="0" borderId="0" xfId="3" applyNumberFormat="1" applyFont="1"/>
    <xf numFmtId="0" fontId="43" fillId="0" borderId="0" xfId="3" applyNumberFormat="1" applyFont="1" applyAlignment="1">
      <alignment wrapText="1"/>
    </xf>
    <xf numFmtId="3" fontId="43" fillId="0" borderId="0" xfId="3" applyNumberFormat="1" applyFont="1"/>
    <xf numFmtId="49" fontId="43" fillId="0" borderId="0" xfId="3" applyNumberFormat="1" applyFont="1" applyAlignment="1">
      <alignment horizontal="right"/>
    </xf>
    <xf numFmtId="3" fontId="39" fillId="0" borderId="0" xfId="3" applyNumberFormat="1" applyFont="1" applyAlignment="1">
      <alignment vertical="center"/>
    </xf>
    <xf numFmtId="49" fontId="43" fillId="0" borderId="0" xfId="3" applyNumberFormat="1" applyFont="1" applyAlignment="1">
      <alignment vertical="center" wrapText="1"/>
    </xf>
    <xf numFmtId="49" fontId="43" fillId="0" borderId="0" xfId="3" applyNumberFormat="1" applyFont="1" applyAlignment="1">
      <alignment vertical="center"/>
    </xf>
    <xf numFmtId="10" fontId="43" fillId="0" borderId="0" xfId="41" applyNumberFormat="1" applyFont="1"/>
    <xf numFmtId="0" fontId="39" fillId="0" borderId="0" xfId="3" applyFont="1" applyAlignment="1" applyProtection="1">
      <alignment vertical="center"/>
    </xf>
    <xf numFmtId="49" fontId="56" fillId="0" borderId="0" xfId="3" applyNumberFormat="1" applyFont="1"/>
    <xf numFmtId="0" fontId="45" fillId="0" borderId="0" xfId="3" applyFont="1" applyFill="1" applyBorder="1" applyAlignment="1" applyProtection="1">
      <alignment horizontal="left"/>
    </xf>
    <xf numFmtId="0" fontId="39" fillId="0" borderId="0" xfId="3" applyFont="1" applyProtection="1"/>
    <xf numFmtId="49" fontId="43" fillId="0" borderId="24" xfId="3" applyNumberFormat="1" applyFont="1" applyBorder="1"/>
    <xf numFmtId="0" fontId="43" fillId="0" borderId="24" xfId="3" applyNumberFormat="1" applyFont="1" applyBorder="1" applyAlignment="1">
      <alignment wrapText="1"/>
    </xf>
    <xf numFmtId="4" fontId="45" fillId="0" borderId="0" xfId="3" applyNumberFormat="1" applyFont="1" applyFill="1" applyBorder="1"/>
    <xf numFmtId="0" fontId="45" fillId="0" borderId="0" xfId="3" applyNumberFormat="1" applyFont="1" applyFill="1" applyBorder="1" applyAlignment="1">
      <alignment horizontal="right" wrapText="1"/>
    </xf>
    <xf numFmtId="3" fontId="45" fillId="0" borderId="0" xfId="3" applyNumberFormat="1" applyFont="1" applyFill="1" applyBorder="1"/>
    <xf numFmtId="49" fontId="43" fillId="0" borderId="0" xfId="3" applyNumberFormat="1" applyFont="1" applyFill="1" applyBorder="1"/>
    <xf numFmtId="0" fontId="43" fillId="0" borderId="0" xfId="3" applyNumberFormat="1" applyFont="1" applyFill="1" applyBorder="1" applyAlignment="1">
      <alignment wrapText="1"/>
    </xf>
    <xf numFmtId="3" fontId="43" fillId="0" borderId="0" xfId="3" applyNumberFormat="1" applyFont="1" applyFill="1" applyBorder="1"/>
    <xf numFmtId="0" fontId="45" fillId="0" borderId="0" xfId="3" applyNumberFormat="1" applyFont="1" applyFill="1" applyBorder="1" applyAlignment="1">
      <alignment wrapText="1"/>
    </xf>
    <xf numFmtId="3" fontId="45" fillId="0" borderId="0" xfId="3" applyNumberFormat="1" applyFont="1" applyFill="1" applyBorder="1" applyAlignment="1">
      <alignment horizontal="center"/>
    </xf>
    <xf numFmtId="4" fontId="45" fillId="0" borderId="0" xfId="3" applyNumberFormat="1" applyFont="1" applyFill="1" applyBorder="1" applyAlignment="1">
      <alignment horizontal="center"/>
    </xf>
    <xf numFmtId="4" fontId="43" fillId="0" borderId="0" xfId="3" applyNumberFormat="1" applyFont="1" applyFill="1" applyBorder="1" applyAlignment="1">
      <alignment horizontal="left"/>
    </xf>
    <xf numFmtId="3" fontId="43" fillId="0" borderId="0" xfId="3" applyNumberFormat="1" applyFont="1" applyFill="1" applyBorder="1" applyAlignment="1">
      <alignment horizontal="left"/>
    </xf>
    <xf numFmtId="3" fontId="43" fillId="0" borderId="0" xfId="3" applyNumberFormat="1" applyFont="1" applyFill="1" applyBorder="1" applyAlignment="1">
      <alignment horizontal="center"/>
    </xf>
    <xf numFmtId="4" fontId="43" fillId="0" borderId="0" xfId="3" applyNumberFormat="1" applyFont="1" applyFill="1" applyBorder="1"/>
    <xf numFmtId="0" fontId="39" fillId="0" borderId="0" xfId="3" applyFont="1"/>
    <xf numFmtId="0" fontId="43" fillId="0" borderId="0" xfId="3" applyNumberFormat="1" applyFont="1" applyFill="1" applyBorder="1"/>
    <xf numFmtId="0" fontId="45" fillId="0" borderId="24" xfId="3" applyFont="1" applyFill="1" applyBorder="1" applyAlignment="1" applyProtection="1">
      <alignment horizontal="left"/>
    </xf>
    <xf numFmtId="0" fontId="45" fillId="0" borderId="24" xfId="3" applyFont="1" applyFill="1" applyBorder="1" applyAlignment="1" applyProtection="1">
      <alignment horizontal="right" wrapText="1"/>
    </xf>
    <xf numFmtId="49" fontId="43" fillId="0" borderId="0" xfId="3" applyNumberFormat="1" applyFont="1" applyAlignment="1">
      <alignment horizontal="left"/>
    </xf>
    <xf numFmtId="49" fontId="57" fillId="0" borderId="0" xfId="3" applyNumberFormat="1" applyFont="1" applyFill="1" applyBorder="1"/>
    <xf numFmtId="4" fontId="44" fillId="0" borderId="0" xfId="3" applyNumberFormat="1" applyFont="1" applyFill="1" applyBorder="1"/>
    <xf numFmtId="0" fontId="45" fillId="0" borderId="0" xfId="3" applyFont="1" applyFill="1" applyBorder="1" applyAlignment="1" applyProtection="1">
      <alignment horizontal="right" wrapText="1"/>
    </xf>
    <xf numFmtId="0" fontId="43" fillId="0" borderId="0" xfId="3" applyNumberFormat="1" applyFont="1" applyFill="1" applyBorder="1" applyAlignment="1">
      <alignment horizontal="left"/>
    </xf>
    <xf numFmtId="0" fontId="43" fillId="0" borderId="0" xfId="3" applyFont="1" applyFill="1" applyBorder="1" applyProtection="1"/>
    <xf numFmtId="0" fontId="39" fillId="0" borderId="0" xfId="3" applyNumberFormat="1" applyFont="1" applyAlignment="1">
      <alignment wrapText="1"/>
    </xf>
    <xf numFmtId="49" fontId="39" fillId="0" borderId="0" xfId="3" applyNumberFormat="1" applyFont="1"/>
    <xf numFmtId="3" fontId="39" fillId="0" borderId="0" xfId="3" applyNumberFormat="1" applyFont="1"/>
    <xf numFmtId="1" fontId="41" fillId="0" borderId="0" xfId="3" applyNumberFormat="1" applyFont="1" applyAlignment="1">
      <alignment horizontal="center"/>
    </xf>
    <xf numFmtId="3" fontId="41" fillId="0" borderId="0" xfId="3" applyNumberFormat="1" applyFont="1"/>
    <xf numFmtId="4" fontId="41" fillId="0" borderId="0" xfId="3" applyNumberFormat="1" applyFont="1"/>
    <xf numFmtId="3" fontId="41" fillId="0" borderId="0" xfId="3" applyNumberFormat="1" applyFont="1" applyAlignment="1">
      <alignment horizontal="center"/>
    </xf>
    <xf numFmtId="4" fontId="41" fillId="0" borderId="0" xfId="3" applyNumberFormat="1" applyFont="1" applyAlignment="1">
      <alignment horizontal="center"/>
    </xf>
    <xf numFmtId="4" fontId="39" fillId="0" borderId="0" xfId="3" applyNumberFormat="1" applyFont="1"/>
    <xf numFmtId="3" fontId="39" fillId="0" borderId="0" xfId="3" applyNumberFormat="1" applyFont="1" applyAlignment="1">
      <alignment horizontal="center"/>
    </xf>
    <xf numFmtId="10" fontId="39" fillId="0" borderId="0" xfId="41" applyNumberFormat="1" applyFont="1"/>
    <xf numFmtId="49" fontId="39" fillId="0" borderId="24" xfId="3" applyNumberFormat="1" applyFont="1" applyBorder="1"/>
    <xf numFmtId="0" fontId="39" fillId="0" borderId="24" xfId="3" applyNumberFormat="1" applyFont="1" applyBorder="1" applyAlignment="1">
      <alignment wrapText="1"/>
    </xf>
    <xf numFmtId="3" fontId="39" fillId="0" borderId="24" xfId="3" applyNumberFormat="1" applyFont="1" applyBorder="1"/>
    <xf numFmtId="3" fontId="45" fillId="0" borderId="24" xfId="3" applyNumberFormat="1" applyFont="1" applyBorder="1" applyAlignment="1">
      <alignment horizontal="right"/>
    </xf>
    <xf numFmtId="49" fontId="43" fillId="0" borderId="0" xfId="3" applyNumberFormat="1" applyFont="1"/>
    <xf numFmtId="0" fontId="43" fillId="0" borderId="0" xfId="3" applyNumberFormat="1" applyFont="1" applyAlignment="1">
      <alignment wrapText="1"/>
    </xf>
    <xf numFmtId="3" fontId="43" fillId="0" borderId="0" xfId="3" applyNumberFormat="1" applyFont="1"/>
    <xf numFmtId="49" fontId="43" fillId="0" borderId="0" xfId="3" applyNumberFormat="1" applyFont="1" applyAlignment="1">
      <alignment horizontal="right"/>
    </xf>
    <xf numFmtId="3" fontId="39" fillId="0" borderId="0" xfId="3" applyNumberFormat="1" applyFont="1" applyAlignment="1">
      <alignment vertical="center"/>
    </xf>
    <xf numFmtId="49" fontId="43" fillId="0" borderId="0" xfId="3" applyNumberFormat="1" applyFont="1" applyAlignment="1">
      <alignment vertical="center" wrapText="1"/>
    </xf>
    <xf numFmtId="49" fontId="43" fillId="0" borderId="0" xfId="3" applyNumberFormat="1" applyFont="1" applyAlignment="1">
      <alignment vertical="center"/>
    </xf>
    <xf numFmtId="10" fontId="43" fillId="0" borderId="0" xfId="41" applyNumberFormat="1" applyFont="1"/>
    <xf numFmtId="0" fontId="39" fillId="0" borderId="0" xfId="3" applyFont="1" applyAlignment="1" applyProtection="1">
      <alignment vertical="center"/>
    </xf>
    <xf numFmtId="49" fontId="56" fillId="0" borderId="0" xfId="3" applyNumberFormat="1" applyFont="1"/>
    <xf numFmtId="0" fontId="45" fillId="0" borderId="0" xfId="3" applyFont="1" applyFill="1" applyBorder="1" applyAlignment="1" applyProtection="1">
      <alignment horizontal="left"/>
    </xf>
    <xf numFmtId="0" fontId="39" fillId="0" borderId="0" xfId="3" applyFont="1" applyProtection="1"/>
    <xf numFmtId="49" fontId="43" fillId="0" borderId="24" xfId="3" applyNumberFormat="1" applyFont="1" applyBorder="1"/>
    <xf numFmtId="0" fontId="43" fillId="0" borderId="24" xfId="3" applyNumberFormat="1" applyFont="1" applyBorder="1" applyAlignment="1">
      <alignment wrapText="1"/>
    </xf>
    <xf numFmtId="4" fontId="45" fillId="0" borderId="0" xfId="3" applyNumberFormat="1" applyFont="1" applyFill="1" applyBorder="1"/>
    <xf numFmtId="0" fontId="45" fillId="0" borderId="0" xfId="3" applyNumberFormat="1" applyFont="1" applyFill="1" applyBorder="1" applyAlignment="1">
      <alignment horizontal="right" wrapText="1"/>
    </xf>
    <xf numFmtId="3" fontId="45" fillId="0" borderId="0" xfId="3" applyNumberFormat="1" applyFont="1" applyFill="1" applyBorder="1"/>
    <xf numFmtId="49" fontId="43" fillId="0" borderId="0" xfId="3" applyNumberFormat="1" applyFont="1" applyFill="1" applyBorder="1"/>
    <xf numFmtId="0" fontId="43" fillId="0" borderId="0" xfId="3" applyNumberFormat="1" applyFont="1" applyFill="1" applyBorder="1" applyAlignment="1">
      <alignment wrapText="1"/>
    </xf>
    <xf numFmtId="3" fontId="43" fillId="0" borderId="0" xfId="3" applyNumberFormat="1" applyFont="1" applyFill="1" applyBorder="1"/>
    <xf numFmtId="0" fontId="45" fillId="0" borderId="0" xfId="3" applyNumberFormat="1" applyFont="1" applyFill="1" applyBorder="1" applyAlignment="1">
      <alignment wrapText="1"/>
    </xf>
    <xf numFmtId="3" fontId="45" fillId="0" borderId="0" xfId="3" applyNumberFormat="1" applyFont="1" applyFill="1" applyBorder="1" applyAlignment="1">
      <alignment horizontal="center"/>
    </xf>
    <xf numFmtId="4" fontId="45" fillId="0" borderId="0" xfId="3" applyNumberFormat="1" applyFont="1" applyFill="1" applyBorder="1" applyAlignment="1">
      <alignment horizontal="center"/>
    </xf>
    <xf numFmtId="4" fontId="43" fillId="0" borderId="0" xfId="3" applyNumberFormat="1" applyFont="1" applyFill="1" applyBorder="1" applyAlignment="1">
      <alignment horizontal="left"/>
    </xf>
    <xf numFmtId="3" fontId="43" fillId="0" borderId="0" xfId="3" applyNumberFormat="1" applyFont="1" applyFill="1" applyBorder="1" applyAlignment="1">
      <alignment horizontal="left"/>
    </xf>
    <xf numFmtId="3" fontId="43" fillId="0" borderId="0" xfId="3" applyNumberFormat="1" applyFont="1" applyFill="1" applyBorder="1" applyAlignment="1">
      <alignment horizontal="center"/>
    </xf>
    <xf numFmtId="4" fontId="43" fillId="0" borderId="0" xfId="3" applyNumberFormat="1" applyFont="1" applyFill="1" applyBorder="1"/>
    <xf numFmtId="0" fontId="39" fillId="0" borderId="0" xfId="3" applyFont="1"/>
    <xf numFmtId="0" fontId="43" fillId="0" borderId="0" xfId="3" applyNumberFormat="1" applyFont="1" applyFill="1" applyBorder="1"/>
    <xf numFmtId="0" fontId="45" fillId="0" borderId="24" xfId="3" applyFont="1" applyFill="1" applyBorder="1" applyAlignment="1" applyProtection="1">
      <alignment horizontal="left"/>
    </xf>
    <xf numFmtId="0" fontId="45" fillId="0" borderId="24" xfId="3" applyFont="1" applyFill="1" applyBorder="1" applyAlignment="1" applyProtection="1">
      <alignment horizontal="right" wrapText="1"/>
    </xf>
    <xf numFmtId="49" fontId="43" fillId="0" borderId="0" xfId="3" applyNumberFormat="1" applyFont="1" applyAlignment="1">
      <alignment horizontal="left"/>
    </xf>
    <xf numFmtId="49" fontId="57" fillId="0" borderId="0" xfId="3" applyNumberFormat="1" applyFont="1" applyFill="1" applyBorder="1"/>
    <xf numFmtId="4" fontId="44" fillId="0" borderId="0" xfId="3" applyNumberFormat="1" applyFont="1" applyFill="1" applyBorder="1"/>
    <xf numFmtId="0" fontId="45" fillId="0" borderId="0" xfId="3" applyFont="1" applyFill="1" applyBorder="1" applyAlignment="1" applyProtection="1">
      <alignment horizontal="right" wrapText="1"/>
    </xf>
    <xf numFmtId="0" fontId="43" fillId="27" borderId="89" xfId="3" applyFont="1" applyFill="1" applyBorder="1" applyAlignment="1" applyProtection="1">
      <alignment horizontal="left" vertical="center"/>
    </xf>
    <xf numFmtId="0" fontId="43" fillId="27" borderId="87" xfId="41" applyNumberFormat="1" applyFont="1" applyFill="1" applyBorder="1" applyAlignment="1" applyProtection="1">
      <alignment horizontal="left" vertical="center"/>
    </xf>
    <xf numFmtId="0" fontId="43" fillId="27" borderId="87" xfId="41" applyNumberFormat="1" applyFont="1" applyFill="1" applyBorder="1" applyAlignment="1" applyProtection="1">
      <alignment horizontal="left" vertical="center" wrapText="1"/>
    </xf>
    <xf numFmtId="0" fontId="43" fillId="0" borderId="0" xfId="3" applyNumberFormat="1" applyFont="1" applyFill="1" applyBorder="1" applyAlignment="1">
      <alignment horizontal="left"/>
    </xf>
    <xf numFmtId="10" fontId="43" fillId="27" borderId="87" xfId="41" applyNumberFormat="1" applyFont="1" applyFill="1" applyBorder="1" applyAlignment="1" applyProtection="1">
      <alignment horizontal="right" vertical="center"/>
      <protection locked="0"/>
    </xf>
    <xf numFmtId="4" fontId="41" fillId="39" borderId="95" xfId="1" applyNumberFormat="1" applyFont="1" applyFill="1" applyBorder="1" applyAlignment="1"/>
    <xf numFmtId="4" fontId="41" fillId="24" borderId="95" xfId="1" applyNumberFormat="1" applyFont="1" applyBorder="1" applyAlignment="1">
      <alignment horizontal="center"/>
    </xf>
    <xf numFmtId="3" fontId="59" fillId="0" borderId="0" xfId="3" applyNumberFormat="1" applyFont="1" applyAlignment="1">
      <alignment vertical="center"/>
    </xf>
    <xf numFmtId="14" fontId="62" fillId="0" borderId="106" xfId="0" applyNumberFormat="1" applyFont="1" applyFill="1" applyBorder="1" applyAlignment="1">
      <alignment vertical="center"/>
    </xf>
    <xf numFmtId="171" fontId="62" fillId="0" borderId="107" xfId="0" applyNumberFormat="1" applyFont="1" applyFill="1" applyBorder="1" applyAlignment="1">
      <alignment horizontal="center" vertical="center"/>
    </xf>
    <xf numFmtId="3" fontId="2" fillId="0" borderId="0" xfId="3" applyNumberFormat="1" applyFont="1" applyProtection="1">
      <protection hidden="1"/>
    </xf>
    <xf numFmtId="3" fontId="2" fillId="0" borderId="0" xfId="3" applyNumberFormat="1" applyFont="1" applyAlignment="1" applyProtection="1">
      <alignment vertical="center"/>
      <protection hidden="1"/>
    </xf>
    <xf numFmtId="0" fontId="2" fillId="0" borderId="0" xfId="3" applyFont="1" applyAlignment="1" applyProtection="1">
      <alignment vertical="center" wrapText="1"/>
      <protection hidden="1"/>
    </xf>
    <xf numFmtId="0" fontId="2" fillId="0" borderId="0" xfId="3" applyFont="1" applyAlignment="1" applyProtection="1">
      <alignment vertical="center"/>
      <protection hidden="1"/>
    </xf>
    <xf numFmtId="0" fontId="2" fillId="0" borderId="0" xfId="38" applyFont="1" applyAlignment="1" applyProtection="1">
      <alignment vertical="center"/>
      <protection hidden="1"/>
    </xf>
    <xf numFmtId="0" fontId="2" fillId="0" borderId="0" xfId="3" applyFont="1" applyProtection="1">
      <protection hidden="1"/>
    </xf>
    <xf numFmtId="4" fontId="2" fillId="0" borderId="0" xfId="3" applyNumberFormat="1" applyFont="1" applyProtection="1">
      <protection hidden="1"/>
    </xf>
    <xf numFmtId="3" fontId="41" fillId="0" borderId="0" xfId="3" applyNumberFormat="1" applyFont="1" applyProtection="1">
      <protection hidden="1"/>
    </xf>
    <xf numFmtId="4" fontId="43" fillId="0" borderId="89" xfId="38" applyNumberFormat="1" applyFont="1" applyFill="1" applyBorder="1" applyAlignment="1" applyProtection="1">
      <alignment horizontal="left" vertical="center"/>
    </xf>
    <xf numFmtId="10" fontId="43" fillId="0" borderId="89" xfId="38" applyNumberFormat="1" applyFont="1" applyFill="1" applyBorder="1" applyAlignment="1" applyProtection="1">
      <alignment horizontal="left" vertical="center"/>
    </xf>
    <xf numFmtId="4" fontId="43" fillId="27" borderId="87" xfId="38" applyNumberFormat="1" applyFont="1" applyFill="1" applyBorder="1" applyAlignment="1" applyProtection="1">
      <alignment horizontal="right" vertical="center"/>
      <protection locked="0"/>
    </xf>
    <xf numFmtId="4" fontId="43" fillId="0" borderId="87" xfId="38" applyNumberFormat="1" applyFont="1" applyBorder="1" applyAlignment="1" applyProtection="1">
      <alignment horizontal="right" vertical="center"/>
    </xf>
    <xf numFmtId="0" fontId="13" fillId="0" borderId="0" xfId="38" applyFont="1" applyBorder="1" applyAlignment="1">
      <alignment horizontal="left" vertical="center"/>
    </xf>
    <xf numFmtId="3" fontId="15" fillId="0" borderId="103" xfId="38" applyNumberFormat="1" applyFont="1" applyBorder="1" applyAlignment="1">
      <alignment vertical="center"/>
    </xf>
    <xf numFmtId="3" fontId="15" fillId="0" borderId="79" xfId="38" applyNumberFormat="1" applyFont="1" applyBorder="1" applyAlignment="1">
      <alignment vertical="center"/>
    </xf>
    <xf numFmtId="0" fontId="63" fillId="42" borderId="0" xfId="57" applyFill="1"/>
    <xf numFmtId="49" fontId="63" fillId="42" borderId="0" xfId="57" applyNumberFormat="1" applyFill="1"/>
    <xf numFmtId="0" fontId="63" fillId="0" borderId="0" xfId="57" applyFill="1"/>
    <xf numFmtId="0" fontId="64" fillId="0" borderId="0" xfId="57" applyFont="1" applyFill="1"/>
    <xf numFmtId="0" fontId="65" fillId="42" borderId="0" xfId="57" applyFont="1" applyFill="1"/>
    <xf numFmtId="10" fontId="63" fillId="42" borderId="0" xfId="57" applyNumberFormat="1" applyFill="1"/>
    <xf numFmtId="2" fontId="63" fillId="42" borderId="0" xfId="57" applyNumberFormat="1" applyFill="1"/>
    <xf numFmtId="14" fontId="63" fillId="0" borderId="0" xfId="57" applyNumberFormat="1" applyFill="1"/>
    <xf numFmtId="0" fontId="66" fillId="0" borderId="0" xfId="57" applyFont="1" applyFill="1"/>
    <xf numFmtId="14" fontId="63" fillId="42" borderId="0" xfId="57" applyNumberFormat="1" applyFill="1"/>
    <xf numFmtId="0" fontId="43" fillId="0" borderId="0" xfId="3" applyFont="1" applyFill="1" applyBorder="1" applyAlignment="1" applyProtection="1">
      <alignment horizontal="left" vertical="center" wrapText="1"/>
    </xf>
    <xf numFmtId="0" fontId="54" fillId="0" borderId="0" xfId="57" applyFont="1" applyFill="1"/>
    <xf numFmtId="10" fontId="63" fillId="0" borderId="0" xfId="58" applyNumberFormat="1" applyFont="1" applyFill="1"/>
    <xf numFmtId="2" fontId="63" fillId="0" borderId="0" xfId="57" applyNumberFormat="1" applyFill="1"/>
    <xf numFmtId="0" fontId="38" fillId="0" borderId="0" xfId="38" applyFont="1" applyFill="1" applyAlignment="1">
      <alignment horizontal="center" vertical="center" wrapText="1"/>
    </xf>
    <xf numFmtId="0" fontId="38" fillId="0" borderId="0" xfId="38" applyFont="1" applyFill="1" applyAlignment="1">
      <alignment horizontal="left" vertical="center" wrapText="1"/>
    </xf>
    <xf numFmtId="4" fontId="0" fillId="0" borderId="0" xfId="0" applyNumberFormat="1" applyFill="1" applyAlignment="1">
      <alignment horizontal="center" vertical="center"/>
    </xf>
    <xf numFmtId="170" fontId="38" fillId="0" borderId="0" xfId="38" applyNumberFormat="1" applyFont="1" applyFill="1" applyAlignment="1">
      <alignment horizontal="center" vertical="center" wrapText="1"/>
    </xf>
    <xf numFmtId="0" fontId="38" fillId="0" borderId="0" xfId="38" applyFont="1" applyFill="1" applyAlignment="1">
      <alignment horizontal="left" vertical="top" wrapText="1"/>
    </xf>
    <xf numFmtId="0" fontId="0" fillId="0" borderId="0" xfId="0" applyFill="1" applyAlignment="1"/>
    <xf numFmtId="0" fontId="70" fillId="0" borderId="0" xfId="0" applyFont="1" applyFill="1" applyAlignment="1">
      <alignment horizontal="left" vertical="top" wrapText="1"/>
    </xf>
    <xf numFmtId="0" fontId="70" fillId="0" borderId="0" xfId="0" applyFont="1" applyFill="1" applyBorder="1" applyAlignment="1">
      <alignment horizontal="left" vertical="top" wrapText="1"/>
    </xf>
    <xf numFmtId="0" fontId="38" fillId="0" borderId="0" xfId="0" applyFont="1" applyFill="1" applyAlignment="1">
      <alignment horizontal="left" vertical="top" wrapText="1"/>
    </xf>
    <xf numFmtId="0" fontId="38" fillId="0" borderId="0" xfId="0" applyNumberFormat="1" applyFont="1" applyFill="1" applyAlignment="1">
      <alignment horizontal="left" vertical="top" wrapText="1"/>
    </xf>
    <xf numFmtId="3" fontId="60" fillId="0" borderId="0" xfId="3" applyNumberFormat="1" applyFont="1"/>
    <xf numFmtId="3" fontId="59" fillId="0" borderId="0" xfId="3" applyNumberFormat="1" applyFont="1"/>
    <xf numFmtId="4" fontId="61" fillId="0" borderId="0" xfId="3" applyNumberFormat="1" applyFont="1" applyFill="1" applyBorder="1" applyProtection="1"/>
    <xf numFmtId="0" fontId="44" fillId="43" borderId="88" xfId="3" applyFont="1" applyFill="1" applyBorder="1" applyAlignment="1" applyProtection="1">
      <alignment horizontal="center" vertical="center" wrapText="1"/>
    </xf>
    <xf numFmtId="10" fontId="43" fillId="35" borderId="89" xfId="38" applyNumberFormat="1" applyFont="1" applyFill="1" applyBorder="1" applyAlignment="1" applyProtection="1">
      <alignment horizontal="left" vertical="center"/>
    </xf>
    <xf numFmtId="0" fontId="43" fillId="44" borderId="89" xfId="3" applyFont="1" applyFill="1" applyBorder="1" applyAlignment="1" applyProtection="1">
      <alignment horizontal="left" vertical="center"/>
    </xf>
    <xf numFmtId="4" fontId="43" fillId="44" borderId="87" xfId="0" applyNumberFormat="1" applyFont="1" applyFill="1" applyBorder="1" applyAlignment="1" applyProtection="1">
      <alignment horizontal="right" vertical="center"/>
      <protection locked="0"/>
    </xf>
    <xf numFmtId="10" fontId="43" fillId="44" borderId="87" xfId="41" applyNumberFormat="1" applyFont="1" applyFill="1" applyBorder="1" applyAlignment="1" applyProtection="1">
      <alignment horizontal="right" vertical="center"/>
      <protection locked="0"/>
    </xf>
    <xf numFmtId="4" fontId="43" fillId="44" borderId="87" xfId="38" applyNumberFormat="1" applyFont="1" applyFill="1" applyBorder="1" applyAlignment="1" applyProtection="1">
      <alignment horizontal="right" vertical="center"/>
      <protection locked="0"/>
    </xf>
    <xf numFmtId="0" fontId="72" fillId="45" borderId="89" xfId="3" applyFont="1" applyFill="1" applyBorder="1" applyAlignment="1" applyProtection="1">
      <alignment horizontal="left" vertical="center"/>
    </xf>
    <xf numFmtId="0" fontId="43" fillId="46" borderId="89" xfId="3" applyFont="1" applyFill="1" applyBorder="1" applyAlignment="1" applyProtection="1">
      <alignment horizontal="left" vertical="center"/>
    </xf>
    <xf numFmtId="0" fontId="72" fillId="46" borderId="89" xfId="3" applyFont="1" applyFill="1" applyBorder="1" applyAlignment="1" applyProtection="1">
      <alignment horizontal="left" vertical="center"/>
    </xf>
    <xf numFmtId="0" fontId="73" fillId="45" borderId="89" xfId="3" applyFont="1" applyFill="1" applyBorder="1" applyAlignment="1" applyProtection="1">
      <alignment horizontal="left" vertical="center"/>
    </xf>
    <xf numFmtId="3" fontId="74" fillId="0" borderId="0" xfId="3" applyNumberFormat="1" applyFont="1"/>
    <xf numFmtId="3" fontId="75" fillId="0" borderId="0" xfId="3" applyNumberFormat="1" applyFont="1"/>
    <xf numFmtId="0" fontId="76" fillId="0" borderId="0" xfId="3" applyFont="1" applyFill="1" applyBorder="1" applyProtection="1"/>
    <xf numFmtId="4" fontId="76" fillId="0" borderId="0" xfId="3" applyNumberFormat="1" applyFont="1" applyFill="1" applyBorder="1" applyProtection="1"/>
    <xf numFmtId="3" fontId="2" fillId="0" borderId="0" xfId="3" applyNumberFormat="1" applyFont="1"/>
    <xf numFmtId="3" fontId="58" fillId="0" borderId="0" xfId="3" applyNumberFormat="1" applyFont="1" applyAlignment="1">
      <alignment horizontal="right"/>
    </xf>
    <xf numFmtId="4" fontId="77" fillId="35" borderId="89" xfId="0" applyNumberFormat="1" applyFont="1" applyFill="1" applyBorder="1" applyAlignment="1" applyProtection="1">
      <alignment horizontal="center" vertical="center"/>
    </xf>
    <xf numFmtId="4" fontId="0" fillId="0" borderId="0" xfId="0" applyNumberFormat="1"/>
    <xf numFmtId="0" fontId="70" fillId="0" borderId="0" xfId="0" applyFont="1" applyFill="1" applyAlignment="1">
      <alignment horizontal="left" vertical="center" wrapText="1"/>
    </xf>
    <xf numFmtId="0" fontId="70" fillId="0" borderId="0" xfId="0" applyFont="1" applyFill="1" applyBorder="1" applyAlignment="1">
      <alignment horizontal="left" vertical="center" wrapText="1"/>
    </xf>
    <xf numFmtId="170" fontId="7" fillId="0" borderId="0" xfId="38" applyNumberFormat="1" applyFont="1" applyFill="1" applyAlignment="1">
      <alignment horizontal="center" vertical="center" wrapText="1"/>
    </xf>
    <xf numFmtId="170" fontId="38" fillId="0" borderId="0" xfId="38" applyNumberFormat="1" applyFont="1" applyFill="1" applyBorder="1" applyAlignment="1">
      <alignment horizontal="center" vertical="center" wrapText="1"/>
    </xf>
    <xf numFmtId="0" fontId="38" fillId="0" borderId="0" xfId="38" applyNumberFormat="1" applyFont="1" applyFill="1" applyAlignment="1">
      <alignment horizontal="left" vertical="top" wrapText="1"/>
    </xf>
    <xf numFmtId="0" fontId="38" fillId="0" borderId="0" xfId="0" applyFont="1" applyFill="1" applyAlignment="1">
      <alignment horizontal="center" vertical="center" wrapText="1"/>
    </xf>
    <xf numFmtId="0" fontId="38" fillId="0" borderId="0" xfId="0" applyFont="1" applyFill="1" applyAlignment="1">
      <alignment horizontal="left" vertical="center" wrapText="1"/>
    </xf>
    <xf numFmtId="170" fontId="38" fillId="0" borderId="0" xfId="0" applyNumberFormat="1" applyFont="1" applyFill="1" applyAlignment="1">
      <alignment horizontal="center" vertical="center" wrapText="1"/>
    </xf>
    <xf numFmtId="4" fontId="38" fillId="0" borderId="0" xfId="38" applyNumberFormat="1" applyFont="1" applyFill="1" applyAlignment="1">
      <alignment horizontal="center" vertical="center" wrapText="1"/>
    </xf>
    <xf numFmtId="4" fontId="38" fillId="0" borderId="0" xfId="0" applyNumberFormat="1" applyFont="1" applyFill="1" applyAlignment="1">
      <alignment horizontal="center" vertical="center" wrapText="1"/>
    </xf>
    <xf numFmtId="2" fontId="70" fillId="0" borderId="0" xfId="38" applyNumberFormat="1" applyFont="1" applyFill="1" applyAlignment="1">
      <alignment horizontal="center" vertical="center"/>
    </xf>
    <xf numFmtId="0" fontId="71" fillId="0" borderId="0" xfId="0" applyFont="1" applyFill="1" applyAlignment="1">
      <alignment horizontal="left" vertical="center"/>
    </xf>
    <xf numFmtId="0" fontId="70" fillId="0" borderId="0" xfId="0" applyFont="1" applyFill="1" applyAlignment="1">
      <alignment horizontal="left" vertical="center"/>
    </xf>
    <xf numFmtId="0" fontId="38" fillId="0" borderId="0" xfId="38" applyFont="1" applyFill="1" applyAlignment="1">
      <alignment horizontal="left" vertical="center"/>
    </xf>
    <xf numFmtId="0" fontId="38" fillId="0" borderId="0" xfId="38" applyFont="1" applyFill="1" applyBorder="1" applyAlignment="1">
      <alignment horizontal="left" vertical="center" wrapText="1"/>
    </xf>
    <xf numFmtId="0" fontId="38" fillId="0" borderId="0" xfId="38" applyFont="1" applyFill="1" applyAlignment="1">
      <alignment horizontal="left" wrapText="1"/>
    </xf>
    <xf numFmtId="0" fontId="38" fillId="0" borderId="0" xfId="38" applyFont="1" applyFill="1" applyAlignment="1">
      <alignment horizontal="center" wrapText="1"/>
    </xf>
    <xf numFmtId="170" fontId="0" fillId="0" borderId="0" xfId="0" applyNumberFormat="1" applyFill="1" applyAlignment="1"/>
    <xf numFmtId="0" fontId="0" fillId="0" borderId="0" xfId="0" applyFill="1" applyAlignment="1">
      <alignment horizontal="center" vertical="center" wrapText="1"/>
    </xf>
    <xf numFmtId="0" fontId="38" fillId="0" borderId="0" xfId="38" applyFont="1" applyFill="1" applyAlignment="1">
      <alignment wrapText="1"/>
    </xf>
    <xf numFmtId="0" fontId="38" fillId="0" borderId="0" xfId="38" applyFont="1" applyFill="1" applyAlignment="1">
      <alignment vertical="center" wrapText="1"/>
    </xf>
    <xf numFmtId="170" fontId="38" fillId="0" borderId="0" xfId="38" applyNumberFormat="1" applyFont="1" applyFill="1" applyAlignment="1">
      <alignment horizontal="right" vertical="center" wrapText="1"/>
    </xf>
    <xf numFmtId="170" fontId="7" fillId="0" borderId="0" xfId="38" applyNumberFormat="1" applyFont="1" applyFill="1" applyAlignment="1">
      <alignment horizontal="right" vertical="center" wrapText="1"/>
    </xf>
    <xf numFmtId="170" fontId="38" fillId="0" borderId="0" xfId="38" applyNumberFormat="1" applyFont="1" applyFill="1" applyBorder="1" applyAlignment="1">
      <alignment horizontal="right" vertical="center" wrapText="1"/>
    </xf>
    <xf numFmtId="0" fontId="38" fillId="0" borderId="0" xfId="38" applyNumberFormat="1" applyFont="1" applyFill="1" applyAlignment="1">
      <alignment vertical="center" wrapText="1"/>
    </xf>
    <xf numFmtId="170" fontId="38" fillId="0" borderId="0" xfId="0" applyNumberFormat="1" applyFont="1" applyFill="1" applyAlignment="1">
      <alignment horizontal="right" vertical="center" wrapText="1"/>
    </xf>
    <xf numFmtId="0" fontId="38" fillId="0" borderId="0" xfId="0" applyFont="1" applyFill="1" applyAlignment="1">
      <alignment vertical="center" wrapText="1"/>
    </xf>
    <xf numFmtId="4" fontId="38" fillId="0" borderId="0" xfId="38" applyNumberFormat="1" applyFont="1" applyFill="1" applyAlignment="1">
      <alignment horizontal="right" vertical="center" wrapText="1"/>
    </xf>
    <xf numFmtId="4" fontId="38" fillId="0" borderId="0" xfId="0" applyNumberFormat="1" applyFont="1" applyFill="1" applyAlignment="1">
      <alignment horizontal="right" vertical="center" wrapText="1"/>
    </xf>
    <xf numFmtId="2" fontId="70" fillId="0" borderId="0" xfId="38" applyNumberFormat="1" applyFont="1" applyFill="1" applyAlignment="1">
      <alignment horizontal="right" vertical="center"/>
    </xf>
    <xf numFmtId="0" fontId="38" fillId="0" borderId="0" xfId="0" applyNumberFormat="1" applyFont="1" applyFill="1" applyAlignment="1">
      <alignment horizontal="left" vertical="center" wrapText="1"/>
    </xf>
    <xf numFmtId="0" fontId="70" fillId="0" borderId="0" xfId="0" applyFont="1" applyFill="1" applyBorder="1" applyAlignment="1">
      <alignment vertical="center" wrapText="1"/>
    </xf>
    <xf numFmtId="0" fontId="38" fillId="0" borderId="0" xfId="38" applyFont="1" applyFill="1" applyAlignment="1">
      <alignment horizontal="right" vertical="center" wrapText="1"/>
    </xf>
    <xf numFmtId="0" fontId="70" fillId="0" borderId="0" xfId="0" applyFont="1" applyFill="1" applyAlignment="1">
      <alignment vertical="center" wrapText="1"/>
    </xf>
    <xf numFmtId="2" fontId="68" fillId="0" borderId="3" xfId="59" applyNumberFormat="1" applyFont="1" applyFill="1" applyBorder="1" applyAlignment="1">
      <alignment horizontal="right" vertical="center" wrapText="1"/>
    </xf>
    <xf numFmtId="0" fontId="38" fillId="0" borderId="0" xfId="0" applyFont="1" applyFill="1" applyAlignment="1">
      <alignment horizontal="justify" vertical="center"/>
    </xf>
    <xf numFmtId="2" fontId="38" fillId="0" borderId="0" xfId="38" applyNumberFormat="1" applyFont="1" applyFill="1" applyAlignment="1">
      <alignment horizontal="right" vertical="center" wrapText="1"/>
    </xf>
    <xf numFmtId="170" fontId="0" fillId="0" borderId="0" xfId="0" applyNumberFormat="1" applyFill="1" applyAlignment="1">
      <alignment vertical="center"/>
    </xf>
    <xf numFmtId="3" fontId="2" fillId="0" borderId="0" xfId="3" applyNumberFormat="1" applyFont="1" applyAlignment="1" applyProtection="1">
      <alignment horizontal="center"/>
      <protection hidden="1"/>
    </xf>
    <xf numFmtId="0" fontId="44" fillId="26" borderId="96" xfId="3" applyFont="1" applyFill="1" applyBorder="1" applyAlignment="1" applyProtection="1">
      <alignment horizontal="left" vertical="top" wrapText="1"/>
    </xf>
    <xf numFmtId="0" fontId="44" fillId="26" borderId="91" xfId="3" applyFont="1" applyFill="1" applyBorder="1" applyAlignment="1" applyProtection="1">
      <alignment horizontal="left" vertical="center"/>
    </xf>
    <xf numFmtId="49" fontId="45" fillId="30" borderId="0" xfId="3" applyNumberFormat="1" applyFont="1" applyFill="1" applyAlignment="1">
      <alignment horizontal="center" vertical="center"/>
    </xf>
    <xf numFmtId="49" fontId="45" fillId="30" borderId="95" xfId="3" applyNumberFormat="1" applyFont="1" applyFill="1" applyBorder="1" applyAlignment="1">
      <alignment horizontal="center" vertical="center"/>
    </xf>
    <xf numFmtId="49" fontId="45" fillId="32" borderId="0" xfId="3" applyNumberFormat="1" applyFont="1" applyFill="1" applyAlignment="1">
      <alignment horizontal="center" vertical="center" wrapText="1"/>
    </xf>
    <xf numFmtId="49" fontId="45" fillId="32" borderId="95" xfId="3" applyNumberFormat="1" applyFont="1" applyFill="1" applyBorder="1" applyAlignment="1">
      <alignment horizontal="center" vertical="center" wrapText="1"/>
    </xf>
    <xf numFmtId="0" fontId="44" fillId="26" borderId="96" xfId="3" applyFont="1" applyFill="1" applyBorder="1" applyAlignment="1" applyProtection="1">
      <alignment horizontal="right" vertical="top" wrapText="1"/>
    </xf>
    <xf numFmtId="49" fontId="2" fillId="40" borderId="100" xfId="3" applyNumberFormat="1" applyFont="1" applyFill="1" applyBorder="1" applyAlignment="1">
      <alignment horizontal="left" vertical="top" wrapText="1"/>
    </xf>
    <xf numFmtId="49" fontId="39" fillId="40" borderId="101" xfId="3" applyNumberFormat="1" applyFont="1" applyFill="1" applyBorder="1" applyAlignment="1">
      <alignment horizontal="left" vertical="top"/>
    </xf>
    <xf numFmtId="49" fontId="39" fillId="40" borderId="102" xfId="3" applyNumberFormat="1" applyFont="1" applyFill="1" applyBorder="1" applyAlignment="1">
      <alignment horizontal="left" vertical="top"/>
    </xf>
    <xf numFmtId="49" fontId="39" fillId="40" borderId="103" xfId="3" applyNumberFormat="1" applyFont="1" applyFill="1" applyBorder="1" applyAlignment="1">
      <alignment horizontal="left" vertical="top"/>
    </xf>
    <xf numFmtId="49" fontId="39" fillId="40" borderId="0" xfId="3" applyNumberFormat="1" applyFont="1" applyFill="1" applyBorder="1" applyAlignment="1">
      <alignment horizontal="left" vertical="top"/>
    </xf>
    <xf numFmtId="49" fontId="39" fillId="40" borderId="22" xfId="3" applyNumberFormat="1" applyFont="1" applyFill="1" applyBorder="1" applyAlignment="1">
      <alignment horizontal="left" vertical="top"/>
    </xf>
    <xf numFmtId="49" fontId="39" fillId="40" borderId="23" xfId="3" applyNumberFormat="1" applyFont="1" applyFill="1" applyBorder="1" applyAlignment="1">
      <alignment horizontal="left" vertical="top"/>
    </xf>
    <xf numFmtId="49" fontId="39" fillId="40" borderId="104" xfId="3" applyNumberFormat="1" applyFont="1" applyFill="1" applyBorder="1" applyAlignment="1">
      <alignment horizontal="left" vertical="top"/>
    </xf>
    <xf numFmtId="49" fontId="39" fillId="40" borderId="105" xfId="3" applyNumberFormat="1" applyFont="1" applyFill="1" applyBorder="1" applyAlignment="1">
      <alignment horizontal="left" vertical="top"/>
    </xf>
    <xf numFmtId="4" fontId="41" fillId="28" borderId="0" xfId="3" applyNumberFormat="1" applyFont="1" applyFill="1" applyBorder="1" applyAlignment="1">
      <alignment horizontal="center"/>
    </xf>
    <xf numFmtId="3" fontId="41" fillId="34" borderId="0" xfId="3" applyNumberFormat="1" applyFont="1" applyFill="1" applyAlignment="1">
      <alignment horizontal="center"/>
    </xf>
    <xf numFmtId="3" fontId="41" fillId="33" borderId="0" xfId="3" applyNumberFormat="1" applyFont="1" applyFill="1" applyAlignment="1">
      <alignment horizontal="center" vertical="center"/>
    </xf>
    <xf numFmtId="3" fontId="41" fillId="33" borderId="95" xfId="3" applyNumberFormat="1" applyFont="1" applyFill="1" applyBorder="1" applyAlignment="1">
      <alignment horizontal="center" vertical="center"/>
    </xf>
    <xf numFmtId="3" fontId="41" fillId="33" borderId="0" xfId="3" applyNumberFormat="1" applyFont="1" applyFill="1" applyAlignment="1">
      <alignment horizontal="center" vertical="center" wrapText="1"/>
    </xf>
    <xf numFmtId="3" fontId="41" fillId="33" borderId="95" xfId="3" applyNumberFormat="1" applyFont="1" applyFill="1" applyBorder="1" applyAlignment="1">
      <alignment horizontal="center" vertical="center" wrapText="1"/>
    </xf>
    <xf numFmtId="4" fontId="41" fillId="41" borderId="95" xfId="3" applyNumberFormat="1" applyFont="1" applyFill="1" applyBorder="1" applyAlignment="1">
      <alignment horizontal="center"/>
    </xf>
    <xf numFmtId="4" fontId="41" fillId="25" borderId="97" xfId="2" applyNumberFormat="1" applyFont="1" applyBorder="1" applyAlignment="1">
      <alignment horizontal="center"/>
    </xf>
    <xf numFmtId="4" fontId="41" fillId="25" borderId="98" xfId="2" applyNumberFormat="1" applyFont="1" applyBorder="1" applyAlignment="1">
      <alignment horizontal="center"/>
    </xf>
    <xf numFmtId="4" fontId="41" fillId="25" borderId="99" xfId="2" applyNumberFormat="1" applyFont="1" applyBorder="1" applyAlignment="1">
      <alignment horizontal="center"/>
    </xf>
    <xf numFmtId="4" fontId="40" fillId="29" borderId="95" xfId="3" applyNumberFormat="1" applyFont="1" applyFill="1" applyBorder="1" applyAlignment="1">
      <alignment horizontal="center"/>
    </xf>
    <xf numFmtId="1" fontId="40" fillId="31" borderId="95" xfId="3" applyNumberFormat="1" applyFont="1" applyFill="1" applyBorder="1" applyAlignment="1">
      <alignment horizontal="center"/>
    </xf>
    <xf numFmtId="1" fontId="40" fillId="29" borderId="95" xfId="3" applyNumberFormat="1" applyFont="1" applyFill="1" applyBorder="1" applyAlignment="1">
      <alignment horizontal="center"/>
    </xf>
    <xf numFmtId="0" fontId="6" fillId="0" borderId="46" xfId="0" applyFont="1" applyBorder="1" applyAlignment="1">
      <alignment horizontal="center" vertical="center"/>
    </xf>
    <xf numFmtId="0" fontId="6" fillId="0" borderId="83" xfId="0" applyFont="1" applyBorder="1" applyAlignment="1">
      <alignment horizontal="center" vertical="center"/>
    </xf>
    <xf numFmtId="0" fontId="7" fillId="0" borderId="48" xfId="0" applyFont="1" applyBorder="1" applyAlignment="1">
      <alignment horizontal="center" vertical="center"/>
    </xf>
    <xf numFmtId="0" fontId="1" fillId="0" borderId="84" xfId="0" applyFont="1" applyBorder="1" applyAlignment="1">
      <alignment horizontal="center" vertical="center"/>
    </xf>
    <xf numFmtId="0" fontId="0" fillId="0" borderId="45" xfId="0" applyBorder="1" applyAlignment="1">
      <alignment horizontal="center" vertical="center"/>
    </xf>
    <xf numFmtId="0" fontId="0" fillId="0" borderId="45" xfId="0" applyBorder="1" applyAlignment="1">
      <alignment vertical="center"/>
    </xf>
    <xf numFmtId="0" fontId="1" fillId="0" borderId="75" xfId="0" applyFont="1" applyBorder="1" applyAlignment="1">
      <alignment horizontal="center" vertical="center" wrapText="1"/>
    </xf>
    <xf numFmtId="0" fontId="0" fillId="0" borderId="70" xfId="0" applyBorder="1" applyAlignment="1">
      <alignment horizontal="center" vertical="center"/>
    </xf>
    <xf numFmtId="0" fontId="8" fillId="0" borderId="55" xfId="0" applyFont="1" applyBorder="1" applyAlignment="1">
      <alignment horizontal="center" vertical="center"/>
    </xf>
    <xf numFmtId="0" fontId="9" fillId="0" borderId="56" xfId="0" applyFont="1" applyBorder="1" applyAlignment="1">
      <alignment horizontal="center" vertical="center"/>
    </xf>
    <xf numFmtId="0" fontId="9" fillId="0" borderId="57" xfId="0" applyFont="1" applyBorder="1" applyAlignment="1">
      <alignment horizontal="center" vertical="center"/>
    </xf>
    <xf numFmtId="166" fontId="8" fillId="0" borderId="55" xfId="0" applyNumberFormat="1" applyFont="1" applyBorder="1" applyAlignment="1">
      <alignment horizontal="center" vertical="center"/>
    </xf>
    <xf numFmtId="166" fontId="9" fillId="0" borderId="57" xfId="0" applyNumberFormat="1" applyFont="1" applyBorder="1" applyAlignment="1">
      <alignment horizontal="center" vertical="center"/>
    </xf>
    <xf numFmtId="0" fontId="1" fillId="0" borderId="43" xfId="0" applyFont="1" applyBorder="1" applyAlignment="1">
      <alignment horizontal="center" vertical="center"/>
    </xf>
    <xf numFmtId="0" fontId="1" fillId="0" borderId="85" xfId="0" applyFont="1" applyBorder="1" applyAlignment="1">
      <alignment horizontal="center" vertical="center"/>
    </xf>
    <xf numFmtId="0" fontId="1" fillId="0" borderId="19" xfId="0" applyFont="1" applyBorder="1" applyAlignment="1">
      <alignment horizontal="center" vertical="center"/>
    </xf>
    <xf numFmtId="0" fontId="0" fillId="0" borderId="20" xfId="0" applyBorder="1" applyAlignment="1">
      <alignment horizontal="center" vertical="center"/>
    </xf>
    <xf numFmtId="0" fontId="1" fillId="0" borderId="0" xfId="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1" fillId="0" borderId="18" xfId="0" applyFont="1" applyBorder="1" applyAlignment="1">
      <alignment vertical="top" wrapText="1"/>
    </xf>
    <xf numFmtId="0" fontId="0" fillId="0" borderId="19" xfId="0" applyBorder="1" applyAlignment="1">
      <alignment vertical="top"/>
    </xf>
    <xf numFmtId="0" fontId="0" fillId="0" borderId="20" xfId="0" applyBorder="1" applyAlignment="1">
      <alignment vertical="top"/>
    </xf>
    <xf numFmtId="0" fontId="0" fillId="0" borderId="21" xfId="0" applyBorder="1" applyAlignment="1">
      <alignment vertical="top"/>
    </xf>
    <xf numFmtId="0" fontId="0" fillId="0" borderId="0" xfId="0" applyBorder="1" applyAlignment="1">
      <alignment vertical="top"/>
    </xf>
    <xf numFmtId="0" fontId="0" fillId="0" borderId="22" xfId="0" applyBorder="1" applyAlignment="1">
      <alignment vertical="top"/>
    </xf>
    <xf numFmtId="0" fontId="0" fillId="0" borderId="67" xfId="0" applyBorder="1" applyAlignment="1">
      <alignment vertical="top"/>
    </xf>
    <xf numFmtId="0" fontId="0" fillId="0" borderId="36" xfId="0" applyBorder="1" applyAlignment="1">
      <alignment vertical="top"/>
    </xf>
    <xf numFmtId="0" fontId="0" fillId="0" borderId="37" xfId="0" applyBorder="1" applyAlignment="1">
      <alignment vertical="top"/>
    </xf>
    <xf numFmtId="3" fontId="58" fillId="0" borderId="0" xfId="3" applyNumberFormat="1" applyFont="1" applyAlignment="1">
      <alignment horizontal="right" wrapText="1"/>
    </xf>
    <xf numFmtId="0" fontId="43" fillId="0" borderId="0" xfId="3" applyNumberFormat="1" applyFont="1" applyAlignment="1">
      <alignment horizontal="left"/>
    </xf>
    <xf numFmtId="14" fontId="43" fillId="0" borderId="0" xfId="3" applyNumberFormat="1" applyFont="1" applyAlignment="1">
      <alignment horizontal="left"/>
    </xf>
    <xf numFmtId="0" fontId="1" fillId="0" borderId="22" xfId="0" applyFont="1" applyBorder="1" applyAlignment="1">
      <alignment horizontal="center" vertic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6" fillId="0" borderId="0" xfId="0" applyFont="1" applyBorder="1" applyAlignment="1">
      <alignment horizontal="center" vertical="center"/>
    </xf>
    <xf numFmtId="0" fontId="47" fillId="47" borderId="95" xfId="3" applyFont="1" applyFill="1" applyBorder="1" applyAlignment="1">
      <alignment horizontal="center" wrapText="1"/>
    </xf>
    <xf numFmtId="0" fontId="47" fillId="27" borderId="95" xfId="3" applyFont="1" applyFill="1" applyBorder="1" applyAlignment="1">
      <alignment horizontal="center" wrapText="1"/>
    </xf>
    <xf numFmtId="0" fontId="47" fillId="48" borderId="0" xfId="3" applyFont="1" applyFill="1" applyBorder="1" applyAlignment="1">
      <alignment horizontal="center" wrapText="1"/>
    </xf>
    <xf numFmtId="0" fontId="3" fillId="0" borderId="18" xfId="0" applyFont="1" applyBorder="1" applyAlignment="1">
      <alignment horizontal="center" vertical="center" wrapText="1"/>
    </xf>
    <xf numFmtId="0" fontId="4" fillId="0" borderId="19" xfId="0" applyFont="1" applyBorder="1" applyAlignment="1">
      <alignment horizontal="center" vertical="center" wrapText="1"/>
    </xf>
    <xf numFmtId="0" fontId="4" fillId="0" borderId="20" xfId="0" applyFont="1" applyBorder="1" applyAlignment="1">
      <alignment horizontal="center" vertical="center" wrapText="1"/>
    </xf>
    <xf numFmtId="0" fontId="4" fillId="0" borderId="103" xfId="0" applyFont="1" applyBorder="1" applyAlignment="1">
      <alignment horizontal="center" vertical="center" wrapText="1"/>
    </xf>
    <xf numFmtId="0" fontId="4" fillId="0" borderId="0" xfId="0" applyFont="1" applyAlignment="1">
      <alignment horizontal="center" vertical="center" wrapText="1"/>
    </xf>
    <xf numFmtId="0" fontId="4" fillId="0" borderId="22" xfId="0" applyFont="1" applyBorder="1" applyAlignment="1">
      <alignment horizontal="center" vertical="center" wrapText="1"/>
    </xf>
    <xf numFmtId="0" fontId="4" fillId="0" borderId="23" xfId="0" applyFont="1" applyBorder="1" applyAlignment="1">
      <alignment horizontal="center" vertical="center" wrapText="1"/>
    </xf>
    <xf numFmtId="0" fontId="4" fillId="0" borderId="104" xfId="0" applyFont="1" applyBorder="1" applyAlignment="1">
      <alignment horizontal="center" vertical="center" wrapText="1"/>
    </xf>
    <xf numFmtId="0" fontId="4" fillId="0" borderId="105" xfId="0" applyFont="1" applyBorder="1" applyAlignment="1">
      <alignment horizontal="center" vertical="center" wrapText="1"/>
    </xf>
  </cellXfs>
  <cellStyles count="60">
    <cellStyle name="20 % - Accent1" xfId="4"/>
    <cellStyle name="20 % - Accent2" xfId="5"/>
    <cellStyle name="20 % - Accent3" xfId="6"/>
    <cellStyle name="20 % - Accent4" xfId="7"/>
    <cellStyle name="20 % - Accent5" xfId="8"/>
    <cellStyle name="20 % - Accent6" xfId="9"/>
    <cellStyle name="40 % - Accent1" xfId="10"/>
    <cellStyle name="40 % - Accent2" xfId="11"/>
    <cellStyle name="40 % - Accent3" xfId="12"/>
    <cellStyle name="40 % - Accent4" xfId="13"/>
    <cellStyle name="40 % - Accent5" xfId="14"/>
    <cellStyle name="40 % - Accent6" xfId="15"/>
    <cellStyle name="60 % - Accent1" xfId="16"/>
    <cellStyle name="60 % - Accent2" xfId="17"/>
    <cellStyle name="60 % - Accent3" xfId="18"/>
    <cellStyle name="60 % - Accent4" xfId="19"/>
    <cellStyle name="60 % - Accent5" xfId="20"/>
    <cellStyle name="60 % - Accent6" xfId="21"/>
    <cellStyle name="60% - Énfasis4" xfId="1" builtinId="44"/>
    <cellStyle name="Accent1" xfId="22"/>
    <cellStyle name="Accent2" xfId="23"/>
    <cellStyle name="Accent3" xfId="24"/>
    <cellStyle name="Accent4" xfId="25"/>
    <cellStyle name="Accent5" xfId="26"/>
    <cellStyle name="Accent6" xfId="27"/>
    <cellStyle name="Avertissement" xfId="28"/>
    <cellStyle name="Calcul" xfId="29"/>
    <cellStyle name="Cellule liée" xfId="30"/>
    <cellStyle name="Commentaire" xfId="31"/>
    <cellStyle name="Commentaire 2" xfId="32"/>
    <cellStyle name="Commentaire 2 2" xfId="53"/>
    <cellStyle name="Commentaire 3" xfId="52"/>
    <cellStyle name="Entrada" xfId="2" builtinId="20"/>
    <cellStyle name="Entrée" xfId="33"/>
    <cellStyle name="Euro" xfId="34"/>
    <cellStyle name="Euro 2" xfId="35"/>
    <cellStyle name="Euro 2 2" xfId="55"/>
    <cellStyle name="Euro 3" xfId="54"/>
    <cellStyle name="Insatisfaisant" xfId="36"/>
    <cellStyle name="Neutre" xfId="37"/>
    <cellStyle name="Normal" xfId="0" builtinId="0"/>
    <cellStyle name="Normal 2" xfId="3"/>
    <cellStyle name="Normal 3" xfId="38"/>
    <cellStyle name="Normal 4" xfId="39"/>
    <cellStyle name="Normal 5" xfId="57"/>
    <cellStyle name="Normal_Hoja1" xfId="59"/>
    <cellStyle name="Porcentaje" xfId="58" builtinId="5"/>
    <cellStyle name="Porcentaje 2" xfId="41"/>
    <cellStyle name="Porcentaje 2 2" xfId="56"/>
    <cellStyle name="Porcentaje 3" xfId="40"/>
    <cellStyle name="Satisfaisant" xfId="42"/>
    <cellStyle name="Sortie" xfId="43"/>
    <cellStyle name="Texte explicatif" xfId="44"/>
    <cellStyle name="Titre" xfId="45"/>
    <cellStyle name="Titre 1" xfId="46"/>
    <cellStyle name="Titre 2" xfId="47"/>
    <cellStyle name="Titre 3" xfId="48"/>
    <cellStyle name="Titre 4" xfId="49"/>
    <cellStyle name="Total 2" xfId="50"/>
    <cellStyle name="Vérification" xfId="51"/>
  </cellStyles>
  <dxfs count="23">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ont>
        <b/>
        <i val="0"/>
        <condense val="0"/>
        <extend val="0"/>
        <color indexed="9"/>
      </font>
      <fill>
        <patternFill>
          <bgColor indexed="10"/>
        </patternFill>
      </fill>
    </dxf>
    <dxf>
      <font>
        <b/>
        <i val="0"/>
        <condense val="0"/>
        <extend val="0"/>
        <color indexed="9"/>
      </font>
      <fill>
        <patternFill>
          <bgColor indexed="17"/>
        </patternFill>
      </fill>
    </dxf>
    <dxf>
      <fill>
        <patternFill>
          <bgColor indexed="44"/>
        </patternFill>
      </fill>
    </dxf>
    <dxf>
      <fill>
        <patternFill>
          <bgColor rgb="FFFFFF99"/>
        </patternFill>
      </fill>
    </dxf>
    <dxf>
      <fill>
        <patternFill>
          <bgColor indexed="44"/>
        </patternFill>
      </fill>
    </dxf>
    <dxf>
      <fill>
        <patternFill>
          <bgColor rgb="FFFFFF99"/>
        </patternFill>
      </fill>
    </dxf>
    <dxf>
      <fill>
        <patternFill>
          <bgColor indexed="44"/>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43"/>
        </patternFill>
      </fill>
    </dxf>
    <dxf>
      <fill>
        <patternFill>
          <bgColor theme="0"/>
        </patternFill>
      </fill>
    </dxf>
    <dxf>
      <fill>
        <patternFill>
          <bgColor rgb="FF99CCFF"/>
        </patternFill>
      </fill>
    </dxf>
    <dxf>
      <fill>
        <patternFill>
          <bgColor rgb="FFFFFF99"/>
        </patternFill>
      </fill>
    </dxf>
    <dxf>
      <fill>
        <patternFill>
          <bgColor rgb="FFFFFF99"/>
        </patternFill>
      </fill>
    </dxf>
    <dxf>
      <fill>
        <patternFill>
          <bgColor indexed="10"/>
        </patternFill>
      </fill>
    </dxf>
    <dxf>
      <numFmt numFmtId="0" formatCode="General"/>
      <fill>
        <patternFill patternType="solid">
          <fgColor rgb="FF000000"/>
          <bgColor rgb="FFFFFF00"/>
        </patternFill>
      </fill>
    </dxf>
  </dxfs>
  <tableStyles count="0" defaultTableStyle="TableStyleMedium2" defaultPivotStyle="PivotStyleLight16"/>
  <colors>
    <mruColors>
      <color rgb="FF000080"/>
      <color rgb="FFFFFFCC"/>
      <color rgb="FFFFFF99"/>
      <color rgb="FFFFFFFF"/>
      <color rgb="FF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1464806222169299E-2"/>
          <c:y val="5.5028462998102469E-2"/>
          <c:w val="0.93428417449476575"/>
          <c:h val="0.84440227703984816"/>
        </c:manualLayout>
      </c:layout>
      <c:lineChart>
        <c:grouping val="standard"/>
        <c:varyColors val="0"/>
        <c:ser>
          <c:idx val="1"/>
          <c:order val="0"/>
          <c:tx>
            <c:strRef>
              <c:f>Tesoreria!$AG$4</c:f>
              <c:strCache>
                <c:ptCount val="1"/>
                <c:pt idx="0">
                  <c:v>Pagos acumulados</c:v>
                </c:pt>
              </c:strCache>
            </c:strRef>
          </c:tx>
          <c:spPr>
            <a:ln w="38100">
              <a:solidFill>
                <a:srgbClr val="FF0000"/>
              </a:solidFill>
              <a:prstDash val="solid"/>
            </a:ln>
          </c:spPr>
          <c:marker>
            <c:symbol val="square"/>
            <c:size val="6"/>
            <c:spPr>
              <a:solidFill>
                <a:srgbClr val="FF0000"/>
              </a:solidFill>
              <a:ln>
                <a:solidFill>
                  <a:srgbClr val="FF0000"/>
                </a:solidFill>
                <a:prstDash val="solid"/>
              </a:ln>
            </c:spPr>
          </c:marker>
          <c:val>
            <c:numRef>
              <c:f>Tesoreria!$AH$4:$BE$4</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1"/>
          <c:tx>
            <c:strRef>
              <c:f>Tesoreria!$AG$5</c:f>
              <c:strCache>
                <c:ptCount val="1"/>
                <c:pt idx="0">
                  <c:v>Cobros acumulados</c:v>
                </c:pt>
              </c:strCache>
            </c:strRef>
          </c:tx>
          <c:spPr>
            <a:ln w="38100">
              <a:solidFill>
                <a:srgbClr val="000080"/>
              </a:solidFill>
              <a:prstDash val="solid"/>
            </a:ln>
          </c:spPr>
          <c:marker>
            <c:symbol val="diamond"/>
            <c:size val="6"/>
            <c:spPr>
              <a:solidFill>
                <a:srgbClr val="000080"/>
              </a:solidFill>
              <a:ln>
                <a:solidFill>
                  <a:srgbClr val="000080"/>
                </a:solidFill>
                <a:prstDash val="solid"/>
              </a:ln>
            </c:spPr>
          </c:marker>
          <c:val>
            <c:numRef>
              <c:f>Tesoreria!$AH$5:$BE$5</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23264384"/>
        <c:axId val="123373056"/>
      </c:lineChart>
      <c:catAx>
        <c:axId val="1232643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Calibri"/>
                <a:ea typeface="Calibri"/>
                <a:cs typeface="Calibri"/>
              </a:defRPr>
            </a:pPr>
            <a:endParaRPr lang="es-ES"/>
          </a:p>
        </c:txPr>
        <c:crossAx val="123373056"/>
        <c:crosses val="autoZero"/>
        <c:auto val="1"/>
        <c:lblAlgn val="ctr"/>
        <c:lblOffset val="100"/>
        <c:tickLblSkip val="1"/>
        <c:tickMarkSkip val="1"/>
        <c:noMultiLvlLbl val="0"/>
      </c:catAx>
      <c:valAx>
        <c:axId val="123373056"/>
        <c:scaling>
          <c:orientation val="minMax"/>
        </c:scaling>
        <c:delete val="0"/>
        <c:axPos val="l"/>
        <c:majorGridlines>
          <c:spPr>
            <a:ln w="3175">
              <a:solidFill>
                <a:srgbClr val="000000"/>
              </a:solidFill>
              <a:prstDash val="solid"/>
            </a:ln>
          </c:spPr>
        </c:majorGridlines>
        <c:numFmt formatCode="#,##0" sourceLinked="1"/>
        <c:majorTickMark val="out"/>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Calibri"/>
                <a:ea typeface="Calibri"/>
                <a:cs typeface="Calibri"/>
              </a:defRPr>
            </a:pPr>
            <a:endParaRPr lang="es-ES"/>
          </a:p>
        </c:txPr>
        <c:crossAx val="123264384"/>
        <c:crosses val="autoZero"/>
        <c:crossBetween val="between"/>
      </c:valAx>
      <c:spPr>
        <a:solidFill>
          <a:srgbClr val="FFFFCC"/>
        </a:solidFill>
        <a:ln w="25400">
          <a:noFill/>
        </a:ln>
      </c:spPr>
    </c:plotArea>
    <c:legend>
      <c:legendPos val="r"/>
      <c:legendEntry>
        <c:idx val="1"/>
        <c:txPr>
          <a:bodyPr/>
          <a:lstStyle/>
          <a:p>
            <a:pPr>
              <a:defRPr sz="1100" b="1" i="0" u="none" strike="noStrike" baseline="0">
                <a:solidFill>
                  <a:srgbClr val="000000"/>
                </a:solidFill>
                <a:latin typeface="Calibri"/>
                <a:ea typeface="Calibri"/>
                <a:cs typeface="Calibri"/>
              </a:defRPr>
            </a:pPr>
            <a:endParaRPr lang="es-ES"/>
          </a:p>
        </c:txPr>
      </c:legendEntry>
      <c:layout>
        <c:manualLayout>
          <c:xMode val="edge"/>
          <c:yMode val="edge"/>
          <c:x val="7.2050756125793064E-2"/>
          <c:y val="9.8671726755218223E-2"/>
          <c:w val="0.17418860647169696"/>
          <c:h val="9.2979127134724851E-2"/>
        </c:manualLayout>
      </c:layout>
      <c:overlay val="0"/>
      <c:spPr>
        <a:solidFill>
          <a:srgbClr val="FFFFFF"/>
        </a:solidFill>
        <a:ln w="3175">
          <a:solidFill>
            <a:srgbClr val="000000"/>
          </a:solidFill>
          <a:prstDash val="solid"/>
        </a:ln>
      </c:spPr>
      <c:txPr>
        <a:bodyPr/>
        <a:lstStyle/>
        <a:p>
          <a:pPr>
            <a:defRPr sz="1100" b="1" i="0" u="none" strike="noStrike" baseline="0">
              <a:solidFill>
                <a:srgbClr val="000000"/>
              </a:solidFill>
              <a:latin typeface="Calibri"/>
              <a:ea typeface="Calibri"/>
              <a:cs typeface="Calibri"/>
            </a:defRPr>
          </a:pPr>
          <a:endParaRPr lang="es-ES"/>
        </a:p>
      </c:txPr>
    </c:legend>
    <c:plotVisOnly val="1"/>
    <c:dispBlanksAs val="gap"/>
    <c:showDLblsOverMax val="0"/>
  </c:chart>
  <c:spPr>
    <a:solidFill>
      <a:srgbClr val="FFFFFF"/>
    </a:solidFill>
    <a:ln w="3175">
      <a:solidFill>
        <a:srgbClr val="000000"/>
      </a:solidFill>
      <a:prstDash val="solid"/>
    </a:ln>
  </c:spPr>
  <c:txPr>
    <a:bodyPr/>
    <a:lstStyle/>
    <a:p>
      <a:pPr>
        <a:defRPr sz="2025" b="0" i="0" u="none" strike="noStrike" baseline="0">
          <a:solidFill>
            <a:srgbClr val="000000"/>
          </a:solidFill>
          <a:latin typeface="Arial"/>
          <a:ea typeface="Arial"/>
          <a:cs typeface="Arial"/>
        </a:defRPr>
      </a:pPr>
      <a:endParaRPr lang="es-ES"/>
    </a:p>
  </c:txPr>
  <c:printSettings>
    <c:headerFooter alignWithMargins="0"/>
    <c:pageMargins b="0.984251969" l="0.78740157499999996" r="0.78740157499999996" t="0.984251969" header="0.4921259845" footer="0.4921259845"/>
    <c:pageSetup paperSize="9" orientation="landscape"/>
  </c:printSettings>
</c:chartSpace>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3.gif"/></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609600</xdr:colOff>
      <xdr:row>41</xdr:row>
      <xdr:rowOff>19050</xdr:rowOff>
    </xdr:from>
    <xdr:to>
      <xdr:col>7</xdr:col>
      <xdr:colOff>409575</xdr:colOff>
      <xdr:row>43</xdr:row>
      <xdr:rowOff>95250</xdr:rowOff>
    </xdr:to>
    <xdr:sp macro="" textlink="">
      <xdr:nvSpPr>
        <xdr:cNvPr id="2091" name="Line 1"/>
        <xdr:cNvSpPr>
          <a:spLocks noChangeShapeType="1"/>
        </xdr:cNvSpPr>
      </xdr:nvSpPr>
      <xdr:spPr bwMode="auto">
        <a:xfrm flipH="1" flipV="1">
          <a:off x="2076450" y="6515100"/>
          <a:ext cx="742950" cy="4191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19050</xdr:colOff>
      <xdr:row>45</xdr:row>
      <xdr:rowOff>85725</xdr:rowOff>
    </xdr:from>
    <xdr:to>
      <xdr:col>7</xdr:col>
      <xdr:colOff>400050</xdr:colOff>
      <xdr:row>49</xdr:row>
      <xdr:rowOff>85725</xdr:rowOff>
    </xdr:to>
    <xdr:sp macro="" textlink="">
      <xdr:nvSpPr>
        <xdr:cNvPr id="2092" name="Line 2"/>
        <xdr:cNvSpPr>
          <a:spLocks noChangeShapeType="1"/>
        </xdr:cNvSpPr>
      </xdr:nvSpPr>
      <xdr:spPr bwMode="auto">
        <a:xfrm flipH="1">
          <a:off x="2200275" y="7267575"/>
          <a:ext cx="609600" cy="6858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19050</xdr:colOff>
      <xdr:row>48</xdr:row>
      <xdr:rowOff>95250</xdr:rowOff>
    </xdr:from>
    <xdr:to>
      <xdr:col>7</xdr:col>
      <xdr:colOff>419100</xdr:colOff>
      <xdr:row>58</xdr:row>
      <xdr:rowOff>85725</xdr:rowOff>
    </xdr:to>
    <xdr:sp macro="" textlink="">
      <xdr:nvSpPr>
        <xdr:cNvPr id="2093" name="Line 3"/>
        <xdr:cNvSpPr>
          <a:spLocks noChangeShapeType="1"/>
        </xdr:cNvSpPr>
      </xdr:nvSpPr>
      <xdr:spPr bwMode="auto">
        <a:xfrm flipH="1">
          <a:off x="2200275" y="7791450"/>
          <a:ext cx="628650" cy="1704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xdr:row>
      <xdr:rowOff>114301</xdr:rowOff>
    </xdr:from>
    <xdr:to>
      <xdr:col>3</xdr:col>
      <xdr:colOff>954698</xdr:colOff>
      <xdr:row>3</xdr:row>
      <xdr:rowOff>38101</xdr:rowOff>
    </xdr:to>
    <xdr:pic>
      <xdr:nvPicPr>
        <xdr:cNvPr id="4" name="3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257176"/>
          <a:ext cx="2031023" cy="209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xdr:colOff>
      <xdr:row>0</xdr:row>
      <xdr:rowOff>76200</xdr:rowOff>
    </xdr:from>
    <xdr:to>
      <xdr:col>3</xdr:col>
      <xdr:colOff>625570</xdr:colOff>
      <xdr:row>3</xdr:row>
      <xdr:rowOff>95250</xdr:rowOff>
    </xdr:to>
    <xdr:pic>
      <xdr:nvPicPr>
        <xdr:cNvPr id="4" name="3 Imagen"/>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9199" t="14493" b="17391"/>
        <a:stretch/>
      </xdr:blipFill>
      <xdr:spPr>
        <a:xfrm>
          <a:off x="28575" y="76200"/>
          <a:ext cx="1692370" cy="4476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19049</xdr:colOff>
      <xdr:row>0</xdr:row>
      <xdr:rowOff>104775</xdr:rowOff>
    </xdr:from>
    <xdr:to>
      <xdr:col>3</xdr:col>
      <xdr:colOff>971549</xdr:colOff>
      <xdr:row>3</xdr:row>
      <xdr:rowOff>47625</xdr:rowOff>
    </xdr:to>
    <xdr:pic>
      <xdr:nvPicPr>
        <xdr:cNvPr id="4" name="3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306" t="24401" b="25515"/>
        <a:stretch/>
      </xdr:blipFill>
      <xdr:spPr>
        <a:xfrm>
          <a:off x="19049" y="104775"/>
          <a:ext cx="204787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21</xdr:row>
      <xdr:rowOff>0</xdr:rowOff>
    </xdr:from>
    <xdr:to>
      <xdr:col>29</xdr:col>
      <xdr:colOff>0</xdr:colOff>
      <xdr:row>52</xdr:row>
      <xdr:rowOff>0</xdr:rowOff>
    </xdr:to>
    <xdr:graphicFrame macro="">
      <xdr:nvGraphicFramePr>
        <xdr:cNvPr id="1040"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38"/>
  <sheetViews>
    <sheetView workbookViewId="0">
      <selection activeCell="U7" sqref="U7"/>
    </sheetView>
  </sheetViews>
  <sheetFormatPr baseColWidth="10" defaultColWidth="9.140625" defaultRowHeight="12.75" x14ac:dyDescent="0.2"/>
  <cols>
    <col min="1" max="1" width="28.85546875" style="517" customWidth="1" collapsed="1"/>
    <col min="2" max="2" width="11.42578125" style="515" customWidth="1" collapsed="1"/>
    <col min="3" max="3" width="41.28515625" style="517" customWidth="1" collapsed="1"/>
    <col min="4" max="4" width="11.42578125" style="517" hidden="1" customWidth="1" collapsed="1"/>
    <col min="5" max="16384" width="9.140625" style="517" collapsed="1"/>
  </cols>
  <sheetData>
    <row r="2" spans="1:21" x14ac:dyDescent="0.2">
      <c r="A2" s="515" t="s">
        <v>21</v>
      </c>
      <c r="B2" s="516" t="s">
        <v>12589</v>
      </c>
    </row>
    <row r="3" spans="1:21" x14ac:dyDescent="0.2">
      <c r="A3" s="515" t="s">
        <v>8152</v>
      </c>
      <c r="B3" s="516" t="s">
        <v>12590</v>
      </c>
    </row>
    <row r="4" spans="1:21" x14ac:dyDescent="0.2">
      <c r="A4" s="515" t="s">
        <v>8153</v>
      </c>
      <c r="B4" s="516" t="s">
        <v>12591</v>
      </c>
      <c r="D4" s="526"/>
    </row>
    <row r="5" spans="1:21" x14ac:dyDescent="0.2">
      <c r="A5" s="515" t="s">
        <v>8154</v>
      </c>
      <c r="B5" s="516" t="s">
        <v>12592</v>
      </c>
      <c r="D5" s="526"/>
    </row>
    <row r="6" spans="1:21" x14ac:dyDescent="0.2">
      <c r="A6" s="515" t="s">
        <v>80</v>
      </c>
      <c r="B6" s="516" t="s">
        <v>12593</v>
      </c>
      <c r="D6" s="526"/>
    </row>
    <row r="7" spans="1:21" x14ac:dyDescent="0.2">
      <c r="A7" s="515" t="s">
        <v>8123</v>
      </c>
      <c r="B7" s="516" t="s">
        <v>116</v>
      </c>
      <c r="D7" s="518"/>
      <c r="U7" s="517" t="s">
        <v>8155</v>
      </c>
    </row>
    <row r="8" spans="1:21" x14ac:dyDescent="0.2">
      <c r="A8" s="515" t="s">
        <v>8118</v>
      </c>
      <c r="B8" s="516" t="s">
        <v>8167</v>
      </c>
    </row>
    <row r="9" spans="1:21" x14ac:dyDescent="0.2">
      <c r="A9" s="515" t="s">
        <v>81</v>
      </c>
      <c r="B9" s="516" t="s">
        <v>8168</v>
      </c>
      <c r="D9" s="518"/>
    </row>
    <row r="10" spans="1:21" x14ac:dyDescent="0.2">
      <c r="A10" s="515" t="s">
        <v>8119</v>
      </c>
      <c r="B10" s="516" t="s">
        <v>8163</v>
      </c>
      <c r="D10" s="518"/>
    </row>
    <row r="11" spans="1:21" x14ac:dyDescent="0.2">
      <c r="A11" s="515" t="s">
        <v>97</v>
      </c>
      <c r="B11" s="516" t="s">
        <v>8164</v>
      </c>
      <c r="D11" s="518"/>
    </row>
    <row r="12" spans="1:21" x14ac:dyDescent="0.2">
      <c r="A12" s="515" t="s">
        <v>94</v>
      </c>
      <c r="B12" s="516" t="s">
        <v>8165</v>
      </c>
      <c r="D12" s="517" t="str">
        <f>MID(B12,2,10)</f>
        <v>08018</v>
      </c>
    </row>
    <row r="13" spans="1:21" x14ac:dyDescent="0.2">
      <c r="A13" s="515" t="s">
        <v>98</v>
      </c>
      <c r="B13" s="516" t="s">
        <v>8164</v>
      </c>
    </row>
    <row r="14" spans="1:21" x14ac:dyDescent="0.2">
      <c r="A14" s="515" t="s">
        <v>8120</v>
      </c>
      <c r="B14" s="516" t="s">
        <v>6367</v>
      </c>
    </row>
    <row r="15" spans="1:21" x14ac:dyDescent="0.2">
      <c r="A15" s="515" t="s">
        <v>8121</v>
      </c>
      <c r="B15" t="s">
        <v>6367</v>
      </c>
    </row>
    <row r="16" spans="1:21" x14ac:dyDescent="0.2">
      <c r="A16" s="515"/>
      <c r="B16" s="519"/>
    </row>
    <row r="17" spans="1:4" x14ac:dyDescent="0.2">
      <c r="A17" s="515" t="s">
        <v>82</v>
      </c>
      <c r="B17" s="520" t="s">
        <v>8166</v>
      </c>
      <c r="D17" s="527">
        <f>VALUE(B17)/100</f>
        <v>2.5000000000000001E-2</v>
      </c>
    </row>
    <row r="18" spans="1:4" x14ac:dyDescent="0.2">
      <c r="A18" s="515" t="s">
        <v>83</v>
      </c>
      <c r="B18" s="520" t="s">
        <v>12588</v>
      </c>
      <c r="D18" s="527">
        <f>VALUE(B18)/100</f>
        <v>3.2899999999999999E-2</v>
      </c>
    </row>
    <row r="19" spans="1:4" x14ac:dyDescent="0.2">
      <c r="A19" s="515" t="s">
        <v>84</v>
      </c>
      <c r="B19" s="520" t="s">
        <v>8166</v>
      </c>
      <c r="C19" s="523"/>
      <c r="D19" s="527">
        <f t="shared" ref="D19:D23" si="0">VALUE(B19)/100</f>
        <v>2.5000000000000001E-2</v>
      </c>
    </row>
    <row r="20" spans="1:4" x14ac:dyDescent="0.2">
      <c r="A20" s="515" t="s">
        <v>85</v>
      </c>
      <c r="B20" s="520" t="s">
        <v>8157</v>
      </c>
      <c r="D20" s="527">
        <f t="shared" si="0"/>
        <v>6.0000000000000001E-3</v>
      </c>
    </row>
    <row r="21" spans="1:4" x14ac:dyDescent="0.2">
      <c r="A21" s="515" t="s">
        <v>86</v>
      </c>
      <c r="B21" s="520" t="s">
        <v>8157</v>
      </c>
      <c r="D21" s="527">
        <f t="shared" si="0"/>
        <v>6.0000000000000001E-3</v>
      </c>
    </row>
    <row r="22" spans="1:4" x14ac:dyDescent="0.2">
      <c r="A22" s="515" t="s">
        <v>87</v>
      </c>
      <c r="B22" s="520" t="s">
        <v>8158</v>
      </c>
      <c r="D22" s="527">
        <f t="shared" si="0"/>
        <v>0.05</v>
      </c>
    </row>
    <row r="23" spans="1:4" x14ac:dyDescent="0.2">
      <c r="A23" s="515" t="s">
        <v>88</v>
      </c>
      <c r="B23" s="520" t="s">
        <v>8158</v>
      </c>
      <c r="D23" s="527">
        <f t="shared" si="0"/>
        <v>0.05</v>
      </c>
    </row>
    <row r="24" spans="1:4" x14ac:dyDescent="0.2">
      <c r="A24" s="515"/>
    </row>
    <row r="25" spans="1:4" x14ac:dyDescent="0.2">
      <c r="A25" s="515" t="s">
        <v>100</v>
      </c>
      <c r="B25" s="521" t="s">
        <v>8159</v>
      </c>
      <c r="D25" s="528">
        <f>VALUE(B25)</f>
        <v>80</v>
      </c>
    </row>
    <row r="26" spans="1:4" x14ac:dyDescent="0.2">
      <c r="A26" s="515" t="s">
        <v>101</v>
      </c>
      <c r="B26" s="521" t="s">
        <v>12582</v>
      </c>
      <c r="D26" s="528">
        <f>VALUE(B26)</f>
        <v>54</v>
      </c>
    </row>
    <row r="27" spans="1:4" x14ac:dyDescent="0.2">
      <c r="A27" s="515" t="s">
        <v>102</v>
      </c>
      <c r="B27" s="521" t="s">
        <v>8161</v>
      </c>
      <c r="D27" s="528">
        <f>VALUE(B27)</f>
        <v>36</v>
      </c>
    </row>
    <row r="28" spans="1:4" x14ac:dyDescent="0.2">
      <c r="A28" s="515"/>
      <c r="B28" s="521"/>
    </row>
    <row r="29" spans="1:4" x14ac:dyDescent="0.2">
      <c r="A29" s="515" t="s">
        <v>89</v>
      </c>
      <c r="B29" s="521" t="s">
        <v>8162</v>
      </c>
      <c r="D29" s="528">
        <f>VALUE(B29)</f>
        <v>13.07</v>
      </c>
    </row>
    <row r="30" spans="1:4" x14ac:dyDescent="0.2">
      <c r="A30" s="515" t="s">
        <v>90</v>
      </c>
      <c r="B30" s="521" t="s">
        <v>8160</v>
      </c>
      <c r="D30" s="528">
        <f>VALUE(B30)</f>
        <v>60</v>
      </c>
    </row>
    <row r="31" spans="1:4" x14ac:dyDescent="0.2">
      <c r="A31" s="515"/>
    </row>
    <row r="32" spans="1:4" x14ac:dyDescent="0.2">
      <c r="A32" s="515" t="s">
        <v>92</v>
      </c>
      <c r="B32" s="516" t="s">
        <v>12583</v>
      </c>
    </row>
    <row r="33" spans="1:4" x14ac:dyDescent="0.2">
      <c r="A33" s="515" t="s">
        <v>93</v>
      </c>
      <c r="B33" t="s">
        <v>12584</v>
      </c>
    </row>
    <row r="34" spans="1:4" x14ac:dyDescent="0.2">
      <c r="A34" s="515"/>
      <c r="B34" s="516"/>
    </row>
    <row r="35" spans="1:4" x14ac:dyDescent="0.2">
      <c r="A35" s="515" t="s">
        <v>95</v>
      </c>
      <c r="B35" s="516" t="s">
        <v>12585</v>
      </c>
      <c r="D35" s="517" t="str">
        <f>MID(B35,2,10)</f>
        <v>016</v>
      </c>
    </row>
    <row r="36" spans="1:4" x14ac:dyDescent="0.2">
      <c r="A36" s="515" t="s">
        <v>96</v>
      </c>
      <c r="B36" s="516" t="s">
        <v>12586</v>
      </c>
    </row>
    <row r="37" spans="1:4" x14ac:dyDescent="0.2">
      <c r="A37" s="515" t="s">
        <v>8136</v>
      </c>
      <c r="B37" s="524" t="s">
        <v>12587</v>
      </c>
      <c r="D37" s="522">
        <f>VALUE(B37)</f>
        <v>42408</v>
      </c>
    </row>
    <row r="38" spans="1:4" x14ac:dyDescent="0.2">
      <c r="A38" s="515" t="s">
        <v>24</v>
      </c>
      <c r="B38" s="524"/>
      <c r="D38" s="522">
        <f>VALUE(B38)</f>
        <v>0</v>
      </c>
    </row>
  </sheetData>
  <sheetProtection formatCells="0" formatColumns="0" formatRows="0" insertColumns="0" insertRows="0" insertHyperlinks="0" deleteColumns="0" deleteRows="0" sort="0" autoFilter="0" pivotTables="0"/>
  <conditionalFormatting sqref="C45">
    <cfRule type="expression" dxfId="22" priority="1">
      <formula>(EsFormula(C44))</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pageSetUpPr fitToPage="1"/>
  </sheetPr>
  <dimension ref="A1:DI152"/>
  <sheetViews>
    <sheetView tabSelected="1" zoomScale="85" zoomScaleNormal="85" zoomScaleSheetLayoutView="100" workbookViewId="0">
      <pane xSplit="10" ySplit="18" topLeftCell="K19" activePane="bottomRight" state="frozen"/>
      <selection activeCell="A25" sqref="A25"/>
      <selection pane="topRight" activeCell="A25" sqref="A25"/>
      <selection pane="bottomLeft" activeCell="A25" sqref="A25"/>
      <selection pane="bottomRight" activeCell="A20" sqref="A20"/>
    </sheetView>
  </sheetViews>
  <sheetFormatPr baseColWidth="10" defaultRowHeight="11.25" outlineLevelCol="1" x14ac:dyDescent="0.2"/>
  <cols>
    <col min="1" max="1" width="6.140625" style="210" customWidth="1" collapsed="1"/>
    <col min="2" max="2" width="8.5703125" style="210" customWidth="1" collapsed="1"/>
    <col min="3" max="3" width="4.42578125" style="209" bestFit="1" customWidth="1" collapsed="1"/>
    <col min="4" max="4" width="55.7109375" style="210" customWidth="1" collapsed="1"/>
    <col min="5" max="5" width="10.7109375" style="211" customWidth="1" collapsed="1"/>
    <col min="6" max="6" width="9.85546875" style="211" customWidth="1" collapsed="1"/>
    <col min="7" max="7" width="8.85546875" style="211" customWidth="1" collapsed="1"/>
    <col min="8" max="8" width="10.140625" style="211" bestFit="1" customWidth="1" collapsed="1"/>
    <col min="9" max="9" width="9.42578125" style="211" customWidth="1" collapsed="1"/>
    <col min="10" max="10" width="7.85546875" style="211" customWidth="1" collapsed="1"/>
    <col min="11" max="11" width="10.85546875" style="211" customWidth="1" collapsed="1"/>
    <col min="12" max="12" width="10.42578125" style="211" customWidth="1" collapsed="1"/>
    <col min="13" max="13" width="9.85546875" style="211" customWidth="1" collapsed="1"/>
    <col min="14" max="14" width="9.7109375" style="211" customWidth="1" collapsed="1"/>
    <col min="15" max="15" width="9.42578125" style="211" customWidth="1" collapsed="1"/>
    <col min="16" max="16" width="8.140625" style="211" customWidth="1" collapsed="1"/>
    <col min="17" max="17" width="8.7109375" style="211" customWidth="1" collapsed="1"/>
    <col min="18" max="18" width="9.140625" style="211" customWidth="1" collapsed="1"/>
    <col min="19" max="19" width="9.140625" style="442" customWidth="1" collapsed="1"/>
    <col min="20" max="23" width="12" style="211" customWidth="1" collapsed="1"/>
    <col min="24" max="24" width="8.85546875" style="211" customWidth="1" collapsed="1"/>
    <col min="25" max="25" width="9.5703125" style="211" customWidth="1" collapsed="1"/>
    <col min="26" max="26" width="8.7109375" style="211" customWidth="1" collapsed="1"/>
    <col min="27" max="30" width="11.28515625" style="211" customWidth="1" collapsed="1"/>
    <col min="31" max="33" width="11" style="211" customWidth="1" collapsed="1"/>
    <col min="34" max="34" width="12.7109375" style="211" hidden="1" customWidth="1" outlineLevel="1" collapsed="1"/>
    <col min="35" max="35" width="8.42578125" style="211" hidden="1" customWidth="1" outlineLevel="1" collapsed="1"/>
    <col min="36" max="36" width="8.42578125" style="442" hidden="1" customWidth="1" outlineLevel="1" collapsed="1"/>
    <col min="37" max="37" width="13.5703125" style="211" hidden="1" customWidth="1" outlineLevel="1" collapsed="1"/>
    <col min="38" max="45" width="9" style="211" hidden="1" customWidth="1" outlineLevel="1" collapsed="1"/>
    <col min="46" max="52" width="11.5703125" style="211" hidden="1" customWidth="1" outlineLevel="1" collapsed="1"/>
    <col min="53" max="53" width="11" style="211" customWidth="1" collapsed="1"/>
    <col min="54" max="57" width="10.7109375" style="211" customWidth="1" collapsed="1"/>
    <col min="58" max="91" width="11.42578125" style="211" collapsed="1"/>
    <col min="92" max="92" width="11.28515625" style="273" hidden="1" customWidth="1" collapsed="1"/>
    <col min="93" max="94" width="23.140625" style="500" hidden="1" customWidth="1" collapsed="1"/>
    <col min="95" max="95" width="11.28515625" style="500" hidden="1" customWidth="1" collapsed="1"/>
    <col min="96" max="97" width="23.140625" style="500" hidden="1" customWidth="1" collapsed="1"/>
    <col min="98" max="98" width="8.5703125" style="500" hidden="1" customWidth="1" collapsed="1"/>
    <col min="99" max="99" width="12.85546875" style="500" hidden="1" customWidth="1" collapsed="1"/>
    <col min="100" max="100" width="15.42578125" style="500" hidden="1" customWidth="1" collapsed="1"/>
    <col min="101" max="102" width="11.28515625" style="500" hidden="1" customWidth="1" collapsed="1"/>
    <col min="103" max="103" width="15.140625" style="500" hidden="1" customWidth="1" collapsed="1"/>
    <col min="104" max="104" width="15.42578125" style="500" hidden="1" customWidth="1" collapsed="1"/>
    <col min="105" max="106" width="11.28515625" style="500" hidden="1" customWidth="1" collapsed="1"/>
    <col min="107" max="107" width="23.140625" style="500" hidden="1" customWidth="1" collapsed="1"/>
    <col min="108" max="108" width="7.85546875" style="500" hidden="1" customWidth="1" collapsed="1"/>
    <col min="109" max="109" width="8" style="500" hidden="1" customWidth="1" collapsed="1"/>
    <col min="110" max="110" width="8.140625" style="500" hidden="1" customWidth="1" collapsed="1"/>
    <col min="111" max="111" width="11.42578125" style="211" collapsed="1"/>
    <col min="112" max="113" width="11.42578125" style="211"/>
    <col min="114" max="16384" width="11.42578125" style="211" collapsed="1"/>
  </cols>
  <sheetData>
    <row r="1" spans="1:110" s="207" customFormat="1" ht="12.75" customHeight="1" x14ac:dyDescent="0.2">
      <c r="A1" s="599" t="str">
        <f>Nombre_BU</f>
        <v>OMEXOM Ingenieria Barcelona</v>
      </c>
      <c r="B1" s="599"/>
      <c r="C1" s="599"/>
      <c r="D1" s="599"/>
      <c r="E1" s="599" t="s">
        <v>186</v>
      </c>
      <c r="F1" s="599"/>
      <c r="G1" s="599"/>
      <c r="H1" s="371"/>
      <c r="I1" s="605" t="s">
        <v>187</v>
      </c>
      <c r="J1" s="605"/>
      <c r="K1" s="605"/>
      <c r="L1" s="205" t="str">
        <f>Proy_P5</f>
        <v>016.879.27</v>
      </c>
      <c r="M1" s="383" t="s">
        <v>8122</v>
      </c>
      <c r="N1" s="372" t="str">
        <f>Version_Ppto</f>
        <v>01</v>
      </c>
      <c r="O1" s="211"/>
      <c r="P1" s="211"/>
      <c r="Q1" s="211"/>
      <c r="Y1" s="206"/>
      <c r="Z1" s="206"/>
      <c r="AA1" s="206"/>
      <c r="AB1" s="206"/>
      <c r="AC1" s="206"/>
      <c r="CN1" s="272"/>
      <c r="CO1" s="272"/>
      <c r="CP1" s="272"/>
      <c r="CQ1" s="272"/>
      <c r="CR1" s="272"/>
      <c r="CS1" s="272"/>
      <c r="CT1" s="272"/>
      <c r="CU1" s="272"/>
      <c r="CV1" s="272"/>
      <c r="CW1" s="272"/>
      <c r="CX1" s="272"/>
      <c r="CY1" s="272"/>
      <c r="CZ1" s="272"/>
      <c r="DA1" s="272"/>
      <c r="DB1" s="272"/>
      <c r="DC1" s="272"/>
      <c r="DD1" s="272"/>
      <c r="DE1" s="272"/>
      <c r="DF1" s="272"/>
    </row>
    <row r="2" spans="1:110" x14ac:dyDescent="0.2">
      <c r="A2" s="280"/>
      <c r="B2" s="281"/>
      <c r="C2" s="282"/>
      <c r="D2" s="600" t="s">
        <v>110</v>
      </c>
      <c r="E2" s="600"/>
      <c r="F2" s="600"/>
      <c r="G2" s="283"/>
      <c r="H2" s="283"/>
      <c r="I2" s="283"/>
      <c r="J2" s="600" t="s">
        <v>111</v>
      </c>
      <c r="K2" s="600"/>
      <c r="L2" s="600"/>
      <c r="M2" s="600"/>
      <c r="N2" s="600"/>
      <c r="P2" s="606" t="s">
        <v>8156</v>
      </c>
      <c r="Q2" s="607"/>
      <c r="R2" s="607"/>
      <c r="S2" s="607"/>
      <c r="T2" s="607"/>
      <c r="U2" s="607"/>
      <c r="V2" s="607"/>
      <c r="W2" s="608"/>
      <c r="X2" s="218"/>
      <c r="Z2" s="214"/>
      <c r="AD2" s="217"/>
      <c r="AH2" s="218"/>
      <c r="AI2" s="218"/>
      <c r="AJ2" s="449"/>
      <c r="AK2" s="218"/>
      <c r="AL2" s="217"/>
      <c r="AM2" s="218"/>
      <c r="AN2" s="217"/>
      <c r="AO2" s="218"/>
      <c r="AP2" s="217"/>
      <c r="AQ2" s="218"/>
      <c r="AR2" s="218"/>
      <c r="AS2" s="218"/>
      <c r="AT2" s="218"/>
      <c r="AU2" s="218"/>
      <c r="AV2" s="218"/>
      <c r="AW2" s="218"/>
      <c r="AX2" s="218"/>
      <c r="AY2" s="218"/>
      <c r="AZ2" s="218"/>
    </row>
    <row r="3" spans="1:110" x14ac:dyDescent="0.2">
      <c r="B3" s="214"/>
      <c r="D3" s="271" t="s">
        <v>112</v>
      </c>
      <c r="E3" s="214" t="s">
        <v>113</v>
      </c>
      <c r="F3" s="213" t="s">
        <v>114</v>
      </c>
      <c r="J3" s="214" t="s">
        <v>115</v>
      </c>
      <c r="L3" s="214"/>
      <c r="M3" s="214"/>
      <c r="N3" s="214"/>
      <c r="O3" s="214"/>
      <c r="P3" s="609"/>
      <c r="Q3" s="610"/>
      <c r="R3" s="610"/>
      <c r="S3" s="610"/>
      <c r="T3" s="610"/>
      <c r="U3" s="610"/>
      <c r="V3" s="610"/>
      <c r="W3" s="611"/>
      <c r="X3" s="213"/>
      <c r="Z3" s="214"/>
      <c r="AD3" s="214"/>
      <c r="AH3" s="213"/>
      <c r="AI3" s="213"/>
      <c r="AJ3" s="444"/>
      <c r="AK3" s="213"/>
      <c r="AL3" s="214"/>
      <c r="AM3" s="213"/>
      <c r="AN3" s="214"/>
      <c r="AO3" s="213"/>
      <c r="AP3" s="214"/>
      <c r="AQ3" s="213"/>
      <c r="AR3" s="213"/>
      <c r="AS3" s="213"/>
      <c r="AT3" s="213"/>
      <c r="AU3" s="213"/>
      <c r="AV3" s="213"/>
      <c r="AW3" s="213"/>
      <c r="AX3" s="213"/>
      <c r="AY3" s="213"/>
      <c r="AZ3" s="213"/>
    </row>
    <row r="4" spans="1:110" x14ac:dyDescent="0.2">
      <c r="C4" s="261" t="s">
        <v>116</v>
      </c>
      <c r="D4" s="208" t="str">
        <f>Desc_RN</f>
        <v>Responsable de Negocio</v>
      </c>
      <c r="E4" s="265" t="s">
        <v>117</v>
      </c>
      <c r="F4" s="267">
        <v>0.02</v>
      </c>
      <c r="J4" s="439" t="str">
        <f>Desc_RN</f>
        <v>Responsable de Negocio</v>
      </c>
      <c r="L4" s="208"/>
      <c r="M4" s="208"/>
      <c r="N4" s="289">
        <f>SUM(AP29:AP305)</f>
        <v>0</v>
      </c>
      <c r="O4" s="208"/>
      <c r="P4" s="609"/>
      <c r="Q4" s="610"/>
      <c r="R4" s="610"/>
      <c r="S4" s="610"/>
      <c r="T4" s="610"/>
      <c r="U4" s="610"/>
      <c r="V4" s="610"/>
      <c r="W4" s="611"/>
      <c r="X4" s="213"/>
      <c r="Z4" s="224"/>
      <c r="AD4" s="208"/>
      <c r="AH4" s="213"/>
      <c r="AI4" s="213"/>
      <c r="AJ4" s="444"/>
      <c r="AK4" s="213"/>
      <c r="AL4" s="224"/>
      <c r="AM4" s="213"/>
      <c r="AN4" s="213"/>
      <c r="AO4" s="213"/>
      <c r="AP4" s="213"/>
      <c r="AQ4" s="213"/>
      <c r="AR4" s="213"/>
      <c r="AS4" s="213"/>
      <c r="AT4" s="213"/>
      <c r="AU4" s="213"/>
      <c r="AV4" s="213"/>
      <c r="AW4" s="213"/>
      <c r="AX4" s="213"/>
      <c r="AY4" s="213"/>
      <c r="AZ4" s="213"/>
    </row>
    <row r="5" spans="1:110" x14ac:dyDescent="0.2">
      <c r="D5" s="271" t="s">
        <v>118</v>
      </c>
      <c r="E5" s="214" t="s">
        <v>113</v>
      </c>
      <c r="F5" s="214" t="s">
        <v>119</v>
      </c>
      <c r="J5" s="439" t="str">
        <f>Desc_TO</f>
        <v>Técnico de Obra</v>
      </c>
      <c r="L5" s="208"/>
      <c r="M5" s="208"/>
      <c r="N5" s="289">
        <f>SUM(AN29:AN305)</f>
        <v>0</v>
      </c>
      <c r="O5" s="208"/>
      <c r="P5" s="609"/>
      <c r="Q5" s="610"/>
      <c r="R5" s="610"/>
      <c r="S5" s="610"/>
      <c r="T5" s="610"/>
      <c r="U5" s="610"/>
      <c r="V5" s="610"/>
      <c r="W5" s="611"/>
      <c r="X5" s="215"/>
      <c r="Z5" s="224"/>
      <c r="AD5" s="208"/>
      <c r="AH5" s="215"/>
      <c r="AI5" s="215"/>
      <c r="AJ5" s="446"/>
      <c r="AK5" s="215"/>
      <c r="AL5" s="224"/>
      <c r="AM5" s="215"/>
      <c r="AN5" s="215"/>
      <c r="AO5" s="215"/>
      <c r="AP5" s="215"/>
      <c r="AQ5" s="215"/>
      <c r="AR5" s="215"/>
      <c r="AS5" s="215"/>
      <c r="AT5" s="215"/>
      <c r="AU5" s="215"/>
      <c r="AV5" s="215"/>
      <c r="AW5" s="215"/>
      <c r="AX5" s="215"/>
      <c r="AY5" s="215"/>
      <c r="AZ5" s="215"/>
    </row>
    <row r="6" spans="1:110" x14ac:dyDescent="0.2">
      <c r="C6" s="261" t="s">
        <v>120</v>
      </c>
      <c r="D6" s="208" t="str">
        <f>Desc_TO</f>
        <v>Técnico de Obra</v>
      </c>
      <c r="E6" s="265" t="s">
        <v>89</v>
      </c>
      <c r="F6" s="267">
        <v>0.2</v>
      </c>
      <c r="J6" s="439" t="str">
        <f>Desc_Op</f>
        <v>Operativo</v>
      </c>
      <c r="L6" s="208"/>
      <c r="M6" s="208"/>
      <c r="N6" s="289">
        <f>SUM(AL29:AL305)</f>
        <v>0</v>
      </c>
      <c r="O6" s="208"/>
      <c r="P6" s="609"/>
      <c r="Q6" s="610"/>
      <c r="R6" s="610"/>
      <c r="S6" s="610"/>
      <c r="T6" s="610"/>
      <c r="U6" s="610"/>
      <c r="V6" s="610"/>
      <c r="W6" s="611"/>
      <c r="X6" s="218"/>
      <c r="Z6" s="224"/>
      <c r="AD6" s="208"/>
      <c r="AH6" s="218"/>
      <c r="AI6" s="218"/>
      <c r="AJ6" s="449"/>
      <c r="AK6" s="218"/>
      <c r="AL6" s="224"/>
      <c r="AM6" s="218"/>
      <c r="AN6" s="218"/>
      <c r="AO6" s="218"/>
      <c r="AP6" s="218"/>
      <c r="AQ6" s="218"/>
      <c r="AR6" s="218"/>
      <c r="AS6" s="218"/>
      <c r="AT6" s="218"/>
      <c r="AU6" s="218"/>
      <c r="AV6" s="218"/>
      <c r="AW6" s="218"/>
      <c r="AX6" s="218"/>
      <c r="AY6" s="218"/>
      <c r="AZ6" s="218"/>
    </row>
    <row r="7" spans="1:110" x14ac:dyDescent="0.2">
      <c r="B7" s="208"/>
      <c r="C7" s="261" t="s">
        <v>121</v>
      </c>
      <c r="D7" s="208" t="str">
        <f>Desc_Op</f>
        <v>Operativo</v>
      </c>
      <c r="E7" s="265" t="s">
        <v>89</v>
      </c>
      <c r="F7" s="269">
        <f>1-F6</f>
        <v>0.8</v>
      </c>
      <c r="J7" s="214" t="s">
        <v>122</v>
      </c>
      <c r="L7" s="214"/>
      <c r="N7" s="289">
        <f>IF(E6="Media Dieta",N5/8,0)+IF(E7="Media Dieta",N6/8,0)+IF(E4="Media Dieta",N4/8,0)</f>
        <v>0</v>
      </c>
      <c r="P7" s="609"/>
      <c r="Q7" s="610"/>
      <c r="R7" s="610"/>
      <c r="S7" s="610"/>
      <c r="T7" s="610"/>
      <c r="U7" s="610"/>
      <c r="V7" s="610"/>
      <c r="W7" s="611"/>
      <c r="X7" s="218"/>
      <c r="Z7" s="224"/>
      <c r="AD7" s="208"/>
      <c r="AE7" s="214"/>
      <c r="AF7" s="214"/>
      <c r="AG7" s="214"/>
      <c r="AH7" s="218"/>
      <c r="AI7" s="218"/>
      <c r="AJ7" s="449"/>
      <c r="AK7" s="218"/>
      <c r="AL7" s="217"/>
      <c r="AM7" s="218"/>
      <c r="AN7" s="217"/>
      <c r="AO7" s="218"/>
      <c r="AP7" s="217"/>
      <c r="AQ7" s="218"/>
      <c r="AR7" s="218"/>
      <c r="AS7" s="218"/>
      <c r="AT7" s="218"/>
      <c r="AU7" s="218"/>
      <c r="AV7" s="218"/>
      <c r="AW7" s="218"/>
      <c r="AX7" s="218"/>
      <c r="AY7" s="218"/>
      <c r="AZ7" s="218"/>
    </row>
    <row r="8" spans="1:110" x14ac:dyDescent="0.2">
      <c r="A8" s="225"/>
      <c r="B8" s="225"/>
      <c r="C8" s="208"/>
      <c r="D8" s="266" t="s">
        <v>123</v>
      </c>
      <c r="E8" s="267">
        <v>0.05</v>
      </c>
      <c r="F8" s="227" t="s">
        <v>124</v>
      </c>
      <c r="J8" s="214" t="s">
        <v>125</v>
      </c>
      <c r="L8" s="214"/>
      <c r="M8" s="208"/>
      <c r="N8" s="289">
        <f>IF(E6="Dieta Completa",N5/8,0)+IF(E7="Dieta Completa",N6/8,0)+IF(E4="Dieta Completa",N4/8,0)</f>
        <v>0</v>
      </c>
      <c r="O8" s="208"/>
      <c r="P8" s="612"/>
      <c r="Q8" s="613"/>
      <c r="R8" s="613"/>
      <c r="S8" s="613"/>
      <c r="T8" s="613"/>
      <c r="U8" s="613"/>
      <c r="V8" s="613"/>
      <c r="W8" s="614"/>
      <c r="X8" s="218"/>
      <c r="Z8" s="224"/>
      <c r="AD8" s="217"/>
      <c r="AE8" s="214"/>
      <c r="AF8" s="214"/>
      <c r="AG8" s="214"/>
      <c r="AH8" s="218"/>
      <c r="AI8" s="218"/>
      <c r="AJ8" s="449"/>
      <c r="AK8" s="218"/>
      <c r="AL8" s="217"/>
      <c r="AM8" s="218"/>
      <c r="AN8" s="217"/>
      <c r="AO8" s="218"/>
      <c r="AP8" s="217"/>
      <c r="AQ8" s="218"/>
      <c r="AR8" s="218"/>
      <c r="AS8" s="218"/>
      <c r="AT8" s="218"/>
      <c r="AU8" s="218"/>
      <c r="AV8" s="218"/>
      <c r="AW8" s="218"/>
      <c r="AX8" s="218"/>
      <c r="AY8" s="218"/>
      <c r="AZ8" s="218"/>
    </row>
    <row r="9" spans="1:110" x14ac:dyDescent="0.2">
      <c r="A9" s="225"/>
      <c r="B9" s="225"/>
      <c r="C9" s="226"/>
      <c r="D9" s="262"/>
      <c r="E9" s="230"/>
      <c r="F9" s="228"/>
      <c r="J9" s="539" t="s">
        <v>189</v>
      </c>
      <c r="K9" s="540"/>
      <c r="L9" s="540"/>
      <c r="M9" s="540"/>
      <c r="N9" s="541">
        <f>SUM(AW19:AW28)</f>
        <v>0</v>
      </c>
      <c r="O9" s="208"/>
      <c r="P9" s="208"/>
      <c r="R9" s="217"/>
      <c r="S9" s="448"/>
      <c r="T9" s="218"/>
      <c r="U9" s="218"/>
      <c r="V9" s="218"/>
      <c r="W9" s="218"/>
      <c r="X9" s="218"/>
      <c r="Z9" s="224"/>
      <c r="AD9" s="217"/>
      <c r="AE9" s="214"/>
      <c r="AF9" s="214"/>
      <c r="AG9" s="214"/>
      <c r="AH9" s="218"/>
      <c r="AI9" s="218"/>
      <c r="AJ9" s="449"/>
      <c r="AK9" s="218"/>
      <c r="AL9" s="217"/>
      <c r="AM9" s="218"/>
      <c r="AN9" s="217"/>
      <c r="AO9" s="218"/>
      <c r="AP9" s="217"/>
      <c r="AQ9" s="218"/>
      <c r="AR9" s="218"/>
      <c r="AS9" s="218"/>
      <c r="AT9" s="218"/>
      <c r="AU9" s="218"/>
      <c r="AV9" s="218"/>
      <c r="AW9" s="218"/>
      <c r="AX9" s="218"/>
      <c r="AY9" s="218"/>
      <c r="AZ9" s="218"/>
    </row>
    <row r="10" spans="1:110" x14ac:dyDescent="0.2">
      <c r="A10" s="225"/>
      <c r="B10" s="225"/>
      <c r="D10" s="268" t="s">
        <v>126</v>
      </c>
      <c r="E10" s="279">
        <v>1</v>
      </c>
      <c r="J10" s="214" t="s">
        <v>8131</v>
      </c>
      <c r="L10" s="214"/>
      <c r="M10" s="208"/>
      <c r="N10" s="289">
        <f>SUM(AH29:AH305)</f>
        <v>0</v>
      </c>
      <c r="O10" s="208"/>
      <c r="P10" s="208"/>
      <c r="R10" s="217"/>
      <c r="S10" s="448"/>
      <c r="T10" s="218"/>
      <c r="U10" s="218"/>
      <c r="V10" s="218"/>
      <c r="W10" s="218"/>
      <c r="X10" s="218"/>
      <c r="Z10" s="224"/>
      <c r="AD10" s="217"/>
      <c r="AE10" s="214"/>
      <c r="AF10" s="214"/>
      <c r="AG10" s="214"/>
      <c r="AH10" s="218"/>
      <c r="AI10" s="218"/>
      <c r="AJ10" s="449"/>
      <c r="AK10" s="218"/>
      <c r="AL10" s="217"/>
      <c r="AM10" s="218"/>
      <c r="AN10" s="217"/>
      <c r="AO10" s="218"/>
      <c r="AP10" s="217"/>
      <c r="AQ10" s="218"/>
      <c r="AR10" s="218"/>
      <c r="AS10" s="218"/>
      <c r="AT10" s="218"/>
      <c r="AU10" s="218"/>
      <c r="AV10" s="218"/>
      <c r="AW10" s="218"/>
      <c r="AX10" s="218"/>
      <c r="AY10" s="218"/>
      <c r="AZ10" s="218"/>
    </row>
    <row r="11" spans="1:110" x14ac:dyDescent="0.2">
      <c r="A11" s="225"/>
      <c r="B11" s="225"/>
      <c r="C11" s="226"/>
      <c r="D11" s="268" t="s">
        <v>127</v>
      </c>
      <c r="E11" s="279" t="s">
        <v>128</v>
      </c>
      <c r="J11" s="214" t="s">
        <v>8135</v>
      </c>
      <c r="L11" s="214"/>
      <c r="M11" s="208"/>
      <c r="N11" s="289">
        <f>SUM(AI29:AI305)</f>
        <v>0</v>
      </c>
      <c r="O11" s="208"/>
      <c r="P11" s="208"/>
      <c r="R11" s="217"/>
      <c r="S11" s="448"/>
      <c r="T11" s="218"/>
      <c r="U11" s="218"/>
      <c r="V11" s="218"/>
      <c r="W11" s="218"/>
      <c r="X11" s="218"/>
      <c r="Z11" s="224"/>
      <c r="AD11" s="217"/>
      <c r="AE11" s="214"/>
      <c r="AF11" s="214"/>
      <c r="AG11" s="214"/>
      <c r="AH11" s="218"/>
      <c r="AI11" s="218"/>
      <c r="AJ11" s="449"/>
      <c r="AK11" s="218"/>
      <c r="AL11" s="217"/>
      <c r="AM11" s="218"/>
      <c r="AN11" s="217"/>
      <c r="AO11" s="218"/>
      <c r="AP11" s="217"/>
      <c r="AQ11" s="218"/>
      <c r="AR11" s="218"/>
      <c r="AS11" s="218"/>
      <c r="AT11" s="218"/>
      <c r="AU11" s="218"/>
      <c r="AV11" s="218"/>
      <c r="AW11" s="218"/>
      <c r="AX11" s="218"/>
      <c r="AY11" s="218"/>
      <c r="AZ11" s="218"/>
    </row>
    <row r="12" spans="1:110" s="228" customFormat="1" x14ac:dyDescent="0.2">
      <c r="C12" s="229"/>
      <c r="D12" s="262"/>
      <c r="E12" s="230"/>
      <c r="J12" s="444" t="s">
        <v>8134</v>
      </c>
      <c r="K12" s="211"/>
      <c r="L12" s="211"/>
      <c r="M12" s="211"/>
      <c r="N12" s="289">
        <f>SUM(AJ29:AJ305)</f>
        <v>0</v>
      </c>
      <c r="O12" s="497"/>
      <c r="R12" s="232"/>
      <c r="S12" s="232"/>
      <c r="T12" s="234"/>
      <c r="U12" s="234"/>
      <c r="V12" s="234"/>
      <c r="W12" s="234"/>
      <c r="X12" s="234"/>
      <c r="Z12" s="224"/>
      <c r="AA12" s="211"/>
      <c r="AB12" s="211"/>
      <c r="AD12" s="232"/>
      <c r="AE12" s="233"/>
      <c r="AF12" s="233"/>
      <c r="AG12" s="233"/>
      <c r="AH12" s="234"/>
      <c r="AI12" s="234"/>
      <c r="AJ12" s="234"/>
      <c r="AK12" s="234"/>
      <c r="AL12" s="232"/>
      <c r="AM12" s="234"/>
      <c r="AN12" s="232"/>
      <c r="AO12" s="234"/>
      <c r="AP12" s="232"/>
      <c r="AQ12" s="234"/>
      <c r="AR12" s="234"/>
      <c r="AS12" s="234"/>
      <c r="AT12" s="234"/>
      <c r="AU12" s="234"/>
      <c r="AV12" s="234"/>
      <c r="AW12" s="234"/>
      <c r="AX12" s="234"/>
      <c r="AY12" s="234"/>
      <c r="AZ12" s="234"/>
      <c r="CN12" s="274"/>
      <c r="CO12" s="501"/>
      <c r="CP12" s="501"/>
      <c r="CQ12" s="501"/>
      <c r="CR12" s="501"/>
      <c r="CS12" s="501"/>
      <c r="CT12" s="501"/>
      <c r="CU12" s="501"/>
      <c r="CV12" s="501"/>
      <c r="CW12" s="501"/>
      <c r="CX12" s="501"/>
      <c r="CY12" s="501"/>
      <c r="CZ12" s="501"/>
      <c r="DA12" s="501"/>
      <c r="DB12" s="501"/>
      <c r="DC12" s="501"/>
      <c r="DD12" s="501"/>
      <c r="DE12" s="501"/>
      <c r="DF12" s="501"/>
    </row>
    <row r="13" spans="1:110" x14ac:dyDescent="0.2">
      <c r="C13" s="226"/>
      <c r="D13" s="262"/>
      <c r="E13" s="285" t="s">
        <v>129</v>
      </c>
      <c r="F13" s="285" t="s">
        <v>130</v>
      </c>
      <c r="G13" s="285" t="s">
        <v>131</v>
      </c>
      <c r="H13" s="285" t="s">
        <v>132</v>
      </c>
      <c r="J13" s="214" t="s">
        <v>8132</v>
      </c>
      <c r="L13" s="214"/>
      <c r="M13" s="208"/>
      <c r="N13" s="289">
        <f>SUM(AK29:AK305)</f>
        <v>0</v>
      </c>
      <c r="O13" s="442"/>
      <c r="P13" s="231"/>
      <c r="R13" s="217"/>
      <c r="S13" s="448"/>
      <c r="T13" s="218"/>
      <c r="U13" s="218"/>
      <c r="V13" s="218"/>
      <c r="W13" s="218"/>
      <c r="X13" s="218"/>
      <c r="Z13" s="263"/>
      <c r="AD13" s="217"/>
      <c r="AE13" s="214"/>
      <c r="AF13" s="214"/>
      <c r="AG13" s="214"/>
      <c r="AH13" s="218"/>
      <c r="AI13" s="218"/>
      <c r="AJ13" s="449"/>
      <c r="AK13" s="218"/>
      <c r="AL13" s="217"/>
      <c r="AM13" s="218"/>
      <c r="AN13" s="217"/>
      <c r="AO13" s="218"/>
      <c r="AP13" s="217"/>
      <c r="AQ13" s="218"/>
      <c r="AR13" s="218"/>
      <c r="AS13" s="218"/>
      <c r="AT13" s="218"/>
      <c r="AU13" s="218"/>
      <c r="AV13" s="218"/>
      <c r="AW13" s="218"/>
      <c r="AX13" s="218"/>
      <c r="AY13" s="218"/>
      <c r="AZ13" s="218"/>
    </row>
    <row r="14" spans="1:110" ht="12" thickBot="1" x14ac:dyDescent="0.25">
      <c r="A14" s="258"/>
      <c r="B14" s="259"/>
      <c r="C14" s="259"/>
      <c r="D14" s="285" t="s">
        <v>133</v>
      </c>
      <c r="E14" s="287">
        <f>SUM(I19:I305)</f>
        <v>0</v>
      </c>
      <c r="F14" s="288">
        <f>SUM(F29:F305)</f>
        <v>0</v>
      </c>
      <c r="G14" s="288">
        <f>F14-E14</f>
        <v>0</v>
      </c>
      <c r="H14" s="286" t="str">
        <f>IF(F14=0,"",G14/F14)</f>
        <v/>
      </c>
      <c r="J14" s="552" t="s">
        <v>12645</v>
      </c>
      <c r="K14" s="553"/>
      <c r="L14" s="553"/>
      <c r="M14" s="554"/>
      <c r="N14" s="555">
        <f>SUM(AW19:AW305)</f>
        <v>0</v>
      </c>
      <c r="O14" s="208"/>
      <c r="P14" s="208"/>
      <c r="R14" s="217"/>
      <c r="S14" s="448"/>
      <c r="T14" s="218"/>
      <c r="U14" s="218"/>
      <c r="V14" s="218"/>
      <c r="W14" s="218"/>
      <c r="X14" s="218"/>
      <c r="Y14" s="218"/>
      <c r="Z14" s="263"/>
      <c r="AD14" s="217"/>
      <c r="AE14" s="214"/>
      <c r="AF14" s="214"/>
      <c r="AG14" s="214"/>
      <c r="AH14" s="218"/>
      <c r="AI14" s="218"/>
      <c r="AJ14" s="449"/>
      <c r="AK14" s="218"/>
      <c r="AL14" s="217"/>
      <c r="AM14" s="218"/>
      <c r="AN14" s="217"/>
      <c r="AO14" s="218"/>
      <c r="AP14" s="217"/>
      <c r="AQ14" s="218"/>
      <c r="AR14" s="218"/>
      <c r="AS14" s="218"/>
      <c r="AT14" s="218"/>
      <c r="AU14" s="218"/>
      <c r="AV14" s="218"/>
      <c r="AW14" s="218"/>
      <c r="AX14" s="218"/>
      <c r="AY14" s="218"/>
      <c r="AZ14" s="218"/>
    </row>
    <row r="15" spans="1:110" ht="3.75" customHeight="1" x14ac:dyDescent="0.2">
      <c r="A15" s="258"/>
      <c r="B15" s="260"/>
      <c r="C15" s="260"/>
      <c r="D15" s="260"/>
      <c r="E15" s="235"/>
      <c r="F15" s="227"/>
      <c r="G15" s="217"/>
      <c r="H15" s="217"/>
      <c r="I15" s="217"/>
      <c r="J15" s="217"/>
      <c r="K15" s="217"/>
      <c r="L15" s="217"/>
      <c r="M15" s="217"/>
      <c r="N15" s="217"/>
      <c r="O15" s="262"/>
      <c r="P15" s="262"/>
      <c r="Q15" s="208"/>
      <c r="R15" s="218"/>
      <c r="S15" s="449"/>
      <c r="T15" s="218"/>
      <c r="U15" s="218"/>
      <c r="V15" s="218"/>
      <c r="W15" s="218"/>
      <c r="X15" s="218"/>
      <c r="Y15" s="208"/>
      <c r="Z15" s="208"/>
      <c r="AA15" s="264"/>
      <c r="AB15" s="263"/>
      <c r="AC15" s="217"/>
      <c r="AD15" s="217"/>
      <c r="AE15" s="217"/>
      <c r="AF15" s="217"/>
      <c r="AG15" s="217"/>
      <c r="AH15" s="218"/>
      <c r="AI15" s="218"/>
      <c r="AJ15" s="449"/>
      <c r="AK15" s="218"/>
      <c r="AL15" s="217"/>
      <c r="AM15" s="218"/>
      <c r="AN15" s="217"/>
      <c r="AO15" s="218"/>
      <c r="AP15" s="217"/>
      <c r="AQ15" s="218"/>
      <c r="AR15" s="218"/>
      <c r="AS15" s="218"/>
      <c r="AT15" s="218"/>
      <c r="AU15" s="218"/>
      <c r="AV15" s="218"/>
      <c r="AW15" s="218"/>
      <c r="AX15" s="218"/>
      <c r="AY15" s="218"/>
      <c r="AZ15" s="218"/>
    </row>
    <row r="16" spans="1:110" x14ac:dyDescent="0.2">
      <c r="A16" s="601" t="s">
        <v>134</v>
      </c>
      <c r="B16" s="601"/>
      <c r="C16" s="601"/>
      <c r="D16" s="601"/>
      <c r="E16" s="601"/>
      <c r="F16" s="601"/>
      <c r="G16" s="601"/>
      <c r="H16" s="601"/>
      <c r="I16" s="601"/>
      <c r="J16" s="601"/>
      <c r="K16" s="603" t="s">
        <v>135</v>
      </c>
      <c r="L16" s="603"/>
      <c r="M16" s="603"/>
      <c r="N16" s="603"/>
      <c r="O16" s="615" t="s">
        <v>136</v>
      </c>
      <c r="P16" s="615"/>
      <c r="Q16" s="615"/>
      <c r="R16" s="615"/>
      <c r="S16" s="615"/>
      <c r="T16" s="615"/>
      <c r="U16" s="615"/>
      <c r="V16" s="615"/>
      <c r="W16" s="615"/>
      <c r="X16" s="615"/>
      <c r="Y16" s="615"/>
      <c r="Z16" s="615"/>
      <c r="AA16" s="615"/>
      <c r="AB16" s="615"/>
      <c r="AC16" s="615"/>
      <c r="AD16" s="615"/>
      <c r="AE16" s="615"/>
      <c r="AF16" s="615"/>
      <c r="AG16" s="615"/>
      <c r="AH16" s="616" t="s">
        <v>137</v>
      </c>
      <c r="AI16" s="616"/>
      <c r="AJ16" s="616"/>
      <c r="AK16" s="616"/>
      <c r="AL16" s="616"/>
      <c r="AM16" s="616"/>
      <c r="AN16" s="616"/>
      <c r="AO16" s="616"/>
      <c r="AP16" s="616"/>
      <c r="AQ16" s="616"/>
      <c r="AR16" s="616"/>
      <c r="AS16" s="616"/>
      <c r="AT16" s="617" t="s">
        <v>138</v>
      </c>
      <c r="AU16" s="617"/>
      <c r="AV16" s="617"/>
      <c r="AW16" s="617"/>
      <c r="AX16" s="617"/>
      <c r="AY16" s="617"/>
      <c r="AZ16" s="617"/>
      <c r="BA16" s="619" t="s">
        <v>138</v>
      </c>
    </row>
    <row r="17" spans="1:110" ht="14.25" customHeight="1" x14ac:dyDescent="0.2">
      <c r="A17" s="602"/>
      <c r="B17" s="602"/>
      <c r="C17" s="602"/>
      <c r="D17" s="602"/>
      <c r="E17" s="602"/>
      <c r="F17" s="602"/>
      <c r="G17" s="602"/>
      <c r="H17" s="602"/>
      <c r="I17" s="602"/>
      <c r="J17" s="602"/>
      <c r="K17" s="604"/>
      <c r="L17" s="604"/>
      <c r="M17" s="604"/>
      <c r="N17" s="604"/>
      <c r="O17" s="621" t="s">
        <v>8131</v>
      </c>
      <c r="P17" s="621"/>
      <c r="Q17" s="621"/>
      <c r="R17" s="496" t="s">
        <v>8133</v>
      </c>
      <c r="S17" s="495" t="s">
        <v>8127</v>
      </c>
      <c r="T17" s="622" t="s">
        <v>8132</v>
      </c>
      <c r="U17" s="623"/>
      <c r="V17" s="623"/>
      <c r="W17" s="623"/>
      <c r="X17" s="624"/>
      <c r="Y17" s="625" t="s">
        <v>140</v>
      </c>
      <c r="Z17" s="625"/>
      <c r="AA17" s="625"/>
      <c r="AB17" s="625"/>
      <c r="AC17" s="625"/>
      <c r="AD17" s="625"/>
      <c r="AE17" s="625"/>
      <c r="AF17" s="625"/>
      <c r="AG17" s="625"/>
      <c r="AH17" s="626" t="s">
        <v>139</v>
      </c>
      <c r="AI17" s="626"/>
      <c r="AJ17" s="626"/>
      <c r="AK17" s="626"/>
      <c r="AL17" s="627" t="s">
        <v>140</v>
      </c>
      <c r="AM17" s="627"/>
      <c r="AN17" s="627"/>
      <c r="AO17" s="627"/>
      <c r="AP17" s="627"/>
      <c r="AQ17" s="627"/>
      <c r="AR17" s="627"/>
      <c r="AS17" s="627"/>
      <c r="AT17" s="618"/>
      <c r="AU17" s="618"/>
      <c r="AV17" s="618"/>
      <c r="AW17" s="618"/>
      <c r="AX17" s="618"/>
      <c r="AY17" s="618"/>
      <c r="AZ17" s="618"/>
      <c r="BA17" s="620"/>
      <c r="CO17" s="598" t="s">
        <v>8137</v>
      </c>
      <c r="CP17" s="598"/>
      <c r="CQ17" s="598"/>
      <c r="CR17" s="598" t="s">
        <v>8138</v>
      </c>
      <c r="CS17" s="598"/>
      <c r="CT17" s="598"/>
      <c r="CU17" s="598" t="s">
        <v>8139</v>
      </c>
      <c r="CV17" s="598"/>
      <c r="CW17" s="598"/>
      <c r="CX17" s="598"/>
      <c r="CY17" s="500" t="s">
        <v>8140</v>
      </c>
      <c r="DC17" s="500" t="s">
        <v>8141</v>
      </c>
    </row>
    <row r="18" spans="1:110" s="236" customFormat="1" ht="21.75" customHeight="1" x14ac:dyDescent="0.2">
      <c r="A18" s="221" t="s">
        <v>141</v>
      </c>
      <c r="B18" s="221" t="s">
        <v>142</v>
      </c>
      <c r="C18" s="221" t="s">
        <v>143</v>
      </c>
      <c r="D18" s="221" t="s">
        <v>144</v>
      </c>
      <c r="E18" s="542" t="s">
        <v>145</v>
      </c>
      <c r="F18" s="222" t="s">
        <v>146</v>
      </c>
      <c r="G18" s="222" t="s">
        <v>147</v>
      </c>
      <c r="H18" s="222" t="s">
        <v>148</v>
      </c>
      <c r="I18" s="222" t="s">
        <v>149</v>
      </c>
      <c r="J18" s="222" t="s">
        <v>150</v>
      </c>
      <c r="K18" s="222" t="s">
        <v>151</v>
      </c>
      <c r="L18" s="222" t="s">
        <v>152</v>
      </c>
      <c r="M18" s="222" t="s">
        <v>153</v>
      </c>
      <c r="N18" s="222" t="s">
        <v>154</v>
      </c>
      <c r="O18" s="222" t="s">
        <v>155</v>
      </c>
      <c r="P18" s="222" t="s">
        <v>156</v>
      </c>
      <c r="Q18" s="222" t="s">
        <v>157</v>
      </c>
      <c r="R18" s="222" t="s">
        <v>158</v>
      </c>
      <c r="S18" s="222" t="s">
        <v>8127</v>
      </c>
      <c r="T18" s="354" t="s">
        <v>8129</v>
      </c>
      <c r="U18" s="354" t="s">
        <v>8128</v>
      </c>
      <c r="V18" s="354" t="s">
        <v>159</v>
      </c>
      <c r="W18" s="354" t="s">
        <v>160</v>
      </c>
      <c r="X18" s="354" t="s">
        <v>161</v>
      </c>
      <c r="Y18" s="222" t="s">
        <v>162</v>
      </c>
      <c r="Z18" s="222" t="s">
        <v>163</v>
      </c>
      <c r="AA18" s="222" t="s">
        <v>164</v>
      </c>
      <c r="AB18" s="222" t="s">
        <v>165</v>
      </c>
      <c r="AC18" s="222" t="s">
        <v>166</v>
      </c>
      <c r="AD18" s="222" t="s">
        <v>167</v>
      </c>
      <c r="AE18" s="222" t="s">
        <v>8102</v>
      </c>
      <c r="AF18" s="222" t="s">
        <v>8103</v>
      </c>
      <c r="AG18" s="222" t="s">
        <v>125</v>
      </c>
      <c r="AH18" s="222" t="s">
        <v>168</v>
      </c>
      <c r="AI18" s="222" t="s">
        <v>169</v>
      </c>
      <c r="AJ18" s="222" t="s">
        <v>8130</v>
      </c>
      <c r="AK18" s="222" t="s">
        <v>170</v>
      </c>
      <c r="AL18" s="222" t="s">
        <v>171</v>
      </c>
      <c r="AM18" s="222" t="s">
        <v>172</v>
      </c>
      <c r="AN18" s="222" t="s">
        <v>173</v>
      </c>
      <c r="AO18" s="222" t="s">
        <v>174</v>
      </c>
      <c r="AP18" s="222" t="s">
        <v>8104</v>
      </c>
      <c r="AQ18" s="222" t="s">
        <v>8105</v>
      </c>
      <c r="AR18" s="223" t="s">
        <v>175</v>
      </c>
      <c r="AS18" s="222" t="s">
        <v>176</v>
      </c>
      <c r="AT18" s="222" t="s">
        <v>177</v>
      </c>
      <c r="AU18" s="222" t="s">
        <v>178</v>
      </c>
      <c r="AV18" s="222" t="s">
        <v>179</v>
      </c>
      <c r="AW18" s="222" t="s">
        <v>180</v>
      </c>
      <c r="AX18" s="222" t="s">
        <v>181</v>
      </c>
      <c r="AY18" s="222" t="s">
        <v>182</v>
      </c>
      <c r="AZ18" s="222" t="s">
        <v>183</v>
      </c>
      <c r="BA18" s="222" t="s">
        <v>184</v>
      </c>
      <c r="CN18" s="275" t="s">
        <v>185</v>
      </c>
      <c r="CO18" s="502" t="s">
        <v>8142</v>
      </c>
      <c r="CP18" s="502" t="s">
        <v>8143</v>
      </c>
      <c r="CQ18" s="502" t="s">
        <v>8144</v>
      </c>
      <c r="CR18" s="502" t="s">
        <v>8142</v>
      </c>
      <c r="CS18" s="502" t="s">
        <v>8143</v>
      </c>
      <c r="CT18" s="502" t="s">
        <v>8144</v>
      </c>
      <c r="CU18" s="502" t="s">
        <v>8145</v>
      </c>
      <c r="CV18" s="503" t="s">
        <v>8146</v>
      </c>
      <c r="CW18" s="503" t="s">
        <v>8147</v>
      </c>
      <c r="CX18" s="502" t="s">
        <v>8144</v>
      </c>
      <c r="CY18" s="502" t="s">
        <v>8145</v>
      </c>
      <c r="CZ18" s="503" t="s">
        <v>8146</v>
      </c>
      <c r="DA18" s="503" t="s">
        <v>8147</v>
      </c>
      <c r="DB18" s="502" t="s">
        <v>8144</v>
      </c>
      <c r="DC18" s="502" t="s">
        <v>8148</v>
      </c>
      <c r="DD18" s="503" t="s">
        <v>8149</v>
      </c>
      <c r="DE18" s="503" t="s">
        <v>8150</v>
      </c>
      <c r="DF18" s="503" t="s">
        <v>8151</v>
      </c>
    </row>
    <row r="19" spans="1:110" s="196" customFormat="1" ht="15" x14ac:dyDescent="0.2">
      <c r="A19" s="551"/>
      <c r="B19" s="551"/>
      <c r="C19" s="551"/>
      <c r="D19" s="548" t="s">
        <v>12643</v>
      </c>
      <c r="E19" s="558" t="s">
        <v>12646</v>
      </c>
      <c r="F19" s="558" t="s">
        <v>12646</v>
      </c>
      <c r="G19" s="558" t="s">
        <v>12646</v>
      </c>
      <c r="H19" s="203">
        <f t="shared" ref="H19:H50" si="0">IF(B19=0,0,BA19/B19)</f>
        <v>0</v>
      </c>
      <c r="I19" s="203">
        <f t="shared" ref="I19" si="1">BA19</f>
        <v>0</v>
      </c>
      <c r="J19" s="558" t="s">
        <v>12646</v>
      </c>
      <c r="K19" s="558" t="s">
        <v>12646</v>
      </c>
      <c r="L19" s="558" t="s">
        <v>12646</v>
      </c>
      <c r="M19" s="558" t="s">
        <v>12646</v>
      </c>
      <c r="N19" s="558" t="s">
        <v>12646</v>
      </c>
      <c r="O19" s="545"/>
      <c r="P19" s="546"/>
      <c r="Q19" s="199">
        <f t="shared" ref="Q19" si="2">O19*(1-P19)</f>
        <v>0</v>
      </c>
      <c r="R19" s="545"/>
      <c r="S19" s="545"/>
      <c r="T19" s="545"/>
      <c r="U19" s="545"/>
      <c r="V19" s="545"/>
      <c r="W19" s="545"/>
      <c r="X19" s="199">
        <f t="shared" ref="X19" si="3">SUM(T19:W19)</f>
        <v>0</v>
      </c>
      <c r="Y19" s="545"/>
      <c r="Z19" s="198">
        <f t="shared" ref="Z19" si="4">AA19+AC19+AE19</f>
        <v>0</v>
      </c>
      <c r="AA19" s="547">
        <f t="shared" ref="AA19:AA82" si="5">Y19*$F$7</f>
        <v>0</v>
      </c>
      <c r="AB19" s="511">
        <f t="shared" ref="AB19" si="6">AA19*Tasa_Operativo</f>
        <v>0</v>
      </c>
      <c r="AC19" s="547">
        <f t="shared" ref="AC19:AC82" si="7">Y19*$F$6</f>
        <v>0</v>
      </c>
      <c r="AD19" s="511">
        <f t="shared" ref="AD19" si="8">AC19*Tasa_Tecnico</f>
        <v>0</v>
      </c>
      <c r="AE19" s="547">
        <f t="shared" ref="AE19:AE82" si="9">Y19*$F$4</f>
        <v>0</v>
      </c>
      <c r="AF19" s="511">
        <f t="shared" ref="AF19" si="10">AE19*Tasa_RN</f>
        <v>0</v>
      </c>
      <c r="AG19" s="199">
        <f t="shared" ref="AG19:AG50" si="11">IF($E$7="Dieta Completa",AA19/8*DC,IF($E$7="Media Dieta",AA19/8*MD,0))+IF($E$6="Dieta Completa",AC19/8*DC,IF($E$6="Media Dieta",AC19/8*MD,0))+IF($E$4="Dieta Completa",AE19/8*DC,IF($E$4="Media Dieta",AE19/8*MD,0))</f>
        <v>0</v>
      </c>
      <c r="AH19" s="199">
        <f t="shared" ref="AH19:AH50" si="12">B19*Q19</f>
        <v>0</v>
      </c>
      <c r="AI19" s="199">
        <f t="shared" ref="AI19:AI50" si="13">B19*R19</f>
        <v>0</v>
      </c>
      <c r="AJ19" s="199">
        <f t="shared" ref="AJ19:AJ50" si="14">B19*S19</f>
        <v>0</v>
      </c>
      <c r="AK19" s="199">
        <f t="shared" ref="AK19:AK50" si="15">B19*X19</f>
        <v>0</v>
      </c>
      <c r="AL19" s="199">
        <f t="shared" ref="AL19:AL50" si="16">B19*AA19</f>
        <v>0</v>
      </c>
      <c r="AM19" s="199">
        <f t="shared" ref="AM19:AM50" si="17">B19*AB19</f>
        <v>0</v>
      </c>
      <c r="AN19" s="199">
        <f t="shared" ref="AN19:AN50" si="18">B19*AC19</f>
        <v>0</v>
      </c>
      <c r="AO19" s="199">
        <f t="shared" ref="AO19:AO50" si="19">B19*AD19</f>
        <v>0</v>
      </c>
      <c r="AP19" s="199">
        <f t="shared" ref="AP19:AP50" si="20">B19*AE19</f>
        <v>0</v>
      </c>
      <c r="AQ19" s="199">
        <f t="shared" ref="AQ19:AQ50" si="21">B19*AF19</f>
        <v>0</v>
      </c>
      <c r="AR19" s="199">
        <f t="shared" ref="AR19:AR50" si="22">B19*AG19</f>
        <v>0</v>
      </c>
      <c r="AS19" s="199">
        <f>AM19+AO19+AQ19+AR19</f>
        <v>0</v>
      </c>
      <c r="AT19" s="543"/>
      <c r="AU19" s="543"/>
      <c r="AV19" s="199">
        <f t="shared" ref="AV19:AV50" si="23">SUM(AH19:AK19)+AT19+AU19</f>
        <v>0</v>
      </c>
      <c r="AW19" s="199">
        <f t="shared" ref="AW19" si="24">AS19+AV19</f>
        <v>0</v>
      </c>
      <c r="AX19" s="199">
        <f t="shared" ref="AX19" si="25">AW19*GF</f>
        <v>0</v>
      </c>
      <c r="AY19" s="199">
        <f t="shared" ref="AY19" si="26">AW19*OP</f>
        <v>0</v>
      </c>
      <c r="AZ19" s="199">
        <f t="shared" ref="AZ19" si="27">AW19*MF</f>
        <v>0</v>
      </c>
      <c r="BA19" s="199">
        <f t="shared" ref="BA19" si="28">SUM(AW19:AZ19)</f>
        <v>0</v>
      </c>
      <c r="BB19" s="197"/>
      <c r="BC19" s="197"/>
      <c r="BD19" s="197"/>
      <c r="BE19" s="197"/>
      <c r="CN19" s="195" t="b">
        <f t="shared" ref="CN19:CN50" si="29">ISNA(VLOOKUP(A19,Baremo,7,0))</f>
        <v>1</v>
      </c>
      <c r="CO19" s="504" t="b">
        <f t="shared" ref="CO19:CO50" si="30">IF(NOT(CN19),NOT(EXACT(D19,VLOOKUP(A19,Baremo,2,0))),FALSE)</f>
        <v>0</v>
      </c>
      <c r="CP19" s="504" t="b">
        <f t="shared" ref="CP19:CP50" si="31">IF(AND(LEN(D19),CN19),TRUE,FALSE)</f>
        <v>1</v>
      </c>
      <c r="CQ19" s="504" t="b">
        <f>OR(CO19,CP19)</f>
        <v>1</v>
      </c>
      <c r="CR19" s="504" t="b">
        <f t="shared" ref="CR19:CR50" si="32">IF(NOT(CN19),NOT(EXACT(C19,VLOOKUP(A19,Baremo,3,0))),FALSE)</f>
        <v>0</v>
      </c>
      <c r="CS19" s="504" t="b">
        <f t="shared" ref="CS19:CS50" si="33">IF(AND(LEN(C19),CN19),TRUE,FALSE)</f>
        <v>0</v>
      </c>
      <c r="CT19" s="504" t="b">
        <f>OR(CR19,CS19)</f>
        <v>0</v>
      </c>
      <c r="CU19" s="504" t="b">
        <f t="shared" ref="CU19:CU50" si="34">IF($G19="s/Baremo",NOT(EXACT(IF(F19=0,"",(F19-I19)/F19),J19)))</f>
        <v>0</v>
      </c>
      <c r="CV19" s="504" t="b">
        <f t="shared" ref="CV19:CV50" si="35">IF($G19="s/Margen",NOT(EXACT($E$8,J19)))</f>
        <v>0</v>
      </c>
      <c r="CW19" s="504" t="b">
        <f t="shared" ref="CW19:CW50" si="36">IF($G19="Manual",NOT(EXACT(J19,IF(F19=0,"",(F19-I19)/F19))))</f>
        <v>0</v>
      </c>
      <c r="CX19" s="504" t="b">
        <f>OR(CU19,CV19,CW19)</f>
        <v>0</v>
      </c>
      <c r="CY19" s="504" t="b">
        <f t="shared" ref="CY19:CY50" si="37">IF($G19="s/Baremo",IF($CN19,NOT(EXACT(E19,0)),NOT(EXACT(E19,$E$10*VLOOKUP(A19,Baremo,4,0)))))</f>
        <v>0</v>
      </c>
      <c r="CZ19" s="504" t="b">
        <f t="shared" ref="CZ19:CZ50" si="38">IF($G19="s/Margen",NOT(EXACT(E19,H19/(1-J19))))</f>
        <v>0</v>
      </c>
      <c r="DA19" s="504" t="b">
        <f t="shared" ref="DA19:DA50" si="39">IF($G19="Manual",E19&lt;&gt;0)</f>
        <v>0</v>
      </c>
      <c r="DB19" s="504" t="b">
        <f>OR(CY19,CZ19,DA19)</f>
        <v>0</v>
      </c>
      <c r="DC19" s="504" t="b">
        <f t="shared" ref="DC19:DC50" si="40">IF(Y19&lt;&gt;"",TRUE)</f>
        <v>0</v>
      </c>
      <c r="DD19" s="504" t="b">
        <f t="shared" ref="DD19:DD50" si="41">IF(DC19,NOT(EXACT(AA19,Y19*$F$7)),IF(AA19&lt;&gt;0,TRUE,FALSE))</f>
        <v>0</v>
      </c>
      <c r="DE19" s="504" t="b">
        <f t="shared" ref="DE19:DE50" si="42">IF(DC19,NOT(EXACT(AC19,Y19*$F$6)),IF(AC19&lt;&gt;0,TRUE,FALSE))</f>
        <v>0</v>
      </c>
      <c r="DF19" s="504" t="b">
        <f t="shared" ref="DF19:DF50" si="43">IF(DC19,NOT(EXACT(AE19,Y19*$F$4)),IF(AE19&lt;&gt;0,TRUE,FALSE))</f>
        <v>0</v>
      </c>
    </row>
    <row r="20" spans="1:110" s="196" customFormat="1" x14ac:dyDescent="0.2">
      <c r="A20" s="544"/>
      <c r="B20" s="544"/>
      <c r="C20" s="544"/>
      <c r="D20" s="544"/>
      <c r="E20" s="558" t="s">
        <v>12646</v>
      </c>
      <c r="F20" s="558" t="s">
        <v>12646</v>
      </c>
      <c r="G20" s="558" t="s">
        <v>12646</v>
      </c>
      <c r="H20" s="203">
        <f t="shared" si="0"/>
        <v>0</v>
      </c>
      <c r="I20" s="203">
        <f t="shared" ref="I20:I31" si="44">BA20</f>
        <v>0</v>
      </c>
      <c r="J20" s="558" t="s">
        <v>12646</v>
      </c>
      <c r="K20" s="558" t="s">
        <v>12646</v>
      </c>
      <c r="L20" s="558" t="s">
        <v>12646</v>
      </c>
      <c r="M20" s="558" t="s">
        <v>12646</v>
      </c>
      <c r="N20" s="558" t="s">
        <v>12646</v>
      </c>
      <c r="O20" s="545"/>
      <c r="P20" s="546"/>
      <c r="Q20" s="199">
        <f t="shared" ref="Q20:Q83" si="45">O20*(1-P20)</f>
        <v>0</v>
      </c>
      <c r="R20" s="545"/>
      <c r="S20" s="545"/>
      <c r="T20" s="545"/>
      <c r="U20" s="545"/>
      <c r="V20" s="545"/>
      <c r="W20" s="545"/>
      <c r="X20" s="199">
        <f t="shared" ref="X20:X31" si="46">SUM(T20:W20)</f>
        <v>0</v>
      </c>
      <c r="Y20" s="545"/>
      <c r="Z20" s="198">
        <f t="shared" ref="Z20:Z31" si="47">AA20+AC20+AE20</f>
        <v>0</v>
      </c>
      <c r="AA20" s="547">
        <f t="shared" si="5"/>
        <v>0</v>
      </c>
      <c r="AB20" s="511">
        <f t="shared" ref="AB20:AB31" si="48">AA20*Tasa_Operativo</f>
        <v>0</v>
      </c>
      <c r="AC20" s="547">
        <f t="shared" si="7"/>
        <v>0</v>
      </c>
      <c r="AD20" s="511">
        <f t="shared" ref="AD20:AD31" si="49">AC20*Tasa_Tecnico</f>
        <v>0</v>
      </c>
      <c r="AE20" s="547">
        <f t="shared" si="9"/>
        <v>0</v>
      </c>
      <c r="AF20" s="511">
        <f t="shared" ref="AF20:AF31" si="50">AE20*Tasa_RN</f>
        <v>0</v>
      </c>
      <c r="AG20" s="199">
        <f t="shared" si="11"/>
        <v>0</v>
      </c>
      <c r="AH20" s="199">
        <f t="shared" si="12"/>
        <v>0</v>
      </c>
      <c r="AI20" s="199">
        <f t="shared" si="13"/>
        <v>0</v>
      </c>
      <c r="AJ20" s="199">
        <f t="shared" si="14"/>
        <v>0</v>
      </c>
      <c r="AK20" s="199">
        <f t="shared" si="15"/>
        <v>0</v>
      </c>
      <c r="AL20" s="199">
        <f t="shared" si="16"/>
        <v>0</v>
      </c>
      <c r="AM20" s="199">
        <f t="shared" si="17"/>
        <v>0</v>
      </c>
      <c r="AN20" s="199">
        <f t="shared" si="18"/>
        <v>0</v>
      </c>
      <c r="AO20" s="199">
        <f t="shared" si="19"/>
        <v>0</v>
      </c>
      <c r="AP20" s="199">
        <f t="shared" si="20"/>
        <v>0</v>
      </c>
      <c r="AQ20" s="199">
        <f t="shared" si="21"/>
        <v>0</v>
      </c>
      <c r="AR20" s="199">
        <f t="shared" si="22"/>
        <v>0</v>
      </c>
      <c r="AS20" s="199">
        <f t="shared" ref="AS20:AS83" si="51">AM20+AO20+AQ20+AR20</f>
        <v>0</v>
      </c>
      <c r="AT20" s="543"/>
      <c r="AU20" s="543"/>
      <c r="AV20" s="199">
        <f t="shared" si="23"/>
        <v>0</v>
      </c>
      <c r="AW20" s="199">
        <f t="shared" ref="AW20:AW31" si="52">AS20+AV20</f>
        <v>0</v>
      </c>
      <c r="AX20" s="199">
        <f t="shared" ref="AX20:AX31" si="53">AW20*GF</f>
        <v>0</v>
      </c>
      <c r="AY20" s="199">
        <f t="shared" ref="AY20:AY31" si="54">AW20*OP</f>
        <v>0</v>
      </c>
      <c r="AZ20" s="199">
        <f t="shared" ref="AZ20:AZ31" si="55">AW20*MF</f>
        <v>0</v>
      </c>
      <c r="BA20" s="199">
        <f t="shared" ref="BA20:BA31" si="56">SUM(AW20:AZ20)</f>
        <v>0</v>
      </c>
      <c r="BB20" s="197"/>
      <c r="BC20" s="197"/>
      <c r="BD20" s="197"/>
      <c r="BE20" s="197"/>
      <c r="CN20" s="195" t="b">
        <f t="shared" si="29"/>
        <v>1</v>
      </c>
      <c r="CO20" s="504" t="b">
        <f t="shared" si="30"/>
        <v>0</v>
      </c>
      <c r="CP20" s="504" t="b">
        <f t="shared" si="31"/>
        <v>0</v>
      </c>
      <c r="CQ20" s="504" t="b">
        <f>OR(CO20,CP20)</f>
        <v>0</v>
      </c>
      <c r="CR20" s="504" t="b">
        <f t="shared" si="32"/>
        <v>0</v>
      </c>
      <c r="CS20" s="504" t="b">
        <f t="shared" si="33"/>
        <v>0</v>
      </c>
      <c r="CT20" s="504" t="b">
        <f t="shared" ref="CT20:CT83" si="57">OR(CR20,CS20)</f>
        <v>0</v>
      </c>
      <c r="CU20" s="504" t="b">
        <f t="shared" si="34"/>
        <v>0</v>
      </c>
      <c r="CV20" s="504" t="b">
        <f t="shared" si="35"/>
        <v>0</v>
      </c>
      <c r="CW20" s="504" t="b">
        <f t="shared" si="36"/>
        <v>0</v>
      </c>
      <c r="CX20" s="504" t="b">
        <f t="shared" ref="CX20:CX83" si="58">OR(CU20,CV20,CW20)</f>
        <v>0</v>
      </c>
      <c r="CY20" s="504" t="b">
        <f t="shared" si="37"/>
        <v>0</v>
      </c>
      <c r="CZ20" s="504" t="b">
        <f t="shared" si="38"/>
        <v>0</v>
      </c>
      <c r="DA20" s="504" t="b">
        <f t="shared" si="39"/>
        <v>0</v>
      </c>
      <c r="DB20" s="504" t="b">
        <f t="shared" ref="DB20:DB83" si="59">OR(CY20,CZ20,DA20)</f>
        <v>0</v>
      </c>
      <c r="DC20" s="504" t="b">
        <f t="shared" si="40"/>
        <v>0</v>
      </c>
      <c r="DD20" s="504" t="b">
        <f t="shared" si="41"/>
        <v>0</v>
      </c>
      <c r="DE20" s="504" t="b">
        <f t="shared" si="42"/>
        <v>0</v>
      </c>
      <c r="DF20" s="504" t="b">
        <f t="shared" si="43"/>
        <v>0</v>
      </c>
    </row>
    <row r="21" spans="1:110" s="196" customFormat="1" x14ac:dyDescent="0.2">
      <c r="A21" s="544"/>
      <c r="B21" s="544"/>
      <c r="C21" s="544"/>
      <c r="D21" s="544"/>
      <c r="E21" s="558" t="s">
        <v>12646</v>
      </c>
      <c r="F21" s="558" t="s">
        <v>12646</v>
      </c>
      <c r="G21" s="558" t="s">
        <v>12646</v>
      </c>
      <c r="H21" s="203">
        <f t="shared" si="0"/>
        <v>0</v>
      </c>
      <c r="I21" s="203">
        <f t="shared" si="44"/>
        <v>0</v>
      </c>
      <c r="J21" s="558" t="s">
        <v>12646</v>
      </c>
      <c r="K21" s="558" t="s">
        <v>12646</v>
      </c>
      <c r="L21" s="558" t="s">
        <v>12646</v>
      </c>
      <c r="M21" s="558" t="s">
        <v>12646</v>
      </c>
      <c r="N21" s="558" t="s">
        <v>12646</v>
      </c>
      <c r="O21" s="545"/>
      <c r="P21" s="546"/>
      <c r="Q21" s="199">
        <f t="shared" si="45"/>
        <v>0</v>
      </c>
      <c r="R21" s="545"/>
      <c r="S21" s="545"/>
      <c r="T21" s="545"/>
      <c r="U21" s="545"/>
      <c r="V21" s="545"/>
      <c r="W21" s="545"/>
      <c r="X21" s="199">
        <f t="shared" si="46"/>
        <v>0</v>
      </c>
      <c r="Y21" s="545"/>
      <c r="Z21" s="198">
        <f t="shared" si="47"/>
        <v>0</v>
      </c>
      <c r="AA21" s="547">
        <f t="shared" si="5"/>
        <v>0</v>
      </c>
      <c r="AB21" s="511">
        <f t="shared" si="48"/>
        <v>0</v>
      </c>
      <c r="AC21" s="547">
        <f t="shared" si="7"/>
        <v>0</v>
      </c>
      <c r="AD21" s="511">
        <f t="shared" si="49"/>
        <v>0</v>
      </c>
      <c r="AE21" s="547">
        <f t="shared" si="9"/>
        <v>0</v>
      </c>
      <c r="AF21" s="511">
        <f t="shared" si="50"/>
        <v>0</v>
      </c>
      <c r="AG21" s="199">
        <f t="shared" si="11"/>
        <v>0</v>
      </c>
      <c r="AH21" s="199">
        <f t="shared" si="12"/>
        <v>0</v>
      </c>
      <c r="AI21" s="199">
        <f t="shared" si="13"/>
        <v>0</v>
      </c>
      <c r="AJ21" s="199">
        <f t="shared" si="14"/>
        <v>0</v>
      </c>
      <c r="AK21" s="199">
        <f t="shared" si="15"/>
        <v>0</v>
      </c>
      <c r="AL21" s="199">
        <f t="shared" si="16"/>
        <v>0</v>
      </c>
      <c r="AM21" s="199">
        <f t="shared" si="17"/>
        <v>0</v>
      </c>
      <c r="AN21" s="199">
        <f t="shared" si="18"/>
        <v>0</v>
      </c>
      <c r="AO21" s="199">
        <f t="shared" si="19"/>
        <v>0</v>
      </c>
      <c r="AP21" s="199">
        <f t="shared" si="20"/>
        <v>0</v>
      </c>
      <c r="AQ21" s="199">
        <f t="shared" si="21"/>
        <v>0</v>
      </c>
      <c r="AR21" s="199">
        <f t="shared" si="22"/>
        <v>0</v>
      </c>
      <c r="AS21" s="199">
        <f t="shared" si="51"/>
        <v>0</v>
      </c>
      <c r="AT21" s="543"/>
      <c r="AU21" s="543"/>
      <c r="AV21" s="199">
        <f t="shared" si="23"/>
        <v>0</v>
      </c>
      <c r="AW21" s="199">
        <f t="shared" si="52"/>
        <v>0</v>
      </c>
      <c r="AX21" s="199">
        <f t="shared" si="53"/>
        <v>0</v>
      </c>
      <c r="AY21" s="199">
        <f t="shared" si="54"/>
        <v>0</v>
      </c>
      <c r="AZ21" s="199">
        <f t="shared" si="55"/>
        <v>0</v>
      </c>
      <c r="BA21" s="199">
        <f t="shared" si="56"/>
        <v>0</v>
      </c>
      <c r="BB21" s="197"/>
      <c r="BC21" s="197"/>
      <c r="BD21" s="197"/>
      <c r="BE21" s="197"/>
      <c r="CN21" s="195" t="b">
        <f t="shared" si="29"/>
        <v>1</v>
      </c>
      <c r="CO21" s="504" t="b">
        <f t="shared" si="30"/>
        <v>0</v>
      </c>
      <c r="CP21" s="504" t="b">
        <f t="shared" si="31"/>
        <v>0</v>
      </c>
      <c r="CQ21" s="504" t="b">
        <f t="shared" ref="CQ21:CQ84" si="60">OR(CO21,CP21)</f>
        <v>0</v>
      </c>
      <c r="CR21" s="504" t="b">
        <f t="shared" si="32"/>
        <v>0</v>
      </c>
      <c r="CS21" s="504" t="b">
        <f t="shared" si="33"/>
        <v>0</v>
      </c>
      <c r="CT21" s="504" t="b">
        <f t="shared" si="57"/>
        <v>0</v>
      </c>
      <c r="CU21" s="504" t="b">
        <f t="shared" si="34"/>
        <v>0</v>
      </c>
      <c r="CV21" s="504" t="b">
        <f t="shared" si="35"/>
        <v>0</v>
      </c>
      <c r="CW21" s="504" t="b">
        <f t="shared" si="36"/>
        <v>0</v>
      </c>
      <c r="CX21" s="504" t="b">
        <f t="shared" si="58"/>
        <v>0</v>
      </c>
      <c r="CY21" s="504" t="b">
        <f t="shared" si="37"/>
        <v>0</v>
      </c>
      <c r="CZ21" s="504" t="b">
        <f t="shared" si="38"/>
        <v>0</v>
      </c>
      <c r="DA21" s="504" t="b">
        <f t="shared" si="39"/>
        <v>0</v>
      </c>
      <c r="DB21" s="504" t="b">
        <f t="shared" si="59"/>
        <v>0</v>
      </c>
      <c r="DC21" s="504" t="b">
        <f t="shared" si="40"/>
        <v>0</v>
      </c>
      <c r="DD21" s="504" t="b">
        <f t="shared" si="41"/>
        <v>0</v>
      </c>
      <c r="DE21" s="504" t="b">
        <f t="shared" si="42"/>
        <v>0</v>
      </c>
      <c r="DF21" s="504" t="b">
        <f t="shared" si="43"/>
        <v>0</v>
      </c>
    </row>
    <row r="22" spans="1:110" s="196" customFormat="1" x14ac:dyDescent="0.2">
      <c r="A22" s="544"/>
      <c r="B22" s="544"/>
      <c r="C22" s="544"/>
      <c r="D22" s="544"/>
      <c r="E22" s="558" t="s">
        <v>12646</v>
      </c>
      <c r="F22" s="558" t="s">
        <v>12646</v>
      </c>
      <c r="G22" s="558" t="s">
        <v>12646</v>
      </c>
      <c r="H22" s="203">
        <f t="shared" si="0"/>
        <v>0</v>
      </c>
      <c r="I22" s="203">
        <f t="shared" si="44"/>
        <v>0</v>
      </c>
      <c r="J22" s="558" t="s">
        <v>12646</v>
      </c>
      <c r="K22" s="558" t="s">
        <v>12646</v>
      </c>
      <c r="L22" s="558" t="s">
        <v>12646</v>
      </c>
      <c r="M22" s="558" t="s">
        <v>12646</v>
      </c>
      <c r="N22" s="558" t="s">
        <v>12646</v>
      </c>
      <c r="O22" s="545"/>
      <c r="P22" s="546"/>
      <c r="Q22" s="199">
        <f t="shared" si="45"/>
        <v>0</v>
      </c>
      <c r="R22" s="545"/>
      <c r="S22" s="545"/>
      <c r="T22" s="545"/>
      <c r="U22" s="545"/>
      <c r="V22" s="545"/>
      <c r="W22" s="545"/>
      <c r="X22" s="199">
        <f t="shared" si="46"/>
        <v>0</v>
      </c>
      <c r="Y22" s="545"/>
      <c r="Z22" s="198">
        <f t="shared" si="47"/>
        <v>0</v>
      </c>
      <c r="AA22" s="547">
        <f t="shared" si="5"/>
        <v>0</v>
      </c>
      <c r="AB22" s="511">
        <f t="shared" si="48"/>
        <v>0</v>
      </c>
      <c r="AC22" s="547">
        <f t="shared" si="7"/>
        <v>0</v>
      </c>
      <c r="AD22" s="511">
        <f t="shared" si="49"/>
        <v>0</v>
      </c>
      <c r="AE22" s="547">
        <f t="shared" si="9"/>
        <v>0</v>
      </c>
      <c r="AF22" s="511">
        <f t="shared" si="50"/>
        <v>0</v>
      </c>
      <c r="AG22" s="199">
        <f t="shared" si="11"/>
        <v>0</v>
      </c>
      <c r="AH22" s="199">
        <f t="shared" si="12"/>
        <v>0</v>
      </c>
      <c r="AI22" s="199">
        <f t="shared" si="13"/>
        <v>0</v>
      </c>
      <c r="AJ22" s="199">
        <f t="shared" si="14"/>
        <v>0</v>
      </c>
      <c r="AK22" s="199">
        <f t="shared" si="15"/>
        <v>0</v>
      </c>
      <c r="AL22" s="199">
        <f t="shared" si="16"/>
        <v>0</v>
      </c>
      <c r="AM22" s="199">
        <f t="shared" si="17"/>
        <v>0</v>
      </c>
      <c r="AN22" s="199">
        <f t="shared" si="18"/>
        <v>0</v>
      </c>
      <c r="AO22" s="199">
        <f t="shared" si="19"/>
        <v>0</v>
      </c>
      <c r="AP22" s="199">
        <f t="shared" si="20"/>
        <v>0</v>
      </c>
      <c r="AQ22" s="199">
        <f t="shared" si="21"/>
        <v>0</v>
      </c>
      <c r="AR22" s="199">
        <f t="shared" si="22"/>
        <v>0</v>
      </c>
      <c r="AS22" s="199">
        <f t="shared" si="51"/>
        <v>0</v>
      </c>
      <c r="AT22" s="543"/>
      <c r="AU22" s="543"/>
      <c r="AV22" s="199">
        <f t="shared" si="23"/>
        <v>0</v>
      </c>
      <c r="AW22" s="199">
        <f t="shared" si="52"/>
        <v>0</v>
      </c>
      <c r="AX22" s="199">
        <f t="shared" si="53"/>
        <v>0</v>
      </c>
      <c r="AY22" s="199">
        <f t="shared" si="54"/>
        <v>0</v>
      </c>
      <c r="AZ22" s="199">
        <f t="shared" si="55"/>
        <v>0</v>
      </c>
      <c r="BA22" s="199">
        <f t="shared" si="56"/>
        <v>0</v>
      </c>
      <c r="BB22" s="197"/>
      <c r="BC22" s="197"/>
      <c r="BD22" s="197"/>
      <c r="BE22" s="197"/>
      <c r="CN22" s="195" t="b">
        <f t="shared" si="29"/>
        <v>1</v>
      </c>
      <c r="CO22" s="504" t="b">
        <f t="shared" si="30"/>
        <v>0</v>
      </c>
      <c r="CP22" s="504" t="b">
        <f t="shared" si="31"/>
        <v>0</v>
      </c>
      <c r="CQ22" s="504" t="b">
        <f t="shared" si="60"/>
        <v>0</v>
      </c>
      <c r="CR22" s="504" t="b">
        <f t="shared" si="32"/>
        <v>0</v>
      </c>
      <c r="CS22" s="504" t="b">
        <f t="shared" si="33"/>
        <v>0</v>
      </c>
      <c r="CT22" s="504" t="b">
        <f t="shared" si="57"/>
        <v>0</v>
      </c>
      <c r="CU22" s="504" t="b">
        <f t="shared" si="34"/>
        <v>0</v>
      </c>
      <c r="CV22" s="504" t="b">
        <f t="shared" si="35"/>
        <v>0</v>
      </c>
      <c r="CW22" s="504" t="b">
        <f t="shared" si="36"/>
        <v>0</v>
      </c>
      <c r="CX22" s="504" t="b">
        <f t="shared" si="58"/>
        <v>0</v>
      </c>
      <c r="CY22" s="504" t="b">
        <f t="shared" si="37"/>
        <v>0</v>
      </c>
      <c r="CZ22" s="504" t="b">
        <f t="shared" si="38"/>
        <v>0</v>
      </c>
      <c r="DA22" s="504" t="b">
        <f t="shared" si="39"/>
        <v>0</v>
      </c>
      <c r="DB22" s="504" t="b">
        <f t="shared" si="59"/>
        <v>0</v>
      </c>
      <c r="DC22" s="504" t="b">
        <f t="shared" si="40"/>
        <v>0</v>
      </c>
      <c r="DD22" s="504" t="b">
        <f t="shared" si="41"/>
        <v>0</v>
      </c>
      <c r="DE22" s="504" t="b">
        <f t="shared" si="42"/>
        <v>0</v>
      </c>
      <c r="DF22" s="504" t="b">
        <f t="shared" si="43"/>
        <v>0</v>
      </c>
    </row>
    <row r="23" spans="1:110" s="196" customFormat="1" x14ac:dyDescent="0.2">
      <c r="A23" s="544"/>
      <c r="B23" s="544"/>
      <c r="C23" s="544"/>
      <c r="D23" s="544"/>
      <c r="E23" s="558" t="s">
        <v>12646</v>
      </c>
      <c r="F23" s="558" t="s">
        <v>12646</v>
      </c>
      <c r="G23" s="558" t="s">
        <v>12646</v>
      </c>
      <c r="H23" s="203">
        <f t="shared" si="0"/>
        <v>0</v>
      </c>
      <c r="I23" s="203">
        <f t="shared" si="44"/>
        <v>0</v>
      </c>
      <c r="J23" s="558" t="s">
        <v>12646</v>
      </c>
      <c r="K23" s="558" t="s">
        <v>12646</v>
      </c>
      <c r="L23" s="558" t="s">
        <v>12646</v>
      </c>
      <c r="M23" s="558" t="s">
        <v>12646</v>
      </c>
      <c r="N23" s="558" t="s">
        <v>12646</v>
      </c>
      <c r="O23" s="545"/>
      <c r="P23" s="546"/>
      <c r="Q23" s="199">
        <f t="shared" si="45"/>
        <v>0</v>
      </c>
      <c r="R23" s="545"/>
      <c r="S23" s="545"/>
      <c r="T23" s="545"/>
      <c r="U23" s="545"/>
      <c r="V23" s="545"/>
      <c r="W23" s="545"/>
      <c r="X23" s="199">
        <f t="shared" si="46"/>
        <v>0</v>
      </c>
      <c r="Y23" s="545"/>
      <c r="Z23" s="198">
        <f t="shared" si="47"/>
        <v>0</v>
      </c>
      <c r="AA23" s="547">
        <f t="shared" si="5"/>
        <v>0</v>
      </c>
      <c r="AB23" s="511">
        <f t="shared" si="48"/>
        <v>0</v>
      </c>
      <c r="AC23" s="547">
        <f t="shared" si="7"/>
        <v>0</v>
      </c>
      <c r="AD23" s="511">
        <f t="shared" si="49"/>
        <v>0</v>
      </c>
      <c r="AE23" s="547">
        <f t="shared" si="9"/>
        <v>0</v>
      </c>
      <c r="AF23" s="511">
        <f t="shared" si="50"/>
        <v>0</v>
      </c>
      <c r="AG23" s="199">
        <f t="shared" si="11"/>
        <v>0</v>
      </c>
      <c r="AH23" s="199">
        <f t="shared" si="12"/>
        <v>0</v>
      </c>
      <c r="AI23" s="199">
        <f t="shared" si="13"/>
        <v>0</v>
      </c>
      <c r="AJ23" s="199">
        <f t="shared" si="14"/>
        <v>0</v>
      </c>
      <c r="AK23" s="199">
        <f t="shared" si="15"/>
        <v>0</v>
      </c>
      <c r="AL23" s="199">
        <f t="shared" si="16"/>
        <v>0</v>
      </c>
      <c r="AM23" s="199">
        <f t="shared" si="17"/>
        <v>0</v>
      </c>
      <c r="AN23" s="199">
        <f t="shared" si="18"/>
        <v>0</v>
      </c>
      <c r="AO23" s="199">
        <f t="shared" si="19"/>
        <v>0</v>
      </c>
      <c r="AP23" s="199">
        <f t="shared" si="20"/>
        <v>0</v>
      </c>
      <c r="AQ23" s="199">
        <f t="shared" si="21"/>
        <v>0</v>
      </c>
      <c r="AR23" s="199">
        <f t="shared" si="22"/>
        <v>0</v>
      </c>
      <c r="AS23" s="199">
        <f t="shared" si="51"/>
        <v>0</v>
      </c>
      <c r="AT23" s="543"/>
      <c r="AU23" s="543"/>
      <c r="AV23" s="199">
        <f t="shared" si="23"/>
        <v>0</v>
      </c>
      <c r="AW23" s="199">
        <f t="shared" si="52"/>
        <v>0</v>
      </c>
      <c r="AX23" s="199">
        <f t="shared" si="53"/>
        <v>0</v>
      </c>
      <c r="AY23" s="199">
        <f t="shared" si="54"/>
        <v>0</v>
      </c>
      <c r="AZ23" s="199">
        <f t="shared" si="55"/>
        <v>0</v>
      </c>
      <c r="BA23" s="199">
        <f t="shared" si="56"/>
        <v>0</v>
      </c>
      <c r="BB23" s="197"/>
      <c r="BC23" s="197"/>
      <c r="BD23" s="197"/>
      <c r="BE23" s="197"/>
      <c r="CN23" s="195" t="b">
        <f t="shared" si="29"/>
        <v>1</v>
      </c>
      <c r="CO23" s="504" t="b">
        <f t="shared" si="30"/>
        <v>0</v>
      </c>
      <c r="CP23" s="504" t="b">
        <f t="shared" si="31"/>
        <v>0</v>
      </c>
      <c r="CQ23" s="504" t="b">
        <f t="shared" si="60"/>
        <v>0</v>
      </c>
      <c r="CR23" s="504" t="b">
        <f t="shared" si="32"/>
        <v>0</v>
      </c>
      <c r="CS23" s="504" t="b">
        <f t="shared" si="33"/>
        <v>0</v>
      </c>
      <c r="CT23" s="504" t="b">
        <f t="shared" si="57"/>
        <v>0</v>
      </c>
      <c r="CU23" s="504" t="b">
        <f t="shared" si="34"/>
        <v>0</v>
      </c>
      <c r="CV23" s="504" t="b">
        <f t="shared" si="35"/>
        <v>0</v>
      </c>
      <c r="CW23" s="504" t="b">
        <f t="shared" si="36"/>
        <v>0</v>
      </c>
      <c r="CX23" s="504" t="b">
        <f t="shared" si="58"/>
        <v>0</v>
      </c>
      <c r="CY23" s="504" t="b">
        <f t="shared" si="37"/>
        <v>0</v>
      </c>
      <c r="CZ23" s="504" t="b">
        <f t="shared" si="38"/>
        <v>0</v>
      </c>
      <c r="DA23" s="504" t="b">
        <f t="shared" si="39"/>
        <v>0</v>
      </c>
      <c r="DB23" s="504" t="b">
        <f t="shared" si="59"/>
        <v>0</v>
      </c>
      <c r="DC23" s="504" t="b">
        <f t="shared" si="40"/>
        <v>0</v>
      </c>
      <c r="DD23" s="504" t="b">
        <f t="shared" si="41"/>
        <v>0</v>
      </c>
      <c r="DE23" s="504" t="b">
        <f t="shared" si="42"/>
        <v>0</v>
      </c>
      <c r="DF23" s="504" t="b">
        <f t="shared" si="43"/>
        <v>0</v>
      </c>
    </row>
    <row r="24" spans="1:110" s="196" customFormat="1" x14ac:dyDescent="0.2">
      <c r="A24" s="544"/>
      <c r="B24" s="544"/>
      <c r="C24" s="544"/>
      <c r="D24" s="544"/>
      <c r="E24" s="558" t="s">
        <v>12646</v>
      </c>
      <c r="F24" s="558" t="s">
        <v>12646</v>
      </c>
      <c r="G24" s="558" t="s">
        <v>12646</v>
      </c>
      <c r="H24" s="203">
        <f t="shared" si="0"/>
        <v>0</v>
      </c>
      <c r="I24" s="203">
        <f t="shared" si="44"/>
        <v>0</v>
      </c>
      <c r="J24" s="558" t="s">
        <v>12646</v>
      </c>
      <c r="K24" s="558" t="s">
        <v>12646</v>
      </c>
      <c r="L24" s="558" t="s">
        <v>12646</v>
      </c>
      <c r="M24" s="558" t="s">
        <v>12646</v>
      </c>
      <c r="N24" s="558" t="s">
        <v>12646</v>
      </c>
      <c r="O24" s="545"/>
      <c r="P24" s="546"/>
      <c r="Q24" s="199">
        <f t="shared" si="45"/>
        <v>0</v>
      </c>
      <c r="R24" s="545"/>
      <c r="S24" s="545"/>
      <c r="T24" s="545"/>
      <c r="U24" s="545"/>
      <c r="V24" s="545"/>
      <c r="W24" s="545"/>
      <c r="X24" s="199">
        <f t="shared" si="46"/>
        <v>0</v>
      </c>
      <c r="Y24" s="545"/>
      <c r="Z24" s="198">
        <f t="shared" si="47"/>
        <v>0</v>
      </c>
      <c r="AA24" s="547">
        <f t="shared" si="5"/>
        <v>0</v>
      </c>
      <c r="AB24" s="511">
        <f t="shared" si="48"/>
        <v>0</v>
      </c>
      <c r="AC24" s="547">
        <f t="shared" si="7"/>
        <v>0</v>
      </c>
      <c r="AD24" s="511">
        <f t="shared" si="49"/>
        <v>0</v>
      </c>
      <c r="AE24" s="547">
        <f t="shared" si="9"/>
        <v>0</v>
      </c>
      <c r="AF24" s="511">
        <f t="shared" si="50"/>
        <v>0</v>
      </c>
      <c r="AG24" s="199">
        <f t="shared" si="11"/>
        <v>0</v>
      </c>
      <c r="AH24" s="199">
        <f t="shared" si="12"/>
        <v>0</v>
      </c>
      <c r="AI24" s="199">
        <f t="shared" si="13"/>
        <v>0</v>
      </c>
      <c r="AJ24" s="199">
        <f t="shared" si="14"/>
        <v>0</v>
      </c>
      <c r="AK24" s="199">
        <f t="shared" si="15"/>
        <v>0</v>
      </c>
      <c r="AL24" s="199">
        <f t="shared" si="16"/>
        <v>0</v>
      </c>
      <c r="AM24" s="199">
        <f t="shared" si="17"/>
        <v>0</v>
      </c>
      <c r="AN24" s="199">
        <f t="shared" si="18"/>
        <v>0</v>
      </c>
      <c r="AO24" s="199">
        <f t="shared" si="19"/>
        <v>0</v>
      </c>
      <c r="AP24" s="199">
        <f t="shared" si="20"/>
        <v>0</v>
      </c>
      <c r="AQ24" s="199">
        <f t="shared" si="21"/>
        <v>0</v>
      </c>
      <c r="AR24" s="199">
        <f t="shared" si="22"/>
        <v>0</v>
      </c>
      <c r="AS24" s="199">
        <f t="shared" si="51"/>
        <v>0</v>
      </c>
      <c r="AT24" s="543"/>
      <c r="AU24" s="543"/>
      <c r="AV24" s="199">
        <f t="shared" si="23"/>
        <v>0</v>
      </c>
      <c r="AW24" s="199">
        <f t="shared" si="52"/>
        <v>0</v>
      </c>
      <c r="AX24" s="199">
        <f t="shared" si="53"/>
        <v>0</v>
      </c>
      <c r="AY24" s="199">
        <f t="shared" si="54"/>
        <v>0</v>
      </c>
      <c r="AZ24" s="199">
        <f t="shared" si="55"/>
        <v>0</v>
      </c>
      <c r="BA24" s="199">
        <f t="shared" si="56"/>
        <v>0</v>
      </c>
      <c r="BB24" s="197"/>
      <c r="BC24" s="197"/>
      <c r="BD24" s="197"/>
      <c r="BE24" s="197"/>
      <c r="CN24" s="195" t="b">
        <f t="shared" si="29"/>
        <v>1</v>
      </c>
      <c r="CO24" s="504" t="b">
        <f t="shared" si="30"/>
        <v>0</v>
      </c>
      <c r="CP24" s="504" t="b">
        <f t="shared" si="31"/>
        <v>0</v>
      </c>
      <c r="CQ24" s="504" t="b">
        <f t="shared" si="60"/>
        <v>0</v>
      </c>
      <c r="CR24" s="504" t="b">
        <f t="shared" si="32"/>
        <v>0</v>
      </c>
      <c r="CS24" s="504" t="b">
        <f t="shared" si="33"/>
        <v>0</v>
      </c>
      <c r="CT24" s="504" t="b">
        <f t="shared" si="57"/>
        <v>0</v>
      </c>
      <c r="CU24" s="504" t="b">
        <f t="shared" si="34"/>
        <v>0</v>
      </c>
      <c r="CV24" s="504" t="b">
        <f t="shared" si="35"/>
        <v>0</v>
      </c>
      <c r="CW24" s="504" t="b">
        <f t="shared" si="36"/>
        <v>0</v>
      </c>
      <c r="CX24" s="504" t="b">
        <f t="shared" si="58"/>
        <v>0</v>
      </c>
      <c r="CY24" s="504" t="b">
        <f t="shared" si="37"/>
        <v>0</v>
      </c>
      <c r="CZ24" s="504" t="b">
        <f t="shared" si="38"/>
        <v>0</v>
      </c>
      <c r="DA24" s="504" t="b">
        <f t="shared" si="39"/>
        <v>0</v>
      </c>
      <c r="DB24" s="504" t="b">
        <f t="shared" si="59"/>
        <v>0</v>
      </c>
      <c r="DC24" s="504" t="b">
        <f t="shared" si="40"/>
        <v>0</v>
      </c>
      <c r="DD24" s="504" t="b">
        <f t="shared" si="41"/>
        <v>0</v>
      </c>
      <c r="DE24" s="504" t="b">
        <f t="shared" si="42"/>
        <v>0</v>
      </c>
      <c r="DF24" s="504" t="b">
        <f t="shared" si="43"/>
        <v>0</v>
      </c>
    </row>
    <row r="25" spans="1:110" s="196" customFormat="1" x14ac:dyDescent="0.2">
      <c r="A25" s="544"/>
      <c r="B25" s="544"/>
      <c r="C25" s="544"/>
      <c r="D25" s="544"/>
      <c r="E25" s="558" t="s">
        <v>12646</v>
      </c>
      <c r="F25" s="558" t="s">
        <v>12646</v>
      </c>
      <c r="G25" s="558" t="s">
        <v>12646</v>
      </c>
      <c r="H25" s="203">
        <f t="shared" si="0"/>
        <v>0</v>
      </c>
      <c r="I25" s="203">
        <f t="shared" si="44"/>
        <v>0</v>
      </c>
      <c r="J25" s="558" t="s">
        <v>12646</v>
      </c>
      <c r="K25" s="558" t="s">
        <v>12646</v>
      </c>
      <c r="L25" s="558" t="s">
        <v>12646</v>
      </c>
      <c r="M25" s="558" t="s">
        <v>12646</v>
      </c>
      <c r="N25" s="558" t="s">
        <v>12646</v>
      </c>
      <c r="O25" s="545"/>
      <c r="P25" s="546"/>
      <c r="Q25" s="199">
        <f t="shared" si="45"/>
        <v>0</v>
      </c>
      <c r="R25" s="545"/>
      <c r="S25" s="545"/>
      <c r="T25" s="545"/>
      <c r="U25" s="545"/>
      <c r="V25" s="545"/>
      <c r="W25" s="545"/>
      <c r="X25" s="199">
        <f t="shared" si="46"/>
        <v>0</v>
      </c>
      <c r="Y25" s="545"/>
      <c r="Z25" s="198">
        <f t="shared" si="47"/>
        <v>0</v>
      </c>
      <c r="AA25" s="547">
        <f t="shared" si="5"/>
        <v>0</v>
      </c>
      <c r="AB25" s="511">
        <f t="shared" si="48"/>
        <v>0</v>
      </c>
      <c r="AC25" s="547">
        <f t="shared" si="7"/>
        <v>0</v>
      </c>
      <c r="AD25" s="511">
        <f t="shared" si="49"/>
        <v>0</v>
      </c>
      <c r="AE25" s="547">
        <f t="shared" si="9"/>
        <v>0</v>
      </c>
      <c r="AF25" s="511">
        <f t="shared" si="50"/>
        <v>0</v>
      </c>
      <c r="AG25" s="199">
        <f t="shared" si="11"/>
        <v>0</v>
      </c>
      <c r="AH25" s="199">
        <f t="shared" si="12"/>
        <v>0</v>
      </c>
      <c r="AI25" s="199">
        <f t="shared" si="13"/>
        <v>0</v>
      </c>
      <c r="AJ25" s="199">
        <f t="shared" si="14"/>
        <v>0</v>
      </c>
      <c r="AK25" s="199">
        <f t="shared" si="15"/>
        <v>0</v>
      </c>
      <c r="AL25" s="199">
        <f t="shared" si="16"/>
        <v>0</v>
      </c>
      <c r="AM25" s="199">
        <f t="shared" si="17"/>
        <v>0</v>
      </c>
      <c r="AN25" s="199">
        <f t="shared" si="18"/>
        <v>0</v>
      </c>
      <c r="AO25" s="199">
        <f t="shared" si="19"/>
        <v>0</v>
      </c>
      <c r="AP25" s="199">
        <f t="shared" si="20"/>
        <v>0</v>
      </c>
      <c r="AQ25" s="199">
        <f t="shared" si="21"/>
        <v>0</v>
      </c>
      <c r="AR25" s="199">
        <f t="shared" si="22"/>
        <v>0</v>
      </c>
      <c r="AS25" s="199">
        <f t="shared" si="51"/>
        <v>0</v>
      </c>
      <c r="AT25" s="543"/>
      <c r="AU25" s="543"/>
      <c r="AV25" s="199">
        <f t="shared" si="23"/>
        <v>0</v>
      </c>
      <c r="AW25" s="199">
        <f t="shared" si="52"/>
        <v>0</v>
      </c>
      <c r="AX25" s="199">
        <f t="shared" si="53"/>
        <v>0</v>
      </c>
      <c r="AY25" s="199">
        <f t="shared" si="54"/>
        <v>0</v>
      </c>
      <c r="AZ25" s="199">
        <f t="shared" si="55"/>
        <v>0</v>
      </c>
      <c r="BA25" s="199">
        <f t="shared" si="56"/>
        <v>0</v>
      </c>
      <c r="BB25" s="197"/>
      <c r="BC25" s="197"/>
      <c r="BD25" s="197"/>
      <c r="BE25" s="197"/>
      <c r="CN25" s="195" t="b">
        <f t="shared" si="29"/>
        <v>1</v>
      </c>
      <c r="CO25" s="504" t="b">
        <f t="shared" si="30"/>
        <v>0</v>
      </c>
      <c r="CP25" s="504" t="b">
        <f t="shared" si="31"/>
        <v>0</v>
      </c>
      <c r="CQ25" s="504" t="b">
        <f t="shared" si="60"/>
        <v>0</v>
      </c>
      <c r="CR25" s="504" t="b">
        <f t="shared" si="32"/>
        <v>0</v>
      </c>
      <c r="CS25" s="504" t="b">
        <f t="shared" si="33"/>
        <v>0</v>
      </c>
      <c r="CT25" s="504" t="b">
        <f t="shared" si="57"/>
        <v>0</v>
      </c>
      <c r="CU25" s="504" t="b">
        <f t="shared" si="34"/>
        <v>0</v>
      </c>
      <c r="CV25" s="504" t="b">
        <f t="shared" si="35"/>
        <v>0</v>
      </c>
      <c r="CW25" s="504" t="b">
        <f t="shared" si="36"/>
        <v>0</v>
      </c>
      <c r="CX25" s="504" t="b">
        <f t="shared" si="58"/>
        <v>0</v>
      </c>
      <c r="CY25" s="504" t="b">
        <f t="shared" si="37"/>
        <v>0</v>
      </c>
      <c r="CZ25" s="504" t="b">
        <f t="shared" si="38"/>
        <v>0</v>
      </c>
      <c r="DA25" s="504" t="b">
        <f t="shared" si="39"/>
        <v>0</v>
      </c>
      <c r="DB25" s="504" t="b">
        <f t="shared" si="59"/>
        <v>0</v>
      </c>
      <c r="DC25" s="504" t="b">
        <f t="shared" si="40"/>
        <v>0</v>
      </c>
      <c r="DD25" s="504" t="b">
        <f t="shared" si="41"/>
        <v>0</v>
      </c>
      <c r="DE25" s="504" t="b">
        <f t="shared" si="42"/>
        <v>0</v>
      </c>
      <c r="DF25" s="504" t="b">
        <f t="shared" si="43"/>
        <v>0</v>
      </c>
    </row>
    <row r="26" spans="1:110" s="196" customFormat="1" x14ac:dyDescent="0.2">
      <c r="A26" s="544"/>
      <c r="B26" s="544"/>
      <c r="C26" s="544"/>
      <c r="D26" s="544"/>
      <c r="E26" s="558" t="s">
        <v>12646</v>
      </c>
      <c r="F26" s="558" t="s">
        <v>12646</v>
      </c>
      <c r="G26" s="558" t="s">
        <v>12646</v>
      </c>
      <c r="H26" s="203">
        <f t="shared" si="0"/>
        <v>0</v>
      </c>
      <c r="I26" s="203">
        <f t="shared" si="44"/>
        <v>0</v>
      </c>
      <c r="J26" s="558" t="s">
        <v>12646</v>
      </c>
      <c r="K26" s="558" t="s">
        <v>12646</v>
      </c>
      <c r="L26" s="558" t="s">
        <v>12646</v>
      </c>
      <c r="M26" s="558" t="s">
        <v>12646</v>
      </c>
      <c r="N26" s="558" t="s">
        <v>12646</v>
      </c>
      <c r="O26" s="545"/>
      <c r="P26" s="546"/>
      <c r="Q26" s="199">
        <f t="shared" si="45"/>
        <v>0</v>
      </c>
      <c r="R26" s="545"/>
      <c r="S26" s="545"/>
      <c r="T26" s="545"/>
      <c r="U26" s="545"/>
      <c r="V26" s="545"/>
      <c r="W26" s="545"/>
      <c r="X26" s="199">
        <f t="shared" si="46"/>
        <v>0</v>
      </c>
      <c r="Y26" s="545"/>
      <c r="Z26" s="198">
        <f t="shared" si="47"/>
        <v>0</v>
      </c>
      <c r="AA26" s="547">
        <f t="shared" si="5"/>
        <v>0</v>
      </c>
      <c r="AB26" s="511">
        <f t="shared" si="48"/>
        <v>0</v>
      </c>
      <c r="AC26" s="547">
        <f t="shared" si="7"/>
        <v>0</v>
      </c>
      <c r="AD26" s="511">
        <f t="shared" si="49"/>
        <v>0</v>
      </c>
      <c r="AE26" s="547">
        <f t="shared" si="9"/>
        <v>0</v>
      </c>
      <c r="AF26" s="511">
        <f t="shared" si="50"/>
        <v>0</v>
      </c>
      <c r="AG26" s="199">
        <f t="shared" si="11"/>
        <v>0</v>
      </c>
      <c r="AH26" s="199">
        <f t="shared" si="12"/>
        <v>0</v>
      </c>
      <c r="AI26" s="199">
        <f t="shared" si="13"/>
        <v>0</v>
      </c>
      <c r="AJ26" s="199">
        <f t="shared" si="14"/>
        <v>0</v>
      </c>
      <c r="AK26" s="199">
        <f t="shared" si="15"/>
        <v>0</v>
      </c>
      <c r="AL26" s="199">
        <f t="shared" si="16"/>
        <v>0</v>
      </c>
      <c r="AM26" s="199">
        <f t="shared" si="17"/>
        <v>0</v>
      </c>
      <c r="AN26" s="199">
        <f t="shared" si="18"/>
        <v>0</v>
      </c>
      <c r="AO26" s="199">
        <f t="shared" si="19"/>
        <v>0</v>
      </c>
      <c r="AP26" s="199">
        <f t="shared" si="20"/>
        <v>0</v>
      </c>
      <c r="AQ26" s="199">
        <f t="shared" si="21"/>
        <v>0</v>
      </c>
      <c r="AR26" s="199">
        <f t="shared" si="22"/>
        <v>0</v>
      </c>
      <c r="AS26" s="199">
        <f t="shared" si="51"/>
        <v>0</v>
      </c>
      <c r="AT26" s="543"/>
      <c r="AU26" s="543"/>
      <c r="AV26" s="199">
        <f t="shared" si="23"/>
        <v>0</v>
      </c>
      <c r="AW26" s="199">
        <f t="shared" si="52"/>
        <v>0</v>
      </c>
      <c r="AX26" s="199">
        <f t="shared" si="53"/>
        <v>0</v>
      </c>
      <c r="AY26" s="199">
        <f t="shared" si="54"/>
        <v>0</v>
      </c>
      <c r="AZ26" s="199">
        <f t="shared" si="55"/>
        <v>0</v>
      </c>
      <c r="BA26" s="199">
        <f t="shared" si="56"/>
        <v>0</v>
      </c>
      <c r="BB26" s="197"/>
      <c r="BC26" s="197"/>
      <c r="BD26" s="197"/>
      <c r="BE26" s="197"/>
      <c r="CN26" s="195" t="b">
        <f t="shared" si="29"/>
        <v>1</v>
      </c>
      <c r="CO26" s="504" t="b">
        <f t="shared" si="30"/>
        <v>0</v>
      </c>
      <c r="CP26" s="504" t="b">
        <f t="shared" si="31"/>
        <v>0</v>
      </c>
      <c r="CQ26" s="504" t="b">
        <f t="shared" si="60"/>
        <v>0</v>
      </c>
      <c r="CR26" s="504" t="b">
        <f t="shared" si="32"/>
        <v>0</v>
      </c>
      <c r="CS26" s="504" t="b">
        <f t="shared" si="33"/>
        <v>0</v>
      </c>
      <c r="CT26" s="504" t="b">
        <f t="shared" si="57"/>
        <v>0</v>
      </c>
      <c r="CU26" s="504" t="b">
        <f t="shared" si="34"/>
        <v>0</v>
      </c>
      <c r="CV26" s="504" t="b">
        <f t="shared" si="35"/>
        <v>0</v>
      </c>
      <c r="CW26" s="504" t="b">
        <f t="shared" si="36"/>
        <v>0</v>
      </c>
      <c r="CX26" s="504" t="b">
        <f t="shared" si="58"/>
        <v>0</v>
      </c>
      <c r="CY26" s="504" t="b">
        <f t="shared" si="37"/>
        <v>0</v>
      </c>
      <c r="CZ26" s="504" t="b">
        <f t="shared" si="38"/>
        <v>0</v>
      </c>
      <c r="DA26" s="504" t="b">
        <f t="shared" si="39"/>
        <v>0</v>
      </c>
      <c r="DB26" s="504" t="b">
        <f t="shared" si="59"/>
        <v>0</v>
      </c>
      <c r="DC26" s="504" t="b">
        <f t="shared" si="40"/>
        <v>0</v>
      </c>
      <c r="DD26" s="504" t="b">
        <f t="shared" si="41"/>
        <v>0</v>
      </c>
      <c r="DE26" s="504" t="b">
        <f t="shared" si="42"/>
        <v>0</v>
      </c>
      <c r="DF26" s="504" t="b">
        <f t="shared" si="43"/>
        <v>0</v>
      </c>
    </row>
    <row r="27" spans="1:110" s="196" customFormat="1" x14ac:dyDescent="0.2">
      <c r="A27" s="544"/>
      <c r="B27" s="544"/>
      <c r="C27" s="544"/>
      <c r="D27" s="544"/>
      <c r="E27" s="558" t="s">
        <v>12646</v>
      </c>
      <c r="F27" s="558" t="s">
        <v>12646</v>
      </c>
      <c r="G27" s="558" t="s">
        <v>12646</v>
      </c>
      <c r="H27" s="203">
        <f t="shared" si="0"/>
        <v>0</v>
      </c>
      <c r="I27" s="203">
        <f t="shared" si="44"/>
        <v>0</v>
      </c>
      <c r="J27" s="558" t="s">
        <v>12646</v>
      </c>
      <c r="K27" s="558" t="s">
        <v>12646</v>
      </c>
      <c r="L27" s="558" t="s">
        <v>12646</v>
      </c>
      <c r="M27" s="558" t="s">
        <v>12646</v>
      </c>
      <c r="N27" s="558" t="s">
        <v>12646</v>
      </c>
      <c r="O27" s="545"/>
      <c r="P27" s="546"/>
      <c r="Q27" s="199">
        <f t="shared" si="45"/>
        <v>0</v>
      </c>
      <c r="R27" s="545"/>
      <c r="S27" s="545"/>
      <c r="T27" s="545"/>
      <c r="U27" s="545"/>
      <c r="V27" s="545"/>
      <c r="W27" s="545"/>
      <c r="X27" s="199">
        <f t="shared" si="46"/>
        <v>0</v>
      </c>
      <c r="Y27" s="545"/>
      <c r="Z27" s="198">
        <f t="shared" si="47"/>
        <v>0</v>
      </c>
      <c r="AA27" s="547">
        <f t="shared" si="5"/>
        <v>0</v>
      </c>
      <c r="AB27" s="511">
        <f t="shared" si="48"/>
        <v>0</v>
      </c>
      <c r="AC27" s="547">
        <f t="shared" si="7"/>
        <v>0</v>
      </c>
      <c r="AD27" s="511">
        <f t="shared" si="49"/>
        <v>0</v>
      </c>
      <c r="AE27" s="547">
        <f t="shared" si="9"/>
        <v>0</v>
      </c>
      <c r="AF27" s="511">
        <f t="shared" si="50"/>
        <v>0</v>
      </c>
      <c r="AG27" s="199">
        <f t="shared" si="11"/>
        <v>0</v>
      </c>
      <c r="AH27" s="199">
        <f t="shared" si="12"/>
        <v>0</v>
      </c>
      <c r="AI27" s="199">
        <f t="shared" si="13"/>
        <v>0</v>
      </c>
      <c r="AJ27" s="199">
        <f t="shared" si="14"/>
        <v>0</v>
      </c>
      <c r="AK27" s="199">
        <f t="shared" si="15"/>
        <v>0</v>
      </c>
      <c r="AL27" s="199">
        <f t="shared" si="16"/>
        <v>0</v>
      </c>
      <c r="AM27" s="199">
        <f t="shared" si="17"/>
        <v>0</v>
      </c>
      <c r="AN27" s="199">
        <f t="shared" si="18"/>
        <v>0</v>
      </c>
      <c r="AO27" s="199">
        <f t="shared" si="19"/>
        <v>0</v>
      </c>
      <c r="AP27" s="199">
        <f t="shared" si="20"/>
        <v>0</v>
      </c>
      <c r="AQ27" s="199">
        <f t="shared" si="21"/>
        <v>0</v>
      </c>
      <c r="AR27" s="199">
        <f t="shared" si="22"/>
        <v>0</v>
      </c>
      <c r="AS27" s="199">
        <f t="shared" si="51"/>
        <v>0</v>
      </c>
      <c r="AT27" s="543"/>
      <c r="AU27" s="543"/>
      <c r="AV27" s="199">
        <f t="shared" si="23"/>
        <v>0</v>
      </c>
      <c r="AW27" s="199">
        <f t="shared" si="52"/>
        <v>0</v>
      </c>
      <c r="AX27" s="199">
        <f t="shared" si="53"/>
        <v>0</v>
      </c>
      <c r="AY27" s="199">
        <f t="shared" si="54"/>
        <v>0</v>
      </c>
      <c r="AZ27" s="199">
        <f t="shared" si="55"/>
        <v>0</v>
      </c>
      <c r="BA27" s="199">
        <f t="shared" si="56"/>
        <v>0</v>
      </c>
      <c r="BB27" s="197"/>
      <c r="BC27" s="197"/>
      <c r="BD27" s="197"/>
      <c r="BE27" s="197"/>
      <c r="CN27" s="195" t="b">
        <f t="shared" si="29"/>
        <v>1</v>
      </c>
      <c r="CO27" s="504" t="b">
        <f t="shared" si="30"/>
        <v>0</v>
      </c>
      <c r="CP27" s="504" t="b">
        <f t="shared" si="31"/>
        <v>0</v>
      </c>
      <c r="CQ27" s="504" t="b">
        <f t="shared" si="60"/>
        <v>0</v>
      </c>
      <c r="CR27" s="504" t="b">
        <f t="shared" si="32"/>
        <v>0</v>
      </c>
      <c r="CS27" s="504" t="b">
        <f t="shared" si="33"/>
        <v>0</v>
      </c>
      <c r="CT27" s="504" t="b">
        <f t="shared" si="57"/>
        <v>0</v>
      </c>
      <c r="CU27" s="504" t="b">
        <f t="shared" si="34"/>
        <v>0</v>
      </c>
      <c r="CV27" s="504" t="b">
        <f t="shared" si="35"/>
        <v>0</v>
      </c>
      <c r="CW27" s="504" t="b">
        <f t="shared" si="36"/>
        <v>0</v>
      </c>
      <c r="CX27" s="504" t="b">
        <f t="shared" si="58"/>
        <v>0</v>
      </c>
      <c r="CY27" s="504" t="b">
        <f t="shared" si="37"/>
        <v>0</v>
      </c>
      <c r="CZ27" s="504" t="b">
        <f t="shared" si="38"/>
        <v>0</v>
      </c>
      <c r="DA27" s="504" t="b">
        <f t="shared" si="39"/>
        <v>0</v>
      </c>
      <c r="DB27" s="504" t="b">
        <f t="shared" si="59"/>
        <v>0</v>
      </c>
      <c r="DC27" s="504" t="b">
        <f t="shared" si="40"/>
        <v>0</v>
      </c>
      <c r="DD27" s="504" t="b">
        <f t="shared" si="41"/>
        <v>0</v>
      </c>
      <c r="DE27" s="504" t="b">
        <f t="shared" si="42"/>
        <v>0</v>
      </c>
      <c r="DF27" s="504" t="b">
        <f t="shared" si="43"/>
        <v>0</v>
      </c>
    </row>
    <row r="28" spans="1:110" s="196" customFormat="1" x14ac:dyDescent="0.2">
      <c r="A28" s="544"/>
      <c r="B28" s="544"/>
      <c r="C28" s="544"/>
      <c r="D28" s="544"/>
      <c r="E28" s="558" t="s">
        <v>12646</v>
      </c>
      <c r="F28" s="558" t="s">
        <v>12646</v>
      </c>
      <c r="G28" s="558" t="s">
        <v>12646</v>
      </c>
      <c r="H28" s="203">
        <f t="shared" si="0"/>
        <v>0</v>
      </c>
      <c r="I28" s="203">
        <f t="shared" si="44"/>
        <v>0</v>
      </c>
      <c r="J28" s="558" t="s">
        <v>12646</v>
      </c>
      <c r="K28" s="558" t="s">
        <v>12646</v>
      </c>
      <c r="L28" s="558" t="s">
        <v>12646</v>
      </c>
      <c r="M28" s="558" t="s">
        <v>12646</v>
      </c>
      <c r="N28" s="558" t="s">
        <v>12646</v>
      </c>
      <c r="O28" s="545"/>
      <c r="P28" s="546"/>
      <c r="Q28" s="199">
        <f t="shared" si="45"/>
        <v>0</v>
      </c>
      <c r="R28" s="545"/>
      <c r="S28" s="545"/>
      <c r="T28" s="545"/>
      <c r="U28" s="545"/>
      <c r="V28" s="545"/>
      <c r="W28" s="545"/>
      <c r="X28" s="199">
        <f t="shared" si="46"/>
        <v>0</v>
      </c>
      <c r="Y28" s="545"/>
      <c r="Z28" s="198">
        <f t="shared" si="47"/>
        <v>0</v>
      </c>
      <c r="AA28" s="547">
        <f t="shared" si="5"/>
        <v>0</v>
      </c>
      <c r="AB28" s="511">
        <f t="shared" si="48"/>
        <v>0</v>
      </c>
      <c r="AC28" s="547">
        <f t="shared" si="7"/>
        <v>0</v>
      </c>
      <c r="AD28" s="511">
        <f t="shared" si="49"/>
        <v>0</v>
      </c>
      <c r="AE28" s="547">
        <f t="shared" si="9"/>
        <v>0</v>
      </c>
      <c r="AF28" s="511">
        <f t="shared" si="50"/>
        <v>0</v>
      </c>
      <c r="AG28" s="199">
        <f t="shared" si="11"/>
        <v>0</v>
      </c>
      <c r="AH28" s="199">
        <f t="shared" si="12"/>
        <v>0</v>
      </c>
      <c r="AI28" s="199">
        <f t="shared" si="13"/>
        <v>0</v>
      </c>
      <c r="AJ28" s="199">
        <f t="shared" si="14"/>
        <v>0</v>
      </c>
      <c r="AK28" s="199">
        <f t="shared" si="15"/>
        <v>0</v>
      </c>
      <c r="AL28" s="199">
        <f t="shared" si="16"/>
        <v>0</v>
      </c>
      <c r="AM28" s="199">
        <f t="shared" si="17"/>
        <v>0</v>
      </c>
      <c r="AN28" s="199">
        <f t="shared" si="18"/>
        <v>0</v>
      </c>
      <c r="AO28" s="199">
        <f t="shared" si="19"/>
        <v>0</v>
      </c>
      <c r="AP28" s="199">
        <f t="shared" si="20"/>
        <v>0</v>
      </c>
      <c r="AQ28" s="199">
        <f t="shared" si="21"/>
        <v>0</v>
      </c>
      <c r="AR28" s="199">
        <f t="shared" si="22"/>
        <v>0</v>
      </c>
      <c r="AS28" s="199">
        <f t="shared" si="51"/>
        <v>0</v>
      </c>
      <c r="AT28" s="543"/>
      <c r="AU28" s="543"/>
      <c r="AV28" s="199">
        <f t="shared" si="23"/>
        <v>0</v>
      </c>
      <c r="AW28" s="199">
        <f t="shared" si="52"/>
        <v>0</v>
      </c>
      <c r="AX28" s="199">
        <f t="shared" si="53"/>
        <v>0</v>
      </c>
      <c r="AY28" s="199">
        <f t="shared" si="54"/>
        <v>0</v>
      </c>
      <c r="AZ28" s="199">
        <f t="shared" si="55"/>
        <v>0</v>
      </c>
      <c r="BA28" s="199">
        <f t="shared" si="56"/>
        <v>0</v>
      </c>
      <c r="BB28" s="197"/>
      <c r="BC28" s="197"/>
      <c r="BD28" s="197"/>
      <c r="BE28" s="197"/>
      <c r="CN28" s="195" t="b">
        <f t="shared" si="29"/>
        <v>1</v>
      </c>
      <c r="CO28" s="504" t="b">
        <f t="shared" si="30"/>
        <v>0</v>
      </c>
      <c r="CP28" s="504" t="b">
        <f t="shared" si="31"/>
        <v>0</v>
      </c>
      <c r="CQ28" s="504" t="b">
        <f t="shared" si="60"/>
        <v>0</v>
      </c>
      <c r="CR28" s="504" t="b">
        <f t="shared" si="32"/>
        <v>0</v>
      </c>
      <c r="CS28" s="504" t="b">
        <f t="shared" si="33"/>
        <v>0</v>
      </c>
      <c r="CT28" s="504" t="b">
        <f t="shared" si="57"/>
        <v>0</v>
      </c>
      <c r="CU28" s="504" t="b">
        <f t="shared" si="34"/>
        <v>0</v>
      </c>
      <c r="CV28" s="504" t="b">
        <f t="shared" si="35"/>
        <v>0</v>
      </c>
      <c r="CW28" s="504" t="b">
        <f t="shared" si="36"/>
        <v>0</v>
      </c>
      <c r="CX28" s="504" t="b">
        <f t="shared" si="58"/>
        <v>0</v>
      </c>
      <c r="CY28" s="504" t="b">
        <f t="shared" si="37"/>
        <v>0</v>
      </c>
      <c r="CZ28" s="504" t="b">
        <f t="shared" si="38"/>
        <v>0</v>
      </c>
      <c r="DA28" s="504" t="b">
        <f t="shared" si="39"/>
        <v>0</v>
      </c>
      <c r="DB28" s="504" t="b">
        <f t="shared" si="59"/>
        <v>0</v>
      </c>
      <c r="DC28" s="504" t="b">
        <f t="shared" si="40"/>
        <v>0</v>
      </c>
      <c r="DD28" s="504" t="b">
        <f t="shared" si="41"/>
        <v>0</v>
      </c>
      <c r="DE28" s="504" t="b">
        <f t="shared" si="42"/>
        <v>0</v>
      </c>
      <c r="DF28" s="504" t="b">
        <f t="shared" si="43"/>
        <v>0</v>
      </c>
    </row>
    <row r="29" spans="1:110" s="196" customFormat="1" ht="15" x14ac:dyDescent="0.2">
      <c r="A29" s="549"/>
      <c r="B29" s="549"/>
      <c r="C29" s="549"/>
      <c r="D29" s="550" t="s">
        <v>12644</v>
      </c>
      <c r="E29" s="508">
        <f t="shared" ref="E29:E60" si="61">IF($G29="s/Baremo",IF($CN29,0,$E$10*VLOOKUP(A29,Baremo,4,0)),IF($G29="s/Margen",H29/(1-J29),IF($G29="Manual",0,0)))</f>
        <v>0</v>
      </c>
      <c r="F29" s="203">
        <f t="shared" ref="F29:F31" si="62">E29*B29</f>
        <v>0</v>
      </c>
      <c r="G29" s="202" t="s">
        <v>128</v>
      </c>
      <c r="H29" s="203">
        <f t="shared" si="0"/>
        <v>0</v>
      </c>
      <c r="I29" s="203">
        <f t="shared" si="44"/>
        <v>0</v>
      </c>
      <c r="J29" s="509" t="str">
        <f t="shared" ref="J29:J60" si="63">IF($G29="s/Baremo",IF($CN29,"",IF(F29=0,"",(F29-I29)/F29)),IF($G29="s/Margen",$E$8,IF($G29="Manual",IF(F29=0,"",(F29-I29)/F29),"")))</f>
        <v/>
      </c>
      <c r="K29" s="201" t="str">
        <f t="shared" ref="K29:K60" si="64">IF($CN29,"",IF(VLOOKUP(A29,Baremo,4,0)&gt;0,VLOOKUP(A29,Baremo,4,0),""))</f>
        <v/>
      </c>
      <c r="L29" s="201" t="str">
        <f t="shared" ref="L29:L60" si="65">IF($CN29,"",IF(VLOOKUP(A29,Baremo,5,0)&gt;0,VLOOKUP(A29,Baremo,5,0),""))</f>
        <v/>
      </c>
      <c r="M29" s="201" t="str">
        <f t="shared" ref="M29:M60" si="66">IF($CN29,"",IF(VLOOKUP(A29,Baremo,6,0)&gt;0,VLOOKUP(A29,Baremo,6,0),""))</f>
        <v/>
      </c>
      <c r="N29" s="201" t="str">
        <f t="shared" ref="N29:N60" si="67">IF($CN29,"",IF(VLOOKUP(A29,Baremo,8,0)&gt;0,VLOOKUP(A29,Baremo,8,0),""))</f>
        <v/>
      </c>
      <c r="O29" s="200"/>
      <c r="P29" s="494"/>
      <c r="Q29" s="199">
        <f t="shared" si="45"/>
        <v>0</v>
      </c>
      <c r="R29" s="200"/>
      <c r="S29" s="200"/>
      <c r="T29" s="200"/>
      <c r="U29" s="200"/>
      <c r="V29" s="200"/>
      <c r="W29" s="200"/>
      <c r="X29" s="199">
        <f t="shared" si="46"/>
        <v>0</v>
      </c>
      <c r="Y29" s="200"/>
      <c r="Z29" s="198">
        <f t="shared" si="47"/>
        <v>0</v>
      </c>
      <c r="AA29" s="510">
        <f t="shared" si="5"/>
        <v>0</v>
      </c>
      <c r="AB29" s="511">
        <f t="shared" si="48"/>
        <v>0</v>
      </c>
      <c r="AC29" s="510">
        <f t="shared" si="7"/>
        <v>0</v>
      </c>
      <c r="AD29" s="511">
        <f t="shared" si="49"/>
        <v>0</v>
      </c>
      <c r="AE29" s="510">
        <f t="shared" si="9"/>
        <v>0</v>
      </c>
      <c r="AF29" s="511">
        <f t="shared" si="50"/>
        <v>0</v>
      </c>
      <c r="AG29" s="199">
        <f t="shared" si="11"/>
        <v>0</v>
      </c>
      <c r="AH29" s="199">
        <f t="shared" si="12"/>
        <v>0</v>
      </c>
      <c r="AI29" s="199">
        <f t="shared" si="13"/>
        <v>0</v>
      </c>
      <c r="AJ29" s="199">
        <f t="shared" si="14"/>
        <v>0</v>
      </c>
      <c r="AK29" s="199">
        <f t="shared" si="15"/>
        <v>0</v>
      </c>
      <c r="AL29" s="199">
        <f t="shared" si="16"/>
        <v>0</v>
      </c>
      <c r="AM29" s="199">
        <f t="shared" si="17"/>
        <v>0</v>
      </c>
      <c r="AN29" s="199">
        <f t="shared" si="18"/>
        <v>0</v>
      </c>
      <c r="AO29" s="199">
        <f t="shared" si="19"/>
        <v>0</v>
      </c>
      <c r="AP29" s="199">
        <f t="shared" si="20"/>
        <v>0</v>
      </c>
      <c r="AQ29" s="199">
        <f t="shared" si="21"/>
        <v>0</v>
      </c>
      <c r="AR29" s="199">
        <f t="shared" si="22"/>
        <v>0</v>
      </c>
      <c r="AS29" s="199">
        <f t="shared" si="51"/>
        <v>0</v>
      </c>
      <c r="AT29" s="199">
        <f t="shared" ref="AT29:AT60" si="68">AH29*GG_Compras</f>
        <v>0</v>
      </c>
      <c r="AU29" s="199">
        <f t="shared" ref="AU29:AU60" si="69">AI29*GG_Subc</f>
        <v>0</v>
      </c>
      <c r="AV29" s="199">
        <f t="shared" si="23"/>
        <v>0</v>
      </c>
      <c r="AW29" s="199">
        <f t="shared" si="52"/>
        <v>0</v>
      </c>
      <c r="AX29" s="199">
        <f t="shared" si="53"/>
        <v>0</v>
      </c>
      <c r="AY29" s="199">
        <f t="shared" si="54"/>
        <v>0</v>
      </c>
      <c r="AZ29" s="199">
        <f t="shared" si="55"/>
        <v>0</v>
      </c>
      <c r="BA29" s="199">
        <f t="shared" si="56"/>
        <v>0</v>
      </c>
      <c r="BB29" s="197"/>
      <c r="BC29" s="197"/>
      <c r="BD29" s="197"/>
      <c r="BE29" s="197"/>
      <c r="CN29" s="195" t="b">
        <f t="shared" si="29"/>
        <v>1</v>
      </c>
      <c r="CO29" s="504" t="b">
        <f t="shared" si="30"/>
        <v>0</v>
      </c>
      <c r="CP29" s="504" t="b">
        <f t="shared" si="31"/>
        <v>1</v>
      </c>
      <c r="CQ29" s="504" t="b">
        <f t="shared" si="60"/>
        <v>1</v>
      </c>
      <c r="CR29" s="504" t="b">
        <f t="shared" si="32"/>
        <v>0</v>
      </c>
      <c r="CS29" s="504" t="b">
        <f t="shared" si="33"/>
        <v>0</v>
      </c>
      <c r="CT29" s="504" t="b">
        <f t="shared" si="57"/>
        <v>0</v>
      </c>
      <c r="CU29" s="504" t="b">
        <f t="shared" si="34"/>
        <v>0</v>
      </c>
      <c r="CV29" s="504" t="b">
        <f t="shared" si="35"/>
        <v>0</v>
      </c>
      <c r="CW29" s="504" t="b">
        <f t="shared" si="36"/>
        <v>0</v>
      </c>
      <c r="CX29" s="504" t="b">
        <f t="shared" si="58"/>
        <v>0</v>
      </c>
      <c r="CY29" s="504" t="b">
        <f t="shared" si="37"/>
        <v>0</v>
      </c>
      <c r="CZ29" s="504" t="b">
        <f t="shared" si="38"/>
        <v>0</v>
      </c>
      <c r="DA29" s="504" t="b">
        <f t="shared" si="39"/>
        <v>0</v>
      </c>
      <c r="DB29" s="504" t="b">
        <f t="shared" si="59"/>
        <v>0</v>
      </c>
      <c r="DC29" s="504" t="b">
        <f t="shared" si="40"/>
        <v>0</v>
      </c>
      <c r="DD29" s="504" t="b">
        <f t="shared" si="41"/>
        <v>0</v>
      </c>
      <c r="DE29" s="504" t="b">
        <f t="shared" si="42"/>
        <v>0</v>
      </c>
      <c r="DF29" s="504" t="b">
        <f t="shared" si="43"/>
        <v>0</v>
      </c>
    </row>
    <row r="30" spans="1:110" s="196" customFormat="1" x14ac:dyDescent="0.2">
      <c r="A30" s="490"/>
      <c r="B30" s="490"/>
      <c r="C30" s="491" t="str">
        <f t="shared" ref="C30:C61" si="70">IF($CN30,"",VLOOKUP(A30,Baremo,3,0))</f>
        <v/>
      </c>
      <c r="D30" s="492" t="str">
        <f t="shared" ref="D30:D61" si="71">IF($CN30,"",VLOOKUP(A30,Baremo,2,0))</f>
        <v/>
      </c>
      <c r="E30" s="508">
        <f t="shared" si="61"/>
        <v>0</v>
      </c>
      <c r="F30" s="203">
        <f t="shared" si="62"/>
        <v>0</v>
      </c>
      <c r="G30" s="202" t="str">
        <f t="shared" ref="G30:G82" si="72">$E$11</f>
        <v>s/Baremo</v>
      </c>
      <c r="H30" s="203">
        <f t="shared" si="0"/>
        <v>0</v>
      </c>
      <c r="I30" s="203">
        <f t="shared" si="44"/>
        <v>0</v>
      </c>
      <c r="J30" s="509" t="str">
        <f t="shared" si="63"/>
        <v/>
      </c>
      <c r="K30" s="201" t="str">
        <f t="shared" si="64"/>
        <v/>
      </c>
      <c r="L30" s="201" t="str">
        <f t="shared" si="65"/>
        <v/>
      </c>
      <c r="M30" s="201" t="str">
        <f t="shared" si="66"/>
        <v/>
      </c>
      <c r="N30" s="201" t="str">
        <f t="shared" si="67"/>
        <v/>
      </c>
      <c r="O30" s="200"/>
      <c r="P30" s="494"/>
      <c r="Q30" s="199">
        <f t="shared" si="45"/>
        <v>0</v>
      </c>
      <c r="R30" s="200"/>
      <c r="S30" s="200"/>
      <c r="T30" s="200"/>
      <c r="U30" s="200"/>
      <c r="V30" s="200"/>
      <c r="W30" s="200"/>
      <c r="X30" s="199">
        <f t="shared" si="46"/>
        <v>0</v>
      </c>
      <c r="Y30" s="200"/>
      <c r="Z30" s="198">
        <f t="shared" si="47"/>
        <v>0</v>
      </c>
      <c r="AA30" s="510">
        <f t="shared" si="5"/>
        <v>0</v>
      </c>
      <c r="AB30" s="511">
        <f t="shared" si="48"/>
        <v>0</v>
      </c>
      <c r="AC30" s="510">
        <f t="shared" si="7"/>
        <v>0</v>
      </c>
      <c r="AD30" s="511">
        <f t="shared" si="49"/>
        <v>0</v>
      </c>
      <c r="AE30" s="510">
        <f t="shared" si="9"/>
        <v>0</v>
      </c>
      <c r="AF30" s="511">
        <f t="shared" si="50"/>
        <v>0</v>
      </c>
      <c r="AG30" s="199">
        <f t="shared" si="11"/>
        <v>0</v>
      </c>
      <c r="AH30" s="199">
        <f t="shared" si="12"/>
        <v>0</v>
      </c>
      <c r="AI30" s="199">
        <f t="shared" si="13"/>
        <v>0</v>
      </c>
      <c r="AJ30" s="199">
        <f t="shared" si="14"/>
        <v>0</v>
      </c>
      <c r="AK30" s="199">
        <f t="shared" si="15"/>
        <v>0</v>
      </c>
      <c r="AL30" s="199">
        <f t="shared" si="16"/>
        <v>0</v>
      </c>
      <c r="AM30" s="199">
        <f t="shared" si="17"/>
        <v>0</v>
      </c>
      <c r="AN30" s="199">
        <f t="shared" si="18"/>
        <v>0</v>
      </c>
      <c r="AO30" s="199">
        <f t="shared" si="19"/>
        <v>0</v>
      </c>
      <c r="AP30" s="199">
        <f t="shared" si="20"/>
        <v>0</v>
      </c>
      <c r="AQ30" s="199">
        <f t="shared" si="21"/>
        <v>0</v>
      </c>
      <c r="AR30" s="199">
        <f t="shared" si="22"/>
        <v>0</v>
      </c>
      <c r="AS30" s="199">
        <f t="shared" si="51"/>
        <v>0</v>
      </c>
      <c r="AT30" s="199">
        <f t="shared" si="68"/>
        <v>0</v>
      </c>
      <c r="AU30" s="199">
        <f t="shared" si="69"/>
        <v>0</v>
      </c>
      <c r="AV30" s="199">
        <f t="shared" si="23"/>
        <v>0</v>
      </c>
      <c r="AW30" s="199">
        <f t="shared" si="52"/>
        <v>0</v>
      </c>
      <c r="AX30" s="199">
        <f t="shared" si="53"/>
        <v>0</v>
      </c>
      <c r="AY30" s="199">
        <f t="shared" si="54"/>
        <v>0</v>
      </c>
      <c r="AZ30" s="199">
        <f t="shared" si="55"/>
        <v>0</v>
      </c>
      <c r="BA30" s="199">
        <f t="shared" si="56"/>
        <v>0</v>
      </c>
      <c r="BB30" s="197"/>
      <c r="BC30" s="197"/>
      <c r="BD30" s="197"/>
      <c r="BE30" s="197"/>
      <c r="CN30" s="195" t="b">
        <f t="shared" si="29"/>
        <v>1</v>
      </c>
      <c r="CO30" s="504" t="b">
        <f t="shared" si="30"/>
        <v>0</v>
      </c>
      <c r="CP30" s="504" t="b">
        <f t="shared" si="31"/>
        <v>0</v>
      </c>
      <c r="CQ30" s="504" t="b">
        <f t="shared" si="60"/>
        <v>0</v>
      </c>
      <c r="CR30" s="504" t="b">
        <f t="shared" si="32"/>
        <v>0</v>
      </c>
      <c r="CS30" s="504" t="b">
        <f t="shared" si="33"/>
        <v>0</v>
      </c>
      <c r="CT30" s="504" t="b">
        <f t="shared" si="57"/>
        <v>0</v>
      </c>
      <c r="CU30" s="504" t="b">
        <f t="shared" si="34"/>
        <v>0</v>
      </c>
      <c r="CV30" s="504" t="b">
        <f t="shared" si="35"/>
        <v>0</v>
      </c>
      <c r="CW30" s="504" t="b">
        <f t="shared" si="36"/>
        <v>0</v>
      </c>
      <c r="CX30" s="504" t="b">
        <f t="shared" si="58"/>
        <v>0</v>
      </c>
      <c r="CY30" s="504" t="b">
        <f t="shared" si="37"/>
        <v>0</v>
      </c>
      <c r="CZ30" s="504" t="b">
        <f t="shared" si="38"/>
        <v>0</v>
      </c>
      <c r="DA30" s="504" t="b">
        <f t="shared" si="39"/>
        <v>0</v>
      </c>
      <c r="DB30" s="504" t="b">
        <f t="shared" si="59"/>
        <v>0</v>
      </c>
      <c r="DC30" s="504" t="b">
        <f t="shared" si="40"/>
        <v>0</v>
      </c>
      <c r="DD30" s="504" t="b">
        <f t="shared" si="41"/>
        <v>0</v>
      </c>
      <c r="DE30" s="504" t="b">
        <f t="shared" si="42"/>
        <v>0</v>
      </c>
      <c r="DF30" s="504" t="b">
        <f t="shared" si="43"/>
        <v>0</v>
      </c>
    </row>
    <row r="31" spans="1:110" s="196" customFormat="1" x14ac:dyDescent="0.2">
      <c r="A31" s="490"/>
      <c r="B31" s="490"/>
      <c r="C31" s="491" t="str">
        <f t="shared" si="70"/>
        <v/>
      </c>
      <c r="D31" s="492" t="str">
        <f t="shared" si="71"/>
        <v/>
      </c>
      <c r="E31" s="508">
        <f t="shared" si="61"/>
        <v>0</v>
      </c>
      <c r="F31" s="203">
        <f t="shared" si="62"/>
        <v>0</v>
      </c>
      <c r="G31" s="202" t="str">
        <f t="shared" si="72"/>
        <v>s/Baremo</v>
      </c>
      <c r="H31" s="203">
        <f t="shared" si="0"/>
        <v>0</v>
      </c>
      <c r="I31" s="203">
        <f t="shared" si="44"/>
        <v>0</v>
      </c>
      <c r="J31" s="509" t="str">
        <f t="shared" si="63"/>
        <v/>
      </c>
      <c r="K31" s="201" t="str">
        <f t="shared" si="64"/>
        <v/>
      </c>
      <c r="L31" s="201" t="str">
        <f t="shared" si="65"/>
        <v/>
      </c>
      <c r="M31" s="201" t="str">
        <f t="shared" si="66"/>
        <v/>
      </c>
      <c r="N31" s="201" t="str">
        <f t="shared" si="67"/>
        <v/>
      </c>
      <c r="O31" s="200"/>
      <c r="P31" s="494"/>
      <c r="Q31" s="199">
        <f t="shared" si="45"/>
        <v>0</v>
      </c>
      <c r="R31" s="200"/>
      <c r="S31" s="200"/>
      <c r="T31" s="200"/>
      <c r="U31" s="200"/>
      <c r="V31" s="200"/>
      <c r="W31" s="200"/>
      <c r="X31" s="199">
        <f t="shared" si="46"/>
        <v>0</v>
      </c>
      <c r="Y31" s="200"/>
      <c r="Z31" s="198">
        <f t="shared" si="47"/>
        <v>0</v>
      </c>
      <c r="AA31" s="510">
        <f t="shared" si="5"/>
        <v>0</v>
      </c>
      <c r="AB31" s="511">
        <f t="shared" si="48"/>
        <v>0</v>
      </c>
      <c r="AC31" s="510">
        <f t="shared" si="7"/>
        <v>0</v>
      </c>
      <c r="AD31" s="511">
        <f t="shared" si="49"/>
        <v>0</v>
      </c>
      <c r="AE31" s="510">
        <f t="shared" si="9"/>
        <v>0</v>
      </c>
      <c r="AF31" s="511">
        <f t="shared" si="50"/>
        <v>0</v>
      </c>
      <c r="AG31" s="199">
        <f t="shared" si="11"/>
        <v>0</v>
      </c>
      <c r="AH31" s="199">
        <f t="shared" si="12"/>
        <v>0</v>
      </c>
      <c r="AI31" s="199">
        <f t="shared" si="13"/>
        <v>0</v>
      </c>
      <c r="AJ31" s="199">
        <f t="shared" si="14"/>
        <v>0</v>
      </c>
      <c r="AK31" s="199">
        <f t="shared" si="15"/>
        <v>0</v>
      </c>
      <c r="AL31" s="199">
        <f t="shared" si="16"/>
        <v>0</v>
      </c>
      <c r="AM31" s="199">
        <f t="shared" si="17"/>
        <v>0</v>
      </c>
      <c r="AN31" s="199">
        <f t="shared" si="18"/>
        <v>0</v>
      </c>
      <c r="AO31" s="199">
        <f t="shared" si="19"/>
        <v>0</v>
      </c>
      <c r="AP31" s="199">
        <f t="shared" si="20"/>
        <v>0</v>
      </c>
      <c r="AQ31" s="199">
        <f t="shared" si="21"/>
        <v>0</v>
      </c>
      <c r="AR31" s="199">
        <f t="shared" si="22"/>
        <v>0</v>
      </c>
      <c r="AS31" s="199">
        <f t="shared" si="51"/>
        <v>0</v>
      </c>
      <c r="AT31" s="199">
        <f t="shared" si="68"/>
        <v>0</v>
      </c>
      <c r="AU31" s="199">
        <f t="shared" si="69"/>
        <v>0</v>
      </c>
      <c r="AV31" s="199">
        <f t="shared" si="23"/>
        <v>0</v>
      </c>
      <c r="AW31" s="199">
        <f t="shared" si="52"/>
        <v>0</v>
      </c>
      <c r="AX31" s="199">
        <f t="shared" si="53"/>
        <v>0</v>
      </c>
      <c r="AY31" s="199">
        <f t="shared" si="54"/>
        <v>0</v>
      </c>
      <c r="AZ31" s="199">
        <f t="shared" si="55"/>
        <v>0</v>
      </c>
      <c r="BA31" s="199">
        <f t="shared" si="56"/>
        <v>0</v>
      </c>
      <c r="BB31" s="197"/>
      <c r="BC31" s="197"/>
      <c r="BD31" s="197"/>
      <c r="BE31" s="197"/>
      <c r="CN31" s="195" t="b">
        <f t="shared" si="29"/>
        <v>1</v>
      </c>
      <c r="CO31" s="504" t="b">
        <f t="shared" si="30"/>
        <v>0</v>
      </c>
      <c r="CP31" s="504" t="b">
        <f t="shared" si="31"/>
        <v>0</v>
      </c>
      <c r="CQ31" s="504" t="b">
        <f t="shared" si="60"/>
        <v>0</v>
      </c>
      <c r="CR31" s="504" t="b">
        <f t="shared" si="32"/>
        <v>0</v>
      </c>
      <c r="CS31" s="504" t="b">
        <f t="shared" si="33"/>
        <v>0</v>
      </c>
      <c r="CT31" s="504" t="b">
        <f t="shared" si="57"/>
        <v>0</v>
      </c>
      <c r="CU31" s="504" t="b">
        <f t="shared" si="34"/>
        <v>0</v>
      </c>
      <c r="CV31" s="504" t="b">
        <f t="shared" si="35"/>
        <v>0</v>
      </c>
      <c r="CW31" s="504" t="b">
        <f t="shared" si="36"/>
        <v>0</v>
      </c>
      <c r="CX31" s="504" t="b">
        <f t="shared" si="58"/>
        <v>0</v>
      </c>
      <c r="CY31" s="504" t="b">
        <f t="shared" si="37"/>
        <v>0</v>
      </c>
      <c r="CZ31" s="504" t="b">
        <f t="shared" si="38"/>
        <v>0</v>
      </c>
      <c r="DA31" s="504" t="b">
        <f t="shared" si="39"/>
        <v>0</v>
      </c>
      <c r="DB31" s="504" t="b">
        <f t="shared" si="59"/>
        <v>0</v>
      </c>
      <c r="DC31" s="504" t="b">
        <f t="shared" si="40"/>
        <v>0</v>
      </c>
      <c r="DD31" s="504" t="b">
        <f t="shared" si="41"/>
        <v>0</v>
      </c>
      <c r="DE31" s="504" t="b">
        <f t="shared" si="42"/>
        <v>0</v>
      </c>
      <c r="DF31" s="504" t="b">
        <f t="shared" si="43"/>
        <v>0</v>
      </c>
    </row>
    <row r="32" spans="1:110" s="196" customFormat="1" x14ac:dyDescent="0.2">
      <c r="A32" s="490"/>
      <c r="B32" s="490"/>
      <c r="C32" s="491" t="str">
        <f t="shared" si="70"/>
        <v/>
      </c>
      <c r="D32" s="492" t="str">
        <f t="shared" si="71"/>
        <v/>
      </c>
      <c r="E32" s="508">
        <f t="shared" si="61"/>
        <v>0</v>
      </c>
      <c r="F32" s="203">
        <f t="shared" ref="F32:F42" si="73">E32*B32</f>
        <v>0</v>
      </c>
      <c r="G32" s="202" t="str">
        <f t="shared" si="72"/>
        <v>s/Baremo</v>
      </c>
      <c r="H32" s="203">
        <f t="shared" si="0"/>
        <v>0</v>
      </c>
      <c r="I32" s="203">
        <f t="shared" ref="I32:I42" si="74">BA32</f>
        <v>0</v>
      </c>
      <c r="J32" s="509" t="str">
        <f t="shared" si="63"/>
        <v/>
      </c>
      <c r="K32" s="201" t="str">
        <f t="shared" si="64"/>
        <v/>
      </c>
      <c r="L32" s="201" t="str">
        <f t="shared" si="65"/>
        <v/>
      </c>
      <c r="M32" s="201" t="str">
        <f t="shared" si="66"/>
        <v/>
      </c>
      <c r="N32" s="201" t="str">
        <f t="shared" si="67"/>
        <v/>
      </c>
      <c r="O32" s="200"/>
      <c r="P32" s="494"/>
      <c r="Q32" s="199">
        <f t="shared" si="45"/>
        <v>0</v>
      </c>
      <c r="R32" s="200"/>
      <c r="S32" s="200"/>
      <c r="T32" s="200"/>
      <c r="U32" s="200"/>
      <c r="V32" s="200"/>
      <c r="W32" s="200"/>
      <c r="X32" s="199">
        <f t="shared" ref="X32:X42" si="75">SUM(T32:W32)</f>
        <v>0</v>
      </c>
      <c r="Y32" s="200"/>
      <c r="Z32" s="198">
        <f t="shared" ref="Z32:Z42" si="76">AA32+AC32+AE32</f>
        <v>0</v>
      </c>
      <c r="AA32" s="510">
        <f t="shared" si="5"/>
        <v>0</v>
      </c>
      <c r="AB32" s="511">
        <f t="shared" ref="AB32:AB42" si="77">AA32*Tasa_Operativo</f>
        <v>0</v>
      </c>
      <c r="AC32" s="510">
        <f t="shared" si="7"/>
        <v>0</v>
      </c>
      <c r="AD32" s="511">
        <f t="shared" ref="AD32:AD42" si="78">AC32*Tasa_Tecnico</f>
        <v>0</v>
      </c>
      <c r="AE32" s="510">
        <f t="shared" si="9"/>
        <v>0</v>
      </c>
      <c r="AF32" s="511">
        <f t="shared" ref="AF32:AF42" si="79">AE32*Tasa_RN</f>
        <v>0</v>
      </c>
      <c r="AG32" s="199">
        <f t="shared" si="11"/>
        <v>0</v>
      </c>
      <c r="AH32" s="199">
        <f t="shared" si="12"/>
        <v>0</v>
      </c>
      <c r="AI32" s="199">
        <f t="shared" si="13"/>
        <v>0</v>
      </c>
      <c r="AJ32" s="199">
        <f t="shared" si="14"/>
        <v>0</v>
      </c>
      <c r="AK32" s="199">
        <f t="shared" si="15"/>
        <v>0</v>
      </c>
      <c r="AL32" s="199">
        <f t="shared" si="16"/>
        <v>0</v>
      </c>
      <c r="AM32" s="199">
        <f t="shared" si="17"/>
        <v>0</v>
      </c>
      <c r="AN32" s="199">
        <f t="shared" si="18"/>
        <v>0</v>
      </c>
      <c r="AO32" s="199">
        <f t="shared" si="19"/>
        <v>0</v>
      </c>
      <c r="AP32" s="199">
        <f t="shared" si="20"/>
        <v>0</v>
      </c>
      <c r="AQ32" s="199">
        <f t="shared" si="21"/>
        <v>0</v>
      </c>
      <c r="AR32" s="199">
        <f t="shared" si="22"/>
        <v>0</v>
      </c>
      <c r="AS32" s="199">
        <f t="shared" si="51"/>
        <v>0</v>
      </c>
      <c r="AT32" s="199">
        <f t="shared" si="68"/>
        <v>0</v>
      </c>
      <c r="AU32" s="199">
        <f t="shared" si="69"/>
        <v>0</v>
      </c>
      <c r="AV32" s="199">
        <f t="shared" si="23"/>
        <v>0</v>
      </c>
      <c r="AW32" s="199">
        <f t="shared" ref="AW32:AW42" si="80">AS32+AV32</f>
        <v>0</v>
      </c>
      <c r="AX32" s="199">
        <f t="shared" ref="AX32:AX42" si="81">AW32*GF</f>
        <v>0</v>
      </c>
      <c r="AY32" s="199">
        <f t="shared" ref="AY32:AY42" si="82">AW32*OP</f>
        <v>0</v>
      </c>
      <c r="AZ32" s="199">
        <f t="shared" ref="AZ32:AZ42" si="83">AW32*MF</f>
        <v>0</v>
      </c>
      <c r="BA32" s="199">
        <f t="shared" ref="BA32:BA42" si="84">SUM(AW32:AZ32)</f>
        <v>0</v>
      </c>
      <c r="BB32" s="197"/>
      <c r="BC32" s="197"/>
      <c r="BD32" s="197"/>
      <c r="BE32" s="197"/>
      <c r="CN32" s="195" t="b">
        <f t="shared" si="29"/>
        <v>1</v>
      </c>
      <c r="CO32" s="504" t="b">
        <f t="shared" si="30"/>
        <v>0</v>
      </c>
      <c r="CP32" s="504" t="b">
        <f t="shared" si="31"/>
        <v>0</v>
      </c>
      <c r="CQ32" s="504" t="b">
        <f t="shared" si="60"/>
        <v>0</v>
      </c>
      <c r="CR32" s="504" t="b">
        <f t="shared" si="32"/>
        <v>0</v>
      </c>
      <c r="CS32" s="504" t="b">
        <f t="shared" si="33"/>
        <v>0</v>
      </c>
      <c r="CT32" s="504" t="b">
        <f t="shared" si="57"/>
        <v>0</v>
      </c>
      <c r="CU32" s="504" t="b">
        <f t="shared" si="34"/>
        <v>0</v>
      </c>
      <c r="CV32" s="504" t="b">
        <f t="shared" si="35"/>
        <v>0</v>
      </c>
      <c r="CW32" s="504" t="b">
        <f t="shared" si="36"/>
        <v>0</v>
      </c>
      <c r="CX32" s="504" t="b">
        <f t="shared" si="58"/>
        <v>0</v>
      </c>
      <c r="CY32" s="504" t="b">
        <f t="shared" si="37"/>
        <v>0</v>
      </c>
      <c r="CZ32" s="504" t="b">
        <f t="shared" si="38"/>
        <v>0</v>
      </c>
      <c r="DA32" s="504" t="b">
        <f t="shared" si="39"/>
        <v>0</v>
      </c>
      <c r="DB32" s="504" t="b">
        <f t="shared" si="59"/>
        <v>0</v>
      </c>
      <c r="DC32" s="504" t="b">
        <f t="shared" si="40"/>
        <v>0</v>
      </c>
      <c r="DD32" s="504" t="b">
        <f t="shared" si="41"/>
        <v>0</v>
      </c>
      <c r="DE32" s="504" t="b">
        <f t="shared" si="42"/>
        <v>0</v>
      </c>
      <c r="DF32" s="504" t="b">
        <f t="shared" si="43"/>
        <v>0</v>
      </c>
    </row>
    <row r="33" spans="1:110" s="196" customFormat="1" x14ac:dyDescent="0.2">
      <c r="A33" s="490"/>
      <c r="B33" s="490"/>
      <c r="C33" s="491" t="str">
        <f t="shared" si="70"/>
        <v/>
      </c>
      <c r="D33" s="492" t="str">
        <f t="shared" si="71"/>
        <v/>
      </c>
      <c r="E33" s="508">
        <f t="shared" si="61"/>
        <v>0</v>
      </c>
      <c r="F33" s="203">
        <f t="shared" si="73"/>
        <v>0</v>
      </c>
      <c r="G33" s="202" t="str">
        <f t="shared" si="72"/>
        <v>s/Baremo</v>
      </c>
      <c r="H33" s="203">
        <f t="shared" si="0"/>
        <v>0</v>
      </c>
      <c r="I33" s="203">
        <f t="shared" si="74"/>
        <v>0</v>
      </c>
      <c r="J33" s="509" t="str">
        <f t="shared" si="63"/>
        <v/>
      </c>
      <c r="K33" s="201" t="str">
        <f t="shared" si="64"/>
        <v/>
      </c>
      <c r="L33" s="201" t="str">
        <f t="shared" si="65"/>
        <v/>
      </c>
      <c r="M33" s="201" t="str">
        <f t="shared" si="66"/>
        <v/>
      </c>
      <c r="N33" s="201" t="str">
        <f t="shared" si="67"/>
        <v/>
      </c>
      <c r="O33" s="200"/>
      <c r="P33" s="494"/>
      <c r="Q33" s="199">
        <f t="shared" si="45"/>
        <v>0</v>
      </c>
      <c r="R33" s="200"/>
      <c r="S33" s="200"/>
      <c r="T33" s="200"/>
      <c r="U33" s="200"/>
      <c r="V33" s="200"/>
      <c r="W33" s="200"/>
      <c r="X33" s="199">
        <f t="shared" si="75"/>
        <v>0</v>
      </c>
      <c r="Y33" s="200"/>
      <c r="Z33" s="198">
        <f t="shared" si="76"/>
        <v>0</v>
      </c>
      <c r="AA33" s="510">
        <f t="shared" si="5"/>
        <v>0</v>
      </c>
      <c r="AB33" s="511">
        <f t="shared" si="77"/>
        <v>0</v>
      </c>
      <c r="AC33" s="510">
        <f t="shared" si="7"/>
        <v>0</v>
      </c>
      <c r="AD33" s="511">
        <f t="shared" si="78"/>
        <v>0</v>
      </c>
      <c r="AE33" s="510">
        <f t="shared" si="9"/>
        <v>0</v>
      </c>
      <c r="AF33" s="511">
        <f t="shared" si="79"/>
        <v>0</v>
      </c>
      <c r="AG33" s="199">
        <f t="shared" si="11"/>
        <v>0</v>
      </c>
      <c r="AH33" s="199">
        <f t="shared" si="12"/>
        <v>0</v>
      </c>
      <c r="AI33" s="199">
        <f t="shared" si="13"/>
        <v>0</v>
      </c>
      <c r="AJ33" s="199">
        <f t="shared" si="14"/>
        <v>0</v>
      </c>
      <c r="AK33" s="199">
        <f t="shared" si="15"/>
        <v>0</v>
      </c>
      <c r="AL33" s="199">
        <f t="shared" si="16"/>
        <v>0</v>
      </c>
      <c r="AM33" s="199">
        <f t="shared" si="17"/>
        <v>0</v>
      </c>
      <c r="AN33" s="199">
        <f t="shared" si="18"/>
        <v>0</v>
      </c>
      <c r="AO33" s="199">
        <f t="shared" si="19"/>
        <v>0</v>
      </c>
      <c r="AP33" s="199">
        <f t="shared" si="20"/>
        <v>0</v>
      </c>
      <c r="AQ33" s="199">
        <f t="shared" si="21"/>
        <v>0</v>
      </c>
      <c r="AR33" s="199">
        <f t="shared" si="22"/>
        <v>0</v>
      </c>
      <c r="AS33" s="199">
        <f t="shared" si="51"/>
        <v>0</v>
      </c>
      <c r="AT33" s="199">
        <f t="shared" si="68"/>
        <v>0</v>
      </c>
      <c r="AU33" s="199">
        <f t="shared" si="69"/>
        <v>0</v>
      </c>
      <c r="AV33" s="199">
        <f t="shared" si="23"/>
        <v>0</v>
      </c>
      <c r="AW33" s="199">
        <f t="shared" si="80"/>
        <v>0</v>
      </c>
      <c r="AX33" s="199">
        <f t="shared" si="81"/>
        <v>0</v>
      </c>
      <c r="AY33" s="199">
        <f t="shared" si="82"/>
        <v>0</v>
      </c>
      <c r="AZ33" s="199">
        <f t="shared" si="83"/>
        <v>0</v>
      </c>
      <c r="BA33" s="199">
        <f t="shared" si="84"/>
        <v>0</v>
      </c>
      <c r="BB33" s="197"/>
      <c r="BC33" s="197"/>
      <c r="BD33" s="197"/>
      <c r="BE33" s="197"/>
      <c r="CN33" s="195" t="b">
        <f t="shared" si="29"/>
        <v>1</v>
      </c>
      <c r="CO33" s="504" t="b">
        <f t="shared" si="30"/>
        <v>0</v>
      </c>
      <c r="CP33" s="504" t="b">
        <f t="shared" si="31"/>
        <v>0</v>
      </c>
      <c r="CQ33" s="504" t="b">
        <f t="shared" si="60"/>
        <v>0</v>
      </c>
      <c r="CR33" s="504" t="b">
        <f t="shared" si="32"/>
        <v>0</v>
      </c>
      <c r="CS33" s="504" t="b">
        <f t="shared" si="33"/>
        <v>0</v>
      </c>
      <c r="CT33" s="504" t="b">
        <f t="shared" si="57"/>
        <v>0</v>
      </c>
      <c r="CU33" s="504" t="b">
        <f t="shared" si="34"/>
        <v>0</v>
      </c>
      <c r="CV33" s="504" t="b">
        <f t="shared" si="35"/>
        <v>0</v>
      </c>
      <c r="CW33" s="504" t="b">
        <f t="shared" si="36"/>
        <v>0</v>
      </c>
      <c r="CX33" s="504" t="b">
        <f t="shared" si="58"/>
        <v>0</v>
      </c>
      <c r="CY33" s="504" t="b">
        <f t="shared" si="37"/>
        <v>0</v>
      </c>
      <c r="CZ33" s="504" t="b">
        <f t="shared" si="38"/>
        <v>0</v>
      </c>
      <c r="DA33" s="504" t="b">
        <f t="shared" si="39"/>
        <v>0</v>
      </c>
      <c r="DB33" s="504" t="b">
        <f t="shared" si="59"/>
        <v>0</v>
      </c>
      <c r="DC33" s="504" t="b">
        <f t="shared" si="40"/>
        <v>0</v>
      </c>
      <c r="DD33" s="504" t="b">
        <f t="shared" si="41"/>
        <v>0</v>
      </c>
      <c r="DE33" s="504" t="b">
        <f t="shared" si="42"/>
        <v>0</v>
      </c>
      <c r="DF33" s="504" t="b">
        <f t="shared" si="43"/>
        <v>0</v>
      </c>
    </row>
    <row r="34" spans="1:110" s="196" customFormat="1" x14ac:dyDescent="0.2">
      <c r="A34" s="490"/>
      <c r="B34" s="490"/>
      <c r="C34" s="491" t="str">
        <f t="shared" si="70"/>
        <v/>
      </c>
      <c r="D34" s="492" t="str">
        <f t="shared" si="71"/>
        <v/>
      </c>
      <c r="E34" s="508">
        <f t="shared" si="61"/>
        <v>0</v>
      </c>
      <c r="F34" s="203">
        <f t="shared" si="73"/>
        <v>0</v>
      </c>
      <c r="G34" s="202" t="str">
        <f t="shared" si="72"/>
        <v>s/Baremo</v>
      </c>
      <c r="H34" s="203">
        <f t="shared" si="0"/>
        <v>0</v>
      </c>
      <c r="I34" s="203">
        <f t="shared" si="74"/>
        <v>0</v>
      </c>
      <c r="J34" s="509" t="str">
        <f t="shared" si="63"/>
        <v/>
      </c>
      <c r="K34" s="201" t="str">
        <f t="shared" si="64"/>
        <v/>
      </c>
      <c r="L34" s="201" t="str">
        <f t="shared" si="65"/>
        <v/>
      </c>
      <c r="M34" s="201" t="str">
        <f t="shared" si="66"/>
        <v/>
      </c>
      <c r="N34" s="201" t="str">
        <f t="shared" si="67"/>
        <v/>
      </c>
      <c r="O34" s="200"/>
      <c r="P34" s="494"/>
      <c r="Q34" s="199">
        <f t="shared" si="45"/>
        <v>0</v>
      </c>
      <c r="R34" s="200"/>
      <c r="S34" s="200"/>
      <c r="T34" s="200"/>
      <c r="U34" s="200"/>
      <c r="V34" s="200"/>
      <c r="W34" s="200"/>
      <c r="X34" s="199">
        <f t="shared" si="75"/>
        <v>0</v>
      </c>
      <c r="Y34" s="200"/>
      <c r="Z34" s="198">
        <f t="shared" si="76"/>
        <v>0</v>
      </c>
      <c r="AA34" s="510">
        <f t="shared" si="5"/>
        <v>0</v>
      </c>
      <c r="AB34" s="511">
        <f t="shared" si="77"/>
        <v>0</v>
      </c>
      <c r="AC34" s="510">
        <f t="shared" si="7"/>
        <v>0</v>
      </c>
      <c r="AD34" s="511">
        <f t="shared" si="78"/>
        <v>0</v>
      </c>
      <c r="AE34" s="510">
        <f t="shared" si="9"/>
        <v>0</v>
      </c>
      <c r="AF34" s="511">
        <f t="shared" si="79"/>
        <v>0</v>
      </c>
      <c r="AG34" s="199">
        <f t="shared" si="11"/>
        <v>0</v>
      </c>
      <c r="AH34" s="199">
        <f t="shared" si="12"/>
        <v>0</v>
      </c>
      <c r="AI34" s="199">
        <f t="shared" si="13"/>
        <v>0</v>
      </c>
      <c r="AJ34" s="199">
        <f t="shared" si="14"/>
        <v>0</v>
      </c>
      <c r="AK34" s="199">
        <f t="shared" si="15"/>
        <v>0</v>
      </c>
      <c r="AL34" s="199">
        <f t="shared" si="16"/>
        <v>0</v>
      </c>
      <c r="AM34" s="199">
        <f t="shared" si="17"/>
        <v>0</v>
      </c>
      <c r="AN34" s="199">
        <f t="shared" si="18"/>
        <v>0</v>
      </c>
      <c r="AO34" s="199">
        <f t="shared" si="19"/>
        <v>0</v>
      </c>
      <c r="AP34" s="199">
        <f t="shared" si="20"/>
        <v>0</v>
      </c>
      <c r="AQ34" s="199">
        <f t="shared" si="21"/>
        <v>0</v>
      </c>
      <c r="AR34" s="199">
        <f t="shared" si="22"/>
        <v>0</v>
      </c>
      <c r="AS34" s="199">
        <f t="shared" si="51"/>
        <v>0</v>
      </c>
      <c r="AT34" s="199">
        <f t="shared" si="68"/>
        <v>0</v>
      </c>
      <c r="AU34" s="199">
        <f t="shared" si="69"/>
        <v>0</v>
      </c>
      <c r="AV34" s="199">
        <f t="shared" si="23"/>
        <v>0</v>
      </c>
      <c r="AW34" s="199">
        <f t="shared" si="80"/>
        <v>0</v>
      </c>
      <c r="AX34" s="199">
        <f t="shared" si="81"/>
        <v>0</v>
      </c>
      <c r="AY34" s="199">
        <f t="shared" si="82"/>
        <v>0</v>
      </c>
      <c r="AZ34" s="199">
        <f t="shared" si="83"/>
        <v>0</v>
      </c>
      <c r="BA34" s="199">
        <f t="shared" si="84"/>
        <v>0</v>
      </c>
      <c r="BB34" s="197"/>
      <c r="BC34" s="197"/>
      <c r="BD34" s="197"/>
      <c r="BE34" s="197"/>
      <c r="CN34" s="195" t="b">
        <f t="shared" si="29"/>
        <v>1</v>
      </c>
      <c r="CO34" s="504" t="b">
        <f t="shared" si="30"/>
        <v>0</v>
      </c>
      <c r="CP34" s="504" t="b">
        <f t="shared" si="31"/>
        <v>0</v>
      </c>
      <c r="CQ34" s="504" t="b">
        <f t="shared" si="60"/>
        <v>0</v>
      </c>
      <c r="CR34" s="504" t="b">
        <f t="shared" si="32"/>
        <v>0</v>
      </c>
      <c r="CS34" s="504" t="b">
        <f t="shared" si="33"/>
        <v>0</v>
      </c>
      <c r="CT34" s="504" t="b">
        <f t="shared" si="57"/>
        <v>0</v>
      </c>
      <c r="CU34" s="504" t="b">
        <f t="shared" si="34"/>
        <v>0</v>
      </c>
      <c r="CV34" s="504" t="b">
        <f t="shared" si="35"/>
        <v>0</v>
      </c>
      <c r="CW34" s="504" t="b">
        <f t="shared" si="36"/>
        <v>0</v>
      </c>
      <c r="CX34" s="504" t="b">
        <f t="shared" si="58"/>
        <v>0</v>
      </c>
      <c r="CY34" s="504" t="b">
        <f t="shared" si="37"/>
        <v>0</v>
      </c>
      <c r="CZ34" s="504" t="b">
        <f t="shared" si="38"/>
        <v>0</v>
      </c>
      <c r="DA34" s="504" t="b">
        <f t="shared" si="39"/>
        <v>0</v>
      </c>
      <c r="DB34" s="504" t="b">
        <f t="shared" si="59"/>
        <v>0</v>
      </c>
      <c r="DC34" s="504" t="b">
        <f t="shared" si="40"/>
        <v>0</v>
      </c>
      <c r="DD34" s="504" t="b">
        <f t="shared" si="41"/>
        <v>0</v>
      </c>
      <c r="DE34" s="504" t="b">
        <f t="shared" si="42"/>
        <v>0</v>
      </c>
      <c r="DF34" s="504" t="b">
        <f t="shared" si="43"/>
        <v>0</v>
      </c>
    </row>
    <row r="35" spans="1:110" s="196" customFormat="1" x14ac:dyDescent="0.2">
      <c r="A35" s="490"/>
      <c r="B35" s="490"/>
      <c r="C35" s="491" t="str">
        <f t="shared" si="70"/>
        <v/>
      </c>
      <c r="D35" s="492" t="str">
        <f t="shared" si="71"/>
        <v/>
      </c>
      <c r="E35" s="508">
        <f t="shared" si="61"/>
        <v>0</v>
      </c>
      <c r="F35" s="203">
        <f t="shared" si="73"/>
        <v>0</v>
      </c>
      <c r="G35" s="202" t="str">
        <f t="shared" si="72"/>
        <v>s/Baremo</v>
      </c>
      <c r="H35" s="203">
        <f t="shared" si="0"/>
        <v>0</v>
      </c>
      <c r="I35" s="203">
        <f t="shared" si="74"/>
        <v>0</v>
      </c>
      <c r="J35" s="509" t="str">
        <f t="shared" si="63"/>
        <v/>
      </c>
      <c r="K35" s="201" t="str">
        <f t="shared" si="64"/>
        <v/>
      </c>
      <c r="L35" s="201" t="str">
        <f t="shared" si="65"/>
        <v/>
      </c>
      <c r="M35" s="201" t="str">
        <f t="shared" si="66"/>
        <v/>
      </c>
      <c r="N35" s="201" t="str">
        <f t="shared" si="67"/>
        <v/>
      </c>
      <c r="O35" s="200"/>
      <c r="P35" s="494"/>
      <c r="Q35" s="199">
        <f t="shared" si="45"/>
        <v>0</v>
      </c>
      <c r="R35" s="200"/>
      <c r="S35" s="200"/>
      <c r="T35" s="200"/>
      <c r="U35" s="200"/>
      <c r="V35" s="200"/>
      <c r="W35" s="200"/>
      <c r="X35" s="199">
        <f t="shared" si="75"/>
        <v>0</v>
      </c>
      <c r="Y35" s="200"/>
      <c r="Z35" s="198">
        <f t="shared" si="76"/>
        <v>0</v>
      </c>
      <c r="AA35" s="510">
        <f t="shared" si="5"/>
        <v>0</v>
      </c>
      <c r="AB35" s="511">
        <f t="shared" si="77"/>
        <v>0</v>
      </c>
      <c r="AC35" s="510">
        <f t="shared" si="7"/>
        <v>0</v>
      </c>
      <c r="AD35" s="511">
        <f t="shared" si="78"/>
        <v>0</v>
      </c>
      <c r="AE35" s="510">
        <f t="shared" si="9"/>
        <v>0</v>
      </c>
      <c r="AF35" s="511">
        <f t="shared" si="79"/>
        <v>0</v>
      </c>
      <c r="AG35" s="199">
        <f t="shared" si="11"/>
        <v>0</v>
      </c>
      <c r="AH35" s="199">
        <f t="shared" si="12"/>
        <v>0</v>
      </c>
      <c r="AI35" s="199">
        <f t="shared" si="13"/>
        <v>0</v>
      </c>
      <c r="AJ35" s="199">
        <f t="shared" si="14"/>
        <v>0</v>
      </c>
      <c r="AK35" s="199">
        <f t="shared" si="15"/>
        <v>0</v>
      </c>
      <c r="AL35" s="199">
        <f t="shared" si="16"/>
        <v>0</v>
      </c>
      <c r="AM35" s="199">
        <f t="shared" si="17"/>
        <v>0</v>
      </c>
      <c r="AN35" s="199">
        <f t="shared" si="18"/>
        <v>0</v>
      </c>
      <c r="AO35" s="199">
        <f t="shared" si="19"/>
        <v>0</v>
      </c>
      <c r="AP35" s="199">
        <f t="shared" si="20"/>
        <v>0</v>
      </c>
      <c r="AQ35" s="199">
        <f t="shared" si="21"/>
        <v>0</v>
      </c>
      <c r="AR35" s="199">
        <f t="shared" si="22"/>
        <v>0</v>
      </c>
      <c r="AS35" s="199">
        <f t="shared" si="51"/>
        <v>0</v>
      </c>
      <c r="AT35" s="199">
        <f t="shared" si="68"/>
        <v>0</v>
      </c>
      <c r="AU35" s="199">
        <f t="shared" si="69"/>
        <v>0</v>
      </c>
      <c r="AV35" s="199">
        <f t="shared" si="23"/>
        <v>0</v>
      </c>
      <c r="AW35" s="199">
        <f t="shared" si="80"/>
        <v>0</v>
      </c>
      <c r="AX35" s="199">
        <f t="shared" si="81"/>
        <v>0</v>
      </c>
      <c r="AY35" s="199">
        <f t="shared" si="82"/>
        <v>0</v>
      </c>
      <c r="AZ35" s="199">
        <f t="shared" si="83"/>
        <v>0</v>
      </c>
      <c r="BA35" s="199">
        <f t="shared" si="84"/>
        <v>0</v>
      </c>
      <c r="BB35" s="197"/>
      <c r="BC35" s="197"/>
      <c r="BD35" s="197"/>
      <c r="BE35" s="197"/>
      <c r="CN35" s="195" t="b">
        <f t="shared" si="29"/>
        <v>1</v>
      </c>
      <c r="CO35" s="504" t="b">
        <f t="shared" si="30"/>
        <v>0</v>
      </c>
      <c r="CP35" s="504" t="b">
        <f t="shared" si="31"/>
        <v>0</v>
      </c>
      <c r="CQ35" s="504" t="b">
        <f t="shared" si="60"/>
        <v>0</v>
      </c>
      <c r="CR35" s="504" t="b">
        <f t="shared" si="32"/>
        <v>0</v>
      </c>
      <c r="CS35" s="504" t="b">
        <f t="shared" si="33"/>
        <v>0</v>
      </c>
      <c r="CT35" s="504" t="b">
        <f t="shared" si="57"/>
        <v>0</v>
      </c>
      <c r="CU35" s="504" t="b">
        <f t="shared" si="34"/>
        <v>0</v>
      </c>
      <c r="CV35" s="504" t="b">
        <f t="shared" si="35"/>
        <v>0</v>
      </c>
      <c r="CW35" s="504" t="b">
        <f t="shared" si="36"/>
        <v>0</v>
      </c>
      <c r="CX35" s="504" t="b">
        <f t="shared" si="58"/>
        <v>0</v>
      </c>
      <c r="CY35" s="504" t="b">
        <f t="shared" si="37"/>
        <v>0</v>
      </c>
      <c r="CZ35" s="504" t="b">
        <f t="shared" si="38"/>
        <v>0</v>
      </c>
      <c r="DA35" s="504" t="b">
        <f t="shared" si="39"/>
        <v>0</v>
      </c>
      <c r="DB35" s="504" t="b">
        <f t="shared" si="59"/>
        <v>0</v>
      </c>
      <c r="DC35" s="504" t="b">
        <f t="shared" si="40"/>
        <v>0</v>
      </c>
      <c r="DD35" s="504" t="b">
        <f t="shared" si="41"/>
        <v>0</v>
      </c>
      <c r="DE35" s="504" t="b">
        <f t="shared" si="42"/>
        <v>0</v>
      </c>
      <c r="DF35" s="504" t="b">
        <f t="shared" si="43"/>
        <v>0</v>
      </c>
    </row>
    <row r="36" spans="1:110" s="196" customFormat="1" x14ac:dyDescent="0.2">
      <c r="A36" s="490"/>
      <c r="B36" s="490"/>
      <c r="C36" s="491" t="str">
        <f t="shared" si="70"/>
        <v/>
      </c>
      <c r="D36" s="492" t="str">
        <f t="shared" si="71"/>
        <v/>
      </c>
      <c r="E36" s="508">
        <f t="shared" si="61"/>
        <v>0</v>
      </c>
      <c r="F36" s="203">
        <f t="shared" si="73"/>
        <v>0</v>
      </c>
      <c r="G36" s="202" t="str">
        <f t="shared" si="72"/>
        <v>s/Baremo</v>
      </c>
      <c r="H36" s="203">
        <f t="shared" si="0"/>
        <v>0</v>
      </c>
      <c r="I36" s="203">
        <f t="shared" si="74"/>
        <v>0</v>
      </c>
      <c r="J36" s="509" t="str">
        <f t="shared" si="63"/>
        <v/>
      </c>
      <c r="K36" s="201" t="str">
        <f t="shared" si="64"/>
        <v/>
      </c>
      <c r="L36" s="201" t="str">
        <f t="shared" si="65"/>
        <v/>
      </c>
      <c r="M36" s="201" t="str">
        <f t="shared" si="66"/>
        <v/>
      </c>
      <c r="N36" s="201" t="str">
        <f t="shared" si="67"/>
        <v/>
      </c>
      <c r="O36" s="200"/>
      <c r="P36" s="494"/>
      <c r="Q36" s="199">
        <f t="shared" si="45"/>
        <v>0</v>
      </c>
      <c r="R36" s="200"/>
      <c r="S36" s="200"/>
      <c r="T36" s="200"/>
      <c r="U36" s="200"/>
      <c r="V36" s="200"/>
      <c r="W36" s="200"/>
      <c r="X36" s="199">
        <f t="shared" si="75"/>
        <v>0</v>
      </c>
      <c r="Y36" s="200"/>
      <c r="Z36" s="198">
        <f t="shared" si="76"/>
        <v>0</v>
      </c>
      <c r="AA36" s="510">
        <f t="shared" si="5"/>
        <v>0</v>
      </c>
      <c r="AB36" s="511">
        <f t="shared" si="77"/>
        <v>0</v>
      </c>
      <c r="AC36" s="510">
        <f t="shared" si="7"/>
        <v>0</v>
      </c>
      <c r="AD36" s="511">
        <f t="shared" si="78"/>
        <v>0</v>
      </c>
      <c r="AE36" s="510">
        <f t="shared" si="9"/>
        <v>0</v>
      </c>
      <c r="AF36" s="511">
        <f t="shared" si="79"/>
        <v>0</v>
      </c>
      <c r="AG36" s="199">
        <f t="shared" si="11"/>
        <v>0</v>
      </c>
      <c r="AH36" s="199">
        <f t="shared" si="12"/>
        <v>0</v>
      </c>
      <c r="AI36" s="199">
        <f t="shared" si="13"/>
        <v>0</v>
      </c>
      <c r="AJ36" s="199">
        <f t="shared" si="14"/>
        <v>0</v>
      </c>
      <c r="AK36" s="199">
        <f t="shared" si="15"/>
        <v>0</v>
      </c>
      <c r="AL36" s="199">
        <f t="shared" si="16"/>
        <v>0</v>
      </c>
      <c r="AM36" s="199">
        <f t="shared" si="17"/>
        <v>0</v>
      </c>
      <c r="AN36" s="199">
        <f t="shared" si="18"/>
        <v>0</v>
      </c>
      <c r="AO36" s="199">
        <f t="shared" si="19"/>
        <v>0</v>
      </c>
      <c r="AP36" s="199">
        <f t="shared" si="20"/>
        <v>0</v>
      </c>
      <c r="AQ36" s="199">
        <f t="shared" si="21"/>
        <v>0</v>
      </c>
      <c r="AR36" s="199">
        <f t="shared" si="22"/>
        <v>0</v>
      </c>
      <c r="AS36" s="199">
        <f t="shared" si="51"/>
        <v>0</v>
      </c>
      <c r="AT36" s="199">
        <f t="shared" si="68"/>
        <v>0</v>
      </c>
      <c r="AU36" s="199">
        <f t="shared" si="69"/>
        <v>0</v>
      </c>
      <c r="AV36" s="199">
        <f t="shared" si="23"/>
        <v>0</v>
      </c>
      <c r="AW36" s="199">
        <f t="shared" si="80"/>
        <v>0</v>
      </c>
      <c r="AX36" s="199">
        <f t="shared" si="81"/>
        <v>0</v>
      </c>
      <c r="AY36" s="199">
        <f t="shared" si="82"/>
        <v>0</v>
      </c>
      <c r="AZ36" s="199">
        <f t="shared" si="83"/>
        <v>0</v>
      </c>
      <c r="BA36" s="199">
        <f t="shared" si="84"/>
        <v>0</v>
      </c>
      <c r="BB36" s="197"/>
      <c r="BC36" s="197"/>
      <c r="BD36" s="197"/>
      <c r="BE36" s="197"/>
      <c r="CN36" s="195" t="b">
        <f t="shared" si="29"/>
        <v>1</v>
      </c>
      <c r="CO36" s="504" t="b">
        <f t="shared" si="30"/>
        <v>0</v>
      </c>
      <c r="CP36" s="504" t="b">
        <f t="shared" si="31"/>
        <v>0</v>
      </c>
      <c r="CQ36" s="504" t="b">
        <f t="shared" si="60"/>
        <v>0</v>
      </c>
      <c r="CR36" s="504" t="b">
        <f t="shared" si="32"/>
        <v>0</v>
      </c>
      <c r="CS36" s="504" t="b">
        <f t="shared" si="33"/>
        <v>0</v>
      </c>
      <c r="CT36" s="504" t="b">
        <f t="shared" si="57"/>
        <v>0</v>
      </c>
      <c r="CU36" s="504" t="b">
        <f t="shared" si="34"/>
        <v>0</v>
      </c>
      <c r="CV36" s="504" t="b">
        <f t="shared" si="35"/>
        <v>0</v>
      </c>
      <c r="CW36" s="504" t="b">
        <f t="shared" si="36"/>
        <v>0</v>
      </c>
      <c r="CX36" s="504" t="b">
        <f t="shared" si="58"/>
        <v>0</v>
      </c>
      <c r="CY36" s="504" t="b">
        <f t="shared" si="37"/>
        <v>0</v>
      </c>
      <c r="CZ36" s="504" t="b">
        <f t="shared" si="38"/>
        <v>0</v>
      </c>
      <c r="DA36" s="504" t="b">
        <f t="shared" si="39"/>
        <v>0</v>
      </c>
      <c r="DB36" s="504" t="b">
        <f t="shared" si="59"/>
        <v>0</v>
      </c>
      <c r="DC36" s="504" t="b">
        <f t="shared" si="40"/>
        <v>0</v>
      </c>
      <c r="DD36" s="504" t="b">
        <f t="shared" si="41"/>
        <v>0</v>
      </c>
      <c r="DE36" s="504" t="b">
        <f t="shared" si="42"/>
        <v>0</v>
      </c>
      <c r="DF36" s="504" t="b">
        <f t="shared" si="43"/>
        <v>0</v>
      </c>
    </row>
    <row r="37" spans="1:110" s="196" customFormat="1" x14ac:dyDescent="0.2">
      <c r="A37" s="490"/>
      <c r="B37" s="490"/>
      <c r="C37" s="491" t="str">
        <f t="shared" si="70"/>
        <v/>
      </c>
      <c r="D37" s="492" t="str">
        <f t="shared" si="71"/>
        <v/>
      </c>
      <c r="E37" s="508">
        <f t="shared" si="61"/>
        <v>0</v>
      </c>
      <c r="F37" s="203">
        <f t="shared" si="73"/>
        <v>0</v>
      </c>
      <c r="G37" s="202" t="str">
        <f t="shared" si="72"/>
        <v>s/Baremo</v>
      </c>
      <c r="H37" s="203">
        <f t="shared" si="0"/>
        <v>0</v>
      </c>
      <c r="I37" s="203">
        <f t="shared" si="74"/>
        <v>0</v>
      </c>
      <c r="J37" s="509" t="str">
        <f t="shared" si="63"/>
        <v/>
      </c>
      <c r="K37" s="201" t="str">
        <f t="shared" si="64"/>
        <v/>
      </c>
      <c r="L37" s="201" t="str">
        <f t="shared" si="65"/>
        <v/>
      </c>
      <c r="M37" s="201" t="str">
        <f t="shared" si="66"/>
        <v/>
      </c>
      <c r="N37" s="201" t="str">
        <f t="shared" si="67"/>
        <v/>
      </c>
      <c r="O37" s="200"/>
      <c r="P37" s="494"/>
      <c r="Q37" s="199">
        <f t="shared" si="45"/>
        <v>0</v>
      </c>
      <c r="R37" s="200"/>
      <c r="S37" s="200"/>
      <c r="T37" s="200"/>
      <c r="U37" s="200"/>
      <c r="V37" s="200"/>
      <c r="W37" s="200"/>
      <c r="X37" s="199">
        <f t="shared" si="75"/>
        <v>0</v>
      </c>
      <c r="Y37" s="200"/>
      <c r="Z37" s="198">
        <f t="shared" si="76"/>
        <v>0</v>
      </c>
      <c r="AA37" s="510">
        <f t="shared" si="5"/>
        <v>0</v>
      </c>
      <c r="AB37" s="511">
        <f t="shared" si="77"/>
        <v>0</v>
      </c>
      <c r="AC37" s="510">
        <f t="shared" si="7"/>
        <v>0</v>
      </c>
      <c r="AD37" s="511">
        <f t="shared" si="78"/>
        <v>0</v>
      </c>
      <c r="AE37" s="510">
        <f t="shared" si="9"/>
        <v>0</v>
      </c>
      <c r="AF37" s="511">
        <f t="shared" si="79"/>
        <v>0</v>
      </c>
      <c r="AG37" s="199">
        <f t="shared" si="11"/>
        <v>0</v>
      </c>
      <c r="AH37" s="199">
        <f t="shared" si="12"/>
        <v>0</v>
      </c>
      <c r="AI37" s="199">
        <f t="shared" si="13"/>
        <v>0</v>
      </c>
      <c r="AJ37" s="199">
        <f t="shared" si="14"/>
        <v>0</v>
      </c>
      <c r="AK37" s="199">
        <f t="shared" si="15"/>
        <v>0</v>
      </c>
      <c r="AL37" s="199">
        <f t="shared" si="16"/>
        <v>0</v>
      </c>
      <c r="AM37" s="199">
        <f t="shared" si="17"/>
        <v>0</v>
      </c>
      <c r="AN37" s="199">
        <f t="shared" si="18"/>
        <v>0</v>
      </c>
      <c r="AO37" s="199">
        <f t="shared" si="19"/>
        <v>0</v>
      </c>
      <c r="AP37" s="199">
        <f t="shared" si="20"/>
        <v>0</v>
      </c>
      <c r="AQ37" s="199">
        <f t="shared" si="21"/>
        <v>0</v>
      </c>
      <c r="AR37" s="199">
        <f t="shared" si="22"/>
        <v>0</v>
      </c>
      <c r="AS37" s="199">
        <f t="shared" si="51"/>
        <v>0</v>
      </c>
      <c r="AT37" s="199">
        <f t="shared" si="68"/>
        <v>0</v>
      </c>
      <c r="AU37" s="199">
        <f t="shared" si="69"/>
        <v>0</v>
      </c>
      <c r="AV37" s="199">
        <f t="shared" si="23"/>
        <v>0</v>
      </c>
      <c r="AW37" s="199">
        <f t="shared" si="80"/>
        <v>0</v>
      </c>
      <c r="AX37" s="199">
        <f t="shared" si="81"/>
        <v>0</v>
      </c>
      <c r="AY37" s="199">
        <f t="shared" si="82"/>
        <v>0</v>
      </c>
      <c r="AZ37" s="199">
        <f t="shared" si="83"/>
        <v>0</v>
      </c>
      <c r="BA37" s="199">
        <f t="shared" si="84"/>
        <v>0</v>
      </c>
      <c r="BB37" s="197"/>
      <c r="BC37" s="197"/>
      <c r="BD37" s="197"/>
      <c r="BE37" s="197"/>
      <c r="CN37" s="195" t="b">
        <f t="shared" si="29"/>
        <v>1</v>
      </c>
      <c r="CO37" s="504" t="b">
        <f t="shared" si="30"/>
        <v>0</v>
      </c>
      <c r="CP37" s="504" t="b">
        <f t="shared" si="31"/>
        <v>0</v>
      </c>
      <c r="CQ37" s="504" t="b">
        <f t="shared" si="60"/>
        <v>0</v>
      </c>
      <c r="CR37" s="504" t="b">
        <f t="shared" si="32"/>
        <v>0</v>
      </c>
      <c r="CS37" s="504" t="b">
        <f t="shared" si="33"/>
        <v>0</v>
      </c>
      <c r="CT37" s="504" t="b">
        <f t="shared" si="57"/>
        <v>0</v>
      </c>
      <c r="CU37" s="504" t="b">
        <f t="shared" si="34"/>
        <v>0</v>
      </c>
      <c r="CV37" s="504" t="b">
        <f t="shared" si="35"/>
        <v>0</v>
      </c>
      <c r="CW37" s="504" t="b">
        <f t="shared" si="36"/>
        <v>0</v>
      </c>
      <c r="CX37" s="504" t="b">
        <f t="shared" si="58"/>
        <v>0</v>
      </c>
      <c r="CY37" s="504" t="b">
        <f t="shared" si="37"/>
        <v>0</v>
      </c>
      <c r="CZ37" s="504" t="b">
        <f t="shared" si="38"/>
        <v>0</v>
      </c>
      <c r="DA37" s="504" t="b">
        <f t="shared" si="39"/>
        <v>0</v>
      </c>
      <c r="DB37" s="504" t="b">
        <f t="shared" si="59"/>
        <v>0</v>
      </c>
      <c r="DC37" s="504" t="b">
        <f t="shared" si="40"/>
        <v>0</v>
      </c>
      <c r="DD37" s="504" t="b">
        <f t="shared" si="41"/>
        <v>0</v>
      </c>
      <c r="DE37" s="504" t="b">
        <f t="shared" si="42"/>
        <v>0</v>
      </c>
      <c r="DF37" s="504" t="b">
        <f t="shared" si="43"/>
        <v>0</v>
      </c>
    </row>
    <row r="38" spans="1:110" s="196" customFormat="1" x14ac:dyDescent="0.2">
      <c r="A38" s="490"/>
      <c r="B38" s="490"/>
      <c r="C38" s="491" t="str">
        <f t="shared" si="70"/>
        <v/>
      </c>
      <c r="D38" s="492" t="str">
        <f t="shared" si="71"/>
        <v/>
      </c>
      <c r="E38" s="508">
        <f t="shared" si="61"/>
        <v>0</v>
      </c>
      <c r="F38" s="203">
        <f t="shared" si="73"/>
        <v>0</v>
      </c>
      <c r="G38" s="202" t="str">
        <f t="shared" si="72"/>
        <v>s/Baremo</v>
      </c>
      <c r="H38" s="203">
        <f t="shared" si="0"/>
        <v>0</v>
      </c>
      <c r="I38" s="203">
        <f t="shared" si="74"/>
        <v>0</v>
      </c>
      <c r="J38" s="509" t="str">
        <f t="shared" si="63"/>
        <v/>
      </c>
      <c r="K38" s="201" t="str">
        <f t="shared" si="64"/>
        <v/>
      </c>
      <c r="L38" s="201" t="str">
        <f t="shared" si="65"/>
        <v/>
      </c>
      <c r="M38" s="201" t="str">
        <f t="shared" si="66"/>
        <v/>
      </c>
      <c r="N38" s="201" t="str">
        <f t="shared" si="67"/>
        <v/>
      </c>
      <c r="O38" s="200"/>
      <c r="P38" s="494"/>
      <c r="Q38" s="199">
        <f t="shared" si="45"/>
        <v>0</v>
      </c>
      <c r="R38" s="200"/>
      <c r="S38" s="200"/>
      <c r="T38" s="200"/>
      <c r="U38" s="200"/>
      <c r="V38" s="200"/>
      <c r="W38" s="200"/>
      <c r="X38" s="199">
        <f t="shared" si="75"/>
        <v>0</v>
      </c>
      <c r="Y38" s="200"/>
      <c r="Z38" s="198">
        <f t="shared" si="76"/>
        <v>0</v>
      </c>
      <c r="AA38" s="510">
        <f t="shared" si="5"/>
        <v>0</v>
      </c>
      <c r="AB38" s="511">
        <f t="shared" si="77"/>
        <v>0</v>
      </c>
      <c r="AC38" s="510">
        <f t="shared" si="7"/>
        <v>0</v>
      </c>
      <c r="AD38" s="511">
        <f t="shared" si="78"/>
        <v>0</v>
      </c>
      <c r="AE38" s="510">
        <f t="shared" si="9"/>
        <v>0</v>
      </c>
      <c r="AF38" s="511">
        <f t="shared" si="79"/>
        <v>0</v>
      </c>
      <c r="AG38" s="199">
        <f t="shared" si="11"/>
        <v>0</v>
      </c>
      <c r="AH38" s="199">
        <f t="shared" si="12"/>
        <v>0</v>
      </c>
      <c r="AI38" s="199">
        <f t="shared" si="13"/>
        <v>0</v>
      </c>
      <c r="AJ38" s="199">
        <f t="shared" si="14"/>
        <v>0</v>
      </c>
      <c r="AK38" s="199">
        <f t="shared" si="15"/>
        <v>0</v>
      </c>
      <c r="AL38" s="199">
        <f t="shared" si="16"/>
        <v>0</v>
      </c>
      <c r="AM38" s="199">
        <f t="shared" si="17"/>
        <v>0</v>
      </c>
      <c r="AN38" s="199">
        <f t="shared" si="18"/>
        <v>0</v>
      </c>
      <c r="AO38" s="199">
        <f t="shared" si="19"/>
        <v>0</v>
      </c>
      <c r="AP38" s="199">
        <f t="shared" si="20"/>
        <v>0</v>
      </c>
      <c r="AQ38" s="199">
        <f t="shared" si="21"/>
        <v>0</v>
      </c>
      <c r="AR38" s="199">
        <f t="shared" si="22"/>
        <v>0</v>
      </c>
      <c r="AS38" s="199">
        <f t="shared" si="51"/>
        <v>0</v>
      </c>
      <c r="AT38" s="199">
        <f t="shared" si="68"/>
        <v>0</v>
      </c>
      <c r="AU38" s="199">
        <f t="shared" si="69"/>
        <v>0</v>
      </c>
      <c r="AV38" s="199">
        <f t="shared" si="23"/>
        <v>0</v>
      </c>
      <c r="AW38" s="199">
        <f t="shared" si="80"/>
        <v>0</v>
      </c>
      <c r="AX38" s="199">
        <f t="shared" si="81"/>
        <v>0</v>
      </c>
      <c r="AY38" s="199">
        <f t="shared" si="82"/>
        <v>0</v>
      </c>
      <c r="AZ38" s="199">
        <f t="shared" si="83"/>
        <v>0</v>
      </c>
      <c r="BA38" s="199">
        <f t="shared" si="84"/>
        <v>0</v>
      </c>
      <c r="BB38" s="197"/>
      <c r="BC38" s="197"/>
      <c r="BD38" s="197"/>
      <c r="BE38" s="197"/>
      <c r="CN38" s="195" t="b">
        <f t="shared" si="29"/>
        <v>1</v>
      </c>
      <c r="CO38" s="504" t="b">
        <f t="shared" si="30"/>
        <v>0</v>
      </c>
      <c r="CP38" s="504" t="b">
        <f t="shared" si="31"/>
        <v>0</v>
      </c>
      <c r="CQ38" s="504" t="b">
        <f t="shared" si="60"/>
        <v>0</v>
      </c>
      <c r="CR38" s="504" t="b">
        <f t="shared" si="32"/>
        <v>0</v>
      </c>
      <c r="CS38" s="504" t="b">
        <f t="shared" si="33"/>
        <v>0</v>
      </c>
      <c r="CT38" s="504" t="b">
        <f t="shared" si="57"/>
        <v>0</v>
      </c>
      <c r="CU38" s="504" t="b">
        <f t="shared" si="34"/>
        <v>0</v>
      </c>
      <c r="CV38" s="504" t="b">
        <f t="shared" si="35"/>
        <v>0</v>
      </c>
      <c r="CW38" s="504" t="b">
        <f t="shared" si="36"/>
        <v>0</v>
      </c>
      <c r="CX38" s="504" t="b">
        <f t="shared" si="58"/>
        <v>0</v>
      </c>
      <c r="CY38" s="504" t="b">
        <f t="shared" si="37"/>
        <v>0</v>
      </c>
      <c r="CZ38" s="504" t="b">
        <f t="shared" si="38"/>
        <v>0</v>
      </c>
      <c r="DA38" s="504" t="b">
        <f t="shared" si="39"/>
        <v>0</v>
      </c>
      <c r="DB38" s="504" t="b">
        <f t="shared" si="59"/>
        <v>0</v>
      </c>
      <c r="DC38" s="504" t="b">
        <f t="shared" si="40"/>
        <v>0</v>
      </c>
      <c r="DD38" s="504" t="b">
        <f t="shared" si="41"/>
        <v>0</v>
      </c>
      <c r="DE38" s="504" t="b">
        <f t="shared" si="42"/>
        <v>0</v>
      </c>
      <c r="DF38" s="504" t="b">
        <f t="shared" si="43"/>
        <v>0</v>
      </c>
    </row>
    <row r="39" spans="1:110" s="196" customFormat="1" x14ac:dyDescent="0.2">
      <c r="A39" s="490"/>
      <c r="B39" s="490"/>
      <c r="C39" s="491" t="str">
        <f t="shared" si="70"/>
        <v/>
      </c>
      <c r="D39" s="492" t="str">
        <f t="shared" si="71"/>
        <v/>
      </c>
      <c r="E39" s="508">
        <f t="shared" si="61"/>
        <v>0</v>
      </c>
      <c r="F39" s="203">
        <f t="shared" si="73"/>
        <v>0</v>
      </c>
      <c r="G39" s="202" t="str">
        <f t="shared" si="72"/>
        <v>s/Baremo</v>
      </c>
      <c r="H39" s="203">
        <f t="shared" si="0"/>
        <v>0</v>
      </c>
      <c r="I39" s="203">
        <f t="shared" si="74"/>
        <v>0</v>
      </c>
      <c r="J39" s="509" t="str">
        <f t="shared" si="63"/>
        <v/>
      </c>
      <c r="K39" s="201" t="str">
        <f t="shared" si="64"/>
        <v/>
      </c>
      <c r="L39" s="201" t="str">
        <f t="shared" si="65"/>
        <v/>
      </c>
      <c r="M39" s="201" t="str">
        <f t="shared" si="66"/>
        <v/>
      </c>
      <c r="N39" s="201" t="str">
        <f t="shared" si="67"/>
        <v/>
      </c>
      <c r="O39" s="200"/>
      <c r="P39" s="494"/>
      <c r="Q39" s="199">
        <f t="shared" si="45"/>
        <v>0</v>
      </c>
      <c r="R39" s="200"/>
      <c r="S39" s="200"/>
      <c r="T39" s="200"/>
      <c r="U39" s="200"/>
      <c r="V39" s="200"/>
      <c r="W39" s="200"/>
      <c r="X39" s="199">
        <f t="shared" si="75"/>
        <v>0</v>
      </c>
      <c r="Y39" s="200"/>
      <c r="Z39" s="198">
        <f t="shared" si="76"/>
        <v>0</v>
      </c>
      <c r="AA39" s="510">
        <f t="shared" si="5"/>
        <v>0</v>
      </c>
      <c r="AB39" s="511">
        <f t="shared" si="77"/>
        <v>0</v>
      </c>
      <c r="AC39" s="510">
        <f t="shared" si="7"/>
        <v>0</v>
      </c>
      <c r="AD39" s="511">
        <f t="shared" si="78"/>
        <v>0</v>
      </c>
      <c r="AE39" s="510">
        <f t="shared" si="9"/>
        <v>0</v>
      </c>
      <c r="AF39" s="511">
        <f t="shared" si="79"/>
        <v>0</v>
      </c>
      <c r="AG39" s="199">
        <f t="shared" si="11"/>
        <v>0</v>
      </c>
      <c r="AH39" s="199">
        <f t="shared" si="12"/>
        <v>0</v>
      </c>
      <c r="AI39" s="199">
        <f t="shared" si="13"/>
        <v>0</v>
      </c>
      <c r="AJ39" s="199">
        <f t="shared" si="14"/>
        <v>0</v>
      </c>
      <c r="AK39" s="199">
        <f t="shared" si="15"/>
        <v>0</v>
      </c>
      <c r="AL39" s="199">
        <f t="shared" si="16"/>
        <v>0</v>
      </c>
      <c r="AM39" s="199">
        <f t="shared" si="17"/>
        <v>0</v>
      </c>
      <c r="AN39" s="199">
        <f t="shared" si="18"/>
        <v>0</v>
      </c>
      <c r="AO39" s="199">
        <f t="shared" si="19"/>
        <v>0</v>
      </c>
      <c r="AP39" s="199">
        <f t="shared" si="20"/>
        <v>0</v>
      </c>
      <c r="AQ39" s="199">
        <f t="shared" si="21"/>
        <v>0</v>
      </c>
      <c r="AR39" s="199">
        <f t="shared" si="22"/>
        <v>0</v>
      </c>
      <c r="AS39" s="199">
        <f t="shared" si="51"/>
        <v>0</v>
      </c>
      <c r="AT39" s="199">
        <f t="shared" si="68"/>
        <v>0</v>
      </c>
      <c r="AU39" s="199">
        <f t="shared" si="69"/>
        <v>0</v>
      </c>
      <c r="AV39" s="199">
        <f t="shared" si="23"/>
        <v>0</v>
      </c>
      <c r="AW39" s="199">
        <f t="shared" si="80"/>
        <v>0</v>
      </c>
      <c r="AX39" s="199">
        <f t="shared" si="81"/>
        <v>0</v>
      </c>
      <c r="AY39" s="199">
        <f t="shared" si="82"/>
        <v>0</v>
      </c>
      <c r="AZ39" s="199">
        <f t="shared" si="83"/>
        <v>0</v>
      </c>
      <c r="BA39" s="199">
        <f t="shared" si="84"/>
        <v>0</v>
      </c>
      <c r="BB39" s="197"/>
      <c r="BC39" s="197"/>
      <c r="BD39" s="197"/>
      <c r="BE39" s="197"/>
      <c r="CN39" s="195" t="b">
        <f t="shared" si="29"/>
        <v>1</v>
      </c>
      <c r="CO39" s="504" t="b">
        <f t="shared" si="30"/>
        <v>0</v>
      </c>
      <c r="CP39" s="504" t="b">
        <f t="shared" si="31"/>
        <v>0</v>
      </c>
      <c r="CQ39" s="504" t="b">
        <f t="shared" si="60"/>
        <v>0</v>
      </c>
      <c r="CR39" s="504" t="b">
        <f t="shared" si="32"/>
        <v>0</v>
      </c>
      <c r="CS39" s="504" t="b">
        <f t="shared" si="33"/>
        <v>0</v>
      </c>
      <c r="CT39" s="504" t="b">
        <f t="shared" si="57"/>
        <v>0</v>
      </c>
      <c r="CU39" s="504" t="b">
        <f t="shared" si="34"/>
        <v>0</v>
      </c>
      <c r="CV39" s="504" t="b">
        <f t="shared" si="35"/>
        <v>0</v>
      </c>
      <c r="CW39" s="504" t="b">
        <f t="shared" si="36"/>
        <v>0</v>
      </c>
      <c r="CX39" s="504" t="b">
        <f t="shared" si="58"/>
        <v>0</v>
      </c>
      <c r="CY39" s="504" t="b">
        <f t="shared" si="37"/>
        <v>0</v>
      </c>
      <c r="CZ39" s="504" t="b">
        <f t="shared" si="38"/>
        <v>0</v>
      </c>
      <c r="DA39" s="504" t="b">
        <f t="shared" si="39"/>
        <v>0</v>
      </c>
      <c r="DB39" s="504" t="b">
        <f t="shared" si="59"/>
        <v>0</v>
      </c>
      <c r="DC39" s="504" t="b">
        <f t="shared" si="40"/>
        <v>0</v>
      </c>
      <c r="DD39" s="504" t="b">
        <f t="shared" si="41"/>
        <v>0</v>
      </c>
      <c r="DE39" s="504" t="b">
        <f t="shared" si="42"/>
        <v>0</v>
      </c>
      <c r="DF39" s="504" t="b">
        <f t="shared" si="43"/>
        <v>0</v>
      </c>
    </row>
    <row r="40" spans="1:110" s="196" customFormat="1" x14ac:dyDescent="0.2">
      <c r="A40" s="490"/>
      <c r="B40" s="490"/>
      <c r="C40" s="491" t="str">
        <f t="shared" si="70"/>
        <v/>
      </c>
      <c r="D40" s="492" t="str">
        <f t="shared" si="71"/>
        <v/>
      </c>
      <c r="E40" s="508">
        <f t="shared" si="61"/>
        <v>0</v>
      </c>
      <c r="F40" s="203">
        <f t="shared" si="73"/>
        <v>0</v>
      </c>
      <c r="G40" s="202" t="str">
        <f t="shared" si="72"/>
        <v>s/Baremo</v>
      </c>
      <c r="H40" s="203">
        <f t="shared" si="0"/>
        <v>0</v>
      </c>
      <c r="I40" s="203">
        <f t="shared" si="74"/>
        <v>0</v>
      </c>
      <c r="J40" s="509" t="str">
        <f t="shared" si="63"/>
        <v/>
      </c>
      <c r="K40" s="201" t="str">
        <f t="shared" si="64"/>
        <v/>
      </c>
      <c r="L40" s="201" t="str">
        <f t="shared" si="65"/>
        <v/>
      </c>
      <c r="M40" s="201" t="str">
        <f t="shared" si="66"/>
        <v/>
      </c>
      <c r="N40" s="201" t="str">
        <f t="shared" si="67"/>
        <v/>
      </c>
      <c r="O40" s="200"/>
      <c r="P40" s="494"/>
      <c r="Q40" s="199">
        <f t="shared" si="45"/>
        <v>0</v>
      </c>
      <c r="R40" s="200"/>
      <c r="S40" s="200"/>
      <c r="T40" s="200"/>
      <c r="U40" s="200"/>
      <c r="V40" s="200"/>
      <c r="W40" s="200"/>
      <c r="X40" s="199">
        <f t="shared" si="75"/>
        <v>0</v>
      </c>
      <c r="Y40" s="200"/>
      <c r="Z40" s="198">
        <f t="shared" si="76"/>
        <v>0</v>
      </c>
      <c r="AA40" s="510">
        <f t="shared" si="5"/>
        <v>0</v>
      </c>
      <c r="AB40" s="511">
        <f t="shared" si="77"/>
        <v>0</v>
      </c>
      <c r="AC40" s="510">
        <f t="shared" si="7"/>
        <v>0</v>
      </c>
      <c r="AD40" s="511">
        <f t="shared" si="78"/>
        <v>0</v>
      </c>
      <c r="AE40" s="510">
        <f t="shared" si="9"/>
        <v>0</v>
      </c>
      <c r="AF40" s="511">
        <f t="shared" si="79"/>
        <v>0</v>
      </c>
      <c r="AG40" s="199">
        <f t="shared" si="11"/>
        <v>0</v>
      </c>
      <c r="AH40" s="199">
        <f t="shared" si="12"/>
        <v>0</v>
      </c>
      <c r="AI40" s="199">
        <f t="shared" si="13"/>
        <v>0</v>
      </c>
      <c r="AJ40" s="199">
        <f t="shared" si="14"/>
        <v>0</v>
      </c>
      <c r="AK40" s="199">
        <f t="shared" si="15"/>
        <v>0</v>
      </c>
      <c r="AL40" s="199">
        <f t="shared" si="16"/>
        <v>0</v>
      </c>
      <c r="AM40" s="199">
        <f t="shared" si="17"/>
        <v>0</v>
      </c>
      <c r="AN40" s="199">
        <f t="shared" si="18"/>
        <v>0</v>
      </c>
      <c r="AO40" s="199">
        <f t="shared" si="19"/>
        <v>0</v>
      </c>
      <c r="AP40" s="199">
        <f t="shared" si="20"/>
        <v>0</v>
      </c>
      <c r="AQ40" s="199">
        <f t="shared" si="21"/>
        <v>0</v>
      </c>
      <c r="AR40" s="199">
        <f t="shared" si="22"/>
        <v>0</v>
      </c>
      <c r="AS40" s="199">
        <f t="shared" si="51"/>
        <v>0</v>
      </c>
      <c r="AT40" s="199">
        <f t="shared" si="68"/>
        <v>0</v>
      </c>
      <c r="AU40" s="199">
        <f t="shared" si="69"/>
        <v>0</v>
      </c>
      <c r="AV40" s="199">
        <f t="shared" si="23"/>
        <v>0</v>
      </c>
      <c r="AW40" s="199">
        <f t="shared" si="80"/>
        <v>0</v>
      </c>
      <c r="AX40" s="199">
        <f t="shared" si="81"/>
        <v>0</v>
      </c>
      <c r="AY40" s="199">
        <f t="shared" si="82"/>
        <v>0</v>
      </c>
      <c r="AZ40" s="199">
        <f t="shared" si="83"/>
        <v>0</v>
      </c>
      <c r="BA40" s="199">
        <f t="shared" si="84"/>
        <v>0</v>
      </c>
      <c r="BB40" s="197"/>
      <c r="BC40" s="197"/>
      <c r="BD40" s="197"/>
      <c r="BE40" s="197"/>
      <c r="CN40" s="195" t="b">
        <f t="shared" si="29"/>
        <v>1</v>
      </c>
      <c r="CO40" s="504" t="b">
        <f t="shared" si="30"/>
        <v>0</v>
      </c>
      <c r="CP40" s="504" t="b">
        <f t="shared" si="31"/>
        <v>0</v>
      </c>
      <c r="CQ40" s="504" t="b">
        <f t="shared" si="60"/>
        <v>0</v>
      </c>
      <c r="CR40" s="504" t="b">
        <f t="shared" si="32"/>
        <v>0</v>
      </c>
      <c r="CS40" s="504" t="b">
        <f t="shared" si="33"/>
        <v>0</v>
      </c>
      <c r="CT40" s="504" t="b">
        <f t="shared" si="57"/>
        <v>0</v>
      </c>
      <c r="CU40" s="504" t="b">
        <f t="shared" si="34"/>
        <v>0</v>
      </c>
      <c r="CV40" s="504" t="b">
        <f t="shared" si="35"/>
        <v>0</v>
      </c>
      <c r="CW40" s="504" t="b">
        <f t="shared" si="36"/>
        <v>0</v>
      </c>
      <c r="CX40" s="504" t="b">
        <f t="shared" si="58"/>
        <v>0</v>
      </c>
      <c r="CY40" s="504" t="b">
        <f t="shared" si="37"/>
        <v>0</v>
      </c>
      <c r="CZ40" s="504" t="b">
        <f t="shared" si="38"/>
        <v>0</v>
      </c>
      <c r="DA40" s="504" t="b">
        <f t="shared" si="39"/>
        <v>0</v>
      </c>
      <c r="DB40" s="504" t="b">
        <f t="shared" si="59"/>
        <v>0</v>
      </c>
      <c r="DC40" s="504" t="b">
        <f t="shared" si="40"/>
        <v>0</v>
      </c>
      <c r="DD40" s="504" t="b">
        <f t="shared" si="41"/>
        <v>0</v>
      </c>
      <c r="DE40" s="504" t="b">
        <f t="shared" si="42"/>
        <v>0</v>
      </c>
      <c r="DF40" s="504" t="b">
        <f t="shared" si="43"/>
        <v>0</v>
      </c>
    </row>
    <row r="41" spans="1:110" s="196" customFormat="1" x14ac:dyDescent="0.2">
      <c r="A41" s="490"/>
      <c r="B41" s="490"/>
      <c r="C41" s="491" t="str">
        <f t="shared" si="70"/>
        <v/>
      </c>
      <c r="D41" s="492" t="str">
        <f t="shared" si="71"/>
        <v/>
      </c>
      <c r="E41" s="508">
        <f t="shared" si="61"/>
        <v>0</v>
      </c>
      <c r="F41" s="203">
        <f t="shared" si="73"/>
        <v>0</v>
      </c>
      <c r="G41" s="202" t="str">
        <f t="shared" si="72"/>
        <v>s/Baremo</v>
      </c>
      <c r="H41" s="203">
        <f t="shared" si="0"/>
        <v>0</v>
      </c>
      <c r="I41" s="203">
        <f t="shared" si="74"/>
        <v>0</v>
      </c>
      <c r="J41" s="509" t="str">
        <f t="shared" si="63"/>
        <v/>
      </c>
      <c r="K41" s="201" t="str">
        <f t="shared" si="64"/>
        <v/>
      </c>
      <c r="L41" s="201" t="str">
        <f t="shared" si="65"/>
        <v/>
      </c>
      <c r="M41" s="201" t="str">
        <f t="shared" si="66"/>
        <v/>
      </c>
      <c r="N41" s="201" t="str">
        <f t="shared" si="67"/>
        <v/>
      </c>
      <c r="O41" s="200"/>
      <c r="P41" s="494"/>
      <c r="Q41" s="199">
        <f t="shared" si="45"/>
        <v>0</v>
      </c>
      <c r="R41" s="200"/>
      <c r="S41" s="200"/>
      <c r="T41" s="200"/>
      <c r="U41" s="200"/>
      <c r="V41" s="200"/>
      <c r="W41" s="200"/>
      <c r="X41" s="199">
        <f t="shared" si="75"/>
        <v>0</v>
      </c>
      <c r="Y41" s="200"/>
      <c r="Z41" s="198">
        <f t="shared" si="76"/>
        <v>0</v>
      </c>
      <c r="AA41" s="510">
        <f t="shared" si="5"/>
        <v>0</v>
      </c>
      <c r="AB41" s="511">
        <f t="shared" si="77"/>
        <v>0</v>
      </c>
      <c r="AC41" s="510">
        <f t="shared" si="7"/>
        <v>0</v>
      </c>
      <c r="AD41" s="511">
        <f t="shared" si="78"/>
        <v>0</v>
      </c>
      <c r="AE41" s="510">
        <f t="shared" si="9"/>
        <v>0</v>
      </c>
      <c r="AF41" s="511">
        <f t="shared" si="79"/>
        <v>0</v>
      </c>
      <c r="AG41" s="199">
        <f t="shared" si="11"/>
        <v>0</v>
      </c>
      <c r="AH41" s="199">
        <f t="shared" si="12"/>
        <v>0</v>
      </c>
      <c r="AI41" s="199">
        <f t="shared" si="13"/>
        <v>0</v>
      </c>
      <c r="AJ41" s="199">
        <f t="shared" si="14"/>
        <v>0</v>
      </c>
      <c r="AK41" s="199">
        <f t="shared" si="15"/>
        <v>0</v>
      </c>
      <c r="AL41" s="199">
        <f t="shared" si="16"/>
        <v>0</v>
      </c>
      <c r="AM41" s="199">
        <f t="shared" si="17"/>
        <v>0</v>
      </c>
      <c r="AN41" s="199">
        <f t="shared" si="18"/>
        <v>0</v>
      </c>
      <c r="AO41" s="199">
        <f t="shared" si="19"/>
        <v>0</v>
      </c>
      <c r="AP41" s="199">
        <f t="shared" si="20"/>
        <v>0</v>
      </c>
      <c r="AQ41" s="199">
        <f t="shared" si="21"/>
        <v>0</v>
      </c>
      <c r="AR41" s="199">
        <f t="shared" si="22"/>
        <v>0</v>
      </c>
      <c r="AS41" s="199">
        <f t="shared" si="51"/>
        <v>0</v>
      </c>
      <c r="AT41" s="199">
        <f t="shared" si="68"/>
        <v>0</v>
      </c>
      <c r="AU41" s="199">
        <f t="shared" si="69"/>
        <v>0</v>
      </c>
      <c r="AV41" s="199">
        <f t="shared" si="23"/>
        <v>0</v>
      </c>
      <c r="AW41" s="199">
        <f t="shared" si="80"/>
        <v>0</v>
      </c>
      <c r="AX41" s="199">
        <f t="shared" si="81"/>
        <v>0</v>
      </c>
      <c r="AY41" s="199">
        <f t="shared" si="82"/>
        <v>0</v>
      </c>
      <c r="AZ41" s="199">
        <f t="shared" si="83"/>
        <v>0</v>
      </c>
      <c r="BA41" s="199">
        <f t="shared" si="84"/>
        <v>0</v>
      </c>
      <c r="BB41" s="197"/>
      <c r="BC41" s="197"/>
      <c r="BD41" s="197"/>
      <c r="BE41" s="197"/>
      <c r="CN41" s="195" t="b">
        <f t="shared" si="29"/>
        <v>1</v>
      </c>
      <c r="CO41" s="504" t="b">
        <f t="shared" si="30"/>
        <v>0</v>
      </c>
      <c r="CP41" s="504" t="b">
        <f t="shared" si="31"/>
        <v>0</v>
      </c>
      <c r="CQ41" s="504" t="b">
        <f t="shared" si="60"/>
        <v>0</v>
      </c>
      <c r="CR41" s="504" t="b">
        <f t="shared" si="32"/>
        <v>0</v>
      </c>
      <c r="CS41" s="504" t="b">
        <f t="shared" si="33"/>
        <v>0</v>
      </c>
      <c r="CT41" s="504" t="b">
        <f t="shared" si="57"/>
        <v>0</v>
      </c>
      <c r="CU41" s="504" t="b">
        <f t="shared" si="34"/>
        <v>0</v>
      </c>
      <c r="CV41" s="504" t="b">
        <f t="shared" si="35"/>
        <v>0</v>
      </c>
      <c r="CW41" s="504" t="b">
        <f t="shared" si="36"/>
        <v>0</v>
      </c>
      <c r="CX41" s="504" t="b">
        <f t="shared" si="58"/>
        <v>0</v>
      </c>
      <c r="CY41" s="504" t="b">
        <f t="shared" si="37"/>
        <v>0</v>
      </c>
      <c r="CZ41" s="504" t="b">
        <f t="shared" si="38"/>
        <v>0</v>
      </c>
      <c r="DA41" s="504" t="b">
        <f t="shared" si="39"/>
        <v>0</v>
      </c>
      <c r="DB41" s="504" t="b">
        <f t="shared" si="59"/>
        <v>0</v>
      </c>
      <c r="DC41" s="504" t="b">
        <f t="shared" si="40"/>
        <v>0</v>
      </c>
      <c r="DD41" s="504" t="b">
        <f t="shared" si="41"/>
        <v>0</v>
      </c>
      <c r="DE41" s="504" t="b">
        <f t="shared" si="42"/>
        <v>0</v>
      </c>
      <c r="DF41" s="504" t="b">
        <f t="shared" si="43"/>
        <v>0</v>
      </c>
    </row>
    <row r="42" spans="1:110" s="196" customFormat="1" x14ac:dyDescent="0.2">
      <c r="A42" s="490"/>
      <c r="B42" s="490"/>
      <c r="C42" s="491" t="str">
        <f t="shared" si="70"/>
        <v/>
      </c>
      <c r="D42" s="492" t="str">
        <f t="shared" si="71"/>
        <v/>
      </c>
      <c r="E42" s="508">
        <f t="shared" si="61"/>
        <v>0</v>
      </c>
      <c r="F42" s="203">
        <f t="shared" si="73"/>
        <v>0</v>
      </c>
      <c r="G42" s="202" t="str">
        <f t="shared" si="72"/>
        <v>s/Baremo</v>
      </c>
      <c r="H42" s="203">
        <f t="shared" si="0"/>
        <v>0</v>
      </c>
      <c r="I42" s="203">
        <f t="shared" si="74"/>
        <v>0</v>
      </c>
      <c r="J42" s="509" t="str">
        <f t="shared" si="63"/>
        <v/>
      </c>
      <c r="K42" s="201" t="str">
        <f t="shared" si="64"/>
        <v/>
      </c>
      <c r="L42" s="201" t="str">
        <f t="shared" si="65"/>
        <v/>
      </c>
      <c r="M42" s="201" t="str">
        <f t="shared" si="66"/>
        <v/>
      </c>
      <c r="N42" s="201" t="str">
        <f t="shared" si="67"/>
        <v/>
      </c>
      <c r="O42" s="200"/>
      <c r="P42" s="494"/>
      <c r="Q42" s="199">
        <f t="shared" si="45"/>
        <v>0</v>
      </c>
      <c r="R42" s="200"/>
      <c r="S42" s="200"/>
      <c r="T42" s="200"/>
      <c r="U42" s="200"/>
      <c r="V42" s="200"/>
      <c r="W42" s="200"/>
      <c r="X42" s="199">
        <f t="shared" si="75"/>
        <v>0</v>
      </c>
      <c r="Y42" s="200"/>
      <c r="Z42" s="198">
        <f t="shared" si="76"/>
        <v>0</v>
      </c>
      <c r="AA42" s="510">
        <f t="shared" si="5"/>
        <v>0</v>
      </c>
      <c r="AB42" s="511">
        <f t="shared" si="77"/>
        <v>0</v>
      </c>
      <c r="AC42" s="510">
        <f t="shared" si="7"/>
        <v>0</v>
      </c>
      <c r="AD42" s="511">
        <f t="shared" si="78"/>
        <v>0</v>
      </c>
      <c r="AE42" s="510">
        <f t="shared" si="9"/>
        <v>0</v>
      </c>
      <c r="AF42" s="511">
        <f t="shared" si="79"/>
        <v>0</v>
      </c>
      <c r="AG42" s="199">
        <f t="shared" si="11"/>
        <v>0</v>
      </c>
      <c r="AH42" s="199">
        <f t="shared" si="12"/>
        <v>0</v>
      </c>
      <c r="AI42" s="199">
        <f t="shared" si="13"/>
        <v>0</v>
      </c>
      <c r="AJ42" s="199">
        <f t="shared" si="14"/>
        <v>0</v>
      </c>
      <c r="AK42" s="199">
        <f t="shared" si="15"/>
        <v>0</v>
      </c>
      <c r="AL42" s="199">
        <f t="shared" si="16"/>
        <v>0</v>
      </c>
      <c r="AM42" s="199">
        <f t="shared" si="17"/>
        <v>0</v>
      </c>
      <c r="AN42" s="199">
        <f t="shared" si="18"/>
        <v>0</v>
      </c>
      <c r="AO42" s="199">
        <f t="shared" si="19"/>
        <v>0</v>
      </c>
      <c r="AP42" s="199">
        <f t="shared" si="20"/>
        <v>0</v>
      </c>
      <c r="AQ42" s="199">
        <f t="shared" si="21"/>
        <v>0</v>
      </c>
      <c r="AR42" s="199">
        <f t="shared" si="22"/>
        <v>0</v>
      </c>
      <c r="AS42" s="199">
        <f t="shared" si="51"/>
        <v>0</v>
      </c>
      <c r="AT42" s="199">
        <f t="shared" si="68"/>
        <v>0</v>
      </c>
      <c r="AU42" s="199">
        <f t="shared" si="69"/>
        <v>0</v>
      </c>
      <c r="AV42" s="199">
        <f t="shared" si="23"/>
        <v>0</v>
      </c>
      <c r="AW42" s="199">
        <f t="shared" si="80"/>
        <v>0</v>
      </c>
      <c r="AX42" s="199">
        <f t="shared" si="81"/>
        <v>0</v>
      </c>
      <c r="AY42" s="199">
        <f t="shared" si="82"/>
        <v>0</v>
      </c>
      <c r="AZ42" s="199">
        <f t="shared" si="83"/>
        <v>0</v>
      </c>
      <c r="BA42" s="199">
        <f t="shared" si="84"/>
        <v>0</v>
      </c>
      <c r="BB42" s="197"/>
      <c r="BC42" s="197"/>
      <c r="BD42" s="197"/>
      <c r="BE42" s="197"/>
      <c r="CN42" s="195" t="b">
        <f t="shared" si="29"/>
        <v>1</v>
      </c>
      <c r="CO42" s="504" t="b">
        <f t="shared" si="30"/>
        <v>0</v>
      </c>
      <c r="CP42" s="504" t="b">
        <f t="shared" si="31"/>
        <v>0</v>
      </c>
      <c r="CQ42" s="504" t="b">
        <f t="shared" si="60"/>
        <v>0</v>
      </c>
      <c r="CR42" s="504" t="b">
        <f t="shared" si="32"/>
        <v>0</v>
      </c>
      <c r="CS42" s="504" t="b">
        <f t="shared" si="33"/>
        <v>0</v>
      </c>
      <c r="CT42" s="504" t="b">
        <f t="shared" si="57"/>
        <v>0</v>
      </c>
      <c r="CU42" s="504" t="b">
        <f t="shared" si="34"/>
        <v>0</v>
      </c>
      <c r="CV42" s="504" t="b">
        <f t="shared" si="35"/>
        <v>0</v>
      </c>
      <c r="CW42" s="504" t="b">
        <f t="shared" si="36"/>
        <v>0</v>
      </c>
      <c r="CX42" s="504" t="b">
        <f t="shared" si="58"/>
        <v>0</v>
      </c>
      <c r="CY42" s="504" t="b">
        <f t="shared" si="37"/>
        <v>0</v>
      </c>
      <c r="CZ42" s="504" t="b">
        <f t="shared" si="38"/>
        <v>0</v>
      </c>
      <c r="DA42" s="504" t="b">
        <f t="shared" si="39"/>
        <v>0</v>
      </c>
      <c r="DB42" s="504" t="b">
        <f t="shared" si="59"/>
        <v>0</v>
      </c>
      <c r="DC42" s="504" t="b">
        <f t="shared" si="40"/>
        <v>0</v>
      </c>
      <c r="DD42" s="504" t="b">
        <f t="shared" si="41"/>
        <v>0</v>
      </c>
      <c r="DE42" s="504" t="b">
        <f t="shared" si="42"/>
        <v>0</v>
      </c>
      <c r="DF42" s="504" t="b">
        <f t="shared" si="43"/>
        <v>0</v>
      </c>
    </row>
    <row r="43" spans="1:110" s="196" customFormat="1" x14ac:dyDescent="0.2">
      <c r="A43" s="386"/>
      <c r="B43" s="386"/>
      <c r="C43" s="491" t="str">
        <f t="shared" si="70"/>
        <v/>
      </c>
      <c r="D43" s="492" t="str">
        <f t="shared" si="71"/>
        <v/>
      </c>
      <c r="E43" s="508">
        <f t="shared" si="61"/>
        <v>0</v>
      </c>
      <c r="F43" s="203">
        <f t="shared" ref="F43:F83" si="85">E43*B43</f>
        <v>0</v>
      </c>
      <c r="G43" s="202" t="str">
        <f t="shared" si="72"/>
        <v>s/Baremo</v>
      </c>
      <c r="H43" s="203">
        <f t="shared" si="0"/>
        <v>0</v>
      </c>
      <c r="I43" s="203">
        <f t="shared" ref="I43:I83" si="86">BA43</f>
        <v>0</v>
      </c>
      <c r="J43" s="509" t="str">
        <f t="shared" si="63"/>
        <v/>
      </c>
      <c r="K43" s="201" t="str">
        <f t="shared" si="64"/>
        <v/>
      </c>
      <c r="L43" s="201" t="str">
        <f t="shared" si="65"/>
        <v/>
      </c>
      <c r="M43" s="201" t="str">
        <f t="shared" si="66"/>
        <v/>
      </c>
      <c r="N43" s="201" t="str">
        <f t="shared" si="67"/>
        <v/>
      </c>
      <c r="O43" s="200"/>
      <c r="P43" s="284"/>
      <c r="Q43" s="199">
        <f t="shared" si="45"/>
        <v>0</v>
      </c>
      <c r="R43" s="200"/>
      <c r="S43" s="200"/>
      <c r="T43" s="200"/>
      <c r="U43" s="200"/>
      <c r="V43" s="200"/>
      <c r="W43" s="200"/>
      <c r="X43" s="199">
        <f t="shared" ref="X43:X83" si="87">SUM(T43:W43)</f>
        <v>0</v>
      </c>
      <c r="Y43" s="200"/>
      <c r="Z43" s="198">
        <f t="shared" ref="Z43:Z83" si="88">AA43+AC43+AE43</f>
        <v>0</v>
      </c>
      <c r="AA43" s="510">
        <f t="shared" si="5"/>
        <v>0</v>
      </c>
      <c r="AB43" s="511">
        <f t="shared" ref="AB43:AB50" si="89">AA43*Tasa_Operativo</f>
        <v>0</v>
      </c>
      <c r="AC43" s="510">
        <f t="shared" si="7"/>
        <v>0</v>
      </c>
      <c r="AD43" s="511">
        <f t="shared" ref="AD43:AD50" si="90">AC43*Tasa_Tecnico</f>
        <v>0</v>
      </c>
      <c r="AE43" s="510">
        <f t="shared" si="9"/>
        <v>0</v>
      </c>
      <c r="AF43" s="511">
        <f t="shared" ref="AF43:AF50" si="91">AE43*Tasa_RN</f>
        <v>0</v>
      </c>
      <c r="AG43" s="199">
        <f t="shared" si="11"/>
        <v>0</v>
      </c>
      <c r="AH43" s="199">
        <f t="shared" si="12"/>
        <v>0</v>
      </c>
      <c r="AI43" s="199">
        <f t="shared" si="13"/>
        <v>0</v>
      </c>
      <c r="AJ43" s="199">
        <f t="shared" si="14"/>
        <v>0</v>
      </c>
      <c r="AK43" s="199">
        <f t="shared" si="15"/>
        <v>0</v>
      </c>
      <c r="AL43" s="199">
        <f t="shared" si="16"/>
        <v>0</v>
      </c>
      <c r="AM43" s="199">
        <f t="shared" si="17"/>
        <v>0</v>
      </c>
      <c r="AN43" s="199">
        <f t="shared" si="18"/>
        <v>0</v>
      </c>
      <c r="AO43" s="199">
        <f t="shared" si="19"/>
        <v>0</v>
      </c>
      <c r="AP43" s="199">
        <f t="shared" si="20"/>
        <v>0</v>
      </c>
      <c r="AQ43" s="199">
        <f t="shared" si="21"/>
        <v>0</v>
      </c>
      <c r="AR43" s="199">
        <f t="shared" si="22"/>
        <v>0</v>
      </c>
      <c r="AS43" s="199">
        <f t="shared" si="51"/>
        <v>0</v>
      </c>
      <c r="AT43" s="199">
        <f t="shared" si="68"/>
        <v>0</v>
      </c>
      <c r="AU43" s="199">
        <f t="shared" si="69"/>
        <v>0</v>
      </c>
      <c r="AV43" s="199">
        <f t="shared" si="23"/>
        <v>0</v>
      </c>
      <c r="AW43" s="199">
        <f t="shared" ref="AW43:AW83" si="92">AS43+AV43</f>
        <v>0</v>
      </c>
      <c r="AX43" s="199">
        <f t="shared" ref="AX43:AX50" si="93">AW43*GF</f>
        <v>0</v>
      </c>
      <c r="AY43" s="199">
        <f t="shared" ref="AY43:AY50" si="94">AW43*OP</f>
        <v>0</v>
      </c>
      <c r="AZ43" s="199">
        <f t="shared" ref="AZ43:AZ50" si="95">AW43*MF</f>
        <v>0</v>
      </c>
      <c r="BA43" s="199">
        <f t="shared" ref="BA43:BA83" si="96">SUM(AW43:AZ43)</f>
        <v>0</v>
      </c>
      <c r="BB43" s="197"/>
      <c r="BC43" s="197"/>
      <c r="BD43" s="197"/>
      <c r="BE43" s="197"/>
      <c r="CN43" s="195" t="b">
        <f t="shared" si="29"/>
        <v>1</v>
      </c>
      <c r="CO43" s="504" t="b">
        <f t="shared" si="30"/>
        <v>0</v>
      </c>
      <c r="CP43" s="504" t="b">
        <f t="shared" si="31"/>
        <v>0</v>
      </c>
      <c r="CQ43" s="504" t="b">
        <f t="shared" si="60"/>
        <v>0</v>
      </c>
      <c r="CR43" s="504" t="b">
        <f t="shared" si="32"/>
        <v>0</v>
      </c>
      <c r="CS43" s="504" t="b">
        <f t="shared" si="33"/>
        <v>0</v>
      </c>
      <c r="CT43" s="504" t="b">
        <f t="shared" si="57"/>
        <v>0</v>
      </c>
      <c r="CU43" s="504" t="b">
        <f t="shared" si="34"/>
        <v>0</v>
      </c>
      <c r="CV43" s="504" t="b">
        <f t="shared" si="35"/>
        <v>0</v>
      </c>
      <c r="CW43" s="504" t="b">
        <f t="shared" si="36"/>
        <v>0</v>
      </c>
      <c r="CX43" s="504" t="b">
        <f t="shared" si="58"/>
        <v>0</v>
      </c>
      <c r="CY43" s="504" t="b">
        <f t="shared" si="37"/>
        <v>0</v>
      </c>
      <c r="CZ43" s="504" t="b">
        <f t="shared" si="38"/>
        <v>0</v>
      </c>
      <c r="DA43" s="504" t="b">
        <f t="shared" si="39"/>
        <v>0</v>
      </c>
      <c r="DB43" s="504" t="b">
        <f t="shared" si="59"/>
        <v>0</v>
      </c>
      <c r="DC43" s="504" t="b">
        <f t="shared" si="40"/>
        <v>0</v>
      </c>
      <c r="DD43" s="504" t="b">
        <f t="shared" si="41"/>
        <v>0</v>
      </c>
      <c r="DE43" s="504" t="b">
        <f t="shared" si="42"/>
        <v>0</v>
      </c>
      <c r="DF43" s="504" t="b">
        <f t="shared" si="43"/>
        <v>0</v>
      </c>
    </row>
    <row r="44" spans="1:110" s="196" customFormat="1" x14ac:dyDescent="0.2">
      <c r="A44" s="386"/>
      <c r="B44" s="386"/>
      <c r="C44" s="491" t="str">
        <f t="shared" si="70"/>
        <v/>
      </c>
      <c r="D44" s="492" t="str">
        <f t="shared" si="71"/>
        <v/>
      </c>
      <c r="E44" s="508">
        <f t="shared" si="61"/>
        <v>0</v>
      </c>
      <c r="F44" s="203">
        <f t="shared" si="85"/>
        <v>0</v>
      </c>
      <c r="G44" s="202" t="str">
        <f t="shared" si="72"/>
        <v>s/Baremo</v>
      </c>
      <c r="H44" s="203">
        <f t="shared" si="0"/>
        <v>0</v>
      </c>
      <c r="I44" s="203">
        <f t="shared" si="86"/>
        <v>0</v>
      </c>
      <c r="J44" s="509" t="str">
        <f t="shared" si="63"/>
        <v/>
      </c>
      <c r="K44" s="201" t="str">
        <f t="shared" si="64"/>
        <v/>
      </c>
      <c r="L44" s="201" t="str">
        <f t="shared" si="65"/>
        <v/>
      </c>
      <c r="M44" s="201" t="str">
        <f t="shared" si="66"/>
        <v/>
      </c>
      <c r="N44" s="201" t="str">
        <f t="shared" si="67"/>
        <v/>
      </c>
      <c r="O44" s="200"/>
      <c r="P44" s="284"/>
      <c r="Q44" s="199">
        <f t="shared" si="45"/>
        <v>0</v>
      </c>
      <c r="R44" s="200"/>
      <c r="S44" s="200"/>
      <c r="T44" s="200"/>
      <c r="U44" s="200"/>
      <c r="V44" s="200"/>
      <c r="W44" s="200"/>
      <c r="X44" s="199">
        <f t="shared" si="87"/>
        <v>0</v>
      </c>
      <c r="Y44" s="200"/>
      <c r="Z44" s="198">
        <f t="shared" si="88"/>
        <v>0</v>
      </c>
      <c r="AA44" s="510">
        <f t="shared" si="5"/>
        <v>0</v>
      </c>
      <c r="AB44" s="511">
        <f t="shared" si="89"/>
        <v>0</v>
      </c>
      <c r="AC44" s="510">
        <f t="shared" si="7"/>
        <v>0</v>
      </c>
      <c r="AD44" s="511">
        <f t="shared" si="90"/>
        <v>0</v>
      </c>
      <c r="AE44" s="510">
        <f t="shared" si="9"/>
        <v>0</v>
      </c>
      <c r="AF44" s="511">
        <f t="shared" si="91"/>
        <v>0</v>
      </c>
      <c r="AG44" s="199">
        <f t="shared" si="11"/>
        <v>0</v>
      </c>
      <c r="AH44" s="199">
        <f t="shared" si="12"/>
        <v>0</v>
      </c>
      <c r="AI44" s="199">
        <f t="shared" si="13"/>
        <v>0</v>
      </c>
      <c r="AJ44" s="199">
        <f t="shared" si="14"/>
        <v>0</v>
      </c>
      <c r="AK44" s="199">
        <f t="shared" si="15"/>
        <v>0</v>
      </c>
      <c r="AL44" s="199">
        <f t="shared" si="16"/>
        <v>0</v>
      </c>
      <c r="AM44" s="199">
        <f t="shared" si="17"/>
        <v>0</v>
      </c>
      <c r="AN44" s="199">
        <f t="shared" si="18"/>
        <v>0</v>
      </c>
      <c r="AO44" s="199">
        <f t="shared" si="19"/>
        <v>0</v>
      </c>
      <c r="AP44" s="199">
        <f t="shared" si="20"/>
        <v>0</v>
      </c>
      <c r="AQ44" s="199">
        <f t="shared" si="21"/>
        <v>0</v>
      </c>
      <c r="AR44" s="199">
        <f t="shared" si="22"/>
        <v>0</v>
      </c>
      <c r="AS44" s="199">
        <f t="shared" si="51"/>
        <v>0</v>
      </c>
      <c r="AT44" s="199">
        <f t="shared" si="68"/>
        <v>0</v>
      </c>
      <c r="AU44" s="199">
        <f t="shared" si="69"/>
        <v>0</v>
      </c>
      <c r="AV44" s="199">
        <f t="shared" si="23"/>
        <v>0</v>
      </c>
      <c r="AW44" s="199">
        <f t="shared" si="92"/>
        <v>0</v>
      </c>
      <c r="AX44" s="199">
        <f t="shared" si="93"/>
        <v>0</v>
      </c>
      <c r="AY44" s="199">
        <f t="shared" si="94"/>
        <v>0</v>
      </c>
      <c r="AZ44" s="199">
        <f t="shared" si="95"/>
        <v>0</v>
      </c>
      <c r="BA44" s="199">
        <f t="shared" si="96"/>
        <v>0</v>
      </c>
      <c r="BB44" s="197"/>
      <c r="BC44" s="197"/>
      <c r="BD44" s="197"/>
      <c r="BE44" s="197"/>
      <c r="CN44" s="195" t="b">
        <f t="shared" si="29"/>
        <v>1</v>
      </c>
      <c r="CO44" s="504" t="b">
        <f t="shared" si="30"/>
        <v>0</v>
      </c>
      <c r="CP44" s="504" t="b">
        <f t="shared" si="31"/>
        <v>0</v>
      </c>
      <c r="CQ44" s="504" t="b">
        <f t="shared" si="60"/>
        <v>0</v>
      </c>
      <c r="CR44" s="504" t="b">
        <f t="shared" si="32"/>
        <v>0</v>
      </c>
      <c r="CS44" s="504" t="b">
        <f t="shared" si="33"/>
        <v>0</v>
      </c>
      <c r="CT44" s="504" t="b">
        <f t="shared" si="57"/>
        <v>0</v>
      </c>
      <c r="CU44" s="504" t="b">
        <f t="shared" si="34"/>
        <v>0</v>
      </c>
      <c r="CV44" s="504" t="b">
        <f t="shared" si="35"/>
        <v>0</v>
      </c>
      <c r="CW44" s="504" t="b">
        <f t="shared" si="36"/>
        <v>0</v>
      </c>
      <c r="CX44" s="504" t="b">
        <f t="shared" si="58"/>
        <v>0</v>
      </c>
      <c r="CY44" s="504" t="b">
        <f t="shared" si="37"/>
        <v>0</v>
      </c>
      <c r="CZ44" s="504" t="b">
        <f t="shared" si="38"/>
        <v>0</v>
      </c>
      <c r="DA44" s="504" t="b">
        <f t="shared" si="39"/>
        <v>0</v>
      </c>
      <c r="DB44" s="504" t="b">
        <f t="shared" si="59"/>
        <v>0</v>
      </c>
      <c r="DC44" s="504" t="b">
        <f t="shared" si="40"/>
        <v>0</v>
      </c>
      <c r="DD44" s="504" t="b">
        <f t="shared" si="41"/>
        <v>0</v>
      </c>
      <c r="DE44" s="504" t="b">
        <f t="shared" si="42"/>
        <v>0</v>
      </c>
      <c r="DF44" s="504" t="b">
        <f t="shared" si="43"/>
        <v>0</v>
      </c>
    </row>
    <row r="45" spans="1:110" s="196" customFormat="1" x14ac:dyDescent="0.2">
      <c r="A45" s="386"/>
      <c r="B45" s="386"/>
      <c r="C45" s="491" t="str">
        <f t="shared" si="70"/>
        <v/>
      </c>
      <c r="D45" s="492" t="str">
        <f t="shared" si="71"/>
        <v/>
      </c>
      <c r="E45" s="508">
        <f t="shared" si="61"/>
        <v>0</v>
      </c>
      <c r="F45" s="203">
        <f t="shared" si="85"/>
        <v>0</v>
      </c>
      <c r="G45" s="202" t="str">
        <f t="shared" si="72"/>
        <v>s/Baremo</v>
      </c>
      <c r="H45" s="203">
        <f t="shared" si="0"/>
        <v>0</v>
      </c>
      <c r="I45" s="203">
        <f t="shared" si="86"/>
        <v>0</v>
      </c>
      <c r="J45" s="509" t="str">
        <f t="shared" si="63"/>
        <v/>
      </c>
      <c r="K45" s="201" t="str">
        <f t="shared" si="64"/>
        <v/>
      </c>
      <c r="L45" s="201" t="str">
        <f t="shared" si="65"/>
        <v/>
      </c>
      <c r="M45" s="201" t="str">
        <f t="shared" si="66"/>
        <v/>
      </c>
      <c r="N45" s="201" t="str">
        <f t="shared" si="67"/>
        <v/>
      </c>
      <c r="O45" s="200"/>
      <c r="P45" s="284"/>
      <c r="Q45" s="199">
        <f t="shared" si="45"/>
        <v>0</v>
      </c>
      <c r="R45" s="200"/>
      <c r="S45" s="200"/>
      <c r="T45" s="200"/>
      <c r="U45" s="200"/>
      <c r="V45" s="200"/>
      <c r="W45" s="200"/>
      <c r="X45" s="199">
        <f t="shared" si="87"/>
        <v>0</v>
      </c>
      <c r="Y45" s="200"/>
      <c r="Z45" s="198">
        <f t="shared" si="88"/>
        <v>0</v>
      </c>
      <c r="AA45" s="510">
        <f t="shared" si="5"/>
        <v>0</v>
      </c>
      <c r="AB45" s="511">
        <f t="shared" si="89"/>
        <v>0</v>
      </c>
      <c r="AC45" s="510">
        <f t="shared" si="7"/>
        <v>0</v>
      </c>
      <c r="AD45" s="511">
        <f t="shared" si="90"/>
        <v>0</v>
      </c>
      <c r="AE45" s="510">
        <f t="shared" si="9"/>
        <v>0</v>
      </c>
      <c r="AF45" s="511">
        <f t="shared" si="91"/>
        <v>0</v>
      </c>
      <c r="AG45" s="199">
        <f t="shared" si="11"/>
        <v>0</v>
      </c>
      <c r="AH45" s="199">
        <f t="shared" si="12"/>
        <v>0</v>
      </c>
      <c r="AI45" s="199">
        <f t="shared" si="13"/>
        <v>0</v>
      </c>
      <c r="AJ45" s="199">
        <f t="shared" si="14"/>
        <v>0</v>
      </c>
      <c r="AK45" s="199">
        <f t="shared" si="15"/>
        <v>0</v>
      </c>
      <c r="AL45" s="199">
        <f t="shared" si="16"/>
        <v>0</v>
      </c>
      <c r="AM45" s="199">
        <f t="shared" si="17"/>
        <v>0</v>
      </c>
      <c r="AN45" s="199">
        <f t="shared" si="18"/>
        <v>0</v>
      </c>
      <c r="AO45" s="199">
        <f t="shared" si="19"/>
        <v>0</v>
      </c>
      <c r="AP45" s="199">
        <f t="shared" si="20"/>
        <v>0</v>
      </c>
      <c r="AQ45" s="199">
        <f t="shared" si="21"/>
        <v>0</v>
      </c>
      <c r="AR45" s="199">
        <f t="shared" si="22"/>
        <v>0</v>
      </c>
      <c r="AS45" s="199">
        <f t="shared" si="51"/>
        <v>0</v>
      </c>
      <c r="AT45" s="199">
        <f t="shared" si="68"/>
        <v>0</v>
      </c>
      <c r="AU45" s="199">
        <f t="shared" si="69"/>
        <v>0</v>
      </c>
      <c r="AV45" s="199">
        <f t="shared" si="23"/>
        <v>0</v>
      </c>
      <c r="AW45" s="199">
        <f t="shared" si="92"/>
        <v>0</v>
      </c>
      <c r="AX45" s="199">
        <f t="shared" si="93"/>
        <v>0</v>
      </c>
      <c r="AY45" s="199">
        <f t="shared" si="94"/>
        <v>0</v>
      </c>
      <c r="AZ45" s="199">
        <f t="shared" si="95"/>
        <v>0</v>
      </c>
      <c r="BA45" s="199">
        <f t="shared" si="96"/>
        <v>0</v>
      </c>
      <c r="BB45" s="197"/>
      <c r="BC45" s="197"/>
      <c r="BD45" s="197"/>
      <c r="BE45" s="197"/>
      <c r="CN45" s="195" t="b">
        <f t="shared" si="29"/>
        <v>1</v>
      </c>
      <c r="CO45" s="504" t="b">
        <f t="shared" si="30"/>
        <v>0</v>
      </c>
      <c r="CP45" s="504" t="b">
        <f t="shared" si="31"/>
        <v>0</v>
      </c>
      <c r="CQ45" s="504" t="b">
        <f t="shared" si="60"/>
        <v>0</v>
      </c>
      <c r="CR45" s="504" t="b">
        <f t="shared" si="32"/>
        <v>0</v>
      </c>
      <c r="CS45" s="504" t="b">
        <f t="shared" si="33"/>
        <v>0</v>
      </c>
      <c r="CT45" s="504" t="b">
        <f t="shared" si="57"/>
        <v>0</v>
      </c>
      <c r="CU45" s="504" t="b">
        <f t="shared" si="34"/>
        <v>0</v>
      </c>
      <c r="CV45" s="504" t="b">
        <f t="shared" si="35"/>
        <v>0</v>
      </c>
      <c r="CW45" s="504" t="b">
        <f t="shared" si="36"/>
        <v>0</v>
      </c>
      <c r="CX45" s="504" t="b">
        <f t="shared" si="58"/>
        <v>0</v>
      </c>
      <c r="CY45" s="504" t="b">
        <f t="shared" si="37"/>
        <v>0</v>
      </c>
      <c r="CZ45" s="504" t="b">
        <f t="shared" si="38"/>
        <v>0</v>
      </c>
      <c r="DA45" s="504" t="b">
        <f t="shared" si="39"/>
        <v>0</v>
      </c>
      <c r="DB45" s="504" t="b">
        <f t="shared" si="59"/>
        <v>0</v>
      </c>
      <c r="DC45" s="504" t="b">
        <f t="shared" si="40"/>
        <v>0</v>
      </c>
      <c r="DD45" s="504" t="b">
        <f t="shared" si="41"/>
        <v>0</v>
      </c>
      <c r="DE45" s="504" t="b">
        <f t="shared" si="42"/>
        <v>0</v>
      </c>
      <c r="DF45" s="504" t="b">
        <f t="shared" si="43"/>
        <v>0</v>
      </c>
    </row>
    <row r="46" spans="1:110" s="196" customFormat="1" x14ac:dyDescent="0.2">
      <c r="A46" s="386"/>
      <c r="B46" s="386"/>
      <c r="C46" s="491" t="str">
        <f t="shared" si="70"/>
        <v/>
      </c>
      <c r="D46" s="492" t="str">
        <f t="shared" si="71"/>
        <v/>
      </c>
      <c r="E46" s="508">
        <f t="shared" si="61"/>
        <v>0</v>
      </c>
      <c r="F46" s="203">
        <f t="shared" si="85"/>
        <v>0</v>
      </c>
      <c r="G46" s="202" t="str">
        <f t="shared" si="72"/>
        <v>s/Baremo</v>
      </c>
      <c r="H46" s="203">
        <f t="shared" si="0"/>
        <v>0</v>
      </c>
      <c r="I46" s="203">
        <f t="shared" si="86"/>
        <v>0</v>
      </c>
      <c r="J46" s="509" t="str">
        <f t="shared" si="63"/>
        <v/>
      </c>
      <c r="K46" s="201" t="str">
        <f t="shared" si="64"/>
        <v/>
      </c>
      <c r="L46" s="201" t="str">
        <f t="shared" si="65"/>
        <v/>
      </c>
      <c r="M46" s="201" t="str">
        <f t="shared" si="66"/>
        <v/>
      </c>
      <c r="N46" s="201" t="str">
        <f t="shared" si="67"/>
        <v/>
      </c>
      <c r="O46" s="200"/>
      <c r="P46" s="284"/>
      <c r="Q46" s="199">
        <f t="shared" si="45"/>
        <v>0</v>
      </c>
      <c r="R46" s="200"/>
      <c r="S46" s="200"/>
      <c r="T46" s="200"/>
      <c r="U46" s="200"/>
      <c r="V46" s="200"/>
      <c r="W46" s="200"/>
      <c r="X46" s="199">
        <f t="shared" si="87"/>
        <v>0</v>
      </c>
      <c r="Y46" s="200"/>
      <c r="Z46" s="198">
        <f t="shared" si="88"/>
        <v>0</v>
      </c>
      <c r="AA46" s="510">
        <f t="shared" si="5"/>
        <v>0</v>
      </c>
      <c r="AB46" s="511">
        <f t="shared" si="89"/>
        <v>0</v>
      </c>
      <c r="AC46" s="510">
        <f t="shared" si="7"/>
        <v>0</v>
      </c>
      <c r="AD46" s="511">
        <f t="shared" si="90"/>
        <v>0</v>
      </c>
      <c r="AE46" s="510">
        <f t="shared" si="9"/>
        <v>0</v>
      </c>
      <c r="AF46" s="511">
        <f t="shared" si="91"/>
        <v>0</v>
      </c>
      <c r="AG46" s="199">
        <f t="shared" si="11"/>
        <v>0</v>
      </c>
      <c r="AH46" s="199">
        <f t="shared" si="12"/>
        <v>0</v>
      </c>
      <c r="AI46" s="199">
        <f t="shared" si="13"/>
        <v>0</v>
      </c>
      <c r="AJ46" s="199">
        <f t="shared" si="14"/>
        <v>0</v>
      </c>
      <c r="AK46" s="199">
        <f t="shared" si="15"/>
        <v>0</v>
      </c>
      <c r="AL46" s="199">
        <f t="shared" si="16"/>
        <v>0</v>
      </c>
      <c r="AM46" s="199">
        <f t="shared" si="17"/>
        <v>0</v>
      </c>
      <c r="AN46" s="199">
        <f t="shared" si="18"/>
        <v>0</v>
      </c>
      <c r="AO46" s="199">
        <f t="shared" si="19"/>
        <v>0</v>
      </c>
      <c r="AP46" s="199">
        <f t="shared" si="20"/>
        <v>0</v>
      </c>
      <c r="AQ46" s="199">
        <f t="shared" si="21"/>
        <v>0</v>
      </c>
      <c r="AR46" s="199">
        <f t="shared" si="22"/>
        <v>0</v>
      </c>
      <c r="AS46" s="199">
        <f t="shared" si="51"/>
        <v>0</v>
      </c>
      <c r="AT46" s="199">
        <f t="shared" si="68"/>
        <v>0</v>
      </c>
      <c r="AU46" s="199">
        <f t="shared" si="69"/>
        <v>0</v>
      </c>
      <c r="AV46" s="199">
        <f t="shared" si="23"/>
        <v>0</v>
      </c>
      <c r="AW46" s="199">
        <f t="shared" si="92"/>
        <v>0</v>
      </c>
      <c r="AX46" s="199">
        <f t="shared" si="93"/>
        <v>0</v>
      </c>
      <c r="AY46" s="199">
        <f t="shared" si="94"/>
        <v>0</v>
      </c>
      <c r="AZ46" s="199">
        <f t="shared" si="95"/>
        <v>0</v>
      </c>
      <c r="BA46" s="199">
        <f t="shared" si="96"/>
        <v>0</v>
      </c>
      <c r="BB46" s="197"/>
      <c r="BC46" s="197"/>
      <c r="BD46" s="197"/>
      <c r="BE46" s="197"/>
      <c r="CN46" s="195" t="b">
        <f t="shared" si="29"/>
        <v>1</v>
      </c>
      <c r="CO46" s="504" t="b">
        <f t="shared" si="30"/>
        <v>0</v>
      </c>
      <c r="CP46" s="504" t="b">
        <f t="shared" si="31"/>
        <v>0</v>
      </c>
      <c r="CQ46" s="504" t="b">
        <f t="shared" si="60"/>
        <v>0</v>
      </c>
      <c r="CR46" s="504" t="b">
        <f t="shared" si="32"/>
        <v>0</v>
      </c>
      <c r="CS46" s="504" t="b">
        <f t="shared" si="33"/>
        <v>0</v>
      </c>
      <c r="CT46" s="504" t="b">
        <f t="shared" si="57"/>
        <v>0</v>
      </c>
      <c r="CU46" s="504" t="b">
        <f t="shared" si="34"/>
        <v>0</v>
      </c>
      <c r="CV46" s="504" t="b">
        <f t="shared" si="35"/>
        <v>0</v>
      </c>
      <c r="CW46" s="504" t="b">
        <f t="shared" si="36"/>
        <v>0</v>
      </c>
      <c r="CX46" s="504" t="b">
        <f t="shared" si="58"/>
        <v>0</v>
      </c>
      <c r="CY46" s="504" t="b">
        <f t="shared" si="37"/>
        <v>0</v>
      </c>
      <c r="CZ46" s="504" t="b">
        <f t="shared" si="38"/>
        <v>0</v>
      </c>
      <c r="DA46" s="504" t="b">
        <f t="shared" si="39"/>
        <v>0</v>
      </c>
      <c r="DB46" s="504" t="b">
        <f t="shared" si="59"/>
        <v>0</v>
      </c>
      <c r="DC46" s="504" t="b">
        <f t="shared" si="40"/>
        <v>0</v>
      </c>
      <c r="DD46" s="504" t="b">
        <f t="shared" si="41"/>
        <v>0</v>
      </c>
      <c r="DE46" s="504" t="b">
        <f t="shared" si="42"/>
        <v>0</v>
      </c>
      <c r="DF46" s="504" t="b">
        <f t="shared" si="43"/>
        <v>0</v>
      </c>
    </row>
    <row r="47" spans="1:110" s="196" customFormat="1" x14ac:dyDescent="0.2">
      <c r="A47" s="386"/>
      <c r="B47" s="386"/>
      <c r="C47" s="491" t="str">
        <f t="shared" si="70"/>
        <v/>
      </c>
      <c r="D47" s="492" t="str">
        <f t="shared" si="71"/>
        <v/>
      </c>
      <c r="E47" s="508">
        <f t="shared" si="61"/>
        <v>0</v>
      </c>
      <c r="F47" s="203">
        <f t="shared" si="85"/>
        <v>0</v>
      </c>
      <c r="G47" s="202" t="str">
        <f t="shared" si="72"/>
        <v>s/Baremo</v>
      </c>
      <c r="H47" s="203">
        <f t="shared" si="0"/>
        <v>0</v>
      </c>
      <c r="I47" s="203">
        <f t="shared" si="86"/>
        <v>0</v>
      </c>
      <c r="J47" s="509" t="str">
        <f t="shared" si="63"/>
        <v/>
      </c>
      <c r="K47" s="201" t="str">
        <f t="shared" si="64"/>
        <v/>
      </c>
      <c r="L47" s="201" t="str">
        <f t="shared" si="65"/>
        <v/>
      </c>
      <c r="M47" s="201" t="str">
        <f t="shared" si="66"/>
        <v/>
      </c>
      <c r="N47" s="201" t="str">
        <f t="shared" si="67"/>
        <v/>
      </c>
      <c r="O47" s="200"/>
      <c r="P47" s="284"/>
      <c r="Q47" s="199">
        <f t="shared" si="45"/>
        <v>0</v>
      </c>
      <c r="R47" s="200"/>
      <c r="S47" s="200"/>
      <c r="T47" s="200"/>
      <c r="U47" s="200"/>
      <c r="V47" s="200"/>
      <c r="W47" s="200"/>
      <c r="X47" s="199">
        <f t="shared" si="87"/>
        <v>0</v>
      </c>
      <c r="Y47" s="200"/>
      <c r="Z47" s="198">
        <f t="shared" si="88"/>
        <v>0</v>
      </c>
      <c r="AA47" s="510">
        <f t="shared" si="5"/>
        <v>0</v>
      </c>
      <c r="AB47" s="511">
        <f t="shared" si="89"/>
        <v>0</v>
      </c>
      <c r="AC47" s="510">
        <f t="shared" si="7"/>
        <v>0</v>
      </c>
      <c r="AD47" s="511">
        <f t="shared" si="90"/>
        <v>0</v>
      </c>
      <c r="AE47" s="510">
        <f t="shared" si="9"/>
        <v>0</v>
      </c>
      <c r="AF47" s="511">
        <f t="shared" si="91"/>
        <v>0</v>
      </c>
      <c r="AG47" s="199">
        <f t="shared" si="11"/>
        <v>0</v>
      </c>
      <c r="AH47" s="199">
        <f t="shared" si="12"/>
        <v>0</v>
      </c>
      <c r="AI47" s="199">
        <f t="shared" si="13"/>
        <v>0</v>
      </c>
      <c r="AJ47" s="199">
        <f t="shared" si="14"/>
        <v>0</v>
      </c>
      <c r="AK47" s="199">
        <f t="shared" si="15"/>
        <v>0</v>
      </c>
      <c r="AL47" s="199">
        <f t="shared" si="16"/>
        <v>0</v>
      </c>
      <c r="AM47" s="199">
        <f t="shared" si="17"/>
        <v>0</v>
      </c>
      <c r="AN47" s="199">
        <f t="shared" si="18"/>
        <v>0</v>
      </c>
      <c r="AO47" s="199">
        <f t="shared" si="19"/>
        <v>0</v>
      </c>
      <c r="AP47" s="199">
        <f t="shared" si="20"/>
        <v>0</v>
      </c>
      <c r="AQ47" s="199">
        <f t="shared" si="21"/>
        <v>0</v>
      </c>
      <c r="AR47" s="199">
        <f t="shared" si="22"/>
        <v>0</v>
      </c>
      <c r="AS47" s="199">
        <f t="shared" si="51"/>
        <v>0</v>
      </c>
      <c r="AT47" s="199">
        <f t="shared" si="68"/>
        <v>0</v>
      </c>
      <c r="AU47" s="199">
        <f t="shared" si="69"/>
        <v>0</v>
      </c>
      <c r="AV47" s="199">
        <f t="shared" si="23"/>
        <v>0</v>
      </c>
      <c r="AW47" s="199">
        <f t="shared" si="92"/>
        <v>0</v>
      </c>
      <c r="AX47" s="199">
        <f t="shared" si="93"/>
        <v>0</v>
      </c>
      <c r="AY47" s="199">
        <f t="shared" si="94"/>
        <v>0</v>
      </c>
      <c r="AZ47" s="199">
        <f t="shared" si="95"/>
        <v>0</v>
      </c>
      <c r="BA47" s="199">
        <f t="shared" si="96"/>
        <v>0</v>
      </c>
      <c r="BB47" s="197"/>
      <c r="BC47" s="197"/>
      <c r="BD47" s="197"/>
      <c r="BE47" s="197"/>
      <c r="CN47" s="195" t="b">
        <f t="shared" si="29"/>
        <v>1</v>
      </c>
      <c r="CO47" s="504" t="b">
        <f t="shared" si="30"/>
        <v>0</v>
      </c>
      <c r="CP47" s="504" t="b">
        <f t="shared" si="31"/>
        <v>0</v>
      </c>
      <c r="CQ47" s="504" t="b">
        <f t="shared" si="60"/>
        <v>0</v>
      </c>
      <c r="CR47" s="504" t="b">
        <f t="shared" si="32"/>
        <v>0</v>
      </c>
      <c r="CS47" s="504" t="b">
        <f t="shared" si="33"/>
        <v>0</v>
      </c>
      <c r="CT47" s="504" t="b">
        <f t="shared" si="57"/>
        <v>0</v>
      </c>
      <c r="CU47" s="504" t="b">
        <f t="shared" si="34"/>
        <v>0</v>
      </c>
      <c r="CV47" s="504" t="b">
        <f t="shared" si="35"/>
        <v>0</v>
      </c>
      <c r="CW47" s="504" t="b">
        <f t="shared" si="36"/>
        <v>0</v>
      </c>
      <c r="CX47" s="504" t="b">
        <f t="shared" si="58"/>
        <v>0</v>
      </c>
      <c r="CY47" s="504" t="b">
        <f t="shared" si="37"/>
        <v>0</v>
      </c>
      <c r="CZ47" s="504" t="b">
        <f t="shared" si="38"/>
        <v>0</v>
      </c>
      <c r="DA47" s="504" t="b">
        <f t="shared" si="39"/>
        <v>0</v>
      </c>
      <c r="DB47" s="504" t="b">
        <f t="shared" si="59"/>
        <v>0</v>
      </c>
      <c r="DC47" s="504" t="b">
        <f t="shared" si="40"/>
        <v>0</v>
      </c>
      <c r="DD47" s="504" t="b">
        <f t="shared" si="41"/>
        <v>0</v>
      </c>
      <c r="DE47" s="504" t="b">
        <f t="shared" si="42"/>
        <v>0</v>
      </c>
      <c r="DF47" s="504" t="b">
        <f t="shared" si="43"/>
        <v>0</v>
      </c>
    </row>
    <row r="48" spans="1:110" s="196" customFormat="1" x14ac:dyDescent="0.2">
      <c r="A48" s="386"/>
      <c r="B48" s="386"/>
      <c r="C48" s="491" t="str">
        <f t="shared" si="70"/>
        <v/>
      </c>
      <c r="D48" s="492" t="str">
        <f t="shared" si="71"/>
        <v/>
      </c>
      <c r="E48" s="508">
        <f t="shared" si="61"/>
        <v>0</v>
      </c>
      <c r="F48" s="203">
        <f t="shared" si="85"/>
        <v>0</v>
      </c>
      <c r="G48" s="202" t="str">
        <f t="shared" si="72"/>
        <v>s/Baremo</v>
      </c>
      <c r="H48" s="203">
        <f t="shared" si="0"/>
        <v>0</v>
      </c>
      <c r="I48" s="203">
        <f t="shared" si="86"/>
        <v>0</v>
      </c>
      <c r="J48" s="509" t="str">
        <f t="shared" si="63"/>
        <v/>
      </c>
      <c r="K48" s="201" t="str">
        <f t="shared" si="64"/>
        <v/>
      </c>
      <c r="L48" s="201" t="str">
        <f t="shared" si="65"/>
        <v/>
      </c>
      <c r="M48" s="201" t="str">
        <f t="shared" si="66"/>
        <v/>
      </c>
      <c r="N48" s="201" t="str">
        <f t="shared" si="67"/>
        <v/>
      </c>
      <c r="O48" s="200"/>
      <c r="P48" s="284"/>
      <c r="Q48" s="199">
        <f t="shared" si="45"/>
        <v>0</v>
      </c>
      <c r="R48" s="200"/>
      <c r="S48" s="200"/>
      <c r="T48" s="200"/>
      <c r="U48" s="200"/>
      <c r="V48" s="200"/>
      <c r="W48" s="200"/>
      <c r="X48" s="199">
        <f t="shared" si="87"/>
        <v>0</v>
      </c>
      <c r="Y48" s="200"/>
      <c r="Z48" s="198">
        <f t="shared" si="88"/>
        <v>0</v>
      </c>
      <c r="AA48" s="510">
        <f t="shared" si="5"/>
        <v>0</v>
      </c>
      <c r="AB48" s="511">
        <f t="shared" si="89"/>
        <v>0</v>
      </c>
      <c r="AC48" s="510">
        <f t="shared" si="7"/>
        <v>0</v>
      </c>
      <c r="AD48" s="511">
        <f t="shared" si="90"/>
        <v>0</v>
      </c>
      <c r="AE48" s="510">
        <f t="shared" si="9"/>
        <v>0</v>
      </c>
      <c r="AF48" s="511">
        <f t="shared" si="91"/>
        <v>0</v>
      </c>
      <c r="AG48" s="199">
        <f t="shared" si="11"/>
        <v>0</v>
      </c>
      <c r="AH48" s="199">
        <f t="shared" si="12"/>
        <v>0</v>
      </c>
      <c r="AI48" s="199">
        <f t="shared" si="13"/>
        <v>0</v>
      </c>
      <c r="AJ48" s="199">
        <f t="shared" si="14"/>
        <v>0</v>
      </c>
      <c r="AK48" s="199">
        <f t="shared" si="15"/>
        <v>0</v>
      </c>
      <c r="AL48" s="199">
        <f t="shared" si="16"/>
        <v>0</v>
      </c>
      <c r="AM48" s="199">
        <f t="shared" si="17"/>
        <v>0</v>
      </c>
      <c r="AN48" s="199">
        <f t="shared" si="18"/>
        <v>0</v>
      </c>
      <c r="AO48" s="199">
        <f t="shared" si="19"/>
        <v>0</v>
      </c>
      <c r="AP48" s="199">
        <f t="shared" si="20"/>
        <v>0</v>
      </c>
      <c r="AQ48" s="199">
        <f t="shared" si="21"/>
        <v>0</v>
      </c>
      <c r="AR48" s="199">
        <f t="shared" si="22"/>
        <v>0</v>
      </c>
      <c r="AS48" s="199">
        <f t="shared" si="51"/>
        <v>0</v>
      </c>
      <c r="AT48" s="199">
        <f t="shared" si="68"/>
        <v>0</v>
      </c>
      <c r="AU48" s="199">
        <f t="shared" si="69"/>
        <v>0</v>
      </c>
      <c r="AV48" s="199">
        <f t="shared" si="23"/>
        <v>0</v>
      </c>
      <c r="AW48" s="199">
        <f t="shared" si="92"/>
        <v>0</v>
      </c>
      <c r="AX48" s="199">
        <f t="shared" si="93"/>
        <v>0</v>
      </c>
      <c r="AY48" s="199">
        <f t="shared" si="94"/>
        <v>0</v>
      </c>
      <c r="AZ48" s="199">
        <f t="shared" si="95"/>
        <v>0</v>
      </c>
      <c r="BA48" s="199">
        <f t="shared" si="96"/>
        <v>0</v>
      </c>
      <c r="BB48" s="197"/>
      <c r="BC48" s="197"/>
      <c r="BD48" s="197"/>
      <c r="BE48" s="197"/>
      <c r="CN48" s="195" t="b">
        <f t="shared" si="29"/>
        <v>1</v>
      </c>
      <c r="CO48" s="504" t="b">
        <f t="shared" si="30"/>
        <v>0</v>
      </c>
      <c r="CP48" s="504" t="b">
        <f t="shared" si="31"/>
        <v>0</v>
      </c>
      <c r="CQ48" s="504" t="b">
        <f t="shared" si="60"/>
        <v>0</v>
      </c>
      <c r="CR48" s="504" t="b">
        <f t="shared" si="32"/>
        <v>0</v>
      </c>
      <c r="CS48" s="504" t="b">
        <f t="shared" si="33"/>
        <v>0</v>
      </c>
      <c r="CT48" s="504" t="b">
        <f t="shared" si="57"/>
        <v>0</v>
      </c>
      <c r="CU48" s="504" t="b">
        <f t="shared" si="34"/>
        <v>0</v>
      </c>
      <c r="CV48" s="504" t="b">
        <f t="shared" si="35"/>
        <v>0</v>
      </c>
      <c r="CW48" s="504" t="b">
        <f t="shared" si="36"/>
        <v>0</v>
      </c>
      <c r="CX48" s="504" t="b">
        <f t="shared" si="58"/>
        <v>0</v>
      </c>
      <c r="CY48" s="504" t="b">
        <f t="shared" si="37"/>
        <v>0</v>
      </c>
      <c r="CZ48" s="504" t="b">
        <f t="shared" si="38"/>
        <v>0</v>
      </c>
      <c r="DA48" s="504" t="b">
        <f t="shared" si="39"/>
        <v>0</v>
      </c>
      <c r="DB48" s="504" t="b">
        <f t="shared" si="59"/>
        <v>0</v>
      </c>
      <c r="DC48" s="504" t="b">
        <f t="shared" si="40"/>
        <v>0</v>
      </c>
      <c r="DD48" s="504" t="b">
        <f t="shared" si="41"/>
        <v>0</v>
      </c>
      <c r="DE48" s="504" t="b">
        <f t="shared" si="42"/>
        <v>0</v>
      </c>
      <c r="DF48" s="504" t="b">
        <f t="shared" si="43"/>
        <v>0</v>
      </c>
    </row>
    <row r="49" spans="1:110" s="196" customFormat="1" x14ac:dyDescent="0.2">
      <c r="A49" s="386"/>
      <c r="B49" s="386"/>
      <c r="C49" s="491" t="str">
        <f t="shared" si="70"/>
        <v/>
      </c>
      <c r="D49" s="492" t="str">
        <f t="shared" si="71"/>
        <v/>
      </c>
      <c r="E49" s="508">
        <f t="shared" si="61"/>
        <v>0</v>
      </c>
      <c r="F49" s="203">
        <f t="shared" si="85"/>
        <v>0</v>
      </c>
      <c r="G49" s="202" t="str">
        <f t="shared" si="72"/>
        <v>s/Baremo</v>
      </c>
      <c r="H49" s="203">
        <f t="shared" si="0"/>
        <v>0</v>
      </c>
      <c r="I49" s="203">
        <f t="shared" si="86"/>
        <v>0</v>
      </c>
      <c r="J49" s="509" t="str">
        <f t="shared" si="63"/>
        <v/>
      </c>
      <c r="K49" s="201" t="str">
        <f t="shared" si="64"/>
        <v/>
      </c>
      <c r="L49" s="201" t="str">
        <f t="shared" si="65"/>
        <v/>
      </c>
      <c r="M49" s="201" t="str">
        <f t="shared" si="66"/>
        <v/>
      </c>
      <c r="N49" s="201" t="str">
        <f t="shared" si="67"/>
        <v/>
      </c>
      <c r="O49" s="200"/>
      <c r="P49" s="284"/>
      <c r="Q49" s="199">
        <f t="shared" si="45"/>
        <v>0</v>
      </c>
      <c r="R49" s="200"/>
      <c r="S49" s="200"/>
      <c r="T49" s="200"/>
      <c r="U49" s="200"/>
      <c r="V49" s="200"/>
      <c r="W49" s="200"/>
      <c r="X49" s="199">
        <f t="shared" si="87"/>
        <v>0</v>
      </c>
      <c r="Y49" s="200"/>
      <c r="Z49" s="198">
        <f t="shared" si="88"/>
        <v>0</v>
      </c>
      <c r="AA49" s="510">
        <f t="shared" si="5"/>
        <v>0</v>
      </c>
      <c r="AB49" s="511">
        <f t="shared" si="89"/>
        <v>0</v>
      </c>
      <c r="AC49" s="510">
        <f t="shared" si="7"/>
        <v>0</v>
      </c>
      <c r="AD49" s="511">
        <f t="shared" si="90"/>
        <v>0</v>
      </c>
      <c r="AE49" s="510">
        <f t="shared" si="9"/>
        <v>0</v>
      </c>
      <c r="AF49" s="511">
        <f t="shared" si="91"/>
        <v>0</v>
      </c>
      <c r="AG49" s="199">
        <f t="shared" si="11"/>
        <v>0</v>
      </c>
      <c r="AH49" s="199">
        <f t="shared" si="12"/>
        <v>0</v>
      </c>
      <c r="AI49" s="199">
        <f t="shared" si="13"/>
        <v>0</v>
      </c>
      <c r="AJ49" s="199">
        <f t="shared" si="14"/>
        <v>0</v>
      </c>
      <c r="AK49" s="199">
        <f t="shared" si="15"/>
        <v>0</v>
      </c>
      <c r="AL49" s="199">
        <f t="shared" si="16"/>
        <v>0</v>
      </c>
      <c r="AM49" s="199">
        <f t="shared" si="17"/>
        <v>0</v>
      </c>
      <c r="AN49" s="199">
        <f t="shared" si="18"/>
        <v>0</v>
      </c>
      <c r="AO49" s="199">
        <f t="shared" si="19"/>
        <v>0</v>
      </c>
      <c r="AP49" s="199">
        <f t="shared" si="20"/>
        <v>0</v>
      </c>
      <c r="AQ49" s="199">
        <f t="shared" si="21"/>
        <v>0</v>
      </c>
      <c r="AR49" s="199">
        <f t="shared" si="22"/>
        <v>0</v>
      </c>
      <c r="AS49" s="199">
        <f t="shared" si="51"/>
        <v>0</v>
      </c>
      <c r="AT49" s="199">
        <f t="shared" si="68"/>
        <v>0</v>
      </c>
      <c r="AU49" s="199">
        <f t="shared" si="69"/>
        <v>0</v>
      </c>
      <c r="AV49" s="199">
        <f t="shared" si="23"/>
        <v>0</v>
      </c>
      <c r="AW49" s="199">
        <f t="shared" si="92"/>
        <v>0</v>
      </c>
      <c r="AX49" s="199">
        <f t="shared" si="93"/>
        <v>0</v>
      </c>
      <c r="AY49" s="199">
        <f t="shared" si="94"/>
        <v>0</v>
      </c>
      <c r="AZ49" s="199">
        <f t="shared" si="95"/>
        <v>0</v>
      </c>
      <c r="BA49" s="199">
        <f t="shared" si="96"/>
        <v>0</v>
      </c>
      <c r="BB49" s="197"/>
      <c r="BC49" s="197"/>
      <c r="BD49" s="197"/>
      <c r="BE49" s="197"/>
      <c r="CN49" s="195" t="b">
        <f t="shared" si="29"/>
        <v>1</v>
      </c>
      <c r="CO49" s="504" t="b">
        <f t="shared" si="30"/>
        <v>0</v>
      </c>
      <c r="CP49" s="504" t="b">
        <f t="shared" si="31"/>
        <v>0</v>
      </c>
      <c r="CQ49" s="504" t="b">
        <f t="shared" si="60"/>
        <v>0</v>
      </c>
      <c r="CR49" s="504" t="b">
        <f t="shared" si="32"/>
        <v>0</v>
      </c>
      <c r="CS49" s="504" t="b">
        <f t="shared" si="33"/>
        <v>0</v>
      </c>
      <c r="CT49" s="504" t="b">
        <f t="shared" si="57"/>
        <v>0</v>
      </c>
      <c r="CU49" s="504" t="b">
        <f t="shared" si="34"/>
        <v>0</v>
      </c>
      <c r="CV49" s="504" t="b">
        <f t="shared" si="35"/>
        <v>0</v>
      </c>
      <c r="CW49" s="504" t="b">
        <f t="shared" si="36"/>
        <v>0</v>
      </c>
      <c r="CX49" s="504" t="b">
        <f t="shared" si="58"/>
        <v>0</v>
      </c>
      <c r="CY49" s="504" t="b">
        <f t="shared" si="37"/>
        <v>0</v>
      </c>
      <c r="CZ49" s="504" t="b">
        <f t="shared" si="38"/>
        <v>0</v>
      </c>
      <c r="DA49" s="504" t="b">
        <f t="shared" si="39"/>
        <v>0</v>
      </c>
      <c r="DB49" s="504" t="b">
        <f t="shared" si="59"/>
        <v>0</v>
      </c>
      <c r="DC49" s="504" t="b">
        <f t="shared" si="40"/>
        <v>0</v>
      </c>
      <c r="DD49" s="504" t="b">
        <f t="shared" si="41"/>
        <v>0</v>
      </c>
      <c r="DE49" s="504" t="b">
        <f t="shared" si="42"/>
        <v>0</v>
      </c>
      <c r="DF49" s="504" t="b">
        <f t="shared" si="43"/>
        <v>0</v>
      </c>
    </row>
    <row r="50" spans="1:110" s="196" customFormat="1" x14ac:dyDescent="0.2">
      <c r="A50" s="386"/>
      <c r="B50" s="386"/>
      <c r="C50" s="491" t="str">
        <f t="shared" si="70"/>
        <v/>
      </c>
      <c r="D50" s="492" t="str">
        <f t="shared" si="71"/>
        <v/>
      </c>
      <c r="E50" s="508">
        <f t="shared" si="61"/>
        <v>0</v>
      </c>
      <c r="F50" s="203">
        <f t="shared" si="85"/>
        <v>0</v>
      </c>
      <c r="G50" s="202" t="str">
        <f t="shared" si="72"/>
        <v>s/Baremo</v>
      </c>
      <c r="H50" s="203">
        <f t="shared" si="0"/>
        <v>0</v>
      </c>
      <c r="I50" s="203">
        <f t="shared" si="86"/>
        <v>0</v>
      </c>
      <c r="J50" s="509" t="str">
        <f t="shared" si="63"/>
        <v/>
      </c>
      <c r="K50" s="201" t="str">
        <f t="shared" si="64"/>
        <v/>
      </c>
      <c r="L50" s="201" t="str">
        <f t="shared" si="65"/>
        <v/>
      </c>
      <c r="M50" s="201" t="str">
        <f t="shared" si="66"/>
        <v/>
      </c>
      <c r="N50" s="201" t="str">
        <f t="shared" si="67"/>
        <v/>
      </c>
      <c r="O50" s="200"/>
      <c r="P50" s="284"/>
      <c r="Q50" s="199">
        <f t="shared" si="45"/>
        <v>0</v>
      </c>
      <c r="R50" s="200"/>
      <c r="S50" s="200"/>
      <c r="T50" s="200"/>
      <c r="U50" s="200"/>
      <c r="V50" s="200"/>
      <c r="W50" s="200"/>
      <c r="X50" s="199">
        <f t="shared" si="87"/>
        <v>0</v>
      </c>
      <c r="Y50" s="200"/>
      <c r="Z50" s="198">
        <f t="shared" si="88"/>
        <v>0</v>
      </c>
      <c r="AA50" s="510">
        <f t="shared" si="5"/>
        <v>0</v>
      </c>
      <c r="AB50" s="511">
        <f t="shared" si="89"/>
        <v>0</v>
      </c>
      <c r="AC50" s="510">
        <f t="shared" si="7"/>
        <v>0</v>
      </c>
      <c r="AD50" s="511">
        <f t="shared" si="90"/>
        <v>0</v>
      </c>
      <c r="AE50" s="510">
        <f t="shared" si="9"/>
        <v>0</v>
      </c>
      <c r="AF50" s="511">
        <f t="shared" si="91"/>
        <v>0</v>
      </c>
      <c r="AG50" s="199">
        <f t="shared" si="11"/>
        <v>0</v>
      </c>
      <c r="AH50" s="199">
        <f t="shared" si="12"/>
        <v>0</v>
      </c>
      <c r="AI50" s="199">
        <f t="shared" si="13"/>
        <v>0</v>
      </c>
      <c r="AJ50" s="199">
        <f t="shared" si="14"/>
        <v>0</v>
      </c>
      <c r="AK50" s="199">
        <f t="shared" si="15"/>
        <v>0</v>
      </c>
      <c r="AL50" s="199">
        <f t="shared" si="16"/>
        <v>0</v>
      </c>
      <c r="AM50" s="199">
        <f t="shared" si="17"/>
        <v>0</v>
      </c>
      <c r="AN50" s="199">
        <f t="shared" si="18"/>
        <v>0</v>
      </c>
      <c r="AO50" s="199">
        <f t="shared" si="19"/>
        <v>0</v>
      </c>
      <c r="AP50" s="199">
        <f t="shared" si="20"/>
        <v>0</v>
      </c>
      <c r="AQ50" s="199">
        <f t="shared" si="21"/>
        <v>0</v>
      </c>
      <c r="AR50" s="199">
        <f t="shared" si="22"/>
        <v>0</v>
      </c>
      <c r="AS50" s="199">
        <f t="shared" si="51"/>
        <v>0</v>
      </c>
      <c r="AT50" s="199">
        <f t="shared" si="68"/>
        <v>0</v>
      </c>
      <c r="AU50" s="199">
        <f t="shared" si="69"/>
        <v>0</v>
      </c>
      <c r="AV50" s="199">
        <f t="shared" si="23"/>
        <v>0</v>
      </c>
      <c r="AW50" s="199">
        <f t="shared" si="92"/>
        <v>0</v>
      </c>
      <c r="AX50" s="199">
        <f t="shared" si="93"/>
        <v>0</v>
      </c>
      <c r="AY50" s="199">
        <f t="shared" si="94"/>
        <v>0</v>
      </c>
      <c r="AZ50" s="199">
        <f t="shared" si="95"/>
        <v>0</v>
      </c>
      <c r="BA50" s="199">
        <f t="shared" si="96"/>
        <v>0</v>
      </c>
      <c r="BB50" s="197"/>
      <c r="BC50" s="197"/>
      <c r="BD50" s="197"/>
      <c r="BE50" s="197"/>
      <c r="CN50" s="195" t="b">
        <f t="shared" si="29"/>
        <v>1</v>
      </c>
      <c r="CO50" s="504" t="b">
        <f t="shared" si="30"/>
        <v>0</v>
      </c>
      <c r="CP50" s="504" t="b">
        <f t="shared" si="31"/>
        <v>0</v>
      </c>
      <c r="CQ50" s="504" t="b">
        <f t="shared" si="60"/>
        <v>0</v>
      </c>
      <c r="CR50" s="504" t="b">
        <f t="shared" si="32"/>
        <v>0</v>
      </c>
      <c r="CS50" s="504" t="b">
        <f t="shared" si="33"/>
        <v>0</v>
      </c>
      <c r="CT50" s="504" t="b">
        <f t="shared" si="57"/>
        <v>0</v>
      </c>
      <c r="CU50" s="504" t="b">
        <f t="shared" si="34"/>
        <v>0</v>
      </c>
      <c r="CV50" s="504" t="b">
        <f t="shared" si="35"/>
        <v>0</v>
      </c>
      <c r="CW50" s="504" t="b">
        <f t="shared" si="36"/>
        <v>0</v>
      </c>
      <c r="CX50" s="504" t="b">
        <f t="shared" si="58"/>
        <v>0</v>
      </c>
      <c r="CY50" s="504" t="b">
        <f t="shared" si="37"/>
        <v>0</v>
      </c>
      <c r="CZ50" s="504" t="b">
        <f t="shared" si="38"/>
        <v>0</v>
      </c>
      <c r="DA50" s="504" t="b">
        <f t="shared" si="39"/>
        <v>0</v>
      </c>
      <c r="DB50" s="504" t="b">
        <f t="shared" si="59"/>
        <v>0</v>
      </c>
      <c r="DC50" s="504" t="b">
        <f t="shared" si="40"/>
        <v>0</v>
      </c>
      <c r="DD50" s="504" t="b">
        <f t="shared" si="41"/>
        <v>0</v>
      </c>
      <c r="DE50" s="504" t="b">
        <f t="shared" si="42"/>
        <v>0</v>
      </c>
      <c r="DF50" s="504" t="b">
        <f t="shared" si="43"/>
        <v>0</v>
      </c>
    </row>
    <row r="51" spans="1:110" s="196" customFormat="1" x14ac:dyDescent="0.2">
      <c r="A51" s="386"/>
      <c r="B51" s="386"/>
      <c r="C51" s="491" t="str">
        <f t="shared" si="70"/>
        <v/>
      </c>
      <c r="D51" s="492" t="str">
        <f t="shared" si="71"/>
        <v/>
      </c>
      <c r="E51" s="508">
        <f t="shared" si="61"/>
        <v>0</v>
      </c>
      <c r="F51" s="203">
        <f t="shared" si="85"/>
        <v>0</v>
      </c>
      <c r="G51" s="202" t="str">
        <f t="shared" si="72"/>
        <v>s/Baremo</v>
      </c>
      <c r="H51" s="203">
        <f t="shared" ref="H51:H82" si="97">IF(B51=0,0,BA51/B51)</f>
        <v>0</v>
      </c>
      <c r="I51" s="203">
        <f t="shared" si="86"/>
        <v>0</v>
      </c>
      <c r="J51" s="509" t="str">
        <f t="shared" si="63"/>
        <v/>
      </c>
      <c r="K51" s="201" t="str">
        <f t="shared" si="64"/>
        <v/>
      </c>
      <c r="L51" s="201" t="str">
        <f t="shared" si="65"/>
        <v/>
      </c>
      <c r="M51" s="201" t="str">
        <f t="shared" si="66"/>
        <v/>
      </c>
      <c r="N51" s="201" t="str">
        <f t="shared" si="67"/>
        <v/>
      </c>
      <c r="O51" s="200"/>
      <c r="P51" s="284"/>
      <c r="Q51" s="199">
        <f t="shared" si="45"/>
        <v>0</v>
      </c>
      <c r="R51" s="200"/>
      <c r="S51" s="200"/>
      <c r="T51" s="200"/>
      <c r="U51" s="200"/>
      <c r="V51" s="200"/>
      <c r="W51" s="200"/>
      <c r="X51" s="199">
        <f t="shared" si="87"/>
        <v>0</v>
      </c>
      <c r="Y51" s="200"/>
      <c r="Z51" s="198">
        <f t="shared" si="88"/>
        <v>0</v>
      </c>
      <c r="AA51" s="510">
        <f t="shared" si="5"/>
        <v>0</v>
      </c>
      <c r="AB51" s="511">
        <f t="shared" ref="AB51:AB82" si="98">AA51*Tasa_Operativo</f>
        <v>0</v>
      </c>
      <c r="AC51" s="510">
        <f t="shared" si="7"/>
        <v>0</v>
      </c>
      <c r="AD51" s="511">
        <f t="shared" ref="AD51:AD82" si="99">AC51*Tasa_Tecnico</f>
        <v>0</v>
      </c>
      <c r="AE51" s="510">
        <f t="shared" si="9"/>
        <v>0</v>
      </c>
      <c r="AF51" s="511">
        <f t="shared" ref="AF51:AF82" si="100">AE51*Tasa_RN</f>
        <v>0</v>
      </c>
      <c r="AG51" s="199">
        <f t="shared" ref="AG51:AG82" si="101">IF($E$7="Dieta Completa",AA51/8*DC,IF($E$7="Media Dieta",AA51/8*MD,0))+IF($E$6="Dieta Completa",AC51/8*DC,IF($E$6="Media Dieta",AC51/8*MD,0))+IF($E$4="Dieta Completa",AE51/8*DC,IF($E$4="Media Dieta",AE51/8*MD,0))</f>
        <v>0</v>
      </c>
      <c r="AH51" s="199">
        <f t="shared" ref="AH51:AH82" si="102">B51*Q51</f>
        <v>0</v>
      </c>
      <c r="AI51" s="199">
        <f t="shared" ref="AI51:AI82" si="103">B51*R51</f>
        <v>0</v>
      </c>
      <c r="AJ51" s="199">
        <f t="shared" ref="AJ51:AJ82" si="104">B51*S51</f>
        <v>0</v>
      </c>
      <c r="AK51" s="199">
        <f t="shared" ref="AK51:AK82" si="105">B51*X51</f>
        <v>0</v>
      </c>
      <c r="AL51" s="199">
        <f t="shared" ref="AL51:AL82" si="106">B51*AA51</f>
        <v>0</v>
      </c>
      <c r="AM51" s="199">
        <f t="shared" ref="AM51:AM82" si="107">B51*AB51</f>
        <v>0</v>
      </c>
      <c r="AN51" s="199">
        <f t="shared" ref="AN51:AN82" si="108">B51*AC51</f>
        <v>0</v>
      </c>
      <c r="AO51" s="199">
        <f t="shared" ref="AO51:AO82" si="109">B51*AD51</f>
        <v>0</v>
      </c>
      <c r="AP51" s="199">
        <f t="shared" ref="AP51:AP82" si="110">B51*AE51</f>
        <v>0</v>
      </c>
      <c r="AQ51" s="199">
        <f t="shared" ref="AQ51:AQ82" si="111">B51*AF51</f>
        <v>0</v>
      </c>
      <c r="AR51" s="199">
        <f t="shared" ref="AR51:AR82" si="112">B51*AG51</f>
        <v>0</v>
      </c>
      <c r="AS51" s="199">
        <f t="shared" si="51"/>
        <v>0</v>
      </c>
      <c r="AT51" s="199">
        <f t="shared" si="68"/>
        <v>0</v>
      </c>
      <c r="AU51" s="199">
        <f t="shared" si="69"/>
        <v>0</v>
      </c>
      <c r="AV51" s="199">
        <f t="shared" ref="AV51:AV82" si="113">SUM(AH51:AK51)+AT51+AU51</f>
        <v>0</v>
      </c>
      <c r="AW51" s="199">
        <f t="shared" si="92"/>
        <v>0</v>
      </c>
      <c r="AX51" s="199">
        <f t="shared" ref="AX51:AX82" si="114">AW51*GF</f>
        <v>0</v>
      </c>
      <c r="AY51" s="199">
        <f t="shared" ref="AY51:AY82" si="115">AW51*OP</f>
        <v>0</v>
      </c>
      <c r="AZ51" s="199">
        <f t="shared" ref="AZ51:AZ82" si="116">AW51*MF</f>
        <v>0</v>
      </c>
      <c r="BA51" s="199">
        <f t="shared" si="96"/>
        <v>0</v>
      </c>
      <c r="BB51" s="197"/>
      <c r="BC51" s="197"/>
      <c r="BD51" s="197"/>
      <c r="BE51" s="197"/>
      <c r="CN51" s="195" t="b">
        <f t="shared" ref="CN51:CN82" si="117">ISNA(VLOOKUP(A51,Baremo,7,0))</f>
        <v>1</v>
      </c>
      <c r="CO51" s="504" t="b">
        <f t="shared" ref="CO51:CO82" si="118">IF(NOT(CN51),NOT(EXACT(D51,VLOOKUP(A51,Baremo,2,0))),FALSE)</f>
        <v>0</v>
      </c>
      <c r="CP51" s="504" t="b">
        <f t="shared" ref="CP51:CP82" si="119">IF(AND(LEN(D51),CN51),TRUE,FALSE)</f>
        <v>0</v>
      </c>
      <c r="CQ51" s="504" t="b">
        <f t="shared" si="60"/>
        <v>0</v>
      </c>
      <c r="CR51" s="504" t="b">
        <f t="shared" ref="CR51:CR82" si="120">IF(NOT(CN51),NOT(EXACT(C51,VLOOKUP(A51,Baremo,3,0))),FALSE)</f>
        <v>0</v>
      </c>
      <c r="CS51" s="504" t="b">
        <f t="shared" ref="CS51:CS82" si="121">IF(AND(LEN(C51),CN51),TRUE,FALSE)</f>
        <v>0</v>
      </c>
      <c r="CT51" s="504" t="b">
        <f t="shared" si="57"/>
        <v>0</v>
      </c>
      <c r="CU51" s="504" t="b">
        <f t="shared" ref="CU51:CU82" si="122">IF($G51="s/Baremo",NOT(EXACT(IF(F51=0,"",(F51-I51)/F51),J51)))</f>
        <v>0</v>
      </c>
      <c r="CV51" s="504" t="b">
        <f t="shared" ref="CV51:CV82" si="123">IF($G51="s/Margen",NOT(EXACT($E$8,J51)))</f>
        <v>0</v>
      </c>
      <c r="CW51" s="504" t="b">
        <f t="shared" ref="CW51:CW82" si="124">IF($G51="Manual",NOT(EXACT(J51,IF(F51=0,"",(F51-I51)/F51))))</f>
        <v>0</v>
      </c>
      <c r="CX51" s="504" t="b">
        <f t="shared" si="58"/>
        <v>0</v>
      </c>
      <c r="CY51" s="504" t="b">
        <f t="shared" ref="CY51:CY82" si="125">IF($G51="s/Baremo",IF($CN51,NOT(EXACT(E51,0)),NOT(EXACT(E51,$E$10*VLOOKUP(A51,Baremo,4,0)))))</f>
        <v>0</v>
      </c>
      <c r="CZ51" s="504" t="b">
        <f t="shared" ref="CZ51:CZ82" si="126">IF($G51="s/Margen",NOT(EXACT(E51,H51/(1-J51))))</f>
        <v>0</v>
      </c>
      <c r="DA51" s="504" t="b">
        <f t="shared" ref="DA51:DA82" si="127">IF($G51="Manual",E51&lt;&gt;0)</f>
        <v>0</v>
      </c>
      <c r="DB51" s="504" t="b">
        <f t="shared" si="59"/>
        <v>0</v>
      </c>
      <c r="DC51" s="504" t="b">
        <f t="shared" ref="DC51:DC82" si="128">IF(Y51&lt;&gt;"",TRUE)</f>
        <v>0</v>
      </c>
      <c r="DD51" s="504" t="b">
        <f t="shared" ref="DD51:DD82" si="129">IF(DC51,NOT(EXACT(AA51,Y51*$F$7)),IF(AA51&lt;&gt;0,TRUE,FALSE))</f>
        <v>0</v>
      </c>
      <c r="DE51" s="504" t="b">
        <f t="shared" ref="DE51:DE82" si="130">IF(DC51,NOT(EXACT(AC51,Y51*$F$6)),IF(AC51&lt;&gt;0,TRUE,FALSE))</f>
        <v>0</v>
      </c>
      <c r="DF51" s="504" t="b">
        <f t="shared" ref="DF51:DF82" si="131">IF(DC51,NOT(EXACT(AE51,Y51*$F$4)),IF(AE51&lt;&gt;0,TRUE,FALSE))</f>
        <v>0</v>
      </c>
    </row>
    <row r="52" spans="1:110" s="196" customFormat="1" x14ac:dyDescent="0.2">
      <c r="A52" s="386"/>
      <c r="B52" s="386"/>
      <c r="C52" s="491" t="str">
        <f t="shared" si="70"/>
        <v/>
      </c>
      <c r="D52" s="492" t="str">
        <f t="shared" si="71"/>
        <v/>
      </c>
      <c r="E52" s="508">
        <f t="shared" si="61"/>
        <v>0</v>
      </c>
      <c r="F52" s="203">
        <f t="shared" si="85"/>
        <v>0</v>
      </c>
      <c r="G52" s="202" t="str">
        <f t="shared" si="72"/>
        <v>s/Baremo</v>
      </c>
      <c r="H52" s="203">
        <f t="shared" si="97"/>
        <v>0</v>
      </c>
      <c r="I52" s="203">
        <f t="shared" si="86"/>
        <v>0</v>
      </c>
      <c r="J52" s="509" t="str">
        <f t="shared" si="63"/>
        <v/>
      </c>
      <c r="K52" s="201" t="str">
        <f t="shared" si="64"/>
        <v/>
      </c>
      <c r="L52" s="201" t="str">
        <f t="shared" si="65"/>
        <v/>
      </c>
      <c r="M52" s="201" t="str">
        <f t="shared" si="66"/>
        <v/>
      </c>
      <c r="N52" s="201" t="str">
        <f t="shared" si="67"/>
        <v/>
      </c>
      <c r="O52" s="200"/>
      <c r="P52" s="284"/>
      <c r="Q52" s="199">
        <f t="shared" si="45"/>
        <v>0</v>
      </c>
      <c r="R52" s="200"/>
      <c r="S52" s="200"/>
      <c r="T52" s="200"/>
      <c r="U52" s="200"/>
      <c r="V52" s="200"/>
      <c r="W52" s="200"/>
      <c r="X52" s="199">
        <f t="shared" si="87"/>
        <v>0</v>
      </c>
      <c r="Y52" s="200"/>
      <c r="Z52" s="198">
        <f t="shared" si="88"/>
        <v>0</v>
      </c>
      <c r="AA52" s="510">
        <f t="shared" si="5"/>
        <v>0</v>
      </c>
      <c r="AB52" s="511">
        <f t="shared" si="98"/>
        <v>0</v>
      </c>
      <c r="AC52" s="510">
        <f t="shared" si="7"/>
        <v>0</v>
      </c>
      <c r="AD52" s="511">
        <f t="shared" si="99"/>
        <v>0</v>
      </c>
      <c r="AE52" s="510">
        <f t="shared" si="9"/>
        <v>0</v>
      </c>
      <c r="AF52" s="511">
        <f t="shared" si="100"/>
        <v>0</v>
      </c>
      <c r="AG52" s="199">
        <f t="shared" si="101"/>
        <v>0</v>
      </c>
      <c r="AH52" s="199">
        <f t="shared" si="102"/>
        <v>0</v>
      </c>
      <c r="AI52" s="199">
        <f t="shared" si="103"/>
        <v>0</v>
      </c>
      <c r="AJ52" s="199">
        <f t="shared" si="104"/>
        <v>0</v>
      </c>
      <c r="AK52" s="199">
        <f t="shared" si="105"/>
        <v>0</v>
      </c>
      <c r="AL52" s="199">
        <f t="shared" si="106"/>
        <v>0</v>
      </c>
      <c r="AM52" s="199">
        <f t="shared" si="107"/>
        <v>0</v>
      </c>
      <c r="AN52" s="199">
        <f t="shared" si="108"/>
        <v>0</v>
      </c>
      <c r="AO52" s="199">
        <f t="shared" si="109"/>
        <v>0</v>
      </c>
      <c r="AP52" s="199">
        <f t="shared" si="110"/>
        <v>0</v>
      </c>
      <c r="AQ52" s="199">
        <f t="shared" si="111"/>
        <v>0</v>
      </c>
      <c r="AR52" s="199">
        <f t="shared" si="112"/>
        <v>0</v>
      </c>
      <c r="AS52" s="199">
        <f t="shared" si="51"/>
        <v>0</v>
      </c>
      <c r="AT52" s="199">
        <f t="shared" si="68"/>
        <v>0</v>
      </c>
      <c r="AU52" s="199">
        <f t="shared" si="69"/>
        <v>0</v>
      </c>
      <c r="AV52" s="199">
        <f t="shared" si="113"/>
        <v>0</v>
      </c>
      <c r="AW52" s="199">
        <f t="shared" si="92"/>
        <v>0</v>
      </c>
      <c r="AX52" s="199">
        <f t="shared" si="114"/>
        <v>0</v>
      </c>
      <c r="AY52" s="199">
        <f t="shared" si="115"/>
        <v>0</v>
      </c>
      <c r="AZ52" s="199">
        <f t="shared" si="116"/>
        <v>0</v>
      </c>
      <c r="BA52" s="199">
        <f t="shared" si="96"/>
        <v>0</v>
      </c>
      <c r="BB52" s="197"/>
      <c r="BC52" s="197"/>
      <c r="BD52" s="197"/>
      <c r="BE52" s="197"/>
      <c r="CN52" s="195" t="b">
        <f t="shared" si="117"/>
        <v>1</v>
      </c>
      <c r="CO52" s="504" t="b">
        <f t="shared" si="118"/>
        <v>0</v>
      </c>
      <c r="CP52" s="504" t="b">
        <f t="shared" si="119"/>
        <v>0</v>
      </c>
      <c r="CQ52" s="504" t="b">
        <f t="shared" si="60"/>
        <v>0</v>
      </c>
      <c r="CR52" s="504" t="b">
        <f t="shared" si="120"/>
        <v>0</v>
      </c>
      <c r="CS52" s="504" t="b">
        <f t="shared" si="121"/>
        <v>0</v>
      </c>
      <c r="CT52" s="504" t="b">
        <f t="shared" si="57"/>
        <v>0</v>
      </c>
      <c r="CU52" s="504" t="b">
        <f t="shared" si="122"/>
        <v>0</v>
      </c>
      <c r="CV52" s="504" t="b">
        <f t="shared" si="123"/>
        <v>0</v>
      </c>
      <c r="CW52" s="504" t="b">
        <f t="shared" si="124"/>
        <v>0</v>
      </c>
      <c r="CX52" s="504" t="b">
        <f t="shared" si="58"/>
        <v>0</v>
      </c>
      <c r="CY52" s="504" t="b">
        <f t="shared" si="125"/>
        <v>0</v>
      </c>
      <c r="CZ52" s="504" t="b">
        <f t="shared" si="126"/>
        <v>0</v>
      </c>
      <c r="DA52" s="504" t="b">
        <f t="shared" si="127"/>
        <v>0</v>
      </c>
      <c r="DB52" s="504" t="b">
        <f t="shared" si="59"/>
        <v>0</v>
      </c>
      <c r="DC52" s="504" t="b">
        <f t="shared" si="128"/>
        <v>0</v>
      </c>
      <c r="DD52" s="504" t="b">
        <f t="shared" si="129"/>
        <v>0</v>
      </c>
      <c r="DE52" s="504" t="b">
        <f t="shared" si="130"/>
        <v>0</v>
      </c>
      <c r="DF52" s="504" t="b">
        <f t="shared" si="131"/>
        <v>0</v>
      </c>
    </row>
    <row r="53" spans="1:110" s="196" customFormat="1" x14ac:dyDescent="0.2">
      <c r="A53" s="386"/>
      <c r="B53" s="386"/>
      <c r="C53" s="491" t="str">
        <f t="shared" si="70"/>
        <v/>
      </c>
      <c r="D53" s="492" t="str">
        <f t="shared" si="71"/>
        <v/>
      </c>
      <c r="E53" s="508">
        <f t="shared" si="61"/>
        <v>0</v>
      </c>
      <c r="F53" s="203">
        <f t="shared" si="85"/>
        <v>0</v>
      </c>
      <c r="G53" s="202" t="str">
        <f t="shared" si="72"/>
        <v>s/Baremo</v>
      </c>
      <c r="H53" s="203">
        <f t="shared" si="97"/>
        <v>0</v>
      </c>
      <c r="I53" s="203">
        <f t="shared" si="86"/>
        <v>0</v>
      </c>
      <c r="J53" s="509" t="str">
        <f t="shared" si="63"/>
        <v/>
      </c>
      <c r="K53" s="201" t="str">
        <f t="shared" si="64"/>
        <v/>
      </c>
      <c r="L53" s="201" t="str">
        <f t="shared" si="65"/>
        <v/>
      </c>
      <c r="M53" s="201" t="str">
        <f t="shared" si="66"/>
        <v/>
      </c>
      <c r="N53" s="201" t="str">
        <f t="shared" si="67"/>
        <v/>
      </c>
      <c r="O53" s="200"/>
      <c r="P53" s="284"/>
      <c r="Q53" s="199">
        <f t="shared" si="45"/>
        <v>0</v>
      </c>
      <c r="R53" s="200"/>
      <c r="S53" s="200"/>
      <c r="T53" s="200"/>
      <c r="U53" s="200"/>
      <c r="V53" s="200"/>
      <c r="W53" s="200"/>
      <c r="X53" s="199">
        <f t="shared" si="87"/>
        <v>0</v>
      </c>
      <c r="Y53" s="200"/>
      <c r="Z53" s="198">
        <f t="shared" si="88"/>
        <v>0</v>
      </c>
      <c r="AA53" s="510">
        <f t="shared" si="5"/>
        <v>0</v>
      </c>
      <c r="AB53" s="511">
        <f t="shared" si="98"/>
        <v>0</v>
      </c>
      <c r="AC53" s="510">
        <f t="shared" si="7"/>
        <v>0</v>
      </c>
      <c r="AD53" s="511">
        <f t="shared" si="99"/>
        <v>0</v>
      </c>
      <c r="AE53" s="510">
        <f t="shared" si="9"/>
        <v>0</v>
      </c>
      <c r="AF53" s="511">
        <f t="shared" si="100"/>
        <v>0</v>
      </c>
      <c r="AG53" s="199">
        <f t="shared" si="101"/>
        <v>0</v>
      </c>
      <c r="AH53" s="199">
        <f t="shared" si="102"/>
        <v>0</v>
      </c>
      <c r="AI53" s="199">
        <f t="shared" si="103"/>
        <v>0</v>
      </c>
      <c r="AJ53" s="199">
        <f t="shared" si="104"/>
        <v>0</v>
      </c>
      <c r="AK53" s="199">
        <f t="shared" si="105"/>
        <v>0</v>
      </c>
      <c r="AL53" s="199">
        <f t="shared" si="106"/>
        <v>0</v>
      </c>
      <c r="AM53" s="199">
        <f t="shared" si="107"/>
        <v>0</v>
      </c>
      <c r="AN53" s="199">
        <f t="shared" si="108"/>
        <v>0</v>
      </c>
      <c r="AO53" s="199">
        <f t="shared" si="109"/>
        <v>0</v>
      </c>
      <c r="AP53" s="199">
        <f t="shared" si="110"/>
        <v>0</v>
      </c>
      <c r="AQ53" s="199">
        <f t="shared" si="111"/>
        <v>0</v>
      </c>
      <c r="AR53" s="199">
        <f t="shared" si="112"/>
        <v>0</v>
      </c>
      <c r="AS53" s="199">
        <f t="shared" si="51"/>
        <v>0</v>
      </c>
      <c r="AT53" s="199">
        <f t="shared" si="68"/>
        <v>0</v>
      </c>
      <c r="AU53" s="199">
        <f t="shared" si="69"/>
        <v>0</v>
      </c>
      <c r="AV53" s="199">
        <f t="shared" si="113"/>
        <v>0</v>
      </c>
      <c r="AW53" s="199">
        <f t="shared" si="92"/>
        <v>0</v>
      </c>
      <c r="AX53" s="199">
        <f t="shared" si="114"/>
        <v>0</v>
      </c>
      <c r="AY53" s="199">
        <f t="shared" si="115"/>
        <v>0</v>
      </c>
      <c r="AZ53" s="199">
        <f t="shared" si="116"/>
        <v>0</v>
      </c>
      <c r="BA53" s="199">
        <f t="shared" si="96"/>
        <v>0</v>
      </c>
      <c r="BB53" s="197"/>
      <c r="BC53" s="197"/>
      <c r="BD53" s="197"/>
      <c r="BE53" s="197"/>
      <c r="CN53" s="195" t="b">
        <f t="shared" si="117"/>
        <v>1</v>
      </c>
      <c r="CO53" s="504" t="b">
        <f t="shared" si="118"/>
        <v>0</v>
      </c>
      <c r="CP53" s="504" t="b">
        <f t="shared" si="119"/>
        <v>0</v>
      </c>
      <c r="CQ53" s="504" t="b">
        <f t="shared" si="60"/>
        <v>0</v>
      </c>
      <c r="CR53" s="504" t="b">
        <f t="shared" si="120"/>
        <v>0</v>
      </c>
      <c r="CS53" s="504" t="b">
        <f t="shared" si="121"/>
        <v>0</v>
      </c>
      <c r="CT53" s="504" t="b">
        <f t="shared" si="57"/>
        <v>0</v>
      </c>
      <c r="CU53" s="504" t="b">
        <f t="shared" si="122"/>
        <v>0</v>
      </c>
      <c r="CV53" s="504" t="b">
        <f t="shared" si="123"/>
        <v>0</v>
      </c>
      <c r="CW53" s="504" t="b">
        <f t="shared" si="124"/>
        <v>0</v>
      </c>
      <c r="CX53" s="504" t="b">
        <f t="shared" si="58"/>
        <v>0</v>
      </c>
      <c r="CY53" s="504" t="b">
        <f t="shared" si="125"/>
        <v>0</v>
      </c>
      <c r="CZ53" s="504" t="b">
        <f t="shared" si="126"/>
        <v>0</v>
      </c>
      <c r="DA53" s="504" t="b">
        <f t="shared" si="127"/>
        <v>0</v>
      </c>
      <c r="DB53" s="504" t="b">
        <f t="shared" si="59"/>
        <v>0</v>
      </c>
      <c r="DC53" s="504" t="b">
        <f t="shared" si="128"/>
        <v>0</v>
      </c>
      <c r="DD53" s="504" t="b">
        <f t="shared" si="129"/>
        <v>0</v>
      </c>
      <c r="DE53" s="504" t="b">
        <f t="shared" si="130"/>
        <v>0</v>
      </c>
      <c r="DF53" s="504" t="b">
        <f t="shared" si="131"/>
        <v>0</v>
      </c>
    </row>
    <row r="54" spans="1:110" s="196" customFormat="1" x14ac:dyDescent="0.2">
      <c r="A54" s="204"/>
      <c r="B54" s="204"/>
      <c r="C54" s="491" t="str">
        <f t="shared" si="70"/>
        <v/>
      </c>
      <c r="D54" s="492" t="str">
        <f t="shared" si="71"/>
        <v/>
      </c>
      <c r="E54" s="508">
        <f t="shared" si="61"/>
        <v>0</v>
      </c>
      <c r="F54" s="203">
        <f t="shared" si="85"/>
        <v>0</v>
      </c>
      <c r="G54" s="202" t="str">
        <f t="shared" si="72"/>
        <v>s/Baremo</v>
      </c>
      <c r="H54" s="203">
        <f t="shared" si="97"/>
        <v>0</v>
      </c>
      <c r="I54" s="203">
        <f t="shared" si="86"/>
        <v>0</v>
      </c>
      <c r="J54" s="509" t="str">
        <f t="shared" si="63"/>
        <v/>
      </c>
      <c r="K54" s="201" t="str">
        <f t="shared" si="64"/>
        <v/>
      </c>
      <c r="L54" s="201" t="str">
        <f t="shared" si="65"/>
        <v/>
      </c>
      <c r="M54" s="201" t="str">
        <f t="shared" si="66"/>
        <v/>
      </c>
      <c r="N54" s="201" t="str">
        <f t="shared" si="67"/>
        <v/>
      </c>
      <c r="O54" s="200"/>
      <c r="P54" s="284"/>
      <c r="Q54" s="199">
        <f t="shared" si="45"/>
        <v>0</v>
      </c>
      <c r="R54" s="200"/>
      <c r="S54" s="200"/>
      <c r="T54" s="200"/>
      <c r="U54" s="200"/>
      <c r="V54" s="200"/>
      <c r="W54" s="200"/>
      <c r="X54" s="199">
        <f t="shared" si="87"/>
        <v>0</v>
      </c>
      <c r="Y54" s="200"/>
      <c r="Z54" s="198">
        <f t="shared" si="88"/>
        <v>0</v>
      </c>
      <c r="AA54" s="510">
        <f t="shared" si="5"/>
        <v>0</v>
      </c>
      <c r="AB54" s="511">
        <f t="shared" si="98"/>
        <v>0</v>
      </c>
      <c r="AC54" s="510">
        <f t="shared" si="7"/>
        <v>0</v>
      </c>
      <c r="AD54" s="511">
        <f t="shared" si="99"/>
        <v>0</v>
      </c>
      <c r="AE54" s="510">
        <f t="shared" si="9"/>
        <v>0</v>
      </c>
      <c r="AF54" s="511">
        <f t="shared" si="100"/>
        <v>0</v>
      </c>
      <c r="AG54" s="199">
        <f t="shared" si="101"/>
        <v>0</v>
      </c>
      <c r="AH54" s="199">
        <f t="shared" si="102"/>
        <v>0</v>
      </c>
      <c r="AI54" s="199">
        <f t="shared" si="103"/>
        <v>0</v>
      </c>
      <c r="AJ54" s="199">
        <f t="shared" si="104"/>
        <v>0</v>
      </c>
      <c r="AK54" s="199">
        <f t="shared" si="105"/>
        <v>0</v>
      </c>
      <c r="AL54" s="199">
        <f t="shared" si="106"/>
        <v>0</v>
      </c>
      <c r="AM54" s="199">
        <f t="shared" si="107"/>
        <v>0</v>
      </c>
      <c r="AN54" s="199">
        <f t="shared" si="108"/>
        <v>0</v>
      </c>
      <c r="AO54" s="199">
        <f t="shared" si="109"/>
        <v>0</v>
      </c>
      <c r="AP54" s="199">
        <f t="shared" si="110"/>
        <v>0</v>
      </c>
      <c r="AQ54" s="199">
        <f t="shared" si="111"/>
        <v>0</v>
      </c>
      <c r="AR54" s="199">
        <f t="shared" si="112"/>
        <v>0</v>
      </c>
      <c r="AS54" s="199">
        <f t="shared" si="51"/>
        <v>0</v>
      </c>
      <c r="AT54" s="199">
        <f t="shared" si="68"/>
        <v>0</v>
      </c>
      <c r="AU54" s="199">
        <f t="shared" si="69"/>
        <v>0</v>
      </c>
      <c r="AV54" s="199">
        <f t="shared" si="113"/>
        <v>0</v>
      </c>
      <c r="AW54" s="199">
        <f t="shared" si="92"/>
        <v>0</v>
      </c>
      <c r="AX54" s="199">
        <f t="shared" si="114"/>
        <v>0</v>
      </c>
      <c r="AY54" s="199">
        <f t="shared" si="115"/>
        <v>0</v>
      </c>
      <c r="AZ54" s="199">
        <f t="shared" si="116"/>
        <v>0</v>
      </c>
      <c r="BA54" s="199">
        <f t="shared" si="96"/>
        <v>0</v>
      </c>
      <c r="BB54" s="197"/>
      <c r="BC54" s="197"/>
      <c r="BD54" s="197"/>
      <c r="BE54" s="197"/>
      <c r="CN54" s="195" t="b">
        <f t="shared" si="117"/>
        <v>1</v>
      </c>
      <c r="CO54" s="504" t="b">
        <f t="shared" si="118"/>
        <v>0</v>
      </c>
      <c r="CP54" s="504" t="b">
        <f t="shared" si="119"/>
        <v>0</v>
      </c>
      <c r="CQ54" s="504" t="b">
        <f t="shared" si="60"/>
        <v>0</v>
      </c>
      <c r="CR54" s="504" t="b">
        <f t="shared" si="120"/>
        <v>0</v>
      </c>
      <c r="CS54" s="504" t="b">
        <f t="shared" si="121"/>
        <v>0</v>
      </c>
      <c r="CT54" s="504" t="b">
        <f t="shared" si="57"/>
        <v>0</v>
      </c>
      <c r="CU54" s="504" t="b">
        <f t="shared" si="122"/>
        <v>0</v>
      </c>
      <c r="CV54" s="504" t="b">
        <f t="shared" si="123"/>
        <v>0</v>
      </c>
      <c r="CW54" s="504" t="b">
        <f t="shared" si="124"/>
        <v>0</v>
      </c>
      <c r="CX54" s="504" t="b">
        <f t="shared" si="58"/>
        <v>0</v>
      </c>
      <c r="CY54" s="504" t="b">
        <f t="shared" si="125"/>
        <v>0</v>
      </c>
      <c r="CZ54" s="504" t="b">
        <f t="shared" si="126"/>
        <v>0</v>
      </c>
      <c r="DA54" s="504" t="b">
        <f t="shared" si="127"/>
        <v>0</v>
      </c>
      <c r="DB54" s="504" t="b">
        <f t="shared" si="59"/>
        <v>0</v>
      </c>
      <c r="DC54" s="504" t="b">
        <f t="shared" si="128"/>
        <v>0</v>
      </c>
      <c r="DD54" s="504" t="b">
        <f t="shared" si="129"/>
        <v>0</v>
      </c>
      <c r="DE54" s="504" t="b">
        <f t="shared" si="130"/>
        <v>0</v>
      </c>
      <c r="DF54" s="504" t="b">
        <f t="shared" si="131"/>
        <v>0</v>
      </c>
    </row>
    <row r="55" spans="1:110" s="196" customFormat="1" x14ac:dyDescent="0.2">
      <c r="A55" s="204"/>
      <c r="B55" s="204"/>
      <c r="C55" s="491" t="str">
        <f t="shared" si="70"/>
        <v/>
      </c>
      <c r="D55" s="492" t="str">
        <f t="shared" si="71"/>
        <v/>
      </c>
      <c r="E55" s="508">
        <f t="shared" si="61"/>
        <v>0</v>
      </c>
      <c r="F55" s="203">
        <f t="shared" si="85"/>
        <v>0</v>
      </c>
      <c r="G55" s="202" t="str">
        <f t="shared" si="72"/>
        <v>s/Baremo</v>
      </c>
      <c r="H55" s="203">
        <f t="shared" si="97"/>
        <v>0</v>
      </c>
      <c r="I55" s="203">
        <f t="shared" si="86"/>
        <v>0</v>
      </c>
      <c r="J55" s="509" t="str">
        <f t="shared" si="63"/>
        <v/>
      </c>
      <c r="K55" s="201" t="str">
        <f t="shared" si="64"/>
        <v/>
      </c>
      <c r="L55" s="201" t="str">
        <f t="shared" si="65"/>
        <v/>
      </c>
      <c r="M55" s="201" t="str">
        <f t="shared" si="66"/>
        <v/>
      </c>
      <c r="N55" s="201" t="str">
        <f t="shared" si="67"/>
        <v/>
      </c>
      <c r="O55" s="200"/>
      <c r="P55" s="284"/>
      <c r="Q55" s="199">
        <f t="shared" si="45"/>
        <v>0</v>
      </c>
      <c r="R55" s="200"/>
      <c r="S55" s="200"/>
      <c r="T55" s="200"/>
      <c r="U55" s="200"/>
      <c r="V55" s="200"/>
      <c r="W55" s="200"/>
      <c r="X55" s="199">
        <f t="shared" si="87"/>
        <v>0</v>
      </c>
      <c r="Y55" s="200"/>
      <c r="Z55" s="198">
        <f t="shared" si="88"/>
        <v>0</v>
      </c>
      <c r="AA55" s="510">
        <f t="shared" si="5"/>
        <v>0</v>
      </c>
      <c r="AB55" s="511">
        <f t="shared" si="98"/>
        <v>0</v>
      </c>
      <c r="AC55" s="510">
        <f t="shared" si="7"/>
        <v>0</v>
      </c>
      <c r="AD55" s="511">
        <f t="shared" si="99"/>
        <v>0</v>
      </c>
      <c r="AE55" s="510">
        <f t="shared" si="9"/>
        <v>0</v>
      </c>
      <c r="AF55" s="511">
        <f t="shared" si="100"/>
        <v>0</v>
      </c>
      <c r="AG55" s="199">
        <f t="shared" si="101"/>
        <v>0</v>
      </c>
      <c r="AH55" s="199">
        <f t="shared" si="102"/>
        <v>0</v>
      </c>
      <c r="AI55" s="199">
        <f t="shared" si="103"/>
        <v>0</v>
      </c>
      <c r="AJ55" s="199">
        <f t="shared" si="104"/>
        <v>0</v>
      </c>
      <c r="AK55" s="199">
        <f t="shared" si="105"/>
        <v>0</v>
      </c>
      <c r="AL55" s="199">
        <f t="shared" si="106"/>
        <v>0</v>
      </c>
      <c r="AM55" s="199">
        <f t="shared" si="107"/>
        <v>0</v>
      </c>
      <c r="AN55" s="199">
        <f t="shared" si="108"/>
        <v>0</v>
      </c>
      <c r="AO55" s="199">
        <f t="shared" si="109"/>
        <v>0</v>
      </c>
      <c r="AP55" s="199">
        <f t="shared" si="110"/>
        <v>0</v>
      </c>
      <c r="AQ55" s="199">
        <f t="shared" si="111"/>
        <v>0</v>
      </c>
      <c r="AR55" s="199">
        <f t="shared" si="112"/>
        <v>0</v>
      </c>
      <c r="AS55" s="199">
        <f t="shared" si="51"/>
        <v>0</v>
      </c>
      <c r="AT55" s="199">
        <f t="shared" si="68"/>
        <v>0</v>
      </c>
      <c r="AU55" s="199">
        <f t="shared" si="69"/>
        <v>0</v>
      </c>
      <c r="AV55" s="199">
        <f t="shared" si="113"/>
        <v>0</v>
      </c>
      <c r="AW55" s="199">
        <f t="shared" si="92"/>
        <v>0</v>
      </c>
      <c r="AX55" s="199">
        <f t="shared" si="114"/>
        <v>0</v>
      </c>
      <c r="AY55" s="199">
        <f t="shared" si="115"/>
        <v>0</v>
      </c>
      <c r="AZ55" s="199">
        <f t="shared" si="116"/>
        <v>0</v>
      </c>
      <c r="BA55" s="199">
        <f t="shared" si="96"/>
        <v>0</v>
      </c>
      <c r="BB55" s="197"/>
      <c r="BC55" s="197"/>
      <c r="BD55" s="197"/>
      <c r="BE55" s="197"/>
      <c r="CN55" s="195" t="b">
        <f t="shared" si="117"/>
        <v>1</v>
      </c>
      <c r="CO55" s="504" t="b">
        <f t="shared" si="118"/>
        <v>0</v>
      </c>
      <c r="CP55" s="504" t="b">
        <f t="shared" si="119"/>
        <v>0</v>
      </c>
      <c r="CQ55" s="504" t="b">
        <f t="shared" si="60"/>
        <v>0</v>
      </c>
      <c r="CR55" s="504" t="b">
        <f t="shared" si="120"/>
        <v>0</v>
      </c>
      <c r="CS55" s="504" t="b">
        <f t="shared" si="121"/>
        <v>0</v>
      </c>
      <c r="CT55" s="504" t="b">
        <f t="shared" si="57"/>
        <v>0</v>
      </c>
      <c r="CU55" s="504" t="b">
        <f t="shared" si="122"/>
        <v>0</v>
      </c>
      <c r="CV55" s="504" t="b">
        <f t="shared" si="123"/>
        <v>0</v>
      </c>
      <c r="CW55" s="504" t="b">
        <f t="shared" si="124"/>
        <v>0</v>
      </c>
      <c r="CX55" s="504" t="b">
        <f t="shared" si="58"/>
        <v>0</v>
      </c>
      <c r="CY55" s="504" t="b">
        <f t="shared" si="125"/>
        <v>0</v>
      </c>
      <c r="CZ55" s="504" t="b">
        <f t="shared" si="126"/>
        <v>0</v>
      </c>
      <c r="DA55" s="504" t="b">
        <f t="shared" si="127"/>
        <v>0</v>
      </c>
      <c r="DB55" s="504" t="b">
        <f t="shared" si="59"/>
        <v>0</v>
      </c>
      <c r="DC55" s="504" t="b">
        <f t="shared" si="128"/>
        <v>0</v>
      </c>
      <c r="DD55" s="504" t="b">
        <f t="shared" si="129"/>
        <v>0</v>
      </c>
      <c r="DE55" s="504" t="b">
        <f t="shared" si="130"/>
        <v>0</v>
      </c>
      <c r="DF55" s="504" t="b">
        <f t="shared" si="131"/>
        <v>0</v>
      </c>
    </row>
    <row r="56" spans="1:110" s="196" customFormat="1" x14ac:dyDescent="0.2">
      <c r="A56" s="204"/>
      <c r="B56" s="204"/>
      <c r="C56" s="491" t="str">
        <f t="shared" si="70"/>
        <v/>
      </c>
      <c r="D56" s="492" t="str">
        <f t="shared" si="71"/>
        <v/>
      </c>
      <c r="E56" s="508">
        <f t="shared" si="61"/>
        <v>0</v>
      </c>
      <c r="F56" s="203">
        <f t="shared" si="85"/>
        <v>0</v>
      </c>
      <c r="G56" s="202" t="str">
        <f t="shared" si="72"/>
        <v>s/Baremo</v>
      </c>
      <c r="H56" s="203">
        <f t="shared" si="97"/>
        <v>0</v>
      </c>
      <c r="I56" s="203">
        <f t="shared" si="86"/>
        <v>0</v>
      </c>
      <c r="J56" s="509" t="str">
        <f t="shared" si="63"/>
        <v/>
      </c>
      <c r="K56" s="201" t="str">
        <f t="shared" si="64"/>
        <v/>
      </c>
      <c r="L56" s="201" t="str">
        <f t="shared" si="65"/>
        <v/>
      </c>
      <c r="M56" s="201" t="str">
        <f t="shared" si="66"/>
        <v/>
      </c>
      <c r="N56" s="201" t="str">
        <f t="shared" si="67"/>
        <v/>
      </c>
      <c r="O56" s="200"/>
      <c r="P56" s="284"/>
      <c r="Q56" s="199">
        <f t="shared" si="45"/>
        <v>0</v>
      </c>
      <c r="R56" s="200"/>
      <c r="S56" s="200"/>
      <c r="T56" s="200"/>
      <c r="U56" s="200"/>
      <c r="V56" s="200"/>
      <c r="W56" s="200"/>
      <c r="X56" s="199">
        <f t="shared" si="87"/>
        <v>0</v>
      </c>
      <c r="Y56" s="200"/>
      <c r="Z56" s="198">
        <f t="shared" si="88"/>
        <v>0</v>
      </c>
      <c r="AA56" s="510">
        <f t="shared" si="5"/>
        <v>0</v>
      </c>
      <c r="AB56" s="511">
        <f t="shared" si="98"/>
        <v>0</v>
      </c>
      <c r="AC56" s="510">
        <f t="shared" si="7"/>
        <v>0</v>
      </c>
      <c r="AD56" s="511">
        <f t="shared" si="99"/>
        <v>0</v>
      </c>
      <c r="AE56" s="510">
        <f t="shared" si="9"/>
        <v>0</v>
      </c>
      <c r="AF56" s="511">
        <f t="shared" si="100"/>
        <v>0</v>
      </c>
      <c r="AG56" s="199">
        <f t="shared" si="101"/>
        <v>0</v>
      </c>
      <c r="AH56" s="199">
        <f t="shared" si="102"/>
        <v>0</v>
      </c>
      <c r="AI56" s="199">
        <f t="shared" si="103"/>
        <v>0</v>
      </c>
      <c r="AJ56" s="199">
        <f t="shared" si="104"/>
        <v>0</v>
      </c>
      <c r="AK56" s="199">
        <f t="shared" si="105"/>
        <v>0</v>
      </c>
      <c r="AL56" s="199">
        <f t="shared" si="106"/>
        <v>0</v>
      </c>
      <c r="AM56" s="199">
        <f t="shared" si="107"/>
        <v>0</v>
      </c>
      <c r="AN56" s="199">
        <f t="shared" si="108"/>
        <v>0</v>
      </c>
      <c r="AO56" s="199">
        <f t="shared" si="109"/>
        <v>0</v>
      </c>
      <c r="AP56" s="199">
        <f t="shared" si="110"/>
        <v>0</v>
      </c>
      <c r="AQ56" s="199">
        <f t="shared" si="111"/>
        <v>0</v>
      </c>
      <c r="AR56" s="199">
        <f t="shared" si="112"/>
        <v>0</v>
      </c>
      <c r="AS56" s="199">
        <f t="shared" si="51"/>
        <v>0</v>
      </c>
      <c r="AT56" s="199">
        <f t="shared" si="68"/>
        <v>0</v>
      </c>
      <c r="AU56" s="199">
        <f t="shared" si="69"/>
        <v>0</v>
      </c>
      <c r="AV56" s="199">
        <f t="shared" si="113"/>
        <v>0</v>
      </c>
      <c r="AW56" s="199">
        <f t="shared" si="92"/>
        <v>0</v>
      </c>
      <c r="AX56" s="199">
        <f t="shared" si="114"/>
        <v>0</v>
      </c>
      <c r="AY56" s="199">
        <f t="shared" si="115"/>
        <v>0</v>
      </c>
      <c r="AZ56" s="199">
        <f t="shared" si="116"/>
        <v>0</v>
      </c>
      <c r="BA56" s="199">
        <f t="shared" si="96"/>
        <v>0</v>
      </c>
      <c r="BB56" s="197"/>
      <c r="BC56" s="197"/>
      <c r="BD56" s="197"/>
      <c r="BE56" s="197"/>
      <c r="CN56" s="195" t="b">
        <f t="shared" si="117"/>
        <v>1</v>
      </c>
      <c r="CO56" s="504" t="b">
        <f t="shared" si="118"/>
        <v>0</v>
      </c>
      <c r="CP56" s="504" t="b">
        <f t="shared" si="119"/>
        <v>0</v>
      </c>
      <c r="CQ56" s="504" t="b">
        <f t="shared" si="60"/>
        <v>0</v>
      </c>
      <c r="CR56" s="504" t="b">
        <f t="shared" si="120"/>
        <v>0</v>
      </c>
      <c r="CS56" s="504" t="b">
        <f t="shared" si="121"/>
        <v>0</v>
      </c>
      <c r="CT56" s="504" t="b">
        <f t="shared" si="57"/>
        <v>0</v>
      </c>
      <c r="CU56" s="504" t="b">
        <f t="shared" si="122"/>
        <v>0</v>
      </c>
      <c r="CV56" s="504" t="b">
        <f t="shared" si="123"/>
        <v>0</v>
      </c>
      <c r="CW56" s="504" t="b">
        <f t="shared" si="124"/>
        <v>0</v>
      </c>
      <c r="CX56" s="504" t="b">
        <f t="shared" si="58"/>
        <v>0</v>
      </c>
      <c r="CY56" s="504" t="b">
        <f t="shared" si="125"/>
        <v>0</v>
      </c>
      <c r="CZ56" s="504" t="b">
        <f t="shared" si="126"/>
        <v>0</v>
      </c>
      <c r="DA56" s="504" t="b">
        <f t="shared" si="127"/>
        <v>0</v>
      </c>
      <c r="DB56" s="504" t="b">
        <f t="shared" si="59"/>
        <v>0</v>
      </c>
      <c r="DC56" s="504" t="b">
        <f t="shared" si="128"/>
        <v>0</v>
      </c>
      <c r="DD56" s="504" t="b">
        <f t="shared" si="129"/>
        <v>0</v>
      </c>
      <c r="DE56" s="504" t="b">
        <f t="shared" si="130"/>
        <v>0</v>
      </c>
      <c r="DF56" s="504" t="b">
        <f t="shared" si="131"/>
        <v>0</v>
      </c>
    </row>
    <row r="57" spans="1:110" s="196" customFormat="1" x14ac:dyDescent="0.2">
      <c r="A57" s="204"/>
      <c r="B57" s="204"/>
      <c r="C57" s="491" t="str">
        <f t="shared" si="70"/>
        <v/>
      </c>
      <c r="D57" s="492" t="str">
        <f t="shared" si="71"/>
        <v/>
      </c>
      <c r="E57" s="508">
        <f t="shared" si="61"/>
        <v>0</v>
      </c>
      <c r="F57" s="203">
        <f t="shared" si="85"/>
        <v>0</v>
      </c>
      <c r="G57" s="202" t="str">
        <f t="shared" si="72"/>
        <v>s/Baremo</v>
      </c>
      <c r="H57" s="203">
        <f t="shared" si="97"/>
        <v>0</v>
      </c>
      <c r="I57" s="203">
        <f t="shared" si="86"/>
        <v>0</v>
      </c>
      <c r="J57" s="509" t="str">
        <f t="shared" si="63"/>
        <v/>
      </c>
      <c r="K57" s="201" t="str">
        <f t="shared" si="64"/>
        <v/>
      </c>
      <c r="L57" s="201" t="str">
        <f t="shared" si="65"/>
        <v/>
      </c>
      <c r="M57" s="201" t="str">
        <f t="shared" si="66"/>
        <v/>
      </c>
      <c r="N57" s="201" t="str">
        <f t="shared" si="67"/>
        <v/>
      </c>
      <c r="O57" s="200"/>
      <c r="P57" s="284"/>
      <c r="Q57" s="199">
        <f t="shared" si="45"/>
        <v>0</v>
      </c>
      <c r="R57" s="200"/>
      <c r="S57" s="200"/>
      <c r="T57" s="200"/>
      <c r="U57" s="200"/>
      <c r="V57" s="200"/>
      <c r="W57" s="200"/>
      <c r="X57" s="199">
        <f t="shared" si="87"/>
        <v>0</v>
      </c>
      <c r="Y57" s="200"/>
      <c r="Z57" s="198">
        <f t="shared" si="88"/>
        <v>0</v>
      </c>
      <c r="AA57" s="510">
        <f t="shared" si="5"/>
        <v>0</v>
      </c>
      <c r="AB57" s="511">
        <f t="shared" si="98"/>
        <v>0</v>
      </c>
      <c r="AC57" s="510">
        <f t="shared" si="7"/>
        <v>0</v>
      </c>
      <c r="AD57" s="511">
        <f t="shared" si="99"/>
        <v>0</v>
      </c>
      <c r="AE57" s="510">
        <f t="shared" si="9"/>
        <v>0</v>
      </c>
      <c r="AF57" s="511">
        <f t="shared" si="100"/>
        <v>0</v>
      </c>
      <c r="AG57" s="199">
        <f t="shared" si="101"/>
        <v>0</v>
      </c>
      <c r="AH57" s="199">
        <f t="shared" si="102"/>
        <v>0</v>
      </c>
      <c r="AI57" s="199">
        <f t="shared" si="103"/>
        <v>0</v>
      </c>
      <c r="AJ57" s="199">
        <f t="shared" si="104"/>
        <v>0</v>
      </c>
      <c r="AK57" s="199">
        <f t="shared" si="105"/>
        <v>0</v>
      </c>
      <c r="AL57" s="199">
        <f t="shared" si="106"/>
        <v>0</v>
      </c>
      <c r="AM57" s="199">
        <f t="shared" si="107"/>
        <v>0</v>
      </c>
      <c r="AN57" s="199">
        <f t="shared" si="108"/>
        <v>0</v>
      </c>
      <c r="AO57" s="199">
        <f t="shared" si="109"/>
        <v>0</v>
      </c>
      <c r="AP57" s="199">
        <f t="shared" si="110"/>
        <v>0</v>
      </c>
      <c r="AQ57" s="199">
        <f t="shared" si="111"/>
        <v>0</v>
      </c>
      <c r="AR57" s="199">
        <f t="shared" si="112"/>
        <v>0</v>
      </c>
      <c r="AS57" s="199">
        <f t="shared" si="51"/>
        <v>0</v>
      </c>
      <c r="AT57" s="199">
        <f t="shared" si="68"/>
        <v>0</v>
      </c>
      <c r="AU57" s="199">
        <f t="shared" si="69"/>
        <v>0</v>
      </c>
      <c r="AV57" s="199">
        <f t="shared" si="113"/>
        <v>0</v>
      </c>
      <c r="AW57" s="199">
        <f t="shared" si="92"/>
        <v>0</v>
      </c>
      <c r="AX57" s="199">
        <f t="shared" si="114"/>
        <v>0</v>
      </c>
      <c r="AY57" s="199">
        <f t="shared" si="115"/>
        <v>0</v>
      </c>
      <c r="AZ57" s="199">
        <f t="shared" si="116"/>
        <v>0</v>
      </c>
      <c r="BA57" s="199">
        <f t="shared" si="96"/>
        <v>0</v>
      </c>
      <c r="BB57" s="197"/>
      <c r="BC57" s="197"/>
      <c r="BD57" s="197"/>
      <c r="BE57" s="197"/>
      <c r="CN57" s="195" t="b">
        <f t="shared" si="117"/>
        <v>1</v>
      </c>
      <c r="CO57" s="504" t="b">
        <f t="shared" si="118"/>
        <v>0</v>
      </c>
      <c r="CP57" s="504" t="b">
        <f t="shared" si="119"/>
        <v>0</v>
      </c>
      <c r="CQ57" s="504" t="b">
        <f t="shared" si="60"/>
        <v>0</v>
      </c>
      <c r="CR57" s="504" t="b">
        <f t="shared" si="120"/>
        <v>0</v>
      </c>
      <c r="CS57" s="504" t="b">
        <f t="shared" si="121"/>
        <v>0</v>
      </c>
      <c r="CT57" s="504" t="b">
        <f t="shared" si="57"/>
        <v>0</v>
      </c>
      <c r="CU57" s="504" t="b">
        <f t="shared" si="122"/>
        <v>0</v>
      </c>
      <c r="CV57" s="504" t="b">
        <f t="shared" si="123"/>
        <v>0</v>
      </c>
      <c r="CW57" s="504" t="b">
        <f t="shared" si="124"/>
        <v>0</v>
      </c>
      <c r="CX57" s="504" t="b">
        <f t="shared" si="58"/>
        <v>0</v>
      </c>
      <c r="CY57" s="504" t="b">
        <f t="shared" si="125"/>
        <v>0</v>
      </c>
      <c r="CZ57" s="504" t="b">
        <f t="shared" si="126"/>
        <v>0</v>
      </c>
      <c r="DA57" s="504" t="b">
        <f t="shared" si="127"/>
        <v>0</v>
      </c>
      <c r="DB57" s="504" t="b">
        <f t="shared" si="59"/>
        <v>0</v>
      </c>
      <c r="DC57" s="504" t="b">
        <f t="shared" si="128"/>
        <v>0</v>
      </c>
      <c r="DD57" s="504" t="b">
        <f t="shared" si="129"/>
        <v>0</v>
      </c>
      <c r="DE57" s="504" t="b">
        <f t="shared" si="130"/>
        <v>0</v>
      </c>
      <c r="DF57" s="504" t="b">
        <f t="shared" si="131"/>
        <v>0</v>
      </c>
    </row>
    <row r="58" spans="1:110" s="196" customFormat="1" x14ac:dyDescent="0.2">
      <c r="A58" s="204"/>
      <c r="B58" s="204"/>
      <c r="C58" s="491" t="str">
        <f t="shared" si="70"/>
        <v/>
      </c>
      <c r="D58" s="492" t="str">
        <f t="shared" si="71"/>
        <v/>
      </c>
      <c r="E58" s="508">
        <f t="shared" si="61"/>
        <v>0</v>
      </c>
      <c r="F58" s="203">
        <f t="shared" si="85"/>
        <v>0</v>
      </c>
      <c r="G58" s="202" t="str">
        <f t="shared" si="72"/>
        <v>s/Baremo</v>
      </c>
      <c r="H58" s="203">
        <f t="shared" si="97"/>
        <v>0</v>
      </c>
      <c r="I58" s="203">
        <f t="shared" si="86"/>
        <v>0</v>
      </c>
      <c r="J58" s="509" t="str">
        <f t="shared" si="63"/>
        <v/>
      </c>
      <c r="K58" s="201" t="str">
        <f t="shared" si="64"/>
        <v/>
      </c>
      <c r="L58" s="201" t="str">
        <f t="shared" si="65"/>
        <v/>
      </c>
      <c r="M58" s="201" t="str">
        <f t="shared" si="66"/>
        <v/>
      </c>
      <c r="N58" s="201" t="str">
        <f t="shared" si="67"/>
        <v/>
      </c>
      <c r="O58" s="200"/>
      <c r="P58" s="284"/>
      <c r="Q58" s="199">
        <f t="shared" si="45"/>
        <v>0</v>
      </c>
      <c r="R58" s="200"/>
      <c r="S58" s="200"/>
      <c r="T58" s="200"/>
      <c r="U58" s="200"/>
      <c r="V58" s="200"/>
      <c r="W58" s="200"/>
      <c r="X58" s="199">
        <f t="shared" si="87"/>
        <v>0</v>
      </c>
      <c r="Y58" s="200"/>
      <c r="Z58" s="198">
        <f t="shared" si="88"/>
        <v>0</v>
      </c>
      <c r="AA58" s="510">
        <f t="shared" si="5"/>
        <v>0</v>
      </c>
      <c r="AB58" s="511">
        <f t="shared" si="98"/>
        <v>0</v>
      </c>
      <c r="AC58" s="510">
        <f t="shared" si="7"/>
        <v>0</v>
      </c>
      <c r="AD58" s="511">
        <f t="shared" si="99"/>
        <v>0</v>
      </c>
      <c r="AE58" s="510">
        <f t="shared" si="9"/>
        <v>0</v>
      </c>
      <c r="AF58" s="511">
        <f t="shared" si="100"/>
        <v>0</v>
      </c>
      <c r="AG58" s="199">
        <f t="shared" si="101"/>
        <v>0</v>
      </c>
      <c r="AH58" s="199">
        <f t="shared" si="102"/>
        <v>0</v>
      </c>
      <c r="AI58" s="199">
        <f t="shared" si="103"/>
        <v>0</v>
      </c>
      <c r="AJ58" s="199">
        <f t="shared" si="104"/>
        <v>0</v>
      </c>
      <c r="AK58" s="199">
        <f t="shared" si="105"/>
        <v>0</v>
      </c>
      <c r="AL58" s="199">
        <f t="shared" si="106"/>
        <v>0</v>
      </c>
      <c r="AM58" s="199">
        <f t="shared" si="107"/>
        <v>0</v>
      </c>
      <c r="AN58" s="199">
        <f t="shared" si="108"/>
        <v>0</v>
      </c>
      <c r="AO58" s="199">
        <f t="shared" si="109"/>
        <v>0</v>
      </c>
      <c r="AP58" s="199">
        <f t="shared" si="110"/>
        <v>0</v>
      </c>
      <c r="AQ58" s="199">
        <f t="shared" si="111"/>
        <v>0</v>
      </c>
      <c r="AR58" s="199">
        <f t="shared" si="112"/>
        <v>0</v>
      </c>
      <c r="AS58" s="199">
        <f t="shared" si="51"/>
        <v>0</v>
      </c>
      <c r="AT58" s="199">
        <f t="shared" si="68"/>
        <v>0</v>
      </c>
      <c r="AU58" s="199">
        <f t="shared" si="69"/>
        <v>0</v>
      </c>
      <c r="AV58" s="199">
        <f t="shared" si="113"/>
        <v>0</v>
      </c>
      <c r="AW58" s="199">
        <f t="shared" si="92"/>
        <v>0</v>
      </c>
      <c r="AX58" s="199">
        <f t="shared" si="114"/>
        <v>0</v>
      </c>
      <c r="AY58" s="199">
        <f t="shared" si="115"/>
        <v>0</v>
      </c>
      <c r="AZ58" s="199">
        <f t="shared" si="116"/>
        <v>0</v>
      </c>
      <c r="BA58" s="199">
        <f t="shared" si="96"/>
        <v>0</v>
      </c>
      <c r="BB58" s="197"/>
      <c r="BC58" s="197"/>
      <c r="BD58" s="197"/>
      <c r="BE58" s="197"/>
      <c r="CN58" s="195" t="b">
        <f t="shared" si="117"/>
        <v>1</v>
      </c>
      <c r="CO58" s="504" t="b">
        <f t="shared" si="118"/>
        <v>0</v>
      </c>
      <c r="CP58" s="504" t="b">
        <f t="shared" si="119"/>
        <v>0</v>
      </c>
      <c r="CQ58" s="504" t="b">
        <f t="shared" si="60"/>
        <v>0</v>
      </c>
      <c r="CR58" s="504" t="b">
        <f t="shared" si="120"/>
        <v>0</v>
      </c>
      <c r="CS58" s="504" t="b">
        <f t="shared" si="121"/>
        <v>0</v>
      </c>
      <c r="CT58" s="504" t="b">
        <f t="shared" si="57"/>
        <v>0</v>
      </c>
      <c r="CU58" s="504" t="b">
        <f t="shared" si="122"/>
        <v>0</v>
      </c>
      <c r="CV58" s="504" t="b">
        <f t="shared" si="123"/>
        <v>0</v>
      </c>
      <c r="CW58" s="504" t="b">
        <f t="shared" si="124"/>
        <v>0</v>
      </c>
      <c r="CX58" s="504" t="b">
        <f t="shared" si="58"/>
        <v>0</v>
      </c>
      <c r="CY58" s="504" t="b">
        <f t="shared" si="125"/>
        <v>0</v>
      </c>
      <c r="CZ58" s="504" t="b">
        <f t="shared" si="126"/>
        <v>0</v>
      </c>
      <c r="DA58" s="504" t="b">
        <f t="shared" si="127"/>
        <v>0</v>
      </c>
      <c r="DB58" s="504" t="b">
        <f t="shared" si="59"/>
        <v>0</v>
      </c>
      <c r="DC58" s="504" t="b">
        <f t="shared" si="128"/>
        <v>0</v>
      </c>
      <c r="DD58" s="504" t="b">
        <f t="shared" si="129"/>
        <v>0</v>
      </c>
      <c r="DE58" s="504" t="b">
        <f t="shared" si="130"/>
        <v>0</v>
      </c>
      <c r="DF58" s="504" t="b">
        <f t="shared" si="131"/>
        <v>0</v>
      </c>
    </row>
    <row r="59" spans="1:110" s="196" customFormat="1" x14ac:dyDescent="0.2">
      <c r="A59" s="204"/>
      <c r="B59" s="204"/>
      <c r="C59" s="491" t="str">
        <f t="shared" si="70"/>
        <v/>
      </c>
      <c r="D59" s="492" t="str">
        <f t="shared" si="71"/>
        <v/>
      </c>
      <c r="E59" s="508">
        <f t="shared" si="61"/>
        <v>0</v>
      </c>
      <c r="F59" s="203">
        <f t="shared" si="85"/>
        <v>0</v>
      </c>
      <c r="G59" s="202" t="str">
        <f t="shared" si="72"/>
        <v>s/Baremo</v>
      </c>
      <c r="H59" s="203">
        <f t="shared" si="97"/>
        <v>0</v>
      </c>
      <c r="I59" s="203">
        <f t="shared" si="86"/>
        <v>0</v>
      </c>
      <c r="J59" s="509" t="str">
        <f t="shared" si="63"/>
        <v/>
      </c>
      <c r="K59" s="201" t="str">
        <f t="shared" si="64"/>
        <v/>
      </c>
      <c r="L59" s="201" t="str">
        <f t="shared" si="65"/>
        <v/>
      </c>
      <c r="M59" s="201" t="str">
        <f t="shared" si="66"/>
        <v/>
      </c>
      <c r="N59" s="201" t="str">
        <f t="shared" si="67"/>
        <v/>
      </c>
      <c r="O59" s="200"/>
      <c r="P59" s="284"/>
      <c r="Q59" s="199">
        <f t="shared" si="45"/>
        <v>0</v>
      </c>
      <c r="R59" s="200"/>
      <c r="S59" s="200"/>
      <c r="T59" s="200"/>
      <c r="U59" s="200"/>
      <c r="V59" s="200"/>
      <c r="W59" s="200"/>
      <c r="X59" s="199">
        <f t="shared" si="87"/>
        <v>0</v>
      </c>
      <c r="Y59" s="200"/>
      <c r="Z59" s="198">
        <f t="shared" si="88"/>
        <v>0</v>
      </c>
      <c r="AA59" s="510">
        <f t="shared" si="5"/>
        <v>0</v>
      </c>
      <c r="AB59" s="511">
        <f t="shared" si="98"/>
        <v>0</v>
      </c>
      <c r="AC59" s="510">
        <f t="shared" si="7"/>
        <v>0</v>
      </c>
      <c r="AD59" s="511">
        <f t="shared" si="99"/>
        <v>0</v>
      </c>
      <c r="AE59" s="510">
        <f t="shared" si="9"/>
        <v>0</v>
      </c>
      <c r="AF59" s="511">
        <f t="shared" si="100"/>
        <v>0</v>
      </c>
      <c r="AG59" s="199">
        <f t="shared" si="101"/>
        <v>0</v>
      </c>
      <c r="AH59" s="199">
        <f t="shared" si="102"/>
        <v>0</v>
      </c>
      <c r="AI59" s="199">
        <f t="shared" si="103"/>
        <v>0</v>
      </c>
      <c r="AJ59" s="199">
        <f t="shared" si="104"/>
        <v>0</v>
      </c>
      <c r="AK59" s="199">
        <f t="shared" si="105"/>
        <v>0</v>
      </c>
      <c r="AL59" s="199">
        <f t="shared" si="106"/>
        <v>0</v>
      </c>
      <c r="AM59" s="199">
        <f t="shared" si="107"/>
        <v>0</v>
      </c>
      <c r="AN59" s="199">
        <f t="shared" si="108"/>
        <v>0</v>
      </c>
      <c r="AO59" s="199">
        <f t="shared" si="109"/>
        <v>0</v>
      </c>
      <c r="AP59" s="199">
        <f t="shared" si="110"/>
        <v>0</v>
      </c>
      <c r="AQ59" s="199">
        <f t="shared" si="111"/>
        <v>0</v>
      </c>
      <c r="AR59" s="199">
        <f t="shared" si="112"/>
        <v>0</v>
      </c>
      <c r="AS59" s="199">
        <f t="shared" si="51"/>
        <v>0</v>
      </c>
      <c r="AT59" s="199">
        <f t="shared" si="68"/>
        <v>0</v>
      </c>
      <c r="AU59" s="199">
        <f t="shared" si="69"/>
        <v>0</v>
      </c>
      <c r="AV59" s="199">
        <f t="shared" si="113"/>
        <v>0</v>
      </c>
      <c r="AW59" s="199">
        <f t="shared" si="92"/>
        <v>0</v>
      </c>
      <c r="AX59" s="199">
        <f t="shared" si="114"/>
        <v>0</v>
      </c>
      <c r="AY59" s="199">
        <f t="shared" si="115"/>
        <v>0</v>
      </c>
      <c r="AZ59" s="199">
        <f t="shared" si="116"/>
        <v>0</v>
      </c>
      <c r="BA59" s="199">
        <f t="shared" si="96"/>
        <v>0</v>
      </c>
      <c r="BB59" s="197"/>
      <c r="BC59" s="197"/>
      <c r="BD59" s="197"/>
      <c r="BE59" s="197"/>
      <c r="CN59" s="195" t="b">
        <f t="shared" si="117"/>
        <v>1</v>
      </c>
      <c r="CO59" s="504" t="b">
        <f t="shared" si="118"/>
        <v>0</v>
      </c>
      <c r="CP59" s="504" t="b">
        <f t="shared" si="119"/>
        <v>0</v>
      </c>
      <c r="CQ59" s="504" t="b">
        <f t="shared" si="60"/>
        <v>0</v>
      </c>
      <c r="CR59" s="504" t="b">
        <f t="shared" si="120"/>
        <v>0</v>
      </c>
      <c r="CS59" s="504" t="b">
        <f t="shared" si="121"/>
        <v>0</v>
      </c>
      <c r="CT59" s="504" t="b">
        <f t="shared" si="57"/>
        <v>0</v>
      </c>
      <c r="CU59" s="504" t="b">
        <f t="shared" si="122"/>
        <v>0</v>
      </c>
      <c r="CV59" s="504" t="b">
        <f t="shared" si="123"/>
        <v>0</v>
      </c>
      <c r="CW59" s="504" t="b">
        <f t="shared" si="124"/>
        <v>0</v>
      </c>
      <c r="CX59" s="504" t="b">
        <f t="shared" si="58"/>
        <v>0</v>
      </c>
      <c r="CY59" s="504" t="b">
        <f t="shared" si="125"/>
        <v>0</v>
      </c>
      <c r="CZ59" s="504" t="b">
        <f t="shared" si="126"/>
        <v>0</v>
      </c>
      <c r="DA59" s="504" t="b">
        <f t="shared" si="127"/>
        <v>0</v>
      </c>
      <c r="DB59" s="504" t="b">
        <f t="shared" si="59"/>
        <v>0</v>
      </c>
      <c r="DC59" s="504" t="b">
        <f t="shared" si="128"/>
        <v>0</v>
      </c>
      <c r="DD59" s="504" t="b">
        <f t="shared" si="129"/>
        <v>0</v>
      </c>
      <c r="DE59" s="504" t="b">
        <f t="shared" si="130"/>
        <v>0</v>
      </c>
      <c r="DF59" s="504" t="b">
        <f t="shared" si="131"/>
        <v>0</v>
      </c>
    </row>
    <row r="60" spans="1:110" s="196" customFormat="1" x14ac:dyDescent="0.2">
      <c r="A60" s="204"/>
      <c r="B60" s="204"/>
      <c r="C60" s="491" t="str">
        <f t="shared" si="70"/>
        <v/>
      </c>
      <c r="D60" s="492" t="str">
        <f t="shared" si="71"/>
        <v/>
      </c>
      <c r="E60" s="508">
        <f t="shared" si="61"/>
        <v>0</v>
      </c>
      <c r="F60" s="203">
        <f t="shared" si="85"/>
        <v>0</v>
      </c>
      <c r="G60" s="202" t="str">
        <f t="shared" si="72"/>
        <v>s/Baremo</v>
      </c>
      <c r="H60" s="203">
        <f t="shared" si="97"/>
        <v>0</v>
      </c>
      <c r="I60" s="203">
        <f t="shared" si="86"/>
        <v>0</v>
      </c>
      <c r="J60" s="509" t="str">
        <f t="shared" si="63"/>
        <v/>
      </c>
      <c r="K60" s="201" t="str">
        <f t="shared" si="64"/>
        <v/>
      </c>
      <c r="L60" s="201" t="str">
        <f t="shared" si="65"/>
        <v/>
      </c>
      <c r="M60" s="201" t="str">
        <f t="shared" si="66"/>
        <v/>
      </c>
      <c r="N60" s="201" t="str">
        <f t="shared" si="67"/>
        <v/>
      </c>
      <c r="O60" s="200"/>
      <c r="P60" s="284"/>
      <c r="Q60" s="199">
        <f t="shared" si="45"/>
        <v>0</v>
      </c>
      <c r="R60" s="200"/>
      <c r="S60" s="200"/>
      <c r="T60" s="200"/>
      <c r="U60" s="200"/>
      <c r="V60" s="200"/>
      <c r="W60" s="200"/>
      <c r="X60" s="199">
        <f t="shared" si="87"/>
        <v>0</v>
      </c>
      <c r="Y60" s="200"/>
      <c r="Z60" s="198">
        <f t="shared" si="88"/>
        <v>0</v>
      </c>
      <c r="AA60" s="510">
        <f t="shared" si="5"/>
        <v>0</v>
      </c>
      <c r="AB60" s="511">
        <f t="shared" si="98"/>
        <v>0</v>
      </c>
      <c r="AC60" s="510">
        <f t="shared" si="7"/>
        <v>0</v>
      </c>
      <c r="AD60" s="511">
        <f t="shared" si="99"/>
        <v>0</v>
      </c>
      <c r="AE60" s="510">
        <f t="shared" si="9"/>
        <v>0</v>
      </c>
      <c r="AF60" s="511">
        <f t="shared" si="100"/>
        <v>0</v>
      </c>
      <c r="AG60" s="199">
        <f t="shared" si="101"/>
        <v>0</v>
      </c>
      <c r="AH60" s="199">
        <f t="shared" si="102"/>
        <v>0</v>
      </c>
      <c r="AI60" s="199">
        <f t="shared" si="103"/>
        <v>0</v>
      </c>
      <c r="AJ60" s="199">
        <f t="shared" si="104"/>
        <v>0</v>
      </c>
      <c r="AK60" s="199">
        <f t="shared" si="105"/>
        <v>0</v>
      </c>
      <c r="AL60" s="199">
        <f t="shared" si="106"/>
        <v>0</v>
      </c>
      <c r="AM60" s="199">
        <f t="shared" si="107"/>
        <v>0</v>
      </c>
      <c r="AN60" s="199">
        <f t="shared" si="108"/>
        <v>0</v>
      </c>
      <c r="AO60" s="199">
        <f t="shared" si="109"/>
        <v>0</v>
      </c>
      <c r="AP60" s="199">
        <f t="shared" si="110"/>
        <v>0</v>
      </c>
      <c r="AQ60" s="199">
        <f t="shared" si="111"/>
        <v>0</v>
      </c>
      <c r="AR60" s="199">
        <f t="shared" si="112"/>
        <v>0</v>
      </c>
      <c r="AS60" s="199">
        <f t="shared" si="51"/>
        <v>0</v>
      </c>
      <c r="AT60" s="199">
        <f t="shared" si="68"/>
        <v>0</v>
      </c>
      <c r="AU60" s="199">
        <f t="shared" si="69"/>
        <v>0</v>
      </c>
      <c r="AV60" s="199">
        <f t="shared" si="113"/>
        <v>0</v>
      </c>
      <c r="AW60" s="199">
        <f t="shared" si="92"/>
        <v>0</v>
      </c>
      <c r="AX60" s="199">
        <f t="shared" si="114"/>
        <v>0</v>
      </c>
      <c r="AY60" s="199">
        <f t="shared" si="115"/>
        <v>0</v>
      </c>
      <c r="AZ60" s="199">
        <f t="shared" si="116"/>
        <v>0</v>
      </c>
      <c r="BA60" s="199">
        <f t="shared" si="96"/>
        <v>0</v>
      </c>
      <c r="BB60" s="197"/>
      <c r="BC60" s="197"/>
      <c r="BD60" s="197"/>
      <c r="BE60" s="197"/>
      <c r="CN60" s="195" t="b">
        <f t="shared" si="117"/>
        <v>1</v>
      </c>
      <c r="CO60" s="504" t="b">
        <f t="shared" si="118"/>
        <v>0</v>
      </c>
      <c r="CP60" s="504" t="b">
        <f t="shared" si="119"/>
        <v>0</v>
      </c>
      <c r="CQ60" s="504" t="b">
        <f t="shared" si="60"/>
        <v>0</v>
      </c>
      <c r="CR60" s="504" t="b">
        <f t="shared" si="120"/>
        <v>0</v>
      </c>
      <c r="CS60" s="504" t="b">
        <f t="shared" si="121"/>
        <v>0</v>
      </c>
      <c r="CT60" s="504" t="b">
        <f t="shared" si="57"/>
        <v>0</v>
      </c>
      <c r="CU60" s="504" t="b">
        <f t="shared" si="122"/>
        <v>0</v>
      </c>
      <c r="CV60" s="504" t="b">
        <f t="shared" si="123"/>
        <v>0</v>
      </c>
      <c r="CW60" s="504" t="b">
        <f t="shared" si="124"/>
        <v>0</v>
      </c>
      <c r="CX60" s="504" t="b">
        <f t="shared" si="58"/>
        <v>0</v>
      </c>
      <c r="CY60" s="504" t="b">
        <f t="shared" si="125"/>
        <v>0</v>
      </c>
      <c r="CZ60" s="504" t="b">
        <f t="shared" si="126"/>
        <v>0</v>
      </c>
      <c r="DA60" s="504" t="b">
        <f t="shared" si="127"/>
        <v>0</v>
      </c>
      <c r="DB60" s="504" t="b">
        <f t="shared" si="59"/>
        <v>0</v>
      </c>
      <c r="DC60" s="504" t="b">
        <f t="shared" si="128"/>
        <v>0</v>
      </c>
      <c r="DD60" s="504" t="b">
        <f t="shared" si="129"/>
        <v>0</v>
      </c>
      <c r="DE60" s="504" t="b">
        <f t="shared" si="130"/>
        <v>0</v>
      </c>
      <c r="DF60" s="504" t="b">
        <f t="shared" si="131"/>
        <v>0</v>
      </c>
    </row>
    <row r="61" spans="1:110" s="196" customFormat="1" x14ac:dyDescent="0.2">
      <c r="A61" s="204"/>
      <c r="B61" s="204"/>
      <c r="C61" s="491" t="str">
        <f t="shared" si="70"/>
        <v/>
      </c>
      <c r="D61" s="492" t="str">
        <f t="shared" si="71"/>
        <v/>
      </c>
      <c r="E61" s="508">
        <f t="shared" ref="E61:E92" si="132">IF($G61="s/Baremo",IF($CN61,0,$E$10*VLOOKUP(A61,Baremo,4,0)),IF($G61="s/Margen",H61/(1-J61),IF($G61="Manual",0,0)))</f>
        <v>0</v>
      </c>
      <c r="F61" s="203">
        <f t="shared" si="85"/>
        <v>0</v>
      </c>
      <c r="G61" s="202" t="str">
        <f t="shared" si="72"/>
        <v>s/Baremo</v>
      </c>
      <c r="H61" s="203">
        <f t="shared" si="97"/>
        <v>0</v>
      </c>
      <c r="I61" s="203">
        <f t="shared" si="86"/>
        <v>0</v>
      </c>
      <c r="J61" s="509" t="str">
        <f t="shared" ref="J61:J92" si="133">IF($G61="s/Baremo",IF($CN61,"",IF(F61=0,"",(F61-I61)/F61)),IF($G61="s/Margen",$E$8,IF($G61="Manual",IF(F61=0,"",(F61-I61)/F61),"")))</f>
        <v/>
      </c>
      <c r="K61" s="201" t="str">
        <f t="shared" ref="K61:K92" si="134">IF($CN61,"",IF(VLOOKUP(A61,Baremo,4,0)&gt;0,VLOOKUP(A61,Baremo,4,0),""))</f>
        <v/>
      </c>
      <c r="L61" s="201" t="str">
        <f t="shared" ref="L61:L92" si="135">IF($CN61,"",IF(VLOOKUP(A61,Baremo,5,0)&gt;0,VLOOKUP(A61,Baremo,5,0),""))</f>
        <v/>
      </c>
      <c r="M61" s="201" t="str">
        <f t="shared" ref="M61:M92" si="136">IF($CN61,"",IF(VLOOKUP(A61,Baremo,6,0)&gt;0,VLOOKUP(A61,Baremo,6,0),""))</f>
        <v/>
      </c>
      <c r="N61" s="201" t="str">
        <f t="shared" ref="N61:N92" si="137">IF($CN61,"",IF(VLOOKUP(A61,Baremo,8,0)&gt;0,VLOOKUP(A61,Baremo,8,0),""))</f>
        <v/>
      </c>
      <c r="O61" s="200"/>
      <c r="P61" s="284"/>
      <c r="Q61" s="199">
        <f t="shared" si="45"/>
        <v>0</v>
      </c>
      <c r="R61" s="200"/>
      <c r="S61" s="200"/>
      <c r="T61" s="200"/>
      <c r="U61" s="200"/>
      <c r="V61" s="200"/>
      <c r="W61" s="200"/>
      <c r="X61" s="199">
        <f t="shared" si="87"/>
        <v>0</v>
      </c>
      <c r="Y61" s="200"/>
      <c r="Z61" s="198">
        <f t="shared" si="88"/>
        <v>0</v>
      </c>
      <c r="AA61" s="510">
        <f t="shared" si="5"/>
        <v>0</v>
      </c>
      <c r="AB61" s="511">
        <f t="shared" si="98"/>
        <v>0</v>
      </c>
      <c r="AC61" s="510">
        <f t="shared" si="7"/>
        <v>0</v>
      </c>
      <c r="AD61" s="511">
        <f t="shared" si="99"/>
        <v>0</v>
      </c>
      <c r="AE61" s="510">
        <f t="shared" si="9"/>
        <v>0</v>
      </c>
      <c r="AF61" s="511">
        <f t="shared" si="100"/>
        <v>0</v>
      </c>
      <c r="AG61" s="199">
        <f t="shared" si="101"/>
        <v>0</v>
      </c>
      <c r="AH61" s="199">
        <f t="shared" si="102"/>
        <v>0</v>
      </c>
      <c r="AI61" s="199">
        <f t="shared" si="103"/>
        <v>0</v>
      </c>
      <c r="AJ61" s="199">
        <f t="shared" si="104"/>
        <v>0</v>
      </c>
      <c r="AK61" s="199">
        <f t="shared" si="105"/>
        <v>0</v>
      </c>
      <c r="AL61" s="199">
        <f t="shared" si="106"/>
        <v>0</v>
      </c>
      <c r="AM61" s="199">
        <f t="shared" si="107"/>
        <v>0</v>
      </c>
      <c r="AN61" s="199">
        <f t="shared" si="108"/>
        <v>0</v>
      </c>
      <c r="AO61" s="199">
        <f t="shared" si="109"/>
        <v>0</v>
      </c>
      <c r="AP61" s="199">
        <f t="shared" si="110"/>
        <v>0</v>
      </c>
      <c r="AQ61" s="199">
        <f t="shared" si="111"/>
        <v>0</v>
      </c>
      <c r="AR61" s="199">
        <f t="shared" si="112"/>
        <v>0</v>
      </c>
      <c r="AS61" s="199">
        <f t="shared" si="51"/>
        <v>0</v>
      </c>
      <c r="AT61" s="199">
        <f t="shared" ref="AT61:AT92" si="138">AH61*GG_Compras</f>
        <v>0</v>
      </c>
      <c r="AU61" s="199">
        <f t="shared" ref="AU61:AU92" si="139">AI61*GG_Subc</f>
        <v>0</v>
      </c>
      <c r="AV61" s="199">
        <f t="shared" si="113"/>
        <v>0</v>
      </c>
      <c r="AW61" s="199">
        <f t="shared" si="92"/>
        <v>0</v>
      </c>
      <c r="AX61" s="199">
        <f t="shared" si="114"/>
        <v>0</v>
      </c>
      <c r="AY61" s="199">
        <f t="shared" si="115"/>
        <v>0</v>
      </c>
      <c r="AZ61" s="199">
        <f t="shared" si="116"/>
        <v>0</v>
      </c>
      <c r="BA61" s="199">
        <f t="shared" si="96"/>
        <v>0</v>
      </c>
      <c r="BB61" s="197"/>
      <c r="BC61" s="197"/>
      <c r="BD61" s="197"/>
      <c r="BE61" s="197"/>
      <c r="CN61" s="195" t="b">
        <f t="shared" si="117"/>
        <v>1</v>
      </c>
      <c r="CO61" s="504" t="b">
        <f t="shared" si="118"/>
        <v>0</v>
      </c>
      <c r="CP61" s="504" t="b">
        <f t="shared" si="119"/>
        <v>0</v>
      </c>
      <c r="CQ61" s="504" t="b">
        <f t="shared" si="60"/>
        <v>0</v>
      </c>
      <c r="CR61" s="504" t="b">
        <f t="shared" si="120"/>
        <v>0</v>
      </c>
      <c r="CS61" s="504" t="b">
        <f t="shared" si="121"/>
        <v>0</v>
      </c>
      <c r="CT61" s="504" t="b">
        <f t="shared" si="57"/>
        <v>0</v>
      </c>
      <c r="CU61" s="504" t="b">
        <f t="shared" si="122"/>
        <v>0</v>
      </c>
      <c r="CV61" s="504" t="b">
        <f t="shared" si="123"/>
        <v>0</v>
      </c>
      <c r="CW61" s="504" t="b">
        <f t="shared" si="124"/>
        <v>0</v>
      </c>
      <c r="CX61" s="504" t="b">
        <f t="shared" si="58"/>
        <v>0</v>
      </c>
      <c r="CY61" s="504" t="b">
        <f t="shared" si="125"/>
        <v>0</v>
      </c>
      <c r="CZ61" s="504" t="b">
        <f t="shared" si="126"/>
        <v>0</v>
      </c>
      <c r="DA61" s="504" t="b">
        <f t="shared" si="127"/>
        <v>0</v>
      </c>
      <c r="DB61" s="504" t="b">
        <f t="shared" si="59"/>
        <v>0</v>
      </c>
      <c r="DC61" s="504" t="b">
        <f t="shared" si="128"/>
        <v>0</v>
      </c>
      <c r="DD61" s="504" t="b">
        <f t="shared" si="129"/>
        <v>0</v>
      </c>
      <c r="DE61" s="504" t="b">
        <f t="shared" si="130"/>
        <v>0</v>
      </c>
      <c r="DF61" s="504" t="b">
        <f t="shared" si="131"/>
        <v>0</v>
      </c>
    </row>
    <row r="62" spans="1:110" s="196" customFormat="1" x14ac:dyDescent="0.2">
      <c r="A62" s="204"/>
      <c r="B62" s="204"/>
      <c r="C62" s="491" t="str">
        <f t="shared" ref="C62:C93" si="140">IF($CN62,"",VLOOKUP(A62,Baremo,3,0))</f>
        <v/>
      </c>
      <c r="D62" s="492" t="str">
        <f t="shared" ref="D62:D93" si="141">IF($CN62,"",VLOOKUP(A62,Baremo,2,0))</f>
        <v/>
      </c>
      <c r="E62" s="508">
        <f t="shared" si="132"/>
        <v>0</v>
      </c>
      <c r="F62" s="203">
        <f t="shared" si="85"/>
        <v>0</v>
      </c>
      <c r="G62" s="202" t="str">
        <f t="shared" si="72"/>
        <v>s/Baremo</v>
      </c>
      <c r="H62" s="203">
        <f t="shared" si="97"/>
        <v>0</v>
      </c>
      <c r="I62" s="203">
        <f t="shared" si="86"/>
        <v>0</v>
      </c>
      <c r="J62" s="509" t="str">
        <f t="shared" si="133"/>
        <v/>
      </c>
      <c r="K62" s="201" t="str">
        <f t="shared" si="134"/>
        <v/>
      </c>
      <c r="L62" s="201" t="str">
        <f t="shared" si="135"/>
        <v/>
      </c>
      <c r="M62" s="201" t="str">
        <f t="shared" si="136"/>
        <v/>
      </c>
      <c r="N62" s="201" t="str">
        <f t="shared" si="137"/>
        <v/>
      </c>
      <c r="O62" s="200"/>
      <c r="P62" s="284"/>
      <c r="Q62" s="199">
        <f t="shared" si="45"/>
        <v>0</v>
      </c>
      <c r="R62" s="200"/>
      <c r="S62" s="200"/>
      <c r="T62" s="200"/>
      <c r="U62" s="200"/>
      <c r="V62" s="200"/>
      <c r="W62" s="200"/>
      <c r="X62" s="199">
        <f t="shared" si="87"/>
        <v>0</v>
      </c>
      <c r="Y62" s="200"/>
      <c r="Z62" s="198">
        <f t="shared" si="88"/>
        <v>0</v>
      </c>
      <c r="AA62" s="510">
        <f t="shared" si="5"/>
        <v>0</v>
      </c>
      <c r="AB62" s="511">
        <f t="shared" si="98"/>
        <v>0</v>
      </c>
      <c r="AC62" s="510">
        <f t="shared" si="7"/>
        <v>0</v>
      </c>
      <c r="AD62" s="511">
        <f t="shared" si="99"/>
        <v>0</v>
      </c>
      <c r="AE62" s="510">
        <f t="shared" si="9"/>
        <v>0</v>
      </c>
      <c r="AF62" s="511">
        <f t="shared" si="100"/>
        <v>0</v>
      </c>
      <c r="AG62" s="199">
        <f t="shared" si="101"/>
        <v>0</v>
      </c>
      <c r="AH62" s="199">
        <f t="shared" si="102"/>
        <v>0</v>
      </c>
      <c r="AI62" s="199">
        <f t="shared" si="103"/>
        <v>0</v>
      </c>
      <c r="AJ62" s="199">
        <f t="shared" si="104"/>
        <v>0</v>
      </c>
      <c r="AK62" s="199">
        <f t="shared" si="105"/>
        <v>0</v>
      </c>
      <c r="AL62" s="199">
        <f t="shared" si="106"/>
        <v>0</v>
      </c>
      <c r="AM62" s="199">
        <f t="shared" si="107"/>
        <v>0</v>
      </c>
      <c r="AN62" s="199">
        <f t="shared" si="108"/>
        <v>0</v>
      </c>
      <c r="AO62" s="199">
        <f t="shared" si="109"/>
        <v>0</v>
      </c>
      <c r="AP62" s="199">
        <f t="shared" si="110"/>
        <v>0</v>
      </c>
      <c r="AQ62" s="199">
        <f t="shared" si="111"/>
        <v>0</v>
      </c>
      <c r="AR62" s="199">
        <f t="shared" si="112"/>
        <v>0</v>
      </c>
      <c r="AS62" s="199">
        <f t="shared" si="51"/>
        <v>0</v>
      </c>
      <c r="AT62" s="199">
        <f t="shared" si="138"/>
        <v>0</v>
      </c>
      <c r="AU62" s="199">
        <f t="shared" si="139"/>
        <v>0</v>
      </c>
      <c r="AV62" s="199">
        <f t="shared" si="113"/>
        <v>0</v>
      </c>
      <c r="AW62" s="199">
        <f t="shared" si="92"/>
        <v>0</v>
      </c>
      <c r="AX62" s="199">
        <f t="shared" si="114"/>
        <v>0</v>
      </c>
      <c r="AY62" s="199">
        <f t="shared" si="115"/>
        <v>0</v>
      </c>
      <c r="AZ62" s="199">
        <f t="shared" si="116"/>
        <v>0</v>
      </c>
      <c r="BA62" s="199">
        <f t="shared" si="96"/>
        <v>0</v>
      </c>
      <c r="BB62" s="197"/>
      <c r="BC62" s="197"/>
      <c r="BD62" s="197"/>
      <c r="BE62" s="197"/>
      <c r="CN62" s="195" t="b">
        <f t="shared" si="117"/>
        <v>1</v>
      </c>
      <c r="CO62" s="504" t="b">
        <f t="shared" si="118"/>
        <v>0</v>
      </c>
      <c r="CP62" s="504" t="b">
        <f t="shared" si="119"/>
        <v>0</v>
      </c>
      <c r="CQ62" s="504" t="b">
        <f t="shared" si="60"/>
        <v>0</v>
      </c>
      <c r="CR62" s="504" t="b">
        <f t="shared" si="120"/>
        <v>0</v>
      </c>
      <c r="CS62" s="504" t="b">
        <f t="shared" si="121"/>
        <v>0</v>
      </c>
      <c r="CT62" s="504" t="b">
        <f t="shared" si="57"/>
        <v>0</v>
      </c>
      <c r="CU62" s="504" t="b">
        <f t="shared" si="122"/>
        <v>0</v>
      </c>
      <c r="CV62" s="504" t="b">
        <f t="shared" si="123"/>
        <v>0</v>
      </c>
      <c r="CW62" s="504" t="b">
        <f t="shared" si="124"/>
        <v>0</v>
      </c>
      <c r="CX62" s="504" t="b">
        <f t="shared" si="58"/>
        <v>0</v>
      </c>
      <c r="CY62" s="504" t="b">
        <f t="shared" si="125"/>
        <v>0</v>
      </c>
      <c r="CZ62" s="504" t="b">
        <f t="shared" si="126"/>
        <v>0</v>
      </c>
      <c r="DA62" s="504" t="b">
        <f t="shared" si="127"/>
        <v>0</v>
      </c>
      <c r="DB62" s="504" t="b">
        <f t="shared" si="59"/>
        <v>0</v>
      </c>
      <c r="DC62" s="504" t="b">
        <f t="shared" si="128"/>
        <v>0</v>
      </c>
      <c r="DD62" s="504" t="b">
        <f t="shared" si="129"/>
        <v>0</v>
      </c>
      <c r="DE62" s="504" t="b">
        <f t="shared" si="130"/>
        <v>0</v>
      </c>
      <c r="DF62" s="504" t="b">
        <f t="shared" si="131"/>
        <v>0</v>
      </c>
    </row>
    <row r="63" spans="1:110" s="196" customFormat="1" x14ac:dyDescent="0.2">
      <c r="A63" s="204"/>
      <c r="B63" s="204"/>
      <c r="C63" s="491" t="str">
        <f t="shared" si="140"/>
        <v/>
      </c>
      <c r="D63" s="492" t="str">
        <f t="shared" si="141"/>
        <v/>
      </c>
      <c r="E63" s="508">
        <f t="shared" si="132"/>
        <v>0</v>
      </c>
      <c r="F63" s="203">
        <f t="shared" si="85"/>
        <v>0</v>
      </c>
      <c r="G63" s="202" t="str">
        <f t="shared" si="72"/>
        <v>s/Baremo</v>
      </c>
      <c r="H63" s="203">
        <f t="shared" si="97"/>
        <v>0</v>
      </c>
      <c r="I63" s="203">
        <f t="shared" si="86"/>
        <v>0</v>
      </c>
      <c r="J63" s="509" t="str">
        <f t="shared" si="133"/>
        <v/>
      </c>
      <c r="K63" s="201" t="str">
        <f t="shared" si="134"/>
        <v/>
      </c>
      <c r="L63" s="201" t="str">
        <f t="shared" si="135"/>
        <v/>
      </c>
      <c r="M63" s="201" t="str">
        <f t="shared" si="136"/>
        <v/>
      </c>
      <c r="N63" s="201" t="str">
        <f t="shared" si="137"/>
        <v/>
      </c>
      <c r="O63" s="200"/>
      <c r="P63" s="284"/>
      <c r="Q63" s="199">
        <f t="shared" si="45"/>
        <v>0</v>
      </c>
      <c r="R63" s="200"/>
      <c r="S63" s="200"/>
      <c r="T63" s="200"/>
      <c r="U63" s="200"/>
      <c r="V63" s="200"/>
      <c r="W63" s="200"/>
      <c r="X63" s="199">
        <f t="shared" si="87"/>
        <v>0</v>
      </c>
      <c r="Y63" s="200"/>
      <c r="Z63" s="198">
        <f t="shared" si="88"/>
        <v>0</v>
      </c>
      <c r="AA63" s="510">
        <f t="shared" si="5"/>
        <v>0</v>
      </c>
      <c r="AB63" s="511">
        <f t="shared" si="98"/>
        <v>0</v>
      </c>
      <c r="AC63" s="510">
        <f t="shared" si="7"/>
        <v>0</v>
      </c>
      <c r="AD63" s="511">
        <f t="shared" si="99"/>
        <v>0</v>
      </c>
      <c r="AE63" s="510">
        <f t="shared" si="9"/>
        <v>0</v>
      </c>
      <c r="AF63" s="511">
        <f t="shared" si="100"/>
        <v>0</v>
      </c>
      <c r="AG63" s="199">
        <f t="shared" si="101"/>
        <v>0</v>
      </c>
      <c r="AH63" s="199">
        <f t="shared" si="102"/>
        <v>0</v>
      </c>
      <c r="AI63" s="199">
        <f t="shared" si="103"/>
        <v>0</v>
      </c>
      <c r="AJ63" s="199">
        <f t="shared" si="104"/>
        <v>0</v>
      </c>
      <c r="AK63" s="199">
        <f t="shared" si="105"/>
        <v>0</v>
      </c>
      <c r="AL63" s="199">
        <f t="shared" si="106"/>
        <v>0</v>
      </c>
      <c r="AM63" s="199">
        <f t="shared" si="107"/>
        <v>0</v>
      </c>
      <c r="AN63" s="199">
        <f t="shared" si="108"/>
        <v>0</v>
      </c>
      <c r="AO63" s="199">
        <f t="shared" si="109"/>
        <v>0</v>
      </c>
      <c r="AP63" s="199">
        <f t="shared" si="110"/>
        <v>0</v>
      </c>
      <c r="AQ63" s="199">
        <f t="shared" si="111"/>
        <v>0</v>
      </c>
      <c r="AR63" s="199">
        <f t="shared" si="112"/>
        <v>0</v>
      </c>
      <c r="AS63" s="199">
        <f t="shared" si="51"/>
        <v>0</v>
      </c>
      <c r="AT63" s="199">
        <f t="shared" si="138"/>
        <v>0</v>
      </c>
      <c r="AU63" s="199">
        <f t="shared" si="139"/>
        <v>0</v>
      </c>
      <c r="AV63" s="199">
        <f t="shared" si="113"/>
        <v>0</v>
      </c>
      <c r="AW63" s="199">
        <f t="shared" si="92"/>
        <v>0</v>
      </c>
      <c r="AX63" s="199">
        <f t="shared" si="114"/>
        <v>0</v>
      </c>
      <c r="AY63" s="199">
        <f t="shared" si="115"/>
        <v>0</v>
      </c>
      <c r="AZ63" s="199">
        <f t="shared" si="116"/>
        <v>0</v>
      </c>
      <c r="BA63" s="199">
        <f t="shared" si="96"/>
        <v>0</v>
      </c>
      <c r="BB63" s="197"/>
      <c r="BC63" s="197"/>
      <c r="BD63" s="197"/>
      <c r="BE63" s="197"/>
      <c r="CN63" s="195" t="b">
        <f t="shared" si="117"/>
        <v>1</v>
      </c>
      <c r="CO63" s="504" t="b">
        <f t="shared" si="118"/>
        <v>0</v>
      </c>
      <c r="CP63" s="504" t="b">
        <f t="shared" si="119"/>
        <v>0</v>
      </c>
      <c r="CQ63" s="504" t="b">
        <f t="shared" si="60"/>
        <v>0</v>
      </c>
      <c r="CR63" s="504" t="b">
        <f t="shared" si="120"/>
        <v>0</v>
      </c>
      <c r="CS63" s="504" t="b">
        <f t="shared" si="121"/>
        <v>0</v>
      </c>
      <c r="CT63" s="504" t="b">
        <f t="shared" si="57"/>
        <v>0</v>
      </c>
      <c r="CU63" s="504" t="b">
        <f t="shared" si="122"/>
        <v>0</v>
      </c>
      <c r="CV63" s="504" t="b">
        <f t="shared" si="123"/>
        <v>0</v>
      </c>
      <c r="CW63" s="504" t="b">
        <f t="shared" si="124"/>
        <v>0</v>
      </c>
      <c r="CX63" s="504" t="b">
        <f t="shared" si="58"/>
        <v>0</v>
      </c>
      <c r="CY63" s="504" t="b">
        <f t="shared" si="125"/>
        <v>0</v>
      </c>
      <c r="CZ63" s="504" t="b">
        <f t="shared" si="126"/>
        <v>0</v>
      </c>
      <c r="DA63" s="504" t="b">
        <f t="shared" si="127"/>
        <v>0</v>
      </c>
      <c r="DB63" s="504" t="b">
        <f t="shared" si="59"/>
        <v>0</v>
      </c>
      <c r="DC63" s="504" t="b">
        <f t="shared" si="128"/>
        <v>0</v>
      </c>
      <c r="DD63" s="504" t="b">
        <f t="shared" si="129"/>
        <v>0</v>
      </c>
      <c r="DE63" s="504" t="b">
        <f t="shared" si="130"/>
        <v>0</v>
      </c>
      <c r="DF63" s="504" t="b">
        <f t="shared" si="131"/>
        <v>0</v>
      </c>
    </row>
    <row r="64" spans="1:110" s="196" customFormat="1" x14ac:dyDescent="0.2">
      <c r="A64" s="204"/>
      <c r="B64" s="204"/>
      <c r="C64" s="491" t="str">
        <f t="shared" si="140"/>
        <v/>
      </c>
      <c r="D64" s="492" t="str">
        <f t="shared" si="141"/>
        <v/>
      </c>
      <c r="E64" s="508">
        <f t="shared" si="132"/>
        <v>0</v>
      </c>
      <c r="F64" s="203">
        <f t="shared" si="85"/>
        <v>0</v>
      </c>
      <c r="G64" s="202" t="str">
        <f t="shared" si="72"/>
        <v>s/Baremo</v>
      </c>
      <c r="H64" s="203">
        <f t="shared" si="97"/>
        <v>0</v>
      </c>
      <c r="I64" s="203">
        <f t="shared" si="86"/>
        <v>0</v>
      </c>
      <c r="J64" s="509" t="str">
        <f t="shared" si="133"/>
        <v/>
      </c>
      <c r="K64" s="201" t="str">
        <f t="shared" si="134"/>
        <v/>
      </c>
      <c r="L64" s="201" t="str">
        <f t="shared" si="135"/>
        <v/>
      </c>
      <c r="M64" s="201" t="str">
        <f t="shared" si="136"/>
        <v/>
      </c>
      <c r="N64" s="201" t="str">
        <f t="shared" si="137"/>
        <v/>
      </c>
      <c r="O64" s="200"/>
      <c r="P64" s="284"/>
      <c r="Q64" s="199">
        <f t="shared" si="45"/>
        <v>0</v>
      </c>
      <c r="R64" s="200"/>
      <c r="S64" s="200"/>
      <c r="T64" s="200"/>
      <c r="U64" s="200"/>
      <c r="V64" s="200"/>
      <c r="W64" s="200"/>
      <c r="X64" s="199">
        <f t="shared" si="87"/>
        <v>0</v>
      </c>
      <c r="Y64" s="200"/>
      <c r="Z64" s="198">
        <f t="shared" si="88"/>
        <v>0</v>
      </c>
      <c r="AA64" s="510">
        <f t="shared" si="5"/>
        <v>0</v>
      </c>
      <c r="AB64" s="511">
        <f t="shared" si="98"/>
        <v>0</v>
      </c>
      <c r="AC64" s="510">
        <f t="shared" si="7"/>
        <v>0</v>
      </c>
      <c r="AD64" s="511">
        <f t="shared" si="99"/>
        <v>0</v>
      </c>
      <c r="AE64" s="510">
        <f t="shared" si="9"/>
        <v>0</v>
      </c>
      <c r="AF64" s="511">
        <f t="shared" si="100"/>
        <v>0</v>
      </c>
      <c r="AG64" s="199">
        <f t="shared" si="101"/>
        <v>0</v>
      </c>
      <c r="AH64" s="199">
        <f t="shared" si="102"/>
        <v>0</v>
      </c>
      <c r="AI64" s="199">
        <f t="shared" si="103"/>
        <v>0</v>
      </c>
      <c r="AJ64" s="199">
        <f t="shared" si="104"/>
        <v>0</v>
      </c>
      <c r="AK64" s="199">
        <f t="shared" si="105"/>
        <v>0</v>
      </c>
      <c r="AL64" s="199">
        <f t="shared" si="106"/>
        <v>0</v>
      </c>
      <c r="AM64" s="199">
        <f t="shared" si="107"/>
        <v>0</v>
      </c>
      <c r="AN64" s="199">
        <f t="shared" si="108"/>
        <v>0</v>
      </c>
      <c r="AO64" s="199">
        <f t="shared" si="109"/>
        <v>0</v>
      </c>
      <c r="AP64" s="199">
        <f t="shared" si="110"/>
        <v>0</v>
      </c>
      <c r="AQ64" s="199">
        <f t="shared" si="111"/>
        <v>0</v>
      </c>
      <c r="AR64" s="199">
        <f t="shared" si="112"/>
        <v>0</v>
      </c>
      <c r="AS64" s="199">
        <f t="shared" si="51"/>
        <v>0</v>
      </c>
      <c r="AT64" s="199">
        <f t="shared" si="138"/>
        <v>0</v>
      </c>
      <c r="AU64" s="199">
        <f t="shared" si="139"/>
        <v>0</v>
      </c>
      <c r="AV64" s="199">
        <f t="shared" si="113"/>
        <v>0</v>
      </c>
      <c r="AW64" s="199">
        <f t="shared" si="92"/>
        <v>0</v>
      </c>
      <c r="AX64" s="199">
        <f t="shared" si="114"/>
        <v>0</v>
      </c>
      <c r="AY64" s="199">
        <f t="shared" si="115"/>
        <v>0</v>
      </c>
      <c r="AZ64" s="199">
        <f t="shared" si="116"/>
        <v>0</v>
      </c>
      <c r="BA64" s="199">
        <f t="shared" si="96"/>
        <v>0</v>
      </c>
      <c r="BB64" s="197"/>
      <c r="BC64" s="197"/>
      <c r="BD64" s="197"/>
      <c r="BE64" s="197"/>
      <c r="CN64" s="195" t="b">
        <f t="shared" si="117"/>
        <v>1</v>
      </c>
      <c r="CO64" s="504" t="b">
        <f t="shared" si="118"/>
        <v>0</v>
      </c>
      <c r="CP64" s="504" t="b">
        <f t="shared" si="119"/>
        <v>0</v>
      </c>
      <c r="CQ64" s="504" t="b">
        <f t="shared" si="60"/>
        <v>0</v>
      </c>
      <c r="CR64" s="504" t="b">
        <f t="shared" si="120"/>
        <v>0</v>
      </c>
      <c r="CS64" s="504" t="b">
        <f t="shared" si="121"/>
        <v>0</v>
      </c>
      <c r="CT64" s="504" t="b">
        <f t="shared" si="57"/>
        <v>0</v>
      </c>
      <c r="CU64" s="504" t="b">
        <f t="shared" si="122"/>
        <v>0</v>
      </c>
      <c r="CV64" s="504" t="b">
        <f t="shared" si="123"/>
        <v>0</v>
      </c>
      <c r="CW64" s="504" t="b">
        <f t="shared" si="124"/>
        <v>0</v>
      </c>
      <c r="CX64" s="504" t="b">
        <f t="shared" si="58"/>
        <v>0</v>
      </c>
      <c r="CY64" s="504" t="b">
        <f t="shared" si="125"/>
        <v>0</v>
      </c>
      <c r="CZ64" s="504" t="b">
        <f t="shared" si="126"/>
        <v>0</v>
      </c>
      <c r="DA64" s="504" t="b">
        <f t="shared" si="127"/>
        <v>0</v>
      </c>
      <c r="DB64" s="504" t="b">
        <f t="shared" si="59"/>
        <v>0</v>
      </c>
      <c r="DC64" s="504" t="b">
        <f t="shared" si="128"/>
        <v>0</v>
      </c>
      <c r="DD64" s="504" t="b">
        <f t="shared" si="129"/>
        <v>0</v>
      </c>
      <c r="DE64" s="504" t="b">
        <f t="shared" si="130"/>
        <v>0</v>
      </c>
      <c r="DF64" s="504" t="b">
        <f t="shared" si="131"/>
        <v>0</v>
      </c>
    </row>
    <row r="65" spans="1:110" s="196" customFormat="1" x14ac:dyDescent="0.2">
      <c r="A65" s="204"/>
      <c r="B65" s="204"/>
      <c r="C65" s="491" t="str">
        <f t="shared" si="140"/>
        <v/>
      </c>
      <c r="D65" s="492" t="str">
        <f t="shared" si="141"/>
        <v/>
      </c>
      <c r="E65" s="508">
        <f t="shared" si="132"/>
        <v>0</v>
      </c>
      <c r="F65" s="203">
        <f t="shared" si="85"/>
        <v>0</v>
      </c>
      <c r="G65" s="202" t="str">
        <f t="shared" si="72"/>
        <v>s/Baremo</v>
      </c>
      <c r="H65" s="203">
        <f t="shared" si="97"/>
        <v>0</v>
      </c>
      <c r="I65" s="203">
        <f t="shared" si="86"/>
        <v>0</v>
      </c>
      <c r="J65" s="509" t="str">
        <f t="shared" si="133"/>
        <v/>
      </c>
      <c r="K65" s="201" t="str">
        <f t="shared" si="134"/>
        <v/>
      </c>
      <c r="L65" s="201" t="str">
        <f t="shared" si="135"/>
        <v/>
      </c>
      <c r="M65" s="201" t="str">
        <f t="shared" si="136"/>
        <v/>
      </c>
      <c r="N65" s="201" t="str">
        <f t="shared" si="137"/>
        <v/>
      </c>
      <c r="O65" s="200"/>
      <c r="P65" s="284"/>
      <c r="Q65" s="199">
        <f t="shared" si="45"/>
        <v>0</v>
      </c>
      <c r="R65" s="200"/>
      <c r="S65" s="200"/>
      <c r="T65" s="200"/>
      <c r="U65" s="200"/>
      <c r="V65" s="200"/>
      <c r="W65" s="200"/>
      <c r="X65" s="199">
        <f t="shared" si="87"/>
        <v>0</v>
      </c>
      <c r="Y65" s="200"/>
      <c r="Z65" s="198">
        <f t="shared" si="88"/>
        <v>0</v>
      </c>
      <c r="AA65" s="510">
        <f t="shared" si="5"/>
        <v>0</v>
      </c>
      <c r="AB65" s="511">
        <f t="shared" si="98"/>
        <v>0</v>
      </c>
      <c r="AC65" s="510">
        <f t="shared" si="7"/>
        <v>0</v>
      </c>
      <c r="AD65" s="511">
        <f t="shared" si="99"/>
        <v>0</v>
      </c>
      <c r="AE65" s="510">
        <f t="shared" si="9"/>
        <v>0</v>
      </c>
      <c r="AF65" s="511">
        <f t="shared" si="100"/>
        <v>0</v>
      </c>
      <c r="AG65" s="199">
        <f t="shared" si="101"/>
        <v>0</v>
      </c>
      <c r="AH65" s="199">
        <f t="shared" si="102"/>
        <v>0</v>
      </c>
      <c r="AI65" s="199">
        <f t="shared" si="103"/>
        <v>0</v>
      </c>
      <c r="AJ65" s="199">
        <f t="shared" si="104"/>
        <v>0</v>
      </c>
      <c r="AK65" s="199">
        <f t="shared" si="105"/>
        <v>0</v>
      </c>
      <c r="AL65" s="199">
        <f t="shared" si="106"/>
        <v>0</v>
      </c>
      <c r="AM65" s="199">
        <f t="shared" si="107"/>
        <v>0</v>
      </c>
      <c r="AN65" s="199">
        <f t="shared" si="108"/>
        <v>0</v>
      </c>
      <c r="AO65" s="199">
        <f t="shared" si="109"/>
        <v>0</v>
      </c>
      <c r="AP65" s="199">
        <f t="shared" si="110"/>
        <v>0</v>
      </c>
      <c r="AQ65" s="199">
        <f t="shared" si="111"/>
        <v>0</v>
      </c>
      <c r="AR65" s="199">
        <f t="shared" si="112"/>
        <v>0</v>
      </c>
      <c r="AS65" s="199">
        <f t="shared" si="51"/>
        <v>0</v>
      </c>
      <c r="AT65" s="199">
        <f t="shared" si="138"/>
        <v>0</v>
      </c>
      <c r="AU65" s="199">
        <f t="shared" si="139"/>
        <v>0</v>
      </c>
      <c r="AV65" s="199">
        <f t="shared" si="113"/>
        <v>0</v>
      </c>
      <c r="AW65" s="199">
        <f t="shared" si="92"/>
        <v>0</v>
      </c>
      <c r="AX65" s="199">
        <f t="shared" si="114"/>
        <v>0</v>
      </c>
      <c r="AY65" s="199">
        <f t="shared" si="115"/>
        <v>0</v>
      </c>
      <c r="AZ65" s="199">
        <f t="shared" si="116"/>
        <v>0</v>
      </c>
      <c r="BA65" s="199">
        <f t="shared" si="96"/>
        <v>0</v>
      </c>
      <c r="BB65" s="197"/>
      <c r="BC65" s="197"/>
      <c r="BD65" s="197"/>
      <c r="BE65" s="197"/>
      <c r="CN65" s="195" t="b">
        <f t="shared" si="117"/>
        <v>1</v>
      </c>
      <c r="CO65" s="504" t="b">
        <f t="shared" si="118"/>
        <v>0</v>
      </c>
      <c r="CP65" s="504" t="b">
        <f t="shared" si="119"/>
        <v>0</v>
      </c>
      <c r="CQ65" s="504" t="b">
        <f t="shared" si="60"/>
        <v>0</v>
      </c>
      <c r="CR65" s="504" t="b">
        <f t="shared" si="120"/>
        <v>0</v>
      </c>
      <c r="CS65" s="504" t="b">
        <f t="shared" si="121"/>
        <v>0</v>
      </c>
      <c r="CT65" s="504" t="b">
        <f t="shared" si="57"/>
        <v>0</v>
      </c>
      <c r="CU65" s="504" t="b">
        <f t="shared" si="122"/>
        <v>0</v>
      </c>
      <c r="CV65" s="504" t="b">
        <f t="shared" si="123"/>
        <v>0</v>
      </c>
      <c r="CW65" s="504" t="b">
        <f t="shared" si="124"/>
        <v>0</v>
      </c>
      <c r="CX65" s="504" t="b">
        <f t="shared" si="58"/>
        <v>0</v>
      </c>
      <c r="CY65" s="504" t="b">
        <f t="shared" si="125"/>
        <v>0</v>
      </c>
      <c r="CZ65" s="504" t="b">
        <f t="shared" si="126"/>
        <v>0</v>
      </c>
      <c r="DA65" s="504" t="b">
        <f t="shared" si="127"/>
        <v>0</v>
      </c>
      <c r="DB65" s="504" t="b">
        <f t="shared" si="59"/>
        <v>0</v>
      </c>
      <c r="DC65" s="504" t="b">
        <f t="shared" si="128"/>
        <v>0</v>
      </c>
      <c r="DD65" s="504" t="b">
        <f t="shared" si="129"/>
        <v>0</v>
      </c>
      <c r="DE65" s="504" t="b">
        <f t="shared" si="130"/>
        <v>0</v>
      </c>
      <c r="DF65" s="504" t="b">
        <f t="shared" si="131"/>
        <v>0</v>
      </c>
    </row>
    <row r="66" spans="1:110" s="196" customFormat="1" x14ac:dyDescent="0.2">
      <c r="A66" s="204"/>
      <c r="B66" s="204"/>
      <c r="C66" s="491" t="str">
        <f t="shared" si="140"/>
        <v/>
      </c>
      <c r="D66" s="492" t="str">
        <f t="shared" si="141"/>
        <v/>
      </c>
      <c r="E66" s="508">
        <f t="shared" si="132"/>
        <v>0</v>
      </c>
      <c r="F66" s="203">
        <f t="shared" si="85"/>
        <v>0</v>
      </c>
      <c r="G66" s="202" t="str">
        <f t="shared" si="72"/>
        <v>s/Baremo</v>
      </c>
      <c r="H66" s="203">
        <f t="shared" si="97"/>
        <v>0</v>
      </c>
      <c r="I66" s="203">
        <f t="shared" si="86"/>
        <v>0</v>
      </c>
      <c r="J66" s="509" t="str">
        <f t="shared" si="133"/>
        <v/>
      </c>
      <c r="K66" s="201" t="str">
        <f t="shared" si="134"/>
        <v/>
      </c>
      <c r="L66" s="201" t="str">
        <f t="shared" si="135"/>
        <v/>
      </c>
      <c r="M66" s="201" t="str">
        <f t="shared" si="136"/>
        <v/>
      </c>
      <c r="N66" s="201" t="str">
        <f t="shared" si="137"/>
        <v/>
      </c>
      <c r="O66" s="200"/>
      <c r="P66" s="284"/>
      <c r="Q66" s="199">
        <f t="shared" si="45"/>
        <v>0</v>
      </c>
      <c r="R66" s="200"/>
      <c r="S66" s="200"/>
      <c r="T66" s="200"/>
      <c r="U66" s="200"/>
      <c r="V66" s="200"/>
      <c r="W66" s="200"/>
      <c r="X66" s="199">
        <f t="shared" si="87"/>
        <v>0</v>
      </c>
      <c r="Y66" s="200"/>
      <c r="Z66" s="198">
        <f t="shared" si="88"/>
        <v>0</v>
      </c>
      <c r="AA66" s="510">
        <f t="shared" si="5"/>
        <v>0</v>
      </c>
      <c r="AB66" s="511">
        <f t="shared" si="98"/>
        <v>0</v>
      </c>
      <c r="AC66" s="510">
        <f t="shared" si="7"/>
        <v>0</v>
      </c>
      <c r="AD66" s="511">
        <f t="shared" si="99"/>
        <v>0</v>
      </c>
      <c r="AE66" s="510">
        <f t="shared" si="9"/>
        <v>0</v>
      </c>
      <c r="AF66" s="511">
        <f t="shared" si="100"/>
        <v>0</v>
      </c>
      <c r="AG66" s="199">
        <f t="shared" si="101"/>
        <v>0</v>
      </c>
      <c r="AH66" s="199">
        <f t="shared" si="102"/>
        <v>0</v>
      </c>
      <c r="AI66" s="199">
        <f t="shared" si="103"/>
        <v>0</v>
      </c>
      <c r="AJ66" s="199">
        <f t="shared" si="104"/>
        <v>0</v>
      </c>
      <c r="AK66" s="199">
        <f t="shared" si="105"/>
        <v>0</v>
      </c>
      <c r="AL66" s="199">
        <f t="shared" si="106"/>
        <v>0</v>
      </c>
      <c r="AM66" s="199">
        <f t="shared" si="107"/>
        <v>0</v>
      </c>
      <c r="AN66" s="199">
        <f t="shared" si="108"/>
        <v>0</v>
      </c>
      <c r="AO66" s="199">
        <f t="shared" si="109"/>
        <v>0</v>
      </c>
      <c r="AP66" s="199">
        <f t="shared" si="110"/>
        <v>0</v>
      </c>
      <c r="AQ66" s="199">
        <f t="shared" si="111"/>
        <v>0</v>
      </c>
      <c r="AR66" s="199">
        <f t="shared" si="112"/>
        <v>0</v>
      </c>
      <c r="AS66" s="199">
        <f t="shared" si="51"/>
        <v>0</v>
      </c>
      <c r="AT66" s="199">
        <f t="shared" si="138"/>
        <v>0</v>
      </c>
      <c r="AU66" s="199">
        <f t="shared" si="139"/>
        <v>0</v>
      </c>
      <c r="AV66" s="199">
        <f t="shared" si="113"/>
        <v>0</v>
      </c>
      <c r="AW66" s="199">
        <f t="shared" si="92"/>
        <v>0</v>
      </c>
      <c r="AX66" s="199">
        <f t="shared" si="114"/>
        <v>0</v>
      </c>
      <c r="AY66" s="199">
        <f t="shared" si="115"/>
        <v>0</v>
      </c>
      <c r="AZ66" s="199">
        <f t="shared" si="116"/>
        <v>0</v>
      </c>
      <c r="BA66" s="199">
        <f t="shared" si="96"/>
        <v>0</v>
      </c>
      <c r="BB66" s="197"/>
      <c r="BC66" s="197"/>
      <c r="BD66" s="197"/>
      <c r="BE66" s="197"/>
      <c r="CN66" s="195" t="b">
        <f t="shared" si="117"/>
        <v>1</v>
      </c>
      <c r="CO66" s="504" t="b">
        <f t="shared" si="118"/>
        <v>0</v>
      </c>
      <c r="CP66" s="504" t="b">
        <f t="shared" si="119"/>
        <v>0</v>
      </c>
      <c r="CQ66" s="504" t="b">
        <f t="shared" si="60"/>
        <v>0</v>
      </c>
      <c r="CR66" s="504" t="b">
        <f t="shared" si="120"/>
        <v>0</v>
      </c>
      <c r="CS66" s="504" t="b">
        <f t="shared" si="121"/>
        <v>0</v>
      </c>
      <c r="CT66" s="504" t="b">
        <f t="shared" si="57"/>
        <v>0</v>
      </c>
      <c r="CU66" s="504" t="b">
        <f t="shared" si="122"/>
        <v>0</v>
      </c>
      <c r="CV66" s="504" t="b">
        <f t="shared" si="123"/>
        <v>0</v>
      </c>
      <c r="CW66" s="504" t="b">
        <f t="shared" si="124"/>
        <v>0</v>
      </c>
      <c r="CX66" s="504" t="b">
        <f t="shared" si="58"/>
        <v>0</v>
      </c>
      <c r="CY66" s="504" t="b">
        <f t="shared" si="125"/>
        <v>0</v>
      </c>
      <c r="CZ66" s="504" t="b">
        <f t="shared" si="126"/>
        <v>0</v>
      </c>
      <c r="DA66" s="504" t="b">
        <f t="shared" si="127"/>
        <v>0</v>
      </c>
      <c r="DB66" s="504" t="b">
        <f t="shared" si="59"/>
        <v>0</v>
      </c>
      <c r="DC66" s="504" t="b">
        <f t="shared" si="128"/>
        <v>0</v>
      </c>
      <c r="DD66" s="504" t="b">
        <f t="shared" si="129"/>
        <v>0</v>
      </c>
      <c r="DE66" s="504" t="b">
        <f t="shared" si="130"/>
        <v>0</v>
      </c>
      <c r="DF66" s="504" t="b">
        <f t="shared" si="131"/>
        <v>0</v>
      </c>
    </row>
    <row r="67" spans="1:110" s="196" customFormat="1" x14ac:dyDescent="0.2">
      <c r="A67" s="204"/>
      <c r="B67" s="204"/>
      <c r="C67" s="491" t="str">
        <f t="shared" si="140"/>
        <v/>
      </c>
      <c r="D67" s="492" t="str">
        <f t="shared" si="141"/>
        <v/>
      </c>
      <c r="E67" s="508">
        <f t="shared" si="132"/>
        <v>0</v>
      </c>
      <c r="F67" s="203">
        <f t="shared" si="85"/>
        <v>0</v>
      </c>
      <c r="G67" s="202" t="str">
        <f t="shared" si="72"/>
        <v>s/Baremo</v>
      </c>
      <c r="H67" s="203">
        <f t="shared" si="97"/>
        <v>0</v>
      </c>
      <c r="I67" s="203">
        <f t="shared" si="86"/>
        <v>0</v>
      </c>
      <c r="J67" s="509" t="str">
        <f t="shared" si="133"/>
        <v/>
      </c>
      <c r="K67" s="201" t="str">
        <f t="shared" si="134"/>
        <v/>
      </c>
      <c r="L67" s="201" t="str">
        <f t="shared" si="135"/>
        <v/>
      </c>
      <c r="M67" s="201" t="str">
        <f t="shared" si="136"/>
        <v/>
      </c>
      <c r="N67" s="201" t="str">
        <f t="shared" si="137"/>
        <v/>
      </c>
      <c r="O67" s="200"/>
      <c r="P67" s="284"/>
      <c r="Q67" s="199">
        <f t="shared" si="45"/>
        <v>0</v>
      </c>
      <c r="R67" s="200"/>
      <c r="S67" s="200"/>
      <c r="T67" s="200"/>
      <c r="U67" s="200"/>
      <c r="V67" s="200"/>
      <c r="W67" s="200"/>
      <c r="X67" s="199">
        <f t="shared" si="87"/>
        <v>0</v>
      </c>
      <c r="Y67" s="200"/>
      <c r="Z67" s="198">
        <f t="shared" si="88"/>
        <v>0</v>
      </c>
      <c r="AA67" s="510">
        <f t="shared" si="5"/>
        <v>0</v>
      </c>
      <c r="AB67" s="511">
        <f t="shared" si="98"/>
        <v>0</v>
      </c>
      <c r="AC67" s="510">
        <f t="shared" si="7"/>
        <v>0</v>
      </c>
      <c r="AD67" s="511">
        <f t="shared" si="99"/>
        <v>0</v>
      </c>
      <c r="AE67" s="510">
        <f t="shared" si="9"/>
        <v>0</v>
      </c>
      <c r="AF67" s="511">
        <f t="shared" si="100"/>
        <v>0</v>
      </c>
      <c r="AG67" s="199">
        <f t="shared" si="101"/>
        <v>0</v>
      </c>
      <c r="AH67" s="199">
        <f t="shared" si="102"/>
        <v>0</v>
      </c>
      <c r="AI67" s="199">
        <f t="shared" si="103"/>
        <v>0</v>
      </c>
      <c r="AJ67" s="199">
        <f t="shared" si="104"/>
        <v>0</v>
      </c>
      <c r="AK67" s="199">
        <f t="shared" si="105"/>
        <v>0</v>
      </c>
      <c r="AL67" s="199">
        <f t="shared" si="106"/>
        <v>0</v>
      </c>
      <c r="AM67" s="199">
        <f t="shared" si="107"/>
        <v>0</v>
      </c>
      <c r="AN67" s="199">
        <f t="shared" si="108"/>
        <v>0</v>
      </c>
      <c r="AO67" s="199">
        <f t="shared" si="109"/>
        <v>0</v>
      </c>
      <c r="AP67" s="199">
        <f t="shared" si="110"/>
        <v>0</v>
      </c>
      <c r="AQ67" s="199">
        <f t="shared" si="111"/>
        <v>0</v>
      </c>
      <c r="AR67" s="199">
        <f t="shared" si="112"/>
        <v>0</v>
      </c>
      <c r="AS67" s="199">
        <f t="shared" si="51"/>
        <v>0</v>
      </c>
      <c r="AT67" s="199">
        <f t="shared" si="138"/>
        <v>0</v>
      </c>
      <c r="AU67" s="199">
        <f t="shared" si="139"/>
        <v>0</v>
      </c>
      <c r="AV67" s="199">
        <f t="shared" si="113"/>
        <v>0</v>
      </c>
      <c r="AW67" s="199">
        <f t="shared" si="92"/>
        <v>0</v>
      </c>
      <c r="AX67" s="199">
        <f t="shared" si="114"/>
        <v>0</v>
      </c>
      <c r="AY67" s="199">
        <f t="shared" si="115"/>
        <v>0</v>
      </c>
      <c r="AZ67" s="199">
        <f t="shared" si="116"/>
        <v>0</v>
      </c>
      <c r="BA67" s="199">
        <f t="shared" si="96"/>
        <v>0</v>
      </c>
      <c r="BB67" s="197"/>
      <c r="BC67" s="197"/>
      <c r="BD67" s="197"/>
      <c r="BE67" s="197"/>
      <c r="CN67" s="195" t="b">
        <f t="shared" si="117"/>
        <v>1</v>
      </c>
      <c r="CO67" s="504" t="b">
        <f t="shared" si="118"/>
        <v>0</v>
      </c>
      <c r="CP67" s="504" t="b">
        <f t="shared" si="119"/>
        <v>0</v>
      </c>
      <c r="CQ67" s="504" t="b">
        <f t="shared" si="60"/>
        <v>0</v>
      </c>
      <c r="CR67" s="504" t="b">
        <f t="shared" si="120"/>
        <v>0</v>
      </c>
      <c r="CS67" s="504" t="b">
        <f t="shared" si="121"/>
        <v>0</v>
      </c>
      <c r="CT67" s="504" t="b">
        <f t="shared" si="57"/>
        <v>0</v>
      </c>
      <c r="CU67" s="504" t="b">
        <f t="shared" si="122"/>
        <v>0</v>
      </c>
      <c r="CV67" s="504" t="b">
        <f t="shared" si="123"/>
        <v>0</v>
      </c>
      <c r="CW67" s="504" t="b">
        <f t="shared" si="124"/>
        <v>0</v>
      </c>
      <c r="CX67" s="504" t="b">
        <f t="shared" si="58"/>
        <v>0</v>
      </c>
      <c r="CY67" s="504" t="b">
        <f t="shared" si="125"/>
        <v>0</v>
      </c>
      <c r="CZ67" s="504" t="b">
        <f t="shared" si="126"/>
        <v>0</v>
      </c>
      <c r="DA67" s="504" t="b">
        <f t="shared" si="127"/>
        <v>0</v>
      </c>
      <c r="DB67" s="504" t="b">
        <f t="shared" si="59"/>
        <v>0</v>
      </c>
      <c r="DC67" s="504" t="b">
        <f t="shared" si="128"/>
        <v>0</v>
      </c>
      <c r="DD67" s="504" t="b">
        <f t="shared" si="129"/>
        <v>0</v>
      </c>
      <c r="DE67" s="504" t="b">
        <f t="shared" si="130"/>
        <v>0</v>
      </c>
      <c r="DF67" s="504" t="b">
        <f t="shared" si="131"/>
        <v>0</v>
      </c>
    </row>
    <row r="68" spans="1:110" s="196" customFormat="1" x14ac:dyDescent="0.2">
      <c r="A68" s="204"/>
      <c r="B68" s="204"/>
      <c r="C68" s="491" t="str">
        <f t="shared" si="140"/>
        <v/>
      </c>
      <c r="D68" s="492" t="str">
        <f t="shared" si="141"/>
        <v/>
      </c>
      <c r="E68" s="508">
        <f t="shared" si="132"/>
        <v>0</v>
      </c>
      <c r="F68" s="203">
        <f t="shared" si="85"/>
        <v>0</v>
      </c>
      <c r="G68" s="202" t="str">
        <f t="shared" si="72"/>
        <v>s/Baremo</v>
      </c>
      <c r="H68" s="203">
        <f t="shared" si="97"/>
        <v>0</v>
      </c>
      <c r="I68" s="203">
        <f t="shared" si="86"/>
        <v>0</v>
      </c>
      <c r="J68" s="509" t="str">
        <f t="shared" si="133"/>
        <v/>
      </c>
      <c r="K68" s="201" t="str">
        <f t="shared" si="134"/>
        <v/>
      </c>
      <c r="L68" s="201" t="str">
        <f t="shared" si="135"/>
        <v/>
      </c>
      <c r="M68" s="201" t="str">
        <f t="shared" si="136"/>
        <v/>
      </c>
      <c r="N68" s="201" t="str">
        <f t="shared" si="137"/>
        <v/>
      </c>
      <c r="O68" s="200"/>
      <c r="P68" s="284"/>
      <c r="Q68" s="199">
        <f t="shared" si="45"/>
        <v>0</v>
      </c>
      <c r="R68" s="200"/>
      <c r="S68" s="200"/>
      <c r="T68" s="200"/>
      <c r="U68" s="200"/>
      <c r="V68" s="200"/>
      <c r="W68" s="200"/>
      <c r="X68" s="199">
        <f t="shared" si="87"/>
        <v>0</v>
      </c>
      <c r="Y68" s="200"/>
      <c r="Z68" s="198">
        <f t="shared" si="88"/>
        <v>0</v>
      </c>
      <c r="AA68" s="510">
        <f t="shared" si="5"/>
        <v>0</v>
      </c>
      <c r="AB68" s="511">
        <f t="shared" si="98"/>
        <v>0</v>
      </c>
      <c r="AC68" s="510">
        <f t="shared" si="7"/>
        <v>0</v>
      </c>
      <c r="AD68" s="511">
        <f t="shared" si="99"/>
        <v>0</v>
      </c>
      <c r="AE68" s="510">
        <f t="shared" si="9"/>
        <v>0</v>
      </c>
      <c r="AF68" s="511">
        <f t="shared" si="100"/>
        <v>0</v>
      </c>
      <c r="AG68" s="199">
        <f t="shared" si="101"/>
        <v>0</v>
      </c>
      <c r="AH68" s="199">
        <f t="shared" si="102"/>
        <v>0</v>
      </c>
      <c r="AI68" s="199">
        <f t="shared" si="103"/>
        <v>0</v>
      </c>
      <c r="AJ68" s="199">
        <f t="shared" si="104"/>
        <v>0</v>
      </c>
      <c r="AK68" s="199">
        <f t="shared" si="105"/>
        <v>0</v>
      </c>
      <c r="AL68" s="199">
        <f t="shared" si="106"/>
        <v>0</v>
      </c>
      <c r="AM68" s="199">
        <f t="shared" si="107"/>
        <v>0</v>
      </c>
      <c r="AN68" s="199">
        <f t="shared" si="108"/>
        <v>0</v>
      </c>
      <c r="AO68" s="199">
        <f t="shared" si="109"/>
        <v>0</v>
      </c>
      <c r="AP68" s="199">
        <f t="shared" si="110"/>
        <v>0</v>
      </c>
      <c r="AQ68" s="199">
        <f t="shared" si="111"/>
        <v>0</v>
      </c>
      <c r="AR68" s="199">
        <f t="shared" si="112"/>
        <v>0</v>
      </c>
      <c r="AS68" s="199">
        <f t="shared" si="51"/>
        <v>0</v>
      </c>
      <c r="AT68" s="199">
        <f t="shared" si="138"/>
        <v>0</v>
      </c>
      <c r="AU68" s="199">
        <f t="shared" si="139"/>
        <v>0</v>
      </c>
      <c r="AV68" s="199">
        <f t="shared" si="113"/>
        <v>0</v>
      </c>
      <c r="AW68" s="199">
        <f t="shared" si="92"/>
        <v>0</v>
      </c>
      <c r="AX68" s="199">
        <f t="shared" si="114"/>
        <v>0</v>
      </c>
      <c r="AY68" s="199">
        <f t="shared" si="115"/>
        <v>0</v>
      </c>
      <c r="AZ68" s="199">
        <f t="shared" si="116"/>
        <v>0</v>
      </c>
      <c r="BA68" s="199">
        <f t="shared" si="96"/>
        <v>0</v>
      </c>
      <c r="BB68" s="197"/>
      <c r="BC68" s="197"/>
      <c r="BD68" s="197"/>
      <c r="BE68" s="197"/>
      <c r="CN68" s="195" t="b">
        <f t="shared" si="117"/>
        <v>1</v>
      </c>
      <c r="CO68" s="504" t="b">
        <f t="shared" si="118"/>
        <v>0</v>
      </c>
      <c r="CP68" s="504" t="b">
        <f t="shared" si="119"/>
        <v>0</v>
      </c>
      <c r="CQ68" s="504" t="b">
        <f t="shared" si="60"/>
        <v>0</v>
      </c>
      <c r="CR68" s="504" t="b">
        <f t="shared" si="120"/>
        <v>0</v>
      </c>
      <c r="CS68" s="504" t="b">
        <f t="shared" si="121"/>
        <v>0</v>
      </c>
      <c r="CT68" s="504" t="b">
        <f t="shared" si="57"/>
        <v>0</v>
      </c>
      <c r="CU68" s="504" t="b">
        <f t="shared" si="122"/>
        <v>0</v>
      </c>
      <c r="CV68" s="504" t="b">
        <f t="shared" si="123"/>
        <v>0</v>
      </c>
      <c r="CW68" s="504" t="b">
        <f t="shared" si="124"/>
        <v>0</v>
      </c>
      <c r="CX68" s="504" t="b">
        <f t="shared" si="58"/>
        <v>0</v>
      </c>
      <c r="CY68" s="504" t="b">
        <f t="shared" si="125"/>
        <v>0</v>
      </c>
      <c r="CZ68" s="504" t="b">
        <f t="shared" si="126"/>
        <v>0</v>
      </c>
      <c r="DA68" s="504" t="b">
        <f t="shared" si="127"/>
        <v>0</v>
      </c>
      <c r="DB68" s="504" t="b">
        <f t="shared" si="59"/>
        <v>0</v>
      </c>
      <c r="DC68" s="504" t="b">
        <f t="shared" si="128"/>
        <v>0</v>
      </c>
      <c r="DD68" s="504" t="b">
        <f t="shared" si="129"/>
        <v>0</v>
      </c>
      <c r="DE68" s="504" t="b">
        <f t="shared" si="130"/>
        <v>0</v>
      </c>
      <c r="DF68" s="504" t="b">
        <f t="shared" si="131"/>
        <v>0</v>
      </c>
    </row>
    <row r="69" spans="1:110" s="196" customFormat="1" x14ac:dyDescent="0.2">
      <c r="A69" s="204"/>
      <c r="B69" s="204"/>
      <c r="C69" s="491" t="str">
        <f t="shared" si="140"/>
        <v/>
      </c>
      <c r="D69" s="492" t="str">
        <f t="shared" si="141"/>
        <v/>
      </c>
      <c r="E69" s="508">
        <f t="shared" si="132"/>
        <v>0</v>
      </c>
      <c r="F69" s="203">
        <f t="shared" si="85"/>
        <v>0</v>
      </c>
      <c r="G69" s="202" t="str">
        <f t="shared" si="72"/>
        <v>s/Baremo</v>
      </c>
      <c r="H69" s="203">
        <f t="shared" si="97"/>
        <v>0</v>
      </c>
      <c r="I69" s="203">
        <f t="shared" si="86"/>
        <v>0</v>
      </c>
      <c r="J69" s="509" t="str">
        <f t="shared" si="133"/>
        <v/>
      </c>
      <c r="K69" s="201" t="str">
        <f t="shared" si="134"/>
        <v/>
      </c>
      <c r="L69" s="201" t="str">
        <f t="shared" si="135"/>
        <v/>
      </c>
      <c r="M69" s="201" t="str">
        <f t="shared" si="136"/>
        <v/>
      </c>
      <c r="N69" s="201" t="str">
        <f t="shared" si="137"/>
        <v/>
      </c>
      <c r="O69" s="200"/>
      <c r="P69" s="284"/>
      <c r="Q69" s="199">
        <f t="shared" si="45"/>
        <v>0</v>
      </c>
      <c r="R69" s="200"/>
      <c r="S69" s="200"/>
      <c r="T69" s="200"/>
      <c r="U69" s="200"/>
      <c r="V69" s="200"/>
      <c r="W69" s="200"/>
      <c r="X69" s="199">
        <f t="shared" si="87"/>
        <v>0</v>
      </c>
      <c r="Y69" s="200"/>
      <c r="Z69" s="198">
        <f t="shared" si="88"/>
        <v>0</v>
      </c>
      <c r="AA69" s="510">
        <f t="shared" si="5"/>
        <v>0</v>
      </c>
      <c r="AB69" s="511">
        <f t="shared" si="98"/>
        <v>0</v>
      </c>
      <c r="AC69" s="510">
        <f t="shared" si="7"/>
        <v>0</v>
      </c>
      <c r="AD69" s="511">
        <f t="shared" si="99"/>
        <v>0</v>
      </c>
      <c r="AE69" s="510">
        <f t="shared" si="9"/>
        <v>0</v>
      </c>
      <c r="AF69" s="511">
        <f t="shared" si="100"/>
        <v>0</v>
      </c>
      <c r="AG69" s="199">
        <f t="shared" si="101"/>
        <v>0</v>
      </c>
      <c r="AH69" s="199">
        <f t="shared" si="102"/>
        <v>0</v>
      </c>
      <c r="AI69" s="199">
        <f t="shared" si="103"/>
        <v>0</v>
      </c>
      <c r="AJ69" s="199">
        <f t="shared" si="104"/>
        <v>0</v>
      </c>
      <c r="AK69" s="199">
        <f t="shared" si="105"/>
        <v>0</v>
      </c>
      <c r="AL69" s="199">
        <f t="shared" si="106"/>
        <v>0</v>
      </c>
      <c r="AM69" s="199">
        <f t="shared" si="107"/>
        <v>0</v>
      </c>
      <c r="AN69" s="199">
        <f t="shared" si="108"/>
        <v>0</v>
      </c>
      <c r="AO69" s="199">
        <f t="shared" si="109"/>
        <v>0</v>
      </c>
      <c r="AP69" s="199">
        <f t="shared" si="110"/>
        <v>0</v>
      </c>
      <c r="AQ69" s="199">
        <f t="shared" si="111"/>
        <v>0</v>
      </c>
      <c r="AR69" s="199">
        <f t="shared" si="112"/>
        <v>0</v>
      </c>
      <c r="AS69" s="199">
        <f t="shared" si="51"/>
        <v>0</v>
      </c>
      <c r="AT69" s="199">
        <f t="shared" si="138"/>
        <v>0</v>
      </c>
      <c r="AU69" s="199">
        <f t="shared" si="139"/>
        <v>0</v>
      </c>
      <c r="AV69" s="199">
        <f t="shared" si="113"/>
        <v>0</v>
      </c>
      <c r="AW69" s="199">
        <f t="shared" si="92"/>
        <v>0</v>
      </c>
      <c r="AX69" s="199">
        <f t="shared" si="114"/>
        <v>0</v>
      </c>
      <c r="AY69" s="199">
        <f t="shared" si="115"/>
        <v>0</v>
      </c>
      <c r="AZ69" s="199">
        <f t="shared" si="116"/>
        <v>0</v>
      </c>
      <c r="BA69" s="199">
        <f t="shared" si="96"/>
        <v>0</v>
      </c>
      <c r="BB69" s="197"/>
      <c r="BC69" s="197"/>
      <c r="BD69" s="197"/>
      <c r="BE69" s="197"/>
      <c r="CN69" s="195" t="b">
        <f t="shared" si="117"/>
        <v>1</v>
      </c>
      <c r="CO69" s="504" t="b">
        <f t="shared" si="118"/>
        <v>0</v>
      </c>
      <c r="CP69" s="504" t="b">
        <f t="shared" si="119"/>
        <v>0</v>
      </c>
      <c r="CQ69" s="504" t="b">
        <f t="shared" si="60"/>
        <v>0</v>
      </c>
      <c r="CR69" s="504" t="b">
        <f t="shared" si="120"/>
        <v>0</v>
      </c>
      <c r="CS69" s="504" t="b">
        <f t="shared" si="121"/>
        <v>0</v>
      </c>
      <c r="CT69" s="504" t="b">
        <f t="shared" si="57"/>
        <v>0</v>
      </c>
      <c r="CU69" s="504" t="b">
        <f t="shared" si="122"/>
        <v>0</v>
      </c>
      <c r="CV69" s="504" t="b">
        <f t="shared" si="123"/>
        <v>0</v>
      </c>
      <c r="CW69" s="504" t="b">
        <f t="shared" si="124"/>
        <v>0</v>
      </c>
      <c r="CX69" s="504" t="b">
        <f t="shared" si="58"/>
        <v>0</v>
      </c>
      <c r="CY69" s="504" t="b">
        <f t="shared" si="125"/>
        <v>0</v>
      </c>
      <c r="CZ69" s="504" t="b">
        <f t="shared" si="126"/>
        <v>0</v>
      </c>
      <c r="DA69" s="504" t="b">
        <f t="shared" si="127"/>
        <v>0</v>
      </c>
      <c r="DB69" s="504" t="b">
        <f t="shared" si="59"/>
        <v>0</v>
      </c>
      <c r="DC69" s="504" t="b">
        <f t="shared" si="128"/>
        <v>0</v>
      </c>
      <c r="DD69" s="504" t="b">
        <f t="shared" si="129"/>
        <v>0</v>
      </c>
      <c r="DE69" s="504" t="b">
        <f t="shared" si="130"/>
        <v>0</v>
      </c>
      <c r="DF69" s="504" t="b">
        <f t="shared" si="131"/>
        <v>0</v>
      </c>
    </row>
    <row r="70" spans="1:110" s="196" customFormat="1" x14ac:dyDescent="0.2">
      <c r="A70" s="204"/>
      <c r="B70" s="204"/>
      <c r="C70" s="491" t="str">
        <f t="shared" si="140"/>
        <v/>
      </c>
      <c r="D70" s="492" t="str">
        <f t="shared" si="141"/>
        <v/>
      </c>
      <c r="E70" s="508">
        <f t="shared" si="132"/>
        <v>0</v>
      </c>
      <c r="F70" s="203">
        <f t="shared" si="85"/>
        <v>0</v>
      </c>
      <c r="G70" s="202" t="str">
        <f t="shared" si="72"/>
        <v>s/Baremo</v>
      </c>
      <c r="H70" s="203">
        <f t="shared" si="97"/>
        <v>0</v>
      </c>
      <c r="I70" s="203">
        <f t="shared" si="86"/>
        <v>0</v>
      </c>
      <c r="J70" s="509" t="str">
        <f t="shared" si="133"/>
        <v/>
      </c>
      <c r="K70" s="201" t="str">
        <f t="shared" si="134"/>
        <v/>
      </c>
      <c r="L70" s="201" t="str">
        <f t="shared" si="135"/>
        <v/>
      </c>
      <c r="M70" s="201" t="str">
        <f t="shared" si="136"/>
        <v/>
      </c>
      <c r="N70" s="201" t="str">
        <f t="shared" si="137"/>
        <v/>
      </c>
      <c r="O70" s="200"/>
      <c r="P70" s="284"/>
      <c r="Q70" s="199">
        <f t="shared" si="45"/>
        <v>0</v>
      </c>
      <c r="R70" s="200"/>
      <c r="S70" s="200"/>
      <c r="T70" s="200"/>
      <c r="U70" s="200"/>
      <c r="V70" s="200"/>
      <c r="W70" s="200"/>
      <c r="X70" s="199">
        <f t="shared" si="87"/>
        <v>0</v>
      </c>
      <c r="Y70" s="200"/>
      <c r="Z70" s="198">
        <f t="shared" si="88"/>
        <v>0</v>
      </c>
      <c r="AA70" s="510">
        <f t="shared" si="5"/>
        <v>0</v>
      </c>
      <c r="AB70" s="511">
        <f t="shared" si="98"/>
        <v>0</v>
      </c>
      <c r="AC70" s="510">
        <f t="shared" si="7"/>
        <v>0</v>
      </c>
      <c r="AD70" s="511">
        <f t="shared" si="99"/>
        <v>0</v>
      </c>
      <c r="AE70" s="510">
        <f t="shared" si="9"/>
        <v>0</v>
      </c>
      <c r="AF70" s="511">
        <f t="shared" si="100"/>
        <v>0</v>
      </c>
      <c r="AG70" s="199">
        <f t="shared" si="101"/>
        <v>0</v>
      </c>
      <c r="AH70" s="199">
        <f t="shared" si="102"/>
        <v>0</v>
      </c>
      <c r="AI70" s="199">
        <f t="shared" si="103"/>
        <v>0</v>
      </c>
      <c r="AJ70" s="199">
        <f t="shared" si="104"/>
        <v>0</v>
      </c>
      <c r="AK70" s="199">
        <f t="shared" si="105"/>
        <v>0</v>
      </c>
      <c r="AL70" s="199">
        <f t="shared" si="106"/>
        <v>0</v>
      </c>
      <c r="AM70" s="199">
        <f t="shared" si="107"/>
        <v>0</v>
      </c>
      <c r="AN70" s="199">
        <f t="shared" si="108"/>
        <v>0</v>
      </c>
      <c r="AO70" s="199">
        <f t="shared" si="109"/>
        <v>0</v>
      </c>
      <c r="AP70" s="199">
        <f t="shared" si="110"/>
        <v>0</v>
      </c>
      <c r="AQ70" s="199">
        <f t="shared" si="111"/>
        <v>0</v>
      </c>
      <c r="AR70" s="199">
        <f t="shared" si="112"/>
        <v>0</v>
      </c>
      <c r="AS70" s="199">
        <f t="shared" si="51"/>
        <v>0</v>
      </c>
      <c r="AT70" s="199">
        <f t="shared" si="138"/>
        <v>0</v>
      </c>
      <c r="AU70" s="199">
        <f t="shared" si="139"/>
        <v>0</v>
      </c>
      <c r="AV70" s="199">
        <f t="shared" si="113"/>
        <v>0</v>
      </c>
      <c r="AW70" s="199">
        <f t="shared" si="92"/>
        <v>0</v>
      </c>
      <c r="AX70" s="199">
        <f t="shared" si="114"/>
        <v>0</v>
      </c>
      <c r="AY70" s="199">
        <f t="shared" si="115"/>
        <v>0</v>
      </c>
      <c r="AZ70" s="199">
        <f t="shared" si="116"/>
        <v>0</v>
      </c>
      <c r="BA70" s="199">
        <f t="shared" si="96"/>
        <v>0</v>
      </c>
      <c r="BB70" s="197"/>
      <c r="BC70" s="197"/>
      <c r="BD70" s="197"/>
      <c r="BE70" s="197"/>
      <c r="CN70" s="195" t="b">
        <f t="shared" si="117"/>
        <v>1</v>
      </c>
      <c r="CO70" s="504" t="b">
        <f t="shared" si="118"/>
        <v>0</v>
      </c>
      <c r="CP70" s="504" t="b">
        <f t="shared" si="119"/>
        <v>0</v>
      </c>
      <c r="CQ70" s="504" t="b">
        <f t="shared" si="60"/>
        <v>0</v>
      </c>
      <c r="CR70" s="504" t="b">
        <f t="shared" si="120"/>
        <v>0</v>
      </c>
      <c r="CS70" s="504" t="b">
        <f t="shared" si="121"/>
        <v>0</v>
      </c>
      <c r="CT70" s="504" t="b">
        <f t="shared" si="57"/>
        <v>0</v>
      </c>
      <c r="CU70" s="504" t="b">
        <f t="shared" si="122"/>
        <v>0</v>
      </c>
      <c r="CV70" s="504" t="b">
        <f t="shared" si="123"/>
        <v>0</v>
      </c>
      <c r="CW70" s="504" t="b">
        <f t="shared" si="124"/>
        <v>0</v>
      </c>
      <c r="CX70" s="504" t="b">
        <f t="shared" si="58"/>
        <v>0</v>
      </c>
      <c r="CY70" s="504" t="b">
        <f t="shared" si="125"/>
        <v>0</v>
      </c>
      <c r="CZ70" s="504" t="b">
        <f t="shared" si="126"/>
        <v>0</v>
      </c>
      <c r="DA70" s="504" t="b">
        <f t="shared" si="127"/>
        <v>0</v>
      </c>
      <c r="DB70" s="504" t="b">
        <f t="shared" si="59"/>
        <v>0</v>
      </c>
      <c r="DC70" s="504" t="b">
        <f t="shared" si="128"/>
        <v>0</v>
      </c>
      <c r="DD70" s="504" t="b">
        <f t="shared" si="129"/>
        <v>0</v>
      </c>
      <c r="DE70" s="504" t="b">
        <f t="shared" si="130"/>
        <v>0</v>
      </c>
      <c r="DF70" s="504" t="b">
        <f t="shared" si="131"/>
        <v>0</v>
      </c>
    </row>
    <row r="71" spans="1:110" s="196" customFormat="1" x14ac:dyDescent="0.2">
      <c r="A71" s="204"/>
      <c r="B71" s="204"/>
      <c r="C71" s="491" t="str">
        <f t="shared" si="140"/>
        <v/>
      </c>
      <c r="D71" s="492" t="str">
        <f t="shared" si="141"/>
        <v/>
      </c>
      <c r="E71" s="508">
        <f t="shared" si="132"/>
        <v>0</v>
      </c>
      <c r="F71" s="203">
        <f t="shared" si="85"/>
        <v>0</v>
      </c>
      <c r="G71" s="202" t="str">
        <f t="shared" si="72"/>
        <v>s/Baremo</v>
      </c>
      <c r="H71" s="203">
        <f t="shared" si="97"/>
        <v>0</v>
      </c>
      <c r="I71" s="203">
        <f t="shared" si="86"/>
        <v>0</v>
      </c>
      <c r="J71" s="509" t="str">
        <f t="shared" si="133"/>
        <v/>
      </c>
      <c r="K71" s="201" t="str">
        <f t="shared" si="134"/>
        <v/>
      </c>
      <c r="L71" s="201" t="str">
        <f t="shared" si="135"/>
        <v/>
      </c>
      <c r="M71" s="201" t="str">
        <f t="shared" si="136"/>
        <v/>
      </c>
      <c r="N71" s="201" t="str">
        <f t="shared" si="137"/>
        <v/>
      </c>
      <c r="O71" s="200"/>
      <c r="P71" s="284"/>
      <c r="Q71" s="199">
        <f t="shared" si="45"/>
        <v>0</v>
      </c>
      <c r="R71" s="200"/>
      <c r="S71" s="200"/>
      <c r="T71" s="200"/>
      <c r="U71" s="200"/>
      <c r="V71" s="200"/>
      <c r="W71" s="200"/>
      <c r="X71" s="199">
        <f t="shared" si="87"/>
        <v>0</v>
      </c>
      <c r="Y71" s="200"/>
      <c r="Z71" s="198">
        <f t="shared" si="88"/>
        <v>0</v>
      </c>
      <c r="AA71" s="510">
        <f t="shared" si="5"/>
        <v>0</v>
      </c>
      <c r="AB71" s="511">
        <f t="shared" si="98"/>
        <v>0</v>
      </c>
      <c r="AC71" s="510">
        <f t="shared" si="7"/>
        <v>0</v>
      </c>
      <c r="AD71" s="511">
        <f t="shared" si="99"/>
        <v>0</v>
      </c>
      <c r="AE71" s="510">
        <f t="shared" si="9"/>
        <v>0</v>
      </c>
      <c r="AF71" s="511">
        <f t="shared" si="100"/>
        <v>0</v>
      </c>
      <c r="AG71" s="199">
        <f t="shared" si="101"/>
        <v>0</v>
      </c>
      <c r="AH71" s="199">
        <f t="shared" si="102"/>
        <v>0</v>
      </c>
      <c r="AI71" s="199">
        <f t="shared" si="103"/>
        <v>0</v>
      </c>
      <c r="AJ71" s="199">
        <f t="shared" si="104"/>
        <v>0</v>
      </c>
      <c r="AK71" s="199">
        <f t="shared" si="105"/>
        <v>0</v>
      </c>
      <c r="AL71" s="199">
        <f t="shared" si="106"/>
        <v>0</v>
      </c>
      <c r="AM71" s="199">
        <f t="shared" si="107"/>
        <v>0</v>
      </c>
      <c r="AN71" s="199">
        <f t="shared" si="108"/>
        <v>0</v>
      </c>
      <c r="AO71" s="199">
        <f t="shared" si="109"/>
        <v>0</v>
      </c>
      <c r="AP71" s="199">
        <f t="shared" si="110"/>
        <v>0</v>
      </c>
      <c r="AQ71" s="199">
        <f t="shared" si="111"/>
        <v>0</v>
      </c>
      <c r="AR71" s="199">
        <f t="shared" si="112"/>
        <v>0</v>
      </c>
      <c r="AS71" s="199">
        <f t="shared" si="51"/>
        <v>0</v>
      </c>
      <c r="AT71" s="199">
        <f t="shared" si="138"/>
        <v>0</v>
      </c>
      <c r="AU71" s="199">
        <f t="shared" si="139"/>
        <v>0</v>
      </c>
      <c r="AV71" s="199">
        <f t="shared" si="113"/>
        <v>0</v>
      </c>
      <c r="AW71" s="199">
        <f t="shared" si="92"/>
        <v>0</v>
      </c>
      <c r="AX71" s="199">
        <f t="shared" si="114"/>
        <v>0</v>
      </c>
      <c r="AY71" s="199">
        <f t="shared" si="115"/>
        <v>0</v>
      </c>
      <c r="AZ71" s="199">
        <f t="shared" si="116"/>
        <v>0</v>
      </c>
      <c r="BA71" s="199">
        <f t="shared" si="96"/>
        <v>0</v>
      </c>
      <c r="BB71" s="197"/>
      <c r="BC71" s="197"/>
      <c r="BD71" s="197"/>
      <c r="BE71" s="197"/>
      <c r="CN71" s="195" t="b">
        <f t="shared" si="117"/>
        <v>1</v>
      </c>
      <c r="CO71" s="504" t="b">
        <f t="shared" si="118"/>
        <v>0</v>
      </c>
      <c r="CP71" s="504" t="b">
        <f t="shared" si="119"/>
        <v>0</v>
      </c>
      <c r="CQ71" s="504" t="b">
        <f t="shared" si="60"/>
        <v>0</v>
      </c>
      <c r="CR71" s="504" t="b">
        <f t="shared" si="120"/>
        <v>0</v>
      </c>
      <c r="CS71" s="504" t="b">
        <f t="shared" si="121"/>
        <v>0</v>
      </c>
      <c r="CT71" s="504" t="b">
        <f t="shared" si="57"/>
        <v>0</v>
      </c>
      <c r="CU71" s="504" t="b">
        <f t="shared" si="122"/>
        <v>0</v>
      </c>
      <c r="CV71" s="504" t="b">
        <f t="shared" si="123"/>
        <v>0</v>
      </c>
      <c r="CW71" s="504" t="b">
        <f t="shared" si="124"/>
        <v>0</v>
      </c>
      <c r="CX71" s="504" t="b">
        <f t="shared" si="58"/>
        <v>0</v>
      </c>
      <c r="CY71" s="504" t="b">
        <f t="shared" si="125"/>
        <v>0</v>
      </c>
      <c r="CZ71" s="504" t="b">
        <f t="shared" si="126"/>
        <v>0</v>
      </c>
      <c r="DA71" s="504" t="b">
        <f t="shared" si="127"/>
        <v>0</v>
      </c>
      <c r="DB71" s="504" t="b">
        <f t="shared" si="59"/>
        <v>0</v>
      </c>
      <c r="DC71" s="504" t="b">
        <f t="shared" si="128"/>
        <v>0</v>
      </c>
      <c r="DD71" s="504" t="b">
        <f t="shared" si="129"/>
        <v>0</v>
      </c>
      <c r="DE71" s="504" t="b">
        <f t="shared" si="130"/>
        <v>0</v>
      </c>
      <c r="DF71" s="504" t="b">
        <f t="shared" si="131"/>
        <v>0</v>
      </c>
    </row>
    <row r="72" spans="1:110" s="196" customFormat="1" x14ac:dyDescent="0.2">
      <c r="A72" s="204"/>
      <c r="B72" s="204"/>
      <c r="C72" s="491" t="str">
        <f t="shared" si="140"/>
        <v/>
      </c>
      <c r="D72" s="492" t="str">
        <f t="shared" si="141"/>
        <v/>
      </c>
      <c r="E72" s="508">
        <f t="shared" si="132"/>
        <v>0</v>
      </c>
      <c r="F72" s="203">
        <f t="shared" si="85"/>
        <v>0</v>
      </c>
      <c r="G72" s="202" t="str">
        <f t="shared" si="72"/>
        <v>s/Baremo</v>
      </c>
      <c r="H72" s="203">
        <f t="shared" si="97"/>
        <v>0</v>
      </c>
      <c r="I72" s="203">
        <f t="shared" si="86"/>
        <v>0</v>
      </c>
      <c r="J72" s="509" t="str">
        <f t="shared" si="133"/>
        <v/>
      </c>
      <c r="K72" s="201" t="str">
        <f t="shared" si="134"/>
        <v/>
      </c>
      <c r="L72" s="201" t="str">
        <f t="shared" si="135"/>
        <v/>
      </c>
      <c r="M72" s="201" t="str">
        <f t="shared" si="136"/>
        <v/>
      </c>
      <c r="N72" s="201" t="str">
        <f t="shared" si="137"/>
        <v/>
      </c>
      <c r="O72" s="200"/>
      <c r="P72" s="284"/>
      <c r="Q72" s="199">
        <f t="shared" si="45"/>
        <v>0</v>
      </c>
      <c r="R72" s="200"/>
      <c r="S72" s="200"/>
      <c r="T72" s="200"/>
      <c r="U72" s="200"/>
      <c r="V72" s="200"/>
      <c r="W72" s="200"/>
      <c r="X72" s="199">
        <f t="shared" si="87"/>
        <v>0</v>
      </c>
      <c r="Y72" s="200"/>
      <c r="Z72" s="198">
        <f t="shared" si="88"/>
        <v>0</v>
      </c>
      <c r="AA72" s="510">
        <f t="shared" si="5"/>
        <v>0</v>
      </c>
      <c r="AB72" s="511">
        <f t="shared" si="98"/>
        <v>0</v>
      </c>
      <c r="AC72" s="510">
        <f t="shared" si="7"/>
        <v>0</v>
      </c>
      <c r="AD72" s="511">
        <f t="shared" si="99"/>
        <v>0</v>
      </c>
      <c r="AE72" s="510">
        <f t="shared" si="9"/>
        <v>0</v>
      </c>
      <c r="AF72" s="511">
        <f t="shared" si="100"/>
        <v>0</v>
      </c>
      <c r="AG72" s="199">
        <f t="shared" si="101"/>
        <v>0</v>
      </c>
      <c r="AH72" s="199">
        <f t="shared" si="102"/>
        <v>0</v>
      </c>
      <c r="AI72" s="199">
        <f t="shared" si="103"/>
        <v>0</v>
      </c>
      <c r="AJ72" s="199">
        <f t="shared" si="104"/>
        <v>0</v>
      </c>
      <c r="AK72" s="199">
        <f t="shared" si="105"/>
        <v>0</v>
      </c>
      <c r="AL72" s="199">
        <f t="shared" si="106"/>
        <v>0</v>
      </c>
      <c r="AM72" s="199">
        <f t="shared" si="107"/>
        <v>0</v>
      </c>
      <c r="AN72" s="199">
        <f t="shared" si="108"/>
        <v>0</v>
      </c>
      <c r="AO72" s="199">
        <f t="shared" si="109"/>
        <v>0</v>
      </c>
      <c r="AP72" s="199">
        <f t="shared" si="110"/>
        <v>0</v>
      </c>
      <c r="AQ72" s="199">
        <f t="shared" si="111"/>
        <v>0</v>
      </c>
      <c r="AR72" s="199">
        <f t="shared" si="112"/>
        <v>0</v>
      </c>
      <c r="AS72" s="199">
        <f t="shared" si="51"/>
        <v>0</v>
      </c>
      <c r="AT72" s="199">
        <f t="shared" si="138"/>
        <v>0</v>
      </c>
      <c r="AU72" s="199">
        <f t="shared" si="139"/>
        <v>0</v>
      </c>
      <c r="AV72" s="199">
        <f t="shared" si="113"/>
        <v>0</v>
      </c>
      <c r="AW72" s="199">
        <f t="shared" si="92"/>
        <v>0</v>
      </c>
      <c r="AX72" s="199">
        <f t="shared" si="114"/>
        <v>0</v>
      </c>
      <c r="AY72" s="199">
        <f t="shared" si="115"/>
        <v>0</v>
      </c>
      <c r="AZ72" s="199">
        <f t="shared" si="116"/>
        <v>0</v>
      </c>
      <c r="BA72" s="199">
        <f t="shared" si="96"/>
        <v>0</v>
      </c>
      <c r="BB72" s="197"/>
      <c r="BC72" s="197"/>
      <c r="BD72" s="197"/>
      <c r="BE72" s="197"/>
      <c r="CN72" s="195" t="b">
        <f t="shared" si="117"/>
        <v>1</v>
      </c>
      <c r="CO72" s="504" t="b">
        <f t="shared" si="118"/>
        <v>0</v>
      </c>
      <c r="CP72" s="504" t="b">
        <f t="shared" si="119"/>
        <v>0</v>
      </c>
      <c r="CQ72" s="504" t="b">
        <f t="shared" si="60"/>
        <v>0</v>
      </c>
      <c r="CR72" s="504" t="b">
        <f t="shared" si="120"/>
        <v>0</v>
      </c>
      <c r="CS72" s="504" t="b">
        <f t="shared" si="121"/>
        <v>0</v>
      </c>
      <c r="CT72" s="504" t="b">
        <f t="shared" si="57"/>
        <v>0</v>
      </c>
      <c r="CU72" s="504" t="b">
        <f t="shared" si="122"/>
        <v>0</v>
      </c>
      <c r="CV72" s="504" t="b">
        <f t="shared" si="123"/>
        <v>0</v>
      </c>
      <c r="CW72" s="504" t="b">
        <f t="shared" si="124"/>
        <v>0</v>
      </c>
      <c r="CX72" s="504" t="b">
        <f t="shared" si="58"/>
        <v>0</v>
      </c>
      <c r="CY72" s="504" t="b">
        <f t="shared" si="125"/>
        <v>0</v>
      </c>
      <c r="CZ72" s="504" t="b">
        <f t="shared" si="126"/>
        <v>0</v>
      </c>
      <c r="DA72" s="504" t="b">
        <f t="shared" si="127"/>
        <v>0</v>
      </c>
      <c r="DB72" s="504" t="b">
        <f t="shared" si="59"/>
        <v>0</v>
      </c>
      <c r="DC72" s="504" t="b">
        <f t="shared" si="128"/>
        <v>0</v>
      </c>
      <c r="DD72" s="504" t="b">
        <f t="shared" si="129"/>
        <v>0</v>
      </c>
      <c r="DE72" s="504" t="b">
        <f t="shared" si="130"/>
        <v>0</v>
      </c>
      <c r="DF72" s="504" t="b">
        <f t="shared" si="131"/>
        <v>0</v>
      </c>
    </row>
    <row r="73" spans="1:110" s="196" customFormat="1" x14ac:dyDescent="0.2">
      <c r="A73" s="204"/>
      <c r="B73" s="204"/>
      <c r="C73" s="491" t="str">
        <f t="shared" si="140"/>
        <v/>
      </c>
      <c r="D73" s="492" t="str">
        <f t="shared" si="141"/>
        <v/>
      </c>
      <c r="E73" s="508">
        <f t="shared" si="132"/>
        <v>0</v>
      </c>
      <c r="F73" s="203">
        <f t="shared" si="85"/>
        <v>0</v>
      </c>
      <c r="G73" s="202" t="str">
        <f t="shared" si="72"/>
        <v>s/Baremo</v>
      </c>
      <c r="H73" s="203">
        <f t="shared" si="97"/>
        <v>0</v>
      </c>
      <c r="I73" s="203">
        <f t="shared" si="86"/>
        <v>0</v>
      </c>
      <c r="J73" s="509" t="str">
        <f t="shared" si="133"/>
        <v/>
      </c>
      <c r="K73" s="201" t="str">
        <f t="shared" si="134"/>
        <v/>
      </c>
      <c r="L73" s="201" t="str">
        <f t="shared" si="135"/>
        <v/>
      </c>
      <c r="M73" s="201" t="str">
        <f t="shared" si="136"/>
        <v/>
      </c>
      <c r="N73" s="201" t="str">
        <f t="shared" si="137"/>
        <v/>
      </c>
      <c r="O73" s="200"/>
      <c r="P73" s="284"/>
      <c r="Q73" s="199">
        <f t="shared" si="45"/>
        <v>0</v>
      </c>
      <c r="R73" s="200"/>
      <c r="S73" s="200"/>
      <c r="T73" s="200"/>
      <c r="U73" s="200"/>
      <c r="V73" s="200"/>
      <c r="W73" s="200"/>
      <c r="X73" s="199">
        <f t="shared" si="87"/>
        <v>0</v>
      </c>
      <c r="Y73" s="200"/>
      <c r="Z73" s="198">
        <f t="shared" si="88"/>
        <v>0</v>
      </c>
      <c r="AA73" s="510">
        <f t="shared" si="5"/>
        <v>0</v>
      </c>
      <c r="AB73" s="511">
        <f t="shared" si="98"/>
        <v>0</v>
      </c>
      <c r="AC73" s="510">
        <f t="shared" si="7"/>
        <v>0</v>
      </c>
      <c r="AD73" s="511">
        <f t="shared" si="99"/>
        <v>0</v>
      </c>
      <c r="AE73" s="510">
        <f t="shared" si="9"/>
        <v>0</v>
      </c>
      <c r="AF73" s="511">
        <f t="shared" si="100"/>
        <v>0</v>
      </c>
      <c r="AG73" s="199">
        <f t="shared" si="101"/>
        <v>0</v>
      </c>
      <c r="AH73" s="199">
        <f t="shared" si="102"/>
        <v>0</v>
      </c>
      <c r="AI73" s="199">
        <f t="shared" si="103"/>
        <v>0</v>
      </c>
      <c r="AJ73" s="199">
        <f t="shared" si="104"/>
        <v>0</v>
      </c>
      <c r="AK73" s="199">
        <f t="shared" si="105"/>
        <v>0</v>
      </c>
      <c r="AL73" s="199">
        <f t="shared" si="106"/>
        <v>0</v>
      </c>
      <c r="AM73" s="199">
        <f t="shared" si="107"/>
        <v>0</v>
      </c>
      <c r="AN73" s="199">
        <f t="shared" si="108"/>
        <v>0</v>
      </c>
      <c r="AO73" s="199">
        <f t="shared" si="109"/>
        <v>0</v>
      </c>
      <c r="AP73" s="199">
        <f t="shared" si="110"/>
        <v>0</v>
      </c>
      <c r="AQ73" s="199">
        <f t="shared" si="111"/>
        <v>0</v>
      </c>
      <c r="AR73" s="199">
        <f t="shared" si="112"/>
        <v>0</v>
      </c>
      <c r="AS73" s="199">
        <f t="shared" si="51"/>
        <v>0</v>
      </c>
      <c r="AT73" s="199">
        <f t="shared" si="138"/>
        <v>0</v>
      </c>
      <c r="AU73" s="199">
        <f t="shared" si="139"/>
        <v>0</v>
      </c>
      <c r="AV73" s="199">
        <f t="shared" si="113"/>
        <v>0</v>
      </c>
      <c r="AW73" s="199">
        <f t="shared" si="92"/>
        <v>0</v>
      </c>
      <c r="AX73" s="199">
        <f t="shared" si="114"/>
        <v>0</v>
      </c>
      <c r="AY73" s="199">
        <f t="shared" si="115"/>
        <v>0</v>
      </c>
      <c r="AZ73" s="199">
        <f t="shared" si="116"/>
        <v>0</v>
      </c>
      <c r="BA73" s="199">
        <f t="shared" si="96"/>
        <v>0</v>
      </c>
      <c r="BB73" s="197"/>
      <c r="BC73" s="197"/>
      <c r="BD73" s="197"/>
      <c r="BE73" s="197"/>
      <c r="CN73" s="195" t="b">
        <f t="shared" si="117"/>
        <v>1</v>
      </c>
      <c r="CO73" s="504" t="b">
        <f t="shared" si="118"/>
        <v>0</v>
      </c>
      <c r="CP73" s="504" t="b">
        <f t="shared" si="119"/>
        <v>0</v>
      </c>
      <c r="CQ73" s="504" t="b">
        <f t="shared" si="60"/>
        <v>0</v>
      </c>
      <c r="CR73" s="504" t="b">
        <f t="shared" si="120"/>
        <v>0</v>
      </c>
      <c r="CS73" s="504" t="b">
        <f t="shared" si="121"/>
        <v>0</v>
      </c>
      <c r="CT73" s="504" t="b">
        <f t="shared" si="57"/>
        <v>0</v>
      </c>
      <c r="CU73" s="504" t="b">
        <f t="shared" si="122"/>
        <v>0</v>
      </c>
      <c r="CV73" s="504" t="b">
        <f t="shared" si="123"/>
        <v>0</v>
      </c>
      <c r="CW73" s="504" t="b">
        <f t="shared" si="124"/>
        <v>0</v>
      </c>
      <c r="CX73" s="504" t="b">
        <f t="shared" si="58"/>
        <v>0</v>
      </c>
      <c r="CY73" s="504" t="b">
        <f t="shared" si="125"/>
        <v>0</v>
      </c>
      <c r="CZ73" s="504" t="b">
        <f t="shared" si="126"/>
        <v>0</v>
      </c>
      <c r="DA73" s="504" t="b">
        <f t="shared" si="127"/>
        <v>0</v>
      </c>
      <c r="DB73" s="504" t="b">
        <f t="shared" si="59"/>
        <v>0</v>
      </c>
      <c r="DC73" s="504" t="b">
        <f t="shared" si="128"/>
        <v>0</v>
      </c>
      <c r="DD73" s="504" t="b">
        <f t="shared" si="129"/>
        <v>0</v>
      </c>
      <c r="DE73" s="504" t="b">
        <f t="shared" si="130"/>
        <v>0</v>
      </c>
      <c r="DF73" s="504" t="b">
        <f t="shared" si="131"/>
        <v>0</v>
      </c>
    </row>
    <row r="74" spans="1:110" s="196" customFormat="1" x14ac:dyDescent="0.2">
      <c r="A74" s="204"/>
      <c r="B74" s="204"/>
      <c r="C74" s="491" t="str">
        <f t="shared" si="140"/>
        <v/>
      </c>
      <c r="D74" s="492" t="str">
        <f t="shared" si="141"/>
        <v/>
      </c>
      <c r="E74" s="508">
        <f t="shared" si="132"/>
        <v>0</v>
      </c>
      <c r="F74" s="203">
        <f t="shared" si="85"/>
        <v>0</v>
      </c>
      <c r="G74" s="202" t="str">
        <f t="shared" si="72"/>
        <v>s/Baremo</v>
      </c>
      <c r="H74" s="203">
        <f t="shared" si="97"/>
        <v>0</v>
      </c>
      <c r="I74" s="203">
        <f t="shared" si="86"/>
        <v>0</v>
      </c>
      <c r="J74" s="509" t="str">
        <f t="shared" si="133"/>
        <v/>
      </c>
      <c r="K74" s="201" t="str">
        <f t="shared" si="134"/>
        <v/>
      </c>
      <c r="L74" s="201" t="str">
        <f t="shared" si="135"/>
        <v/>
      </c>
      <c r="M74" s="201" t="str">
        <f t="shared" si="136"/>
        <v/>
      </c>
      <c r="N74" s="201" t="str">
        <f t="shared" si="137"/>
        <v/>
      </c>
      <c r="O74" s="200"/>
      <c r="P74" s="284"/>
      <c r="Q74" s="199">
        <f t="shared" si="45"/>
        <v>0</v>
      </c>
      <c r="R74" s="200"/>
      <c r="S74" s="200"/>
      <c r="T74" s="200"/>
      <c r="U74" s="200"/>
      <c r="V74" s="200"/>
      <c r="W74" s="200"/>
      <c r="X74" s="199">
        <f t="shared" si="87"/>
        <v>0</v>
      </c>
      <c r="Y74" s="200"/>
      <c r="Z74" s="198">
        <f t="shared" si="88"/>
        <v>0</v>
      </c>
      <c r="AA74" s="510">
        <f t="shared" si="5"/>
        <v>0</v>
      </c>
      <c r="AB74" s="511">
        <f t="shared" si="98"/>
        <v>0</v>
      </c>
      <c r="AC74" s="510">
        <f t="shared" si="7"/>
        <v>0</v>
      </c>
      <c r="AD74" s="511">
        <f t="shared" si="99"/>
        <v>0</v>
      </c>
      <c r="AE74" s="510">
        <f t="shared" si="9"/>
        <v>0</v>
      </c>
      <c r="AF74" s="511">
        <f t="shared" si="100"/>
        <v>0</v>
      </c>
      <c r="AG74" s="199">
        <f t="shared" si="101"/>
        <v>0</v>
      </c>
      <c r="AH74" s="199">
        <f t="shared" si="102"/>
        <v>0</v>
      </c>
      <c r="AI74" s="199">
        <f t="shared" si="103"/>
        <v>0</v>
      </c>
      <c r="AJ74" s="199">
        <f t="shared" si="104"/>
        <v>0</v>
      </c>
      <c r="AK74" s="199">
        <f t="shared" si="105"/>
        <v>0</v>
      </c>
      <c r="AL74" s="199">
        <f t="shared" si="106"/>
        <v>0</v>
      </c>
      <c r="AM74" s="199">
        <f t="shared" si="107"/>
        <v>0</v>
      </c>
      <c r="AN74" s="199">
        <f t="shared" si="108"/>
        <v>0</v>
      </c>
      <c r="AO74" s="199">
        <f t="shared" si="109"/>
        <v>0</v>
      </c>
      <c r="AP74" s="199">
        <f t="shared" si="110"/>
        <v>0</v>
      </c>
      <c r="AQ74" s="199">
        <f t="shared" si="111"/>
        <v>0</v>
      </c>
      <c r="AR74" s="199">
        <f t="shared" si="112"/>
        <v>0</v>
      </c>
      <c r="AS74" s="199">
        <f t="shared" si="51"/>
        <v>0</v>
      </c>
      <c r="AT74" s="199">
        <f t="shared" si="138"/>
        <v>0</v>
      </c>
      <c r="AU74" s="199">
        <f t="shared" si="139"/>
        <v>0</v>
      </c>
      <c r="AV74" s="199">
        <f t="shared" si="113"/>
        <v>0</v>
      </c>
      <c r="AW74" s="199">
        <f t="shared" si="92"/>
        <v>0</v>
      </c>
      <c r="AX74" s="199">
        <f t="shared" si="114"/>
        <v>0</v>
      </c>
      <c r="AY74" s="199">
        <f t="shared" si="115"/>
        <v>0</v>
      </c>
      <c r="AZ74" s="199">
        <f t="shared" si="116"/>
        <v>0</v>
      </c>
      <c r="BA74" s="199">
        <f t="shared" si="96"/>
        <v>0</v>
      </c>
      <c r="BB74" s="197"/>
      <c r="BC74" s="197"/>
      <c r="BD74" s="197"/>
      <c r="BE74" s="197"/>
      <c r="CN74" s="195" t="b">
        <f t="shared" si="117"/>
        <v>1</v>
      </c>
      <c r="CO74" s="504" t="b">
        <f t="shared" si="118"/>
        <v>0</v>
      </c>
      <c r="CP74" s="504" t="b">
        <f t="shared" si="119"/>
        <v>0</v>
      </c>
      <c r="CQ74" s="504" t="b">
        <f t="shared" si="60"/>
        <v>0</v>
      </c>
      <c r="CR74" s="504" t="b">
        <f t="shared" si="120"/>
        <v>0</v>
      </c>
      <c r="CS74" s="504" t="b">
        <f t="shared" si="121"/>
        <v>0</v>
      </c>
      <c r="CT74" s="504" t="b">
        <f t="shared" si="57"/>
        <v>0</v>
      </c>
      <c r="CU74" s="504" t="b">
        <f t="shared" si="122"/>
        <v>0</v>
      </c>
      <c r="CV74" s="504" t="b">
        <f t="shared" si="123"/>
        <v>0</v>
      </c>
      <c r="CW74" s="504" t="b">
        <f t="shared" si="124"/>
        <v>0</v>
      </c>
      <c r="CX74" s="504" t="b">
        <f t="shared" si="58"/>
        <v>0</v>
      </c>
      <c r="CY74" s="504" t="b">
        <f t="shared" si="125"/>
        <v>0</v>
      </c>
      <c r="CZ74" s="504" t="b">
        <f t="shared" si="126"/>
        <v>0</v>
      </c>
      <c r="DA74" s="504" t="b">
        <f t="shared" si="127"/>
        <v>0</v>
      </c>
      <c r="DB74" s="504" t="b">
        <f t="shared" si="59"/>
        <v>0</v>
      </c>
      <c r="DC74" s="504" t="b">
        <f t="shared" si="128"/>
        <v>0</v>
      </c>
      <c r="DD74" s="504" t="b">
        <f t="shared" si="129"/>
        <v>0</v>
      </c>
      <c r="DE74" s="504" t="b">
        <f t="shared" si="130"/>
        <v>0</v>
      </c>
      <c r="DF74" s="504" t="b">
        <f t="shared" si="131"/>
        <v>0</v>
      </c>
    </row>
    <row r="75" spans="1:110" s="196" customFormat="1" x14ac:dyDescent="0.2">
      <c r="A75" s="204"/>
      <c r="B75" s="204"/>
      <c r="C75" s="491" t="str">
        <f t="shared" si="140"/>
        <v/>
      </c>
      <c r="D75" s="492" t="str">
        <f t="shared" si="141"/>
        <v/>
      </c>
      <c r="E75" s="508">
        <f t="shared" si="132"/>
        <v>0</v>
      </c>
      <c r="F75" s="203">
        <f t="shared" si="85"/>
        <v>0</v>
      </c>
      <c r="G75" s="202" t="str">
        <f t="shared" si="72"/>
        <v>s/Baremo</v>
      </c>
      <c r="H75" s="203">
        <f t="shared" si="97"/>
        <v>0</v>
      </c>
      <c r="I75" s="203">
        <f t="shared" si="86"/>
        <v>0</v>
      </c>
      <c r="J75" s="509" t="str">
        <f t="shared" si="133"/>
        <v/>
      </c>
      <c r="K75" s="201" t="str">
        <f t="shared" si="134"/>
        <v/>
      </c>
      <c r="L75" s="201" t="str">
        <f t="shared" si="135"/>
        <v/>
      </c>
      <c r="M75" s="201" t="str">
        <f t="shared" si="136"/>
        <v/>
      </c>
      <c r="N75" s="201" t="str">
        <f t="shared" si="137"/>
        <v/>
      </c>
      <c r="O75" s="200"/>
      <c r="P75" s="284"/>
      <c r="Q75" s="199">
        <f t="shared" si="45"/>
        <v>0</v>
      </c>
      <c r="R75" s="200"/>
      <c r="S75" s="200"/>
      <c r="T75" s="200"/>
      <c r="U75" s="200"/>
      <c r="V75" s="200"/>
      <c r="W75" s="200"/>
      <c r="X75" s="199">
        <f t="shared" si="87"/>
        <v>0</v>
      </c>
      <c r="Y75" s="200"/>
      <c r="Z75" s="198">
        <f t="shared" si="88"/>
        <v>0</v>
      </c>
      <c r="AA75" s="510">
        <f t="shared" si="5"/>
        <v>0</v>
      </c>
      <c r="AB75" s="511">
        <f t="shared" si="98"/>
        <v>0</v>
      </c>
      <c r="AC75" s="510">
        <f t="shared" si="7"/>
        <v>0</v>
      </c>
      <c r="AD75" s="511">
        <f t="shared" si="99"/>
        <v>0</v>
      </c>
      <c r="AE75" s="510">
        <f t="shared" si="9"/>
        <v>0</v>
      </c>
      <c r="AF75" s="511">
        <f t="shared" si="100"/>
        <v>0</v>
      </c>
      <c r="AG75" s="199">
        <f t="shared" si="101"/>
        <v>0</v>
      </c>
      <c r="AH75" s="199">
        <f t="shared" si="102"/>
        <v>0</v>
      </c>
      <c r="AI75" s="199">
        <f t="shared" si="103"/>
        <v>0</v>
      </c>
      <c r="AJ75" s="199">
        <f t="shared" si="104"/>
        <v>0</v>
      </c>
      <c r="AK75" s="199">
        <f t="shared" si="105"/>
        <v>0</v>
      </c>
      <c r="AL75" s="199">
        <f t="shared" si="106"/>
        <v>0</v>
      </c>
      <c r="AM75" s="199">
        <f t="shared" si="107"/>
        <v>0</v>
      </c>
      <c r="AN75" s="199">
        <f t="shared" si="108"/>
        <v>0</v>
      </c>
      <c r="AO75" s="199">
        <f t="shared" si="109"/>
        <v>0</v>
      </c>
      <c r="AP75" s="199">
        <f t="shared" si="110"/>
        <v>0</v>
      </c>
      <c r="AQ75" s="199">
        <f t="shared" si="111"/>
        <v>0</v>
      </c>
      <c r="AR75" s="199">
        <f t="shared" si="112"/>
        <v>0</v>
      </c>
      <c r="AS75" s="199">
        <f t="shared" si="51"/>
        <v>0</v>
      </c>
      <c r="AT75" s="199">
        <f t="shared" si="138"/>
        <v>0</v>
      </c>
      <c r="AU75" s="199">
        <f t="shared" si="139"/>
        <v>0</v>
      </c>
      <c r="AV75" s="199">
        <f t="shared" si="113"/>
        <v>0</v>
      </c>
      <c r="AW75" s="199">
        <f t="shared" si="92"/>
        <v>0</v>
      </c>
      <c r="AX75" s="199">
        <f t="shared" si="114"/>
        <v>0</v>
      </c>
      <c r="AY75" s="199">
        <f t="shared" si="115"/>
        <v>0</v>
      </c>
      <c r="AZ75" s="199">
        <f t="shared" si="116"/>
        <v>0</v>
      </c>
      <c r="BA75" s="199">
        <f t="shared" si="96"/>
        <v>0</v>
      </c>
      <c r="BB75" s="197"/>
      <c r="BC75" s="197"/>
      <c r="BD75" s="197"/>
      <c r="BE75" s="197"/>
      <c r="CN75" s="195" t="b">
        <f t="shared" si="117"/>
        <v>1</v>
      </c>
      <c r="CO75" s="504" t="b">
        <f t="shared" si="118"/>
        <v>0</v>
      </c>
      <c r="CP75" s="504" t="b">
        <f t="shared" si="119"/>
        <v>0</v>
      </c>
      <c r="CQ75" s="504" t="b">
        <f t="shared" si="60"/>
        <v>0</v>
      </c>
      <c r="CR75" s="504" t="b">
        <f t="shared" si="120"/>
        <v>0</v>
      </c>
      <c r="CS75" s="504" t="b">
        <f t="shared" si="121"/>
        <v>0</v>
      </c>
      <c r="CT75" s="504" t="b">
        <f t="shared" si="57"/>
        <v>0</v>
      </c>
      <c r="CU75" s="504" t="b">
        <f t="shared" si="122"/>
        <v>0</v>
      </c>
      <c r="CV75" s="504" t="b">
        <f t="shared" si="123"/>
        <v>0</v>
      </c>
      <c r="CW75" s="504" t="b">
        <f t="shared" si="124"/>
        <v>0</v>
      </c>
      <c r="CX75" s="504" t="b">
        <f t="shared" si="58"/>
        <v>0</v>
      </c>
      <c r="CY75" s="504" t="b">
        <f t="shared" si="125"/>
        <v>0</v>
      </c>
      <c r="CZ75" s="504" t="b">
        <f t="shared" si="126"/>
        <v>0</v>
      </c>
      <c r="DA75" s="504" t="b">
        <f t="shared" si="127"/>
        <v>0</v>
      </c>
      <c r="DB75" s="504" t="b">
        <f t="shared" si="59"/>
        <v>0</v>
      </c>
      <c r="DC75" s="504" t="b">
        <f t="shared" si="128"/>
        <v>0</v>
      </c>
      <c r="DD75" s="504" t="b">
        <f t="shared" si="129"/>
        <v>0</v>
      </c>
      <c r="DE75" s="504" t="b">
        <f t="shared" si="130"/>
        <v>0</v>
      </c>
      <c r="DF75" s="504" t="b">
        <f t="shared" si="131"/>
        <v>0</v>
      </c>
    </row>
    <row r="76" spans="1:110" s="196" customFormat="1" x14ac:dyDescent="0.2">
      <c r="A76" s="204"/>
      <c r="B76" s="204"/>
      <c r="C76" s="491" t="str">
        <f t="shared" si="140"/>
        <v/>
      </c>
      <c r="D76" s="492" t="str">
        <f t="shared" si="141"/>
        <v/>
      </c>
      <c r="E76" s="508">
        <f t="shared" si="132"/>
        <v>0</v>
      </c>
      <c r="F76" s="203">
        <f t="shared" si="85"/>
        <v>0</v>
      </c>
      <c r="G76" s="202" t="str">
        <f t="shared" si="72"/>
        <v>s/Baremo</v>
      </c>
      <c r="H76" s="203">
        <f t="shared" si="97"/>
        <v>0</v>
      </c>
      <c r="I76" s="203">
        <f t="shared" si="86"/>
        <v>0</v>
      </c>
      <c r="J76" s="509" t="str">
        <f t="shared" si="133"/>
        <v/>
      </c>
      <c r="K76" s="201" t="str">
        <f t="shared" si="134"/>
        <v/>
      </c>
      <c r="L76" s="201" t="str">
        <f t="shared" si="135"/>
        <v/>
      </c>
      <c r="M76" s="201" t="str">
        <f t="shared" si="136"/>
        <v/>
      </c>
      <c r="N76" s="201" t="str">
        <f t="shared" si="137"/>
        <v/>
      </c>
      <c r="O76" s="200"/>
      <c r="P76" s="284"/>
      <c r="Q76" s="199">
        <f t="shared" si="45"/>
        <v>0</v>
      </c>
      <c r="R76" s="200"/>
      <c r="S76" s="200"/>
      <c r="T76" s="200"/>
      <c r="U76" s="200"/>
      <c r="V76" s="200"/>
      <c r="W76" s="200"/>
      <c r="X76" s="199">
        <f t="shared" si="87"/>
        <v>0</v>
      </c>
      <c r="Y76" s="200"/>
      <c r="Z76" s="198">
        <f t="shared" si="88"/>
        <v>0</v>
      </c>
      <c r="AA76" s="510">
        <f t="shared" si="5"/>
        <v>0</v>
      </c>
      <c r="AB76" s="511">
        <f t="shared" si="98"/>
        <v>0</v>
      </c>
      <c r="AC76" s="510">
        <f t="shared" si="7"/>
        <v>0</v>
      </c>
      <c r="AD76" s="511">
        <f t="shared" si="99"/>
        <v>0</v>
      </c>
      <c r="AE76" s="510">
        <f t="shared" si="9"/>
        <v>0</v>
      </c>
      <c r="AF76" s="511">
        <f t="shared" si="100"/>
        <v>0</v>
      </c>
      <c r="AG76" s="199">
        <f t="shared" si="101"/>
        <v>0</v>
      </c>
      <c r="AH76" s="199">
        <f t="shared" si="102"/>
        <v>0</v>
      </c>
      <c r="AI76" s="199">
        <f t="shared" si="103"/>
        <v>0</v>
      </c>
      <c r="AJ76" s="199">
        <f t="shared" si="104"/>
        <v>0</v>
      </c>
      <c r="AK76" s="199">
        <f t="shared" si="105"/>
        <v>0</v>
      </c>
      <c r="AL76" s="199">
        <f t="shared" si="106"/>
        <v>0</v>
      </c>
      <c r="AM76" s="199">
        <f t="shared" si="107"/>
        <v>0</v>
      </c>
      <c r="AN76" s="199">
        <f t="shared" si="108"/>
        <v>0</v>
      </c>
      <c r="AO76" s="199">
        <f t="shared" si="109"/>
        <v>0</v>
      </c>
      <c r="AP76" s="199">
        <f t="shared" si="110"/>
        <v>0</v>
      </c>
      <c r="AQ76" s="199">
        <f t="shared" si="111"/>
        <v>0</v>
      </c>
      <c r="AR76" s="199">
        <f t="shared" si="112"/>
        <v>0</v>
      </c>
      <c r="AS76" s="199">
        <f t="shared" si="51"/>
        <v>0</v>
      </c>
      <c r="AT76" s="199">
        <f t="shared" si="138"/>
        <v>0</v>
      </c>
      <c r="AU76" s="199">
        <f t="shared" si="139"/>
        <v>0</v>
      </c>
      <c r="AV76" s="199">
        <f t="shared" si="113"/>
        <v>0</v>
      </c>
      <c r="AW76" s="199">
        <f t="shared" si="92"/>
        <v>0</v>
      </c>
      <c r="AX76" s="199">
        <f t="shared" si="114"/>
        <v>0</v>
      </c>
      <c r="AY76" s="199">
        <f t="shared" si="115"/>
        <v>0</v>
      </c>
      <c r="AZ76" s="199">
        <f t="shared" si="116"/>
        <v>0</v>
      </c>
      <c r="BA76" s="199">
        <f t="shared" si="96"/>
        <v>0</v>
      </c>
      <c r="BB76" s="197"/>
      <c r="BC76" s="197"/>
      <c r="BD76" s="197"/>
      <c r="BE76" s="197"/>
      <c r="CN76" s="195" t="b">
        <f t="shared" si="117"/>
        <v>1</v>
      </c>
      <c r="CO76" s="504" t="b">
        <f t="shared" si="118"/>
        <v>0</v>
      </c>
      <c r="CP76" s="504" t="b">
        <f t="shared" si="119"/>
        <v>0</v>
      </c>
      <c r="CQ76" s="504" t="b">
        <f t="shared" si="60"/>
        <v>0</v>
      </c>
      <c r="CR76" s="504" t="b">
        <f t="shared" si="120"/>
        <v>0</v>
      </c>
      <c r="CS76" s="504" t="b">
        <f t="shared" si="121"/>
        <v>0</v>
      </c>
      <c r="CT76" s="504" t="b">
        <f t="shared" si="57"/>
        <v>0</v>
      </c>
      <c r="CU76" s="504" t="b">
        <f t="shared" si="122"/>
        <v>0</v>
      </c>
      <c r="CV76" s="504" t="b">
        <f t="shared" si="123"/>
        <v>0</v>
      </c>
      <c r="CW76" s="504" t="b">
        <f t="shared" si="124"/>
        <v>0</v>
      </c>
      <c r="CX76" s="504" t="b">
        <f t="shared" si="58"/>
        <v>0</v>
      </c>
      <c r="CY76" s="504" t="b">
        <f t="shared" si="125"/>
        <v>0</v>
      </c>
      <c r="CZ76" s="504" t="b">
        <f t="shared" si="126"/>
        <v>0</v>
      </c>
      <c r="DA76" s="504" t="b">
        <f t="shared" si="127"/>
        <v>0</v>
      </c>
      <c r="DB76" s="504" t="b">
        <f t="shared" si="59"/>
        <v>0</v>
      </c>
      <c r="DC76" s="504" t="b">
        <f t="shared" si="128"/>
        <v>0</v>
      </c>
      <c r="DD76" s="504" t="b">
        <f t="shared" si="129"/>
        <v>0</v>
      </c>
      <c r="DE76" s="504" t="b">
        <f t="shared" si="130"/>
        <v>0</v>
      </c>
      <c r="DF76" s="504" t="b">
        <f t="shared" si="131"/>
        <v>0</v>
      </c>
    </row>
    <row r="77" spans="1:110" s="196" customFormat="1" x14ac:dyDescent="0.2">
      <c r="A77" s="204"/>
      <c r="B77" s="204"/>
      <c r="C77" s="491" t="str">
        <f t="shared" si="140"/>
        <v/>
      </c>
      <c r="D77" s="492" t="str">
        <f t="shared" si="141"/>
        <v/>
      </c>
      <c r="E77" s="508">
        <f t="shared" si="132"/>
        <v>0</v>
      </c>
      <c r="F77" s="203">
        <f t="shared" si="85"/>
        <v>0</v>
      </c>
      <c r="G77" s="202" t="str">
        <f t="shared" si="72"/>
        <v>s/Baremo</v>
      </c>
      <c r="H77" s="203">
        <f t="shared" si="97"/>
        <v>0</v>
      </c>
      <c r="I77" s="203">
        <f t="shared" si="86"/>
        <v>0</v>
      </c>
      <c r="J77" s="509" t="str">
        <f t="shared" si="133"/>
        <v/>
      </c>
      <c r="K77" s="201" t="str">
        <f t="shared" si="134"/>
        <v/>
      </c>
      <c r="L77" s="201" t="str">
        <f t="shared" si="135"/>
        <v/>
      </c>
      <c r="M77" s="201" t="str">
        <f t="shared" si="136"/>
        <v/>
      </c>
      <c r="N77" s="201" t="str">
        <f t="shared" si="137"/>
        <v/>
      </c>
      <c r="O77" s="200"/>
      <c r="P77" s="284"/>
      <c r="Q77" s="199">
        <f t="shared" si="45"/>
        <v>0</v>
      </c>
      <c r="R77" s="200"/>
      <c r="S77" s="200"/>
      <c r="T77" s="200"/>
      <c r="U77" s="200"/>
      <c r="V77" s="200"/>
      <c r="W77" s="200"/>
      <c r="X77" s="199">
        <f t="shared" si="87"/>
        <v>0</v>
      </c>
      <c r="Y77" s="200"/>
      <c r="Z77" s="198">
        <f t="shared" si="88"/>
        <v>0</v>
      </c>
      <c r="AA77" s="510">
        <f t="shared" si="5"/>
        <v>0</v>
      </c>
      <c r="AB77" s="511">
        <f t="shared" si="98"/>
        <v>0</v>
      </c>
      <c r="AC77" s="510">
        <f t="shared" si="7"/>
        <v>0</v>
      </c>
      <c r="AD77" s="511">
        <f t="shared" si="99"/>
        <v>0</v>
      </c>
      <c r="AE77" s="510">
        <f t="shared" si="9"/>
        <v>0</v>
      </c>
      <c r="AF77" s="511">
        <f t="shared" si="100"/>
        <v>0</v>
      </c>
      <c r="AG77" s="199">
        <f t="shared" si="101"/>
        <v>0</v>
      </c>
      <c r="AH77" s="199">
        <f t="shared" si="102"/>
        <v>0</v>
      </c>
      <c r="AI77" s="199">
        <f t="shared" si="103"/>
        <v>0</v>
      </c>
      <c r="AJ77" s="199">
        <f t="shared" si="104"/>
        <v>0</v>
      </c>
      <c r="AK77" s="199">
        <f t="shared" si="105"/>
        <v>0</v>
      </c>
      <c r="AL77" s="199">
        <f t="shared" si="106"/>
        <v>0</v>
      </c>
      <c r="AM77" s="199">
        <f t="shared" si="107"/>
        <v>0</v>
      </c>
      <c r="AN77" s="199">
        <f t="shared" si="108"/>
        <v>0</v>
      </c>
      <c r="AO77" s="199">
        <f t="shared" si="109"/>
        <v>0</v>
      </c>
      <c r="AP77" s="199">
        <f t="shared" si="110"/>
        <v>0</v>
      </c>
      <c r="AQ77" s="199">
        <f t="shared" si="111"/>
        <v>0</v>
      </c>
      <c r="AR77" s="199">
        <f t="shared" si="112"/>
        <v>0</v>
      </c>
      <c r="AS77" s="199">
        <f t="shared" si="51"/>
        <v>0</v>
      </c>
      <c r="AT77" s="199">
        <f t="shared" si="138"/>
        <v>0</v>
      </c>
      <c r="AU77" s="199">
        <f t="shared" si="139"/>
        <v>0</v>
      </c>
      <c r="AV77" s="199">
        <f t="shared" si="113"/>
        <v>0</v>
      </c>
      <c r="AW77" s="199">
        <f t="shared" si="92"/>
        <v>0</v>
      </c>
      <c r="AX77" s="199">
        <f t="shared" si="114"/>
        <v>0</v>
      </c>
      <c r="AY77" s="199">
        <f t="shared" si="115"/>
        <v>0</v>
      </c>
      <c r="AZ77" s="199">
        <f t="shared" si="116"/>
        <v>0</v>
      </c>
      <c r="BA77" s="199">
        <f t="shared" si="96"/>
        <v>0</v>
      </c>
      <c r="BB77" s="197"/>
      <c r="BC77" s="197"/>
      <c r="BD77" s="197"/>
      <c r="BE77" s="197"/>
      <c r="CN77" s="195" t="b">
        <f t="shared" si="117"/>
        <v>1</v>
      </c>
      <c r="CO77" s="504" t="b">
        <f t="shared" si="118"/>
        <v>0</v>
      </c>
      <c r="CP77" s="504" t="b">
        <f t="shared" si="119"/>
        <v>0</v>
      </c>
      <c r="CQ77" s="504" t="b">
        <f t="shared" si="60"/>
        <v>0</v>
      </c>
      <c r="CR77" s="504" t="b">
        <f t="shared" si="120"/>
        <v>0</v>
      </c>
      <c r="CS77" s="504" t="b">
        <f t="shared" si="121"/>
        <v>0</v>
      </c>
      <c r="CT77" s="504" t="b">
        <f t="shared" si="57"/>
        <v>0</v>
      </c>
      <c r="CU77" s="504" t="b">
        <f t="shared" si="122"/>
        <v>0</v>
      </c>
      <c r="CV77" s="504" t="b">
        <f t="shared" si="123"/>
        <v>0</v>
      </c>
      <c r="CW77" s="504" t="b">
        <f t="shared" si="124"/>
        <v>0</v>
      </c>
      <c r="CX77" s="504" t="b">
        <f t="shared" si="58"/>
        <v>0</v>
      </c>
      <c r="CY77" s="504" t="b">
        <f t="shared" si="125"/>
        <v>0</v>
      </c>
      <c r="CZ77" s="504" t="b">
        <f t="shared" si="126"/>
        <v>0</v>
      </c>
      <c r="DA77" s="504" t="b">
        <f t="shared" si="127"/>
        <v>0</v>
      </c>
      <c r="DB77" s="504" t="b">
        <f t="shared" si="59"/>
        <v>0</v>
      </c>
      <c r="DC77" s="504" t="b">
        <f t="shared" si="128"/>
        <v>0</v>
      </c>
      <c r="DD77" s="504" t="b">
        <f t="shared" si="129"/>
        <v>0</v>
      </c>
      <c r="DE77" s="504" t="b">
        <f t="shared" si="130"/>
        <v>0</v>
      </c>
      <c r="DF77" s="504" t="b">
        <f t="shared" si="131"/>
        <v>0</v>
      </c>
    </row>
    <row r="78" spans="1:110" s="196" customFormat="1" x14ac:dyDescent="0.2">
      <c r="A78" s="204"/>
      <c r="B78" s="204"/>
      <c r="C78" s="491" t="str">
        <f t="shared" si="140"/>
        <v/>
      </c>
      <c r="D78" s="492" t="str">
        <f t="shared" si="141"/>
        <v/>
      </c>
      <c r="E78" s="508">
        <f t="shared" si="132"/>
        <v>0</v>
      </c>
      <c r="F78" s="203">
        <f t="shared" si="85"/>
        <v>0</v>
      </c>
      <c r="G78" s="202" t="str">
        <f t="shared" si="72"/>
        <v>s/Baremo</v>
      </c>
      <c r="H78" s="203">
        <f t="shared" si="97"/>
        <v>0</v>
      </c>
      <c r="I78" s="203">
        <f t="shared" si="86"/>
        <v>0</v>
      </c>
      <c r="J78" s="509" t="str">
        <f t="shared" si="133"/>
        <v/>
      </c>
      <c r="K78" s="201" t="str">
        <f t="shared" si="134"/>
        <v/>
      </c>
      <c r="L78" s="201" t="str">
        <f t="shared" si="135"/>
        <v/>
      </c>
      <c r="M78" s="201" t="str">
        <f t="shared" si="136"/>
        <v/>
      </c>
      <c r="N78" s="201" t="str">
        <f t="shared" si="137"/>
        <v/>
      </c>
      <c r="O78" s="200"/>
      <c r="P78" s="284"/>
      <c r="Q78" s="199">
        <f t="shared" si="45"/>
        <v>0</v>
      </c>
      <c r="R78" s="200"/>
      <c r="S78" s="200"/>
      <c r="T78" s="200"/>
      <c r="U78" s="200"/>
      <c r="V78" s="200"/>
      <c r="W78" s="200"/>
      <c r="X78" s="199">
        <f t="shared" si="87"/>
        <v>0</v>
      </c>
      <c r="Y78" s="200"/>
      <c r="Z78" s="198">
        <f t="shared" si="88"/>
        <v>0</v>
      </c>
      <c r="AA78" s="510">
        <f t="shared" si="5"/>
        <v>0</v>
      </c>
      <c r="AB78" s="511">
        <f t="shared" si="98"/>
        <v>0</v>
      </c>
      <c r="AC78" s="510">
        <f t="shared" si="7"/>
        <v>0</v>
      </c>
      <c r="AD78" s="511">
        <f t="shared" si="99"/>
        <v>0</v>
      </c>
      <c r="AE78" s="510">
        <f t="shared" si="9"/>
        <v>0</v>
      </c>
      <c r="AF78" s="511">
        <f t="shared" si="100"/>
        <v>0</v>
      </c>
      <c r="AG78" s="199">
        <f t="shared" si="101"/>
        <v>0</v>
      </c>
      <c r="AH78" s="199">
        <f t="shared" si="102"/>
        <v>0</v>
      </c>
      <c r="AI78" s="199">
        <f t="shared" si="103"/>
        <v>0</v>
      </c>
      <c r="AJ78" s="199">
        <f t="shared" si="104"/>
        <v>0</v>
      </c>
      <c r="AK78" s="199">
        <f t="shared" si="105"/>
        <v>0</v>
      </c>
      <c r="AL78" s="199">
        <f t="shared" si="106"/>
        <v>0</v>
      </c>
      <c r="AM78" s="199">
        <f t="shared" si="107"/>
        <v>0</v>
      </c>
      <c r="AN78" s="199">
        <f t="shared" si="108"/>
        <v>0</v>
      </c>
      <c r="AO78" s="199">
        <f t="shared" si="109"/>
        <v>0</v>
      </c>
      <c r="AP78" s="199">
        <f t="shared" si="110"/>
        <v>0</v>
      </c>
      <c r="AQ78" s="199">
        <f t="shared" si="111"/>
        <v>0</v>
      </c>
      <c r="AR78" s="199">
        <f t="shared" si="112"/>
        <v>0</v>
      </c>
      <c r="AS78" s="199">
        <f t="shared" si="51"/>
        <v>0</v>
      </c>
      <c r="AT78" s="199">
        <f t="shared" si="138"/>
        <v>0</v>
      </c>
      <c r="AU78" s="199">
        <f t="shared" si="139"/>
        <v>0</v>
      </c>
      <c r="AV78" s="199">
        <f t="shared" si="113"/>
        <v>0</v>
      </c>
      <c r="AW78" s="199">
        <f t="shared" si="92"/>
        <v>0</v>
      </c>
      <c r="AX78" s="199">
        <f t="shared" si="114"/>
        <v>0</v>
      </c>
      <c r="AY78" s="199">
        <f t="shared" si="115"/>
        <v>0</v>
      </c>
      <c r="AZ78" s="199">
        <f t="shared" si="116"/>
        <v>0</v>
      </c>
      <c r="BA78" s="199">
        <f t="shared" si="96"/>
        <v>0</v>
      </c>
      <c r="BB78" s="197"/>
      <c r="BC78" s="197"/>
      <c r="BD78" s="197"/>
      <c r="BE78" s="197"/>
      <c r="CN78" s="195" t="b">
        <f t="shared" si="117"/>
        <v>1</v>
      </c>
      <c r="CO78" s="504" t="b">
        <f t="shared" si="118"/>
        <v>0</v>
      </c>
      <c r="CP78" s="504" t="b">
        <f t="shared" si="119"/>
        <v>0</v>
      </c>
      <c r="CQ78" s="504" t="b">
        <f t="shared" si="60"/>
        <v>0</v>
      </c>
      <c r="CR78" s="504" t="b">
        <f t="shared" si="120"/>
        <v>0</v>
      </c>
      <c r="CS78" s="504" t="b">
        <f t="shared" si="121"/>
        <v>0</v>
      </c>
      <c r="CT78" s="504" t="b">
        <f t="shared" si="57"/>
        <v>0</v>
      </c>
      <c r="CU78" s="504" t="b">
        <f t="shared" si="122"/>
        <v>0</v>
      </c>
      <c r="CV78" s="504" t="b">
        <f t="shared" si="123"/>
        <v>0</v>
      </c>
      <c r="CW78" s="504" t="b">
        <f t="shared" si="124"/>
        <v>0</v>
      </c>
      <c r="CX78" s="504" t="b">
        <f t="shared" si="58"/>
        <v>0</v>
      </c>
      <c r="CY78" s="504" t="b">
        <f t="shared" si="125"/>
        <v>0</v>
      </c>
      <c r="CZ78" s="504" t="b">
        <f t="shared" si="126"/>
        <v>0</v>
      </c>
      <c r="DA78" s="504" t="b">
        <f t="shared" si="127"/>
        <v>0</v>
      </c>
      <c r="DB78" s="504" t="b">
        <f t="shared" si="59"/>
        <v>0</v>
      </c>
      <c r="DC78" s="504" t="b">
        <f t="shared" si="128"/>
        <v>0</v>
      </c>
      <c r="DD78" s="504" t="b">
        <f t="shared" si="129"/>
        <v>0</v>
      </c>
      <c r="DE78" s="504" t="b">
        <f t="shared" si="130"/>
        <v>0</v>
      </c>
      <c r="DF78" s="504" t="b">
        <f t="shared" si="131"/>
        <v>0</v>
      </c>
    </row>
    <row r="79" spans="1:110" s="196" customFormat="1" x14ac:dyDescent="0.2">
      <c r="A79" s="204"/>
      <c r="B79" s="204"/>
      <c r="C79" s="491" t="str">
        <f t="shared" si="140"/>
        <v/>
      </c>
      <c r="D79" s="492" t="str">
        <f t="shared" si="141"/>
        <v/>
      </c>
      <c r="E79" s="508">
        <f t="shared" si="132"/>
        <v>0</v>
      </c>
      <c r="F79" s="203">
        <f t="shared" si="85"/>
        <v>0</v>
      </c>
      <c r="G79" s="202" t="str">
        <f t="shared" si="72"/>
        <v>s/Baremo</v>
      </c>
      <c r="H79" s="203">
        <f t="shared" si="97"/>
        <v>0</v>
      </c>
      <c r="I79" s="203">
        <f t="shared" si="86"/>
        <v>0</v>
      </c>
      <c r="J79" s="509" t="str">
        <f t="shared" si="133"/>
        <v/>
      </c>
      <c r="K79" s="201" t="str">
        <f t="shared" si="134"/>
        <v/>
      </c>
      <c r="L79" s="201" t="str">
        <f t="shared" si="135"/>
        <v/>
      </c>
      <c r="M79" s="201" t="str">
        <f t="shared" si="136"/>
        <v/>
      </c>
      <c r="N79" s="201" t="str">
        <f t="shared" si="137"/>
        <v/>
      </c>
      <c r="O79" s="200"/>
      <c r="P79" s="284"/>
      <c r="Q79" s="199">
        <f t="shared" si="45"/>
        <v>0</v>
      </c>
      <c r="R79" s="200"/>
      <c r="S79" s="200"/>
      <c r="T79" s="200"/>
      <c r="U79" s="200"/>
      <c r="V79" s="200"/>
      <c r="W79" s="200"/>
      <c r="X79" s="199">
        <f t="shared" si="87"/>
        <v>0</v>
      </c>
      <c r="Y79" s="200"/>
      <c r="Z79" s="198">
        <f t="shared" si="88"/>
        <v>0</v>
      </c>
      <c r="AA79" s="510">
        <f t="shared" si="5"/>
        <v>0</v>
      </c>
      <c r="AB79" s="511">
        <f t="shared" si="98"/>
        <v>0</v>
      </c>
      <c r="AC79" s="510">
        <f t="shared" si="7"/>
        <v>0</v>
      </c>
      <c r="AD79" s="511">
        <f t="shared" si="99"/>
        <v>0</v>
      </c>
      <c r="AE79" s="510">
        <f t="shared" si="9"/>
        <v>0</v>
      </c>
      <c r="AF79" s="511">
        <f t="shared" si="100"/>
        <v>0</v>
      </c>
      <c r="AG79" s="199">
        <f t="shared" si="101"/>
        <v>0</v>
      </c>
      <c r="AH79" s="199">
        <f t="shared" si="102"/>
        <v>0</v>
      </c>
      <c r="AI79" s="199">
        <f t="shared" si="103"/>
        <v>0</v>
      </c>
      <c r="AJ79" s="199">
        <f t="shared" si="104"/>
        <v>0</v>
      </c>
      <c r="AK79" s="199">
        <f t="shared" si="105"/>
        <v>0</v>
      </c>
      <c r="AL79" s="199">
        <f t="shared" si="106"/>
        <v>0</v>
      </c>
      <c r="AM79" s="199">
        <f t="shared" si="107"/>
        <v>0</v>
      </c>
      <c r="AN79" s="199">
        <f t="shared" si="108"/>
        <v>0</v>
      </c>
      <c r="AO79" s="199">
        <f t="shared" si="109"/>
        <v>0</v>
      </c>
      <c r="AP79" s="199">
        <f t="shared" si="110"/>
        <v>0</v>
      </c>
      <c r="AQ79" s="199">
        <f t="shared" si="111"/>
        <v>0</v>
      </c>
      <c r="AR79" s="199">
        <f t="shared" si="112"/>
        <v>0</v>
      </c>
      <c r="AS79" s="199">
        <f t="shared" si="51"/>
        <v>0</v>
      </c>
      <c r="AT79" s="199">
        <f t="shared" si="138"/>
        <v>0</v>
      </c>
      <c r="AU79" s="199">
        <f t="shared" si="139"/>
        <v>0</v>
      </c>
      <c r="AV79" s="199">
        <f t="shared" si="113"/>
        <v>0</v>
      </c>
      <c r="AW79" s="199">
        <f t="shared" si="92"/>
        <v>0</v>
      </c>
      <c r="AX79" s="199">
        <f t="shared" si="114"/>
        <v>0</v>
      </c>
      <c r="AY79" s="199">
        <f t="shared" si="115"/>
        <v>0</v>
      </c>
      <c r="AZ79" s="199">
        <f t="shared" si="116"/>
        <v>0</v>
      </c>
      <c r="BA79" s="199">
        <f t="shared" si="96"/>
        <v>0</v>
      </c>
      <c r="BB79" s="197"/>
      <c r="BC79" s="197"/>
      <c r="BD79" s="197"/>
      <c r="BE79" s="197"/>
      <c r="CN79" s="195" t="b">
        <f t="shared" si="117"/>
        <v>1</v>
      </c>
      <c r="CO79" s="504" t="b">
        <f t="shared" si="118"/>
        <v>0</v>
      </c>
      <c r="CP79" s="504" t="b">
        <f t="shared" si="119"/>
        <v>0</v>
      </c>
      <c r="CQ79" s="504" t="b">
        <f t="shared" si="60"/>
        <v>0</v>
      </c>
      <c r="CR79" s="504" t="b">
        <f t="shared" si="120"/>
        <v>0</v>
      </c>
      <c r="CS79" s="504" t="b">
        <f t="shared" si="121"/>
        <v>0</v>
      </c>
      <c r="CT79" s="504" t="b">
        <f t="shared" si="57"/>
        <v>0</v>
      </c>
      <c r="CU79" s="504" t="b">
        <f t="shared" si="122"/>
        <v>0</v>
      </c>
      <c r="CV79" s="504" t="b">
        <f t="shared" si="123"/>
        <v>0</v>
      </c>
      <c r="CW79" s="504" t="b">
        <f t="shared" si="124"/>
        <v>0</v>
      </c>
      <c r="CX79" s="504" t="b">
        <f t="shared" si="58"/>
        <v>0</v>
      </c>
      <c r="CY79" s="504" t="b">
        <f t="shared" si="125"/>
        <v>0</v>
      </c>
      <c r="CZ79" s="504" t="b">
        <f t="shared" si="126"/>
        <v>0</v>
      </c>
      <c r="DA79" s="504" t="b">
        <f t="shared" si="127"/>
        <v>0</v>
      </c>
      <c r="DB79" s="504" t="b">
        <f t="shared" si="59"/>
        <v>0</v>
      </c>
      <c r="DC79" s="504" t="b">
        <f t="shared" si="128"/>
        <v>0</v>
      </c>
      <c r="DD79" s="504" t="b">
        <f t="shared" si="129"/>
        <v>0</v>
      </c>
      <c r="DE79" s="504" t="b">
        <f t="shared" si="130"/>
        <v>0</v>
      </c>
      <c r="DF79" s="504" t="b">
        <f t="shared" si="131"/>
        <v>0</v>
      </c>
    </row>
    <row r="80" spans="1:110" s="196" customFormat="1" x14ac:dyDescent="0.2">
      <c r="A80" s="204"/>
      <c r="B80" s="204"/>
      <c r="C80" s="491" t="str">
        <f t="shared" si="140"/>
        <v/>
      </c>
      <c r="D80" s="492" t="str">
        <f t="shared" si="141"/>
        <v/>
      </c>
      <c r="E80" s="508">
        <f t="shared" si="132"/>
        <v>0</v>
      </c>
      <c r="F80" s="203">
        <f t="shared" si="85"/>
        <v>0</v>
      </c>
      <c r="G80" s="202" t="str">
        <f t="shared" si="72"/>
        <v>s/Baremo</v>
      </c>
      <c r="H80" s="203">
        <f t="shared" si="97"/>
        <v>0</v>
      </c>
      <c r="I80" s="203">
        <f t="shared" si="86"/>
        <v>0</v>
      </c>
      <c r="J80" s="509" t="str">
        <f t="shared" si="133"/>
        <v/>
      </c>
      <c r="K80" s="201" t="str">
        <f t="shared" si="134"/>
        <v/>
      </c>
      <c r="L80" s="201" t="str">
        <f t="shared" si="135"/>
        <v/>
      </c>
      <c r="M80" s="201" t="str">
        <f t="shared" si="136"/>
        <v/>
      </c>
      <c r="N80" s="201" t="str">
        <f t="shared" si="137"/>
        <v/>
      </c>
      <c r="O80" s="200"/>
      <c r="P80" s="284"/>
      <c r="Q80" s="199">
        <f t="shared" si="45"/>
        <v>0</v>
      </c>
      <c r="R80" s="200"/>
      <c r="S80" s="200"/>
      <c r="T80" s="200"/>
      <c r="U80" s="200"/>
      <c r="V80" s="200"/>
      <c r="W80" s="200"/>
      <c r="X80" s="199">
        <f t="shared" si="87"/>
        <v>0</v>
      </c>
      <c r="Y80" s="200"/>
      <c r="Z80" s="198">
        <f t="shared" si="88"/>
        <v>0</v>
      </c>
      <c r="AA80" s="510">
        <f t="shared" si="5"/>
        <v>0</v>
      </c>
      <c r="AB80" s="511">
        <f t="shared" si="98"/>
        <v>0</v>
      </c>
      <c r="AC80" s="510">
        <f t="shared" si="7"/>
        <v>0</v>
      </c>
      <c r="AD80" s="511">
        <f t="shared" si="99"/>
        <v>0</v>
      </c>
      <c r="AE80" s="510">
        <f t="shared" si="9"/>
        <v>0</v>
      </c>
      <c r="AF80" s="511">
        <f t="shared" si="100"/>
        <v>0</v>
      </c>
      <c r="AG80" s="199">
        <f t="shared" si="101"/>
        <v>0</v>
      </c>
      <c r="AH80" s="199">
        <f t="shared" si="102"/>
        <v>0</v>
      </c>
      <c r="AI80" s="199">
        <f t="shared" si="103"/>
        <v>0</v>
      </c>
      <c r="AJ80" s="199">
        <f t="shared" si="104"/>
        <v>0</v>
      </c>
      <c r="AK80" s="199">
        <f t="shared" si="105"/>
        <v>0</v>
      </c>
      <c r="AL80" s="199">
        <f t="shared" si="106"/>
        <v>0</v>
      </c>
      <c r="AM80" s="199">
        <f t="shared" si="107"/>
        <v>0</v>
      </c>
      <c r="AN80" s="199">
        <f t="shared" si="108"/>
        <v>0</v>
      </c>
      <c r="AO80" s="199">
        <f t="shared" si="109"/>
        <v>0</v>
      </c>
      <c r="AP80" s="199">
        <f t="shared" si="110"/>
        <v>0</v>
      </c>
      <c r="AQ80" s="199">
        <f t="shared" si="111"/>
        <v>0</v>
      </c>
      <c r="AR80" s="199">
        <f t="shared" si="112"/>
        <v>0</v>
      </c>
      <c r="AS80" s="199">
        <f t="shared" si="51"/>
        <v>0</v>
      </c>
      <c r="AT80" s="199">
        <f t="shared" si="138"/>
        <v>0</v>
      </c>
      <c r="AU80" s="199">
        <f t="shared" si="139"/>
        <v>0</v>
      </c>
      <c r="AV80" s="199">
        <f t="shared" si="113"/>
        <v>0</v>
      </c>
      <c r="AW80" s="199">
        <f t="shared" si="92"/>
        <v>0</v>
      </c>
      <c r="AX80" s="199">
        <f t="shared" si="114"/>
        <v>0</v>
      </c>
      <c r="AY80" s="199">
        <f t="shared" si="115"/>
        <v>0</v>
      </c>
      <c r="AZ80" s="199">
        <f t="shared" si="116"/>
        <v>0</v>
      </c>
      <c r="BA80" s="199">
        <f t="shared" si="96"/>
        <v>0</v>
      </c>
      <c r="BB80" s="197"/>
      <c r="BC80" s="197"/>
      <c r="BD80" s="197"/>
      <c r="BE80" s="197"/>
      <c r="CN80" s="195" t="b">
        <f t="shared" si="117"/>
        <v>1</v>
      </c>
      <c r="CO80" s="504" t="b">
        <f t="shared" si="118"/>
        <v>0</v>
      </c>
      <c r="CP80" s="504" t="b">
        <f t="shared" si="119"/>
        <v>0</v>
      </c>
      <c r="CQ80" s="504" t="b">
        <f t="shared" si="60"/>
        <v>0</v>
      </c>
      <c r="CR80" s="504" t="b">
        <f t="shared" si="120"/>
        <v>0</v>
      </c>
      <c r="CS80" s="504" t="b">
        <f t="shared" si="121"/>
        <v>0</v>
      </c>
      <c r="CT80" s="504" t="b">
        <f t="shared" si="57"/>
        <v>0</v>
      </c>
      <c r="CU80" s="504" t="b">
        <f t="shared" si="122"/>
        <v>0</v>
      </c>
      <c r="CV80" s="504" t="b">
        <f t="shared" si="123"/>
        <v>0</v>
      </c>
      <c r="CW80" s="504" t="b">
        <f t="shared" si="124"/>
        <v>0</v>
      </c>
      <c r="CX80" s="504" t="b">
        <f t="shared" si="58"/>
        <v>0</v>
      </c>
      <c r="CY80" s="504" t="b">
        <f t="shared" si="125"/>
        <v>0</v>
      </c>
      <c r="CZ80" s="504" t="b">
        <f t="shared" si="126"/>
        <v>0</v>
      </c>
      <c r="DA80" s="504" t="b">
        <f t="shared" si="127"/>
        <v>0</v>
      </c>
      <c r="DB80" s="504" t="b">
        <f t="shared" si="59"/>
        <v>0</v>
      </c>
      <c r="DC80" s="504" t="b">
        <f t="shared" si="128"/>
        <v>0</v>
      </c>
      <c r="DD80" s="504" t="b">
        <f t="shared" si="129"/>
        <v>0</v>
      </c>
      <c r="DE80" s="504" t="b">
        <f t="shared" si="130"/>
        <v>0</v>
      </c>
      <c r="DF80" s="504" t="b">
        <f t="shared" si="131"/>
        <v>0</v>
      </c>
    </row>
    <row r="81" spans="1:110" s="196" customFormat="1" x14ac:dyDescent="0.2">
      <c r="A81" s="204"/>
      <c r="B81" s="204"/>
      <c r="C81" s="491" t="str">
        <f t="shared" si="140"/>
        <v/>
      </c>
      <c r="D81" s="492" t="str">
        <f t="shared" si="141"/>
        <v/>
      </c>
      <c r="E81" s="508">
        <f t="shared" si="132"/>
        <v>0</v>
      </c>
      <c r="F81" s="203">
        <f t="shared" si="85"/>
        <v>0</v>
      </c>
      <c r="G81" s="202" t="str">
        <f t="shared" si="72"/>
        <v>s/Baremo</v>
      </c>
      <c r="H81" s="203">
        <f t="shared" si="97"/>
        <v>0</v>
      </c>
      <c r="I81" s="203">
        <f t="shared" si="86"/>
        <v>0</v>
      </c>
      <c r="J81" s="509" t="str">
        <f t="shared" si="133"/>
        <v/>
      </c>
      <c r="K81" s="201" t="str">
        <f t="shared" si="134"/>
        <v/>
      </c>
      <c r="L81" s="201" t="str">
        <f t="shared" si="135"/>
        <v/>
      </c>
      <c r="M81" s="201" t="str">
        <f t="shared" si="136"/>
        <v/>
      </c>
      <c r="N81" s="201" t="str">
        <f t="shared" si="137"/>
        <v/>
      </c>
      <c r="O81" s="200"/>
      <c r="P81" s="284"/>
      <c r="Q81" s="199">
        <f t="shared" si="45"/>
        <v>0</v>
      </c>
      <c r="R81" s="200"/>
      <c r="S81" s="200"/>
      <c r="T81" s="200"/>
      <c r="U81" s="200"/>
      <c r="V81" s="200"/>
      <c r="W81" s="200"/>
      <c r="X81" s="199">
        <f t="shared" si="87"/>
        <v>0</v>
      </c>
      <c r="Y81" s="200"/>
      <c r="Z81" s="198">
        <f t="shared" si="88"/>
        <v>0</v>
      </c>
      <c r="AA81" s="510">
        <f t="shared" si="5"/>
        <v>0</v>
      </c>
      <c r="AB81" s="511">
        <f t="shared" si="98"/>
        <v>0</v>
      </c>
      <c r="AC81" s="510">
        <f t="shared" si="7"/>
        <v>0</v>
      </c>
      <c r="AD81" s="511">
        <f t="shared" si="99"/>
        <v>0</v>
      </c>
      <c r="AE81" s="510">
        <f t="shared" si="9"/>
        <v>0</v>
      </c>
      <c r="AF81" s="511">
        <f t="shared" si="100"/>
        <v>0</v>
      </c>
      <c r="AG81" s="199">
        <f t="shared" si="101"/>
        <v>0</v>
      </c>
      <c r="AH81" s="199">
        <f t="shared" si="102"/>
        <v>0</v>
      </c>
      <c r="AI81" s="199">
        <f t="shared" si="103"/>
        <v>0</v>
      </c>
      <c r="AJ81" s="199">
        <f t="shared" si="104"/>
        <v>0</v>
      </c>
      <c r="AK81" s="199">
        <f t="shared" si="105"/>
        <v>0</v>
      </c>
      <c r="AL81" s="199">
        <f t="shared" si="106"/>
        <v>0</v>
      </c>
      <c r="AM81" s="199">
        <f t="shared" si="107"/>
        <v>0</v>
      </c>
      <c r="AN81" s="199">
        <f t="shared" si="108"/>
        <v>0</v>
      </c>
      <c r="AO81" s="199">
        <f t="shared" si="109"/>
        <v>0</v>
      </c>
      <c r="AP81" s="199">
        <f t="shared" si="110"/>
        <v>0</v>
      </c>
      <c r="AQ81" s="199">
        <f t="shared" si="111"/>
        <v>0</v>
      </c>
      <c r="AR81" s="199">
        <f t="shared" si="112"/>
        <v>0</v>
      </c>
      <c r="AS81" s="199">
        <f t="shared" si="51"/>
        <v>0</v>
      </c>
      <c r="AT81" s="199">
        <f t="shared" si="138"/>
        <v>0</v>
      </c>
      <c r="AU81" s="199">
        <f t="shared" si="139"/>
        <v>0</v>
      </c>
      <c r="AV81" s="199">
        <f t="shared" si="113"/>
        <v>0</v>
      </c>
      <c r="AW81" s="199">
        <f t="shared" si="92"/>
        <v>0</v>
      </c>
      <c r="AX81" s="199">
        <f t="shared" si="114"/>
        <v>0</v>
      </c>
      <c r="AY81" s="199">
        <f t="shared" si="115"/>
        <v>0</v>
      </c>
      <c r="AZ81" s="199">
        <f t="shared" si="116"/>
        <v>0</v>
      </c>
      <c r="BA81" s="199">
        <f t="shared" si="96"/>
        <v>0</v>
      </c>
      <c r="BB81" s="197"/>
      <c r="BC81" s="197"/>
      <c r="BD81" s="197"/>
      <c r="BE81" s="197"/>
      <c r="CN81" s="195" t="b">
        <f t="shared" si="117"/>
        <v>1</v>
      </c>
      <c r="CO81" s="504" t="b">
        <f t="shared" si="118"/>
        <v>0</v>
      </c>
      <c r="CP81" s="504" t="b">
        <f t="shared" si="119"/>
        <v>0</v>
      </c>
      <c r="CQ81" s="504" t="b">
        <f t="shared" si="60"/>
        <v>0</v>
      </c>
      <c r="CR81" s="504" t="b">
        <f t="shared" si="120"/>
        <v>0</v>
      </c>
      <c r="CS81" s="504" t="b">
        <f t="shared" si="121"/>
        <v>0</v>
      </c>
      <c r="CT81" s="504" t="b">
        <f t="shared" si="57"/>
        <v>0</v>
      </c>
      <c r="CU81" s="504" t="b">
        <f t="shared" si="122"/>
        <v>0</v>
      </c>
      <c r="CV81" s="504" t="b">
        <f t="shared" si="123"/>
        <v>0</v>
      </c>
      <c r="CW81" s="504" t="b">
        <f t="shared" si="124"/>
        <v>0</v>
      </c>
      <c r="CX81" s="504" t="b">
        <f t="shared" si="58"/>
        <v>0</v>
      </c>
      <c r="CY81" s="504" t="b">
        <f t="shared" si="125"/>
        <v>0</v>
      </c>
      <c r="CZ81" s="504" t="b">
        <f t="shared" si="126"/>
        <v>0</v>
      </c>
      <c r="DA81" s="504" t="b">
        <f t="shared" si="127"/>
        <v>0</v>
      </c>
      <c r="DB81" s="504" t="b">
        <f t="shared" si="59"/>
        <v>0</v>
      </c>
      <c r="DC81" s="504" t="b">
        <f t="shared" si="128"/>
        <v>0</v>
      </c>
      <c r="DD81" s="504" t="b">
        <f t="shared" si="129"/>
        <v>0</v>
      </c>
      <c r="DE81" s="504" t="b">
        <f t="shared" si="130"/>
        <v>0</v>
      </c>
      <c r="DF81" s="504" t="b">
        <f t="shared" si="131"/>
        <v>0</v>
      </c>
    </row>
    <row r="82" spans="1:110" s="196" customFormat="1" x14ac:dyDescent="0.2">
      <c r="A82" s="204"/>
      <c r="B82" s="204"/>
      <c r="C82" s="491" t="str">
        <f t="shared" si="140"/>
        <v/>
      </c>
      <c r="D82" s="492" t="str">
        <f t="shared" si="141"/>
        <v/>
      </c>
      <c r="E82" s="508">
        <f t="shared" si="132"/>
        <v>0</v>
      </c>
      <c r="F82" s="203">
        <f t="shared" si="85"/>
        <v>0</v>
      </c>
      <c r="G82" s="202" t="str">
        <f t="shared" si="72"/>
        <v>s/Baremo</v>
      </c>
      <c r="H82" s="203">
        <f t="shared" si="97"/>
        <v>0</v>
      </c>
      <c r="I82" s="203">
        <f t="shared" si="86"/>
        <v>0</v>
      </c>
      <c r="J82" s="509" t="str">
        <f t="shared" si="133"/>
        <v/>
      </c>
      <c r="K82" s="201" t="str">
        <f t="shared" si="134"/>
        <v/>
      </c>
      <c r="L82" s="201" t="str">
        <f t="shared" si="135"/>
        <v/>
      </c>
      <c r="M82" s="201" t="str">
        <f t="shared" si="136"/>
        <v/>
      </c>
      <c r="N82" s="201" t="str">
        <f t="shared" si="137"/>
        <v/>
      </c>
      <c r="O82" s="200"/>
      <c r="P82" s="284"/>
      <c r="Q82" s="199">
        <f t="shared" si="45"/>
        <v>0</v>
      </c>
      <c r="R82" s="200"/>
      <c r="S82" s="200"/>
      <c r="T82" s="200"/>
      <c r="U82" s="200"/>
      <c r="V82" s="200"/>
      <c r="W82" s="200"/>
      <c r="X82" s="199">
        <f t="shared" si="87"/>
        <v>0</v>
      </c>
      <c r="Y82" s="200"/>
      <c r="Z82" s="198">
        <f t="shared" si="88"/>
        <v>0</v>
      </c>
      <c r="AA82" s="510">
        <f t="shared" si="5"/>
        <v>0</v>
      </c>
      <c r="AB82" s="511">
        <f t="shared" si="98"/>
        <v>0</v>
      </c>
      <c r="AC82" s="510">
        <f t="shared" si="7"/>
        <v>0</v>
      </c>
      <c r="AD82" s="511">
        <f t="shared" si="99"/>
        <v>0</v>
      </c>
      <c r="AE82" s="510">
        <f t="shared" si="9"/>
        <v>0</v>
      </c>
      <c r="AF82" s="511">
        <f t="shared" si="100"/>
        <v>0</v>
      </c>
      <c r="AG82" s="199">
        <f t="shared" si="101"/>
        <v>0</v>
      </c>
      <c r="AH82" s="199">
        <f t="shared" si="102"/>
        <v>0</v>
      </c>
      <c r="AI82" s="199">
        <f t="shared" si="103"/>
        <v>0</v>
      </c>
      <c r="AJ82" s="199">
        <f t="shared" si="104"/>
        <v>0</v>
      </c>
      <c r="AK82" s="199">
        <f t="shared" si="105"/>
        <v>0</v>
      </c>
      <c r="AL82" s="199">
        <f t="shared" si="106"/>
        <v>0</v>
      </c>
      <c r="AM82" s="199">
        <f t="shared" si="107"/>
        <v>0</v>
      </c>
      <c r="AN82" s="199">
        <f t="shared" si="108"/>
        <v>0</v>
      </c>
      <c r="AO82" s="199">
        <f t="shared" si="109"/>
        <v>0</v>
      </c>
      <c r="AP82" s="199">
        <f t="shared" si="110"/>
        <v>0</v>
      </c>
      <c r="AQ82" s="199">
        <f t="shared" si="111"/>
        <v>0</v>
      </c>
      <c r="AR82" s="199">
        <f t="shared" si="112"/>
        <v>0</v>
      </c>
      <c r="AS82" s="199">
        <f t="shared" si="51"/>
        <v>0</v>
      </c>
      <c r="AT82" s="199">
        <f t="shared" si="138"/>
        <v>0</v>
      </c>
      <c r="AU82" s="199">
        <f t="shared" si="139"/>
        <v>0</v>
      </c>
      <c r="AV82" s="199">
        <f t="shared" si="113"/>
        <v>0</v>
      </c>
      <c r="AW82" s="199">
        <f t="shared" si="92"/>
        <v>0</v>
      </c>
      <c r="AX82" s="199">
        <f t="shared" si="114"/>
        <v>0</v>
      </c>
      <c r="AY82" s="199">
        <f t="shared" si="115"/>
        <v>0</v>
      </c>
      <c r="AZ82" s="199">
        <f t="shared" si="116"/>
        <v>0</v>
      </c>
      <c r="BA82" s="199">
        <f t="shared" si="96"/>
        <v>0</v>
      </c>
      <c r="BB82" s="197"/>
      <c r="BC82" s="197"/>
      <c r="BD82" s="197"/>
      <c r="BE82" s="197"/>
      <c r="CN82" s="195" t="b">
        <f t="shared" si="117"/>
        <v>1</v>
      </c>
      <c r="CO82" s="504" t="b">
        <f t="shared" si="118"/>
        <v>0</v>
      </c>
      <c r="CP82" s="504" t="b">
        <f t="shared" si="119"/>
        <v>0</v>
      </c>
      <c r="CQ82" s="504" t="b">
        <f t="shared" si="60"/>
        <v>0</v>
      </c>
      <c r="CR82" s="504" t="b">
        <f t="shared" si="120"/>
        <v>0</v>
      </c>
      <c r="CS82" s="504" t="b">
        <f t="shared" si="121"/>
        <v>0</v>
      </c>
      <c r="CT82" s="504" t="b">
        <f t="shared" si="57"/>
        <v>0</v>
      </c>
      <c r="CU82" s="504" t="b">
        <f t="shared" si="122"/>
        <v>0</v>
      </c>
      <c r="CV82" s="504" t="b">
        <f t="shared" si="123"/>
        <v>0</v>
      </c>
      <c r="CW82" s="504" t="b">
        <f t="shared" si="124"/>
        <v>0</v>
      </c>
      <c r="CX82" s="504" t="b">
        <f t="shared" si="58"/>
        <v>0</v>
      </c>
      <c r="CY82" s="504" t="b">
        <f t="shared" si="125"/>
        <v>0</v>
      </c>
      <c r="CZ82" s="504" t="b">
        <f t="shared" si="126"/>
        <v>0</v>
      </c>
      <c r="DA82" s="504" t="b">
        <f t="shared" si="127"/>
        <v>0</v>
      </c>
      <c r="DB82" s="504" t="b">
        <f t="shared" si="59"/>
        <v>0</v>
      </c>
      <c r="DC82" s="504" t="b">
        <f t="shared" si="128"/>
        <v>0</v>
      </c>
      <c r="DD82" s="504" t="b">
        <f t="shared" si="129"/>
        <v>0</v>
      </c>
      <c r="DE82" s="504" t="b">
        <f t="shared" si="130"/>
        <v>0</v>
      </c>
      <c r="DF82" s="504" t="b">
        <f t="shared" si="131"/>
        <v>0</v>
      </c>
    </row>
    <row r="83" spans="1:110" s="196" customFormat="1" x14ac:dyDescent="0.2">
      <c r="A83" s="204"/>
      <c r="B83" s="204"/>
      <c r="C83" s="491" t="str">
        <f t="shared" si="140"/>
        <v/>
      </c>
      <c r="D83" s="492" t="str">
        <f t="shared" si="141"/>
        <v/>
      </c>
      <c r="E83" s="508">
        <f t="shared" si="132"/>
        <v>0</v>
      </c>
      <c r="F83" s="203">
        <f t="shared" si="85"/>
        <v>0</v>
      </c>
      <c r="G83" s="202" t="str">
        <f t="shared" ref="G83:G99" si="142">$E$11</f>
        <v>s/Baremo</v>
      </c>
      <c r="H83" s="203">
        <f t="shared" ref="H83:H99" si="143">IF(B83=0,0,BA83/B83)</f>
        <v>0</v>
      </c>
      <c r="I83" s="203">
        <f t="shared" si="86"/>
        <v>0</v>
      </c>
      <c r="J83" s="509" t="str">
        <f t="shared" si="133"/>
        <v/>
      </c>
      <c r="K83" s="201" t="str">
        <f t="shared" si="134"/>
        <v/>
      </c>
      <c r="L83" s="201" t="str">
        <f t="shared" si="135"/>
        <v/>
      </c>
      <c r="M83" s="201" t="str">
        <f t="shared" si="136"/>
        <v/>
      </c>
      <c r="N83" s="201" t="str">
        <f t="shared" si="137"/>
        <v/>
      </c>
      <c r="O83" s="200"/>
      <c r="P83" s="284"/>
      <c r="Q83" s="199">
        <f t="shared" si="45"/>
        <v>0</v>
      </c>
      <c r="R83" s="200"/>
      <c r="S83" s="200"/>
      <c r="T83" s="200"/>
      <c r="U83" s="200"/>
      <c r="V83" s="200"/>
      <c r="W83" s="200"/>
      <c r="X83" s="199">
        <f t="shared" si="87"/>
        <v>0</v>
      </c>
      <c r="Y83" s="200"/>
      <c r="Z83" s="198">
        <f t="shared" si="88"/>
        <v>0</v>
      </c>
      <c r="AA83" s="510">
        <f t="shared" ref="AA83:AA99" si="144">Y83*$F$7</f>
        <v>0</v>
      </c>
      <c r="AB83" s="511">
        <f t="shared" ref="AB83:AB99" si="145">AA83*Tasa_Operativo</f>
        <v>0</v>
      </c>
      <c r="AC83" s="510">
        <f t="shared" ref="AC83:AC99" si="146">Y83*$F$6</f>
        <v>0</v>
      </c>
      <c r="AD83" s="511">
        <f t="shared" ref="AD83:AD99" si="147">AC83*Tasa_Tecnico</f>
        <v>0</v>
      </c>
      <c r="AE83" s="510">
        <f t="shared" ref="AE83:AE99" si="148">Y83*$F$4</f>
        <v>0</v>
      </c>
      <c r="AF83" s="511">
        <f t="shared" ref="AF83:AF99" si="149">AE83*Tasa_RN</f>
        <v>0</v>
      </c>
      <c r="AG83" s="199">
        <f t="shared" ref="AG83:AG99" si="150">IF($E$7="Dieta Completa",AA83/8*DC,IF($E$7="Media Dieta",AA83/8*MD,0))+IF($E$6="Dieta Completa",AC83/8*DC,IF($E$6="Media Dieta",AC83/8*MD,0))+IF($E$4="Dieta Completa",AE83/8*DC,IF($E$4="Media Dieta",AE83/8*MD,0))</f>
        <v>0</v>
      </c>
      <c r="AH83" s="199">
        <f t="shared" ref="AH83:AH99" si="151">B83*Q83</f>
        <v>0</v>
      </c>
      <c r="AI83" s="199">
        <f t="shared" ref="AI83:AI99" si="152">B83*R83</f>
        <v>0</v>
      </c>
      <c r="AJ83" s="199">
        <f t="shared" ref="AJ83:AJ99" si="153">B83*S83</f>
        <v>0</v>
      </c>
      <c r="AK83" s="199">
        <f t="shared" ref="AK83:AK99" si="154">B83*X83</f>
        <v>0</v>
      </c>
      <c r="AL83" s="199">
        <f t="shared" ref="AL83:AL99" si="155">B83*AA83</f>
        <v>0</v>
      </c>
      <c r="AM83" s="199">
        <f t="shared" ref="AM83:AM99" si="156">B83*AB83</f>
        <v>0</v>
      </c>
      <c r="AN83" s="199">
        <f t="shared" ref="AN83:AN99" si="157">B83*AC83</f>
        <v>0</v>
      </c>
      <c r="AO83" s="199">
        <f t="shared" ref="AO83:AO99" si="158">B83*AD83</f>
        <v>0</v>
      </c>
      <c r="AP83" s="199">
        <f t="shared" ref="AP83:AP99" si="159">B83*AE83</f>
        <v>0</v>
      </c>
      <c r="AQ83" s="199">
        <f t="shared" ref="AQ83:AQ99" si="160">B83*AF83</f>
        <v>0</v>
      </c>
      <c r="AR83" s="199">
        <f t="shared" ref="AR83:AR99" si="161">B83*AG83</f>
        <v>0</v>
      </c>
      <c r="AS83" s="199">
        <f t="shared" si="51"/>
        <v>0</v>
      </c>
      <c r="AT83" s="199">
        <f t="shared" si="138"/>
        <v>0</v>
      </c>
      <c r="AU83" s="199">
        <f t="shared" si="139"/>
        <v>0</v>
      </c>
      <c r="AV83" s="199">
        <f t="shared" ref="AV83:AV99" si="162">SUM(AH83:AK83)+AT83+AU83</f>
        <v>0</v>
      </c>
      <c r="AW83" s="199">
        <f t="shared" si="92"/>
        <v>0</v>
      </c>
      <c r="AX83" s="199">
        <f t="shared" ref="AX83:AX99" si="163">AW83*GF</f>
        <v>0</v>
      </c>
      <c r="AY83" s="199">
        <f t="shared" ref="AY83:AY99" si="164">AW83*OP</f>
        <v>0</v>
      </c>
      <c r="AZ83" s="199">
        <f t="shared" ref="AZ83:AZ99" si="165">AW83*MF</f>
        <v>0</v>
      </c>
      <c r="BA83" s="199">
        <f t="shared" si="96"/>
        <v>0</v>
      </c>
      <c r="BB83" s="197"/>
      <c r="BC83" s="197"/>
      <c r="BD83" s="197"/>
      <c r="BE83" s="197"/>
      <c r="CN83" s="195" t="b">
        <f t="shared" ref="CN83:CN99" si="166">ISNA(VLOOKUP(A83,Baremo,7,0))</f>
        <v>1</v>
      </c>
      <c r="CO83" s="504" t="b">
        <f t="shared" ref="CO83:CO99" si="167">IF(NOT(CN83),NOT(EXACT(D83,VLOOKUP(A83,Baremo,2,0))),FALSE)</f>
        <v>0</v>
      </c>
      <c r="CP83" s="504" t="b">
        <f t="shared" ref="CP83:CP99" si="168">IF(AND(LEN(D83),CN83),TRUE,FALSE)</f>
        <v>0</v>
      </c>
      <c r="CQ83" s="504" t="b">
        <f t="shared" si="60"/>
        <v>0</v>
      </c>
      <c r="CR83" s="504" t="b">
        <f t="shared" ref="CR83:CR99" si="169">IF(NOT(CN83),NOT(EXACT(C83,VLOOKUP(A83,Baremo,3,0))),FALSE)</f>
        <v>0</v>
      </c>
      <c r="CS83" s="504" t="b">
        <f t="shared" ref="CS83:CS99" si="170">IF(AND(LEN(C83),CN83),TRUE,FALSE)</f>
        <v>0</v>
      </c>
      <c r="CT83" s="504" t="b">
        <f t="shared" si="57"/>
        <v>0</v>
      </c>
      <c r="CU83" s="504" t="b">
        <f t="shared" ref="CU83:CU99" si="171">IF($G83="s/Baremo",NOT(EXACT(IF(F83=0,"",(F83-I83)/F83),J83)))</f>
        <v>0</v>
      </c>
      <c r="CV83" s="504" t="b">
        <f t="shared" ref="CV83:CV99" si="172">IF($G83="s/Margen",NOT(EXACT($E$8,J83)))</f>
        <v>0</v>
      </c>
      <c r="CW83" s="504" t="b">
        <f t="shared" ref="CW83:CW99" si="173">IF($G83="Manual",NOT(EXACT(J83,IF(F83=0,"",(F83-I83)/F83))))</f>
        <v>0</v>
      </c>
      <c r="CX83" s="504" t="b">
        <f t="shared" si="58"/>
        <v>0</v>
      </c>
      <c r="CY83" s="504" t="b">
        <f t="shared" ref="CY83:CY99" si="174">IF($G83="s/Baremo",IF($CN83,NOT(EXACT(E83,0)),NOT(EXACT(E83,$E$10*VLOOKUP(A83,Baremo,4,0)))))</f>
        <v>0</v>
      </c>
      <c r="CZ83" s="504" t="b">
        <f t="shared" ref="CZ83:CZ99" si="175">IF($G83="s/Margen",NOT(EXACT(E83,H83/(1-J83))))</f>
        <v>0</v>
      </c>
      <c r="DA83" s="504" t="b">
        <f t="shared" ref="DA83:DA99" si="176">IF($G83="Manual",E83&lt;&gt;0)</f>
        <v>0</v>
      </c>
      <c r="DB83" s="504" t="b">
        <f t="shared" si="59"/>
        <v>0</v>
      </c>
      <c r="DC83" s="504" t="b">
        <f t="shared" ref="DC83:DC99" si="177">IF(Y83&lt;&gt;"",TRUE)</f>
        <v>0</v>
      </c>
      <c r="DD83" s="504" t="b">
        <f t="shared" ref="DD83:DD99" si="178">IF(DC83,NOT(EXACT(AA83,Y83*$F$7)),IF(AA83&lt;&gt;0,TRUE,FALSE))</f>
        <v>0</v>
      </c>
      <c r="DE83" s="504" t="b">
        <f t="shared" ref="DE83:DE99" si="179">IF(DC83,NOT(EXACT(AC83,Y83*$F$6)),IF(AC83&lt;&gt;0,TRUE,FALSE))</f>
        <v>0</v>
      </c>
      <c r="DF83" s="504" t="b">
        <f t="shared" ref="DF83:DF99" si="180">IF(DC83,NOT(EXACT(AE83,Y83*$F$4)),IF(AE83&lt;&gt;0,TRUE,FALSE))</f>
        <v>0</v>
      </c>
    </row>
    <row r="84" spans="1:110" s="196" customFormat="1" x14ac:dyDescent="0.2">
      <c r="A84" s="204"/>
      <c r="B84" s="204"/>
      <c r="C84" s="491" t="str">
        <f t="shared" si="140"/>
        <v/>
      </c>
      <c r="D84" s="492" t="str">
        <f t="shared" si="141"/>
        <v/>
      </c>
      <c r="E84" s="508">
        <f t="shared" si="132"/>
        <v>0</v>
      </c>
      <c r="F84" s="203">
        <f t="shared" ref="F84:F99" si="181">E84*B84</f>
        <v>0</v>
      </c>
      <c r="G84" s="202" t="str">
        <f t="shared" si="142"/>
        <v>s/Baremo</v>
      </c>
      <c r="H84" s="203">
        <f t="shared" si="143"/>
        <v>0</v>
      </c>
      <c r="I84" s="203">
        <f t="shared" ref="I84:I99" si="182">BA84</f>
        <v>0</v>
      </c>
      <c r="J84" s="509" t="str">
        <f t="shared" si="133"/>
        <v/>
      </c>
      <c r="K84" s="201" t="str">
        <f t="shared" si="134"/>
        <v/>
      </c>
      <c r="L84" s="201" t="str">
        <f t="shared" si="135"/>
        <v/>
      </c>
      <c r="M84" s="201" t="str">
        <f t="shared" si="136"/>
        <v/>
      </c>
      <c r="N84" s="201" t="str">
        <f t="shared" si="137"/>
        <v/>
      </c>
      <c r="O84" s="200"/>
      <c r="P84" s="284"/>
      <c r="Q84" s="199">
        <f t="shared" ref="Q84:Q99" si="183">O84*(1-P84)</f>
        <v>0</v>
      </c>
      <c r="R84" s="200"/>
      <c r="S84" s="200"/>
      <c r="T84" s="200"/>
      <c r="U84" s="200"/>
      <c r="V84" s="200"/>
      <c r="W84" s="200"/>
      <c r="X84" s="199">
        <f t="shared" ref="X84:X99" si="184">SUM(T84:W84)</f>
        <v>0</v>
      </c>
      <c r="Y84" s="200"/>
      <c r="Z84" s="198">
        <f t="shared" ref="Z84:Z99" si="185">AA84+AC84+AE84</f>
        <v>0</v>
      </c>
      <c r="AA84" s="510">
        <f t="shared" si="144"/>
        <v>0</v>
      </c>
      <c r="AB84" s="511">
        <f t="shared" si="145"/>
        <v>0</v>
      </c>
      <c r="AC84" s="510">
        <f t="shared" si="146"/>
        <v>0</v>
      </c>
      <c r="AD84" s="511">
        <f t="shared" si="147"/>
        <v>0</v>
      </c>
      <c r="AE84" s="510">
        <f t="shared" si="148"/>
        <v>0</v>
      </c>
      <c r="AF84" s="511">
        <f t="shared" si="149"/>
        <v>0</v>
      </c>
      <c r="AG84" s="199">
        <f t="shared" si="150"/>
        <v>0</v>
      </c>
      <c r="AH84" s="199">
        <f t="shared" si="151"/>
        <v>0</v>
      </c>
      <c r="AI84" s="199">
        <f t="shared" si="152"/>
        <v>0</v>
      </c>
      <c r="AJ84" s="199">
        <f t="shared" si="153"/>
        <v>0</v>
      </c>
      <c r="AK84" s="199">
        <f t="shared" si="154"/>
        <v>0</v>
      </c>
      <c r="AL84" s="199">
        <f t="shared" si="155"/>
        <v>0</v>
      </c>
      <c r="AM84" s="199">
        <f t="shared" si="156"/>
        <v>0</v>
      </c>
      <c r="AN84" s="199">
        <f t="shared" si="157"/>
        <v>0</v>
      </c>
      <c r="AO84" s="199">
        <f t="shared" si="158"/>
        <v>0</v>
      </c>
      <c r="AP84" s="199">
        <f t="shared" si="159"/>
        <v>0</v>
      </c>
      <c r="AQ84" s="199">
        <f t="shared" si="160"/>
        <v>0</v>
      </c>
      <c r="AR84" s="199">
        <f t="shared" si="161"/>
        <v>0</v>
      </c>
      <c r="AS84" s="199">
        <f t="shared" ref="AS84:AS99" si="186">AM84+AO84+AQ84+AR84</f>
        <v>0</v>
      </c>
      <c r="AT84" s="199">
        <f t="shared" si="138"/>
        <v>0</v>
      </c>
      <c r="AU84" s="199">
        <f t="shared" si="139"/>
        <v>0</v>
      </c>
      <c r="AV84" s="199">
        <f t="shared" si="162"/>
        <v>0</v>
      </c>
      <c r="AW84" s="199">
        <f t="shared" ref="AW84:AW99" si="187">AS84+AV84</f>
        <v>0</v>
      </c>
      <c r="AX84" s="199">
        <f t="shared" si="163"/>
        <v>0</v>
      </c>
      <c r="AY84" s="199">
        <f t="shared" si="164"/>
        <v>0</v>
      </c>
      <c r="AZ84" s="199">
        <f t="shared" si="165"/>
        <v>0</v>
      </c>
      <c r="BA84" s="199">
        <f t="shared" ref="BA84:BA99" si="188">SUM(AW84:AZ84)</f>
        <v>0</v>
      </c>
      <c r="BB84" s="197"/>
      <c r="BC84" s="197"/>
      <c r="BD84" s="197"/>
      <c r="BE84" s="197"/>
      <c r="CN84" s="195" t="b">
        <f t="shared" si="166"/>
        <v>1</v>
      </c>
      <c r="CO84" s="504" t="b">
        <f t="shared" si="167"/>
        <v>0</v>
      </c>
      <c r="CP84" s="504" t="b">
        <f t="shared" si="168"/>
        <v>0</v>
      </c>
      <c r="CQ84" s="504" t="b">
        <f t="shared" si="60"/>
        <v>0</v>
      </c>
      <c r="CR84" s="504" t="b">
        <f t="shared" si="169"/>
        <v>0</v>
      </c>
      <c r="CS84" s="504" t="b">
        <f t="shared" si="170"/>
        <v>0</v>
      </c>
      <c r="CT84" s="504" t="b">
        <f t="shared" ref="CT84:CT99" si="189">OR(CR84,CS84)</f>
        <v>0</v>
      </c>
      <c r="CU84" s="504" t="b">
        <f t="shared" si="171"/>
        <v>0</v>
      </c>
      <c r="CV84" s="504" t="b">
        <f t="shared" si="172"/>
        <v>0</v>
      </c>
      <c r="CW84" s="504" t="b">
        <f t="shared" si="173"/>
        <v>0</v>
      </c>
      <c r="CX84" s="504" t="b">
        <f t="shared" ref="CX84:CX99" si="190">OR(CU84,CV84,CW84)</f>
        <v>0</v>
      </c>
      <c r="CY84" s="504" t="b">
        <f t="shared" si="174"/>
        <v>0</v>
      </c>
      <c r="CZ84" s="504" t="b">
        <f t="shared" si="175"/>
        <v>0</v>
      </c>
      <c r="DA84" s="504" t="b">
        <f t="shared" si="176"/>
        <v>0</v>
      </c>
      <c r="DB84" s="504" t="b">
        <f t="shared" ref="DB84:DB99" si="191">OR(CY84,CZ84,DA84)</f>
        <v>0</v>
      </c>
      <c r="DC84" s="504" t="b">
        <f t="shared" si="177"/>
        <v>0</v>
      </c>
      <c r="DD84" s="504" t="b">
        <f t="shared" si="178"/>
        <v>0</v>
      </c>
      <c r="DE84" s="504" t="b">
        <f t="shared" si="179"/>
        <v>0</v>
      </c>
      <c r="DF84" s="504" t="b">
        <f t="shared" si="180"/>
        <v>0</v>
      </c>
    </row>
    <row r="85" spans="1:110" s="196" customFormat="1" x14ac:dyDescent="0.2">
      <c r="A85" s="204"/>
      <c r="B85" s="204"/>
      <c r="C85" s="491" t="str">
        <f t="shared" si="140"/>
        <v/>
      </c>
      <c r="D85" s="492" t="str">
        <f t="shared" si="141"/>
        <v/>
      </c>
      <c r="E85" s="508">
        <f t="shared" si="132"/>
        <v>0</v>
      </c>
      <c r="F85" s="203">
        <f t="shared" si="181"/>
        <v>0</v>
      </c>
      <c r="G85" s="202" t="str">
        <f t="shared" si="142"/>
        <v>s/Baremo</v>
      </c>
      <c r="H85" s="203">
        <f t="shared" si="143"/>
        <v>0</v>
      </c>
      <c r="I85" s="203">
        <f t="shared" si="182"/>
        <v>0</v>
      </c>
      <c r="J85" s="509" t="str">
        <f t="shared" si="133"/>
        <v/>
      </c>
      <c r="K85" s="201" t="str">
        <f t="shared" si="134"/>
        <v/>
      </c>
      <c r="L85" s="201" t="str">
        <f t="shared" si="135"/>
        <v/>
      </c>
      <c r="M85" s="201" t="str">
        <f t="shared" si="136"/>
        <v/>
      </c>
      <c r="N85" s="201" t="str">
        <f t="shared" si="137"/>
        <v/>
      </c>
      <c r="O85" s="200"/>
      <c r="P85" s="284"/>
      <c r="Q85" s="199">
        <f t="shared" si="183"/>
        <v>0</v>
      </c>
      <c r="R85" s="200"/>
      <c r="S85" s="200"/>
      <c r="T85" s="200"/>
      <c r="U85" s="200"/>
      <c r="V85" s="200"/>
      <c r="W85" s="200"/>
      <c r="X85" s="199">
        <f t="shared" si="184"/>
        <v>0</v>
      </c>
      <c r="Y85" s="200"/>
      <c r="Z85" s="198">
        <f t="shared" si="185"/>
        <v>0</v>
      </c>
      <c r="AA85" s="510">
        <f t="shared" si="144"/>
        <v>0</v>
      </c>
      <c r="AB85" s="511">
        <f t="shared" si="145"/>
        <v>0</v>
      </c>
      <c r="AC85" s="510">
        <f t="shared" si="146"/>
        <v>0</v>
      </c>
      <c r="AD85" s="511">
        <f t="shared" si="147"/>
        <v>0</v>
      </c>
      <c r="AE85" s="510">
        <f t="shared" si="148"/>
        <v>0</v>
      </c>
      <c r="AF85" s="511">
        <f t="shared" si="149"/>
        <v>0</v>
      </c>
      <c r="AG85" s="199">
        <f t="shared" si="150"/>
        <v>0</v>
      </c>
      <c r="AH85" s="199">
        <f t="shared" si="151"/>
        <v>0</v>
      </c>
      <c r="AI85" s="199">
        <f t="shared" si="152"/>
        <v>0</v>
      </c>
      <c r="AJ85" s="199">
        <f t="shared" si="153"/>
        <v>0</v>
      </c>
      <c r="AK85" s="199">
        <f t="shared" si="154"/>
        <v>0</v>
      </c>
      <c r="AL85" s="199">
        <f t="shared" si="155"/>
        <v>0</v>
      </c>
      <c r="AM85" s="199">
        <f t="shared" si="156"/>
        <v>0</v>
      </c>
      <c r="AN85" s="199">
        <f t="shared" si="157"/>
        <v>0</v>
      </c>
      <c r="AO85" s="199">
        <f t="shared" si="158"/>
        <v>0</v>
      </c>
      <c r="AP85" s="199">
        <f t="shared" si="159"/>
        <v>0</v>
      </c>
      <c r="AQ85" s="199">
        <f t="shared" si="160"/>
        <v>0</v>
      </c>
      <c r="AR85" s="199">
        <f t="shared" si="161"/>
        <v>0</v>
      </c>
      <c r="AS85" s="199">
        <f t="shared" si="186"/>
        <v>0</v>
      </c>
      <c r="AT85" s="199">
        <f t="shared" si="138"/>
        <v>0</v>
      </c>
      <c r="AU85" s="199">
        <f t="shared" si="139"/>
        <v>0</v>
      </c>
      <c r="AV85" s="199">
        <f t="shared" si="162"/>
        <v>0</v>
      </c>
      <c r="AW85" s="199">
        <f t="shared" si="187"/>
        <v>0</v>
      </c>
      <c r="AX85" s="199">
        <f t="shared" si="163"/>
        <v>0</v>
      </c>
      <c r="AY85" s="199">
        <f t="shared" si="164"/>
        <v>0</v>
      </c>
      <c r="AZ85" s="199">
        <f t="shared" si="165"/>
        <v>0</v>
      </c>
      <c r="BA85" s="199">
        <f t="shared" si="188"/>
        <v>0</v>
      </c>
      <c r="BB85" s="197"/>
      <c r="BC85" s="197"/>
      <c r="BD85" s="197"/>
      <c r="BE85" s="197"/>
      <c r="CN85" s="195" t="b">
        <f t="shared" si="166"/>
        <v>1</v>
      </c>
      <c r="CO85" s="504" t="b">
        <f t="shared" si="167"/>
        <v>0</v>
      </c>
      <c r="CP85" s="504" t="b">
        <f t="shared" si="168"/>
        <v>0</v>
      </c>
      <c r="CQ85" s="504" t="b">
        <f t="shared" ref="CQ85:CQ99" si="192">OR(CO85,CP85)</f>
        <v>0</v>
      </c>
      <c r="CR85" s="504" t="b">
        <f t="shared" si="169"/>
        <v>0</v>
      </c>
      <c r="CS85" s="504" t="b">
        <f t="shared" si="170"/>
        <v>0</v>
      </c>
      <c r="CT85" s="504" t="b">
        <f t="shared" si="189"/>
        <v>0</v>
      </c>
      <c r="CU85" s="504" t="b">
        <f t="shared" si="171"/>
        <v>0</v>
      </c>
      <c r="CV85" s="504" t="b">
        <f t="shared" si="172"/>
        <v>0</v>
      </c>
      <c r="CW85" s="504" t="b">
        <f t="shared" si="173"/>
        <v>0</v>
      </c>
      <c r="CX85" s="504" t="b">
        <f t="shared" si="190"/>
        <v>0</v>
      </c>
      <c r="CY85" s="504" t="b">
        <f t="shared" si="174"/>
        <v>0</v>
      </c>
      <c r="CZ85" s="504" t="b">
        <f t="shared" si="175"/>
        <v>0</v>
      </c>
      <c r="DA85" s="504" t="b">
        <f t="shared" si="176"/>
        <v>0</v>
      </c>
      <c r="DB85" s="504" t="b">
        <f t="shared" si="191"/>
        <v>0</v>
      </c>
      <c r="DC85" s="504" t="b">
        <f t="shared" si="177"/>
        <v>0</v>
      </c>
      <c r="DD85" s="504" t="b">
        <f t="shared" si="178"/>
        <v>0</v>
      </c>
      <c r="DE85" s="504" t="b">
        <f t="shared" si="179"/>
        <v>0</v>
      </c>
      <c r="DF85" s="504" t="b">
        <f t="shared" si="180"/>
        <v>0</v>
      </c>
    </row>
    <row r="86" spans="1:110" s="196" customFormat="1" x14ac:dyDescent="0.2">
      <c r="A86" s="204"/>
      <c r="B86" s="204"/>
      <c r="C86" s="491" t="str">
        <f t="shared" si="140"/>
        <v/>
      </c>
      <c r="D86" s="492" t="str">
        <f t="shared" si="141"/>
        <v/>
      </c>
      <c r="E86" s="508">
        <f t="shared" si="132"/>
        <v>0</v>
      </c>
      <c r="F86" s="203">
        <f t="shared" si="181"/>
        <v>0</v>
      </c>
      <c r="G86" s="202" t="str">
        <f t="shared" si="142"/>
        <v>s/Baremo</v>
      </c>
      <c r="H86" s="203">
        <f t="shared" si="143"/>
        <v>0</v>
      </c>
      <c r="I86" s="203">
        <f t="shared" si="182"/>
        <v>0</v>
      </c>
      <c r="J86" s="509" t="str">
        <f t="shared" si="133"/>
        <v/>
      </c>
      <c r="K86" s="201" t="str">
        <f t="shared" si="134"/>
        <v/>
      </c>
      <c r="L86" s="201" t="str">
        <f t="shared" si="135"/>
        <v/>
      </c>
      <c r="M86" s="201" t="str">
        <f t="shared" si="136"/>
        <v/>
      </c>
      <c r="N86" s="201" t="str">
        <f t="shared" si="137"/>
        <v/>
      </c>
      <c r="O86" s="200"/>
      <c r="P86" s="284"/>
      <c r="Q86" s="199">
        <f t="shared" si="183"/>
        <v>0</v>
      </c>
      <c r="R86" s="200"/>
      <c r="S86" s="200"/>
      <c r="T86" s="200"/>
      <c r="U86" s="200"/>
      <c r="V86" s="200"/>
      <c r="W86" s="200"/>
      <c r="X86" s="199">
        <f t="shared" si="184"/>
        <v>0</v>
      </c>
      <c r="Y86" s="200"/>
      <c r="Z86" s="198">
        <f t="shared" si="185"/>
        <v>0</v>
      </c>
      <c r="AA86" s="510">
        <f t="shared" si="144"/>
        <v>0</v>
      </c>
      <c r="AB86" s="511">
        <f t="shared" si="145"/>
        <v>0</v>
      </c>
      <c r="AC86" s="510">
        <f t="shared" si="146"/>
        <v>0</v>
      </c>
      <c r="AD86" s="511">
        <f t="shared" si="147"/>
        <v>0</v>
      </c>
      <c r="AE86" s="510">
        <f t="shared" si="148"/>
        <v>0</v>
      </c>
      <c r="AF86" s="511">
        <f t="shared" si="149"/>
        <v>0</v>
      </c>
      <c r="AG86" s="199">
        <f t="shared" si="150"/>
        <v>0</v>
      </c>
      <c r="AH86" s="199">
        <f t="shared" si="151"/>
        <v>0</v>
      </c>
      <c r="AI86" s="199">
        <f t="shared" si="152"/>
        <v>0</v>
      </c>
      <c r="AJ86" s="199">
        <f t="shared" si="153"/>
        <v>0</v>
      </c>
      <c r="AK86" s="199">
        <f t="shared" si="154"/>
        <v>0</v>
      </c>
      <c r="AL86" s="199">
        <f t="shared" si="155"/>
        <v>0</v>
      </c>
      <c r="AM86" s="199">
        <f t="shared" si="156"/>
        <v>0</v>
      </c>
      <c r="AN86" s="199">
        <f t="shared" si="157"/>
        <v>0</v>
      </c>
      <c r="AO86" s="199">
        <f t="shared" si="158"/>
        <v>0</v>
      </c>
      <c r="AP86" s="199">
        <f t="shared" si="159"/>
        <v>0</v>
      </c>
      <c r="AQ86" s="199">
        <f t="shared" si="160"/>
        <v>0</v>
      </c>
      <c r="AR86" s="199">
        <f t="shared" si="161"/>
        <v>0</v>
      </c>
      <c r="AS86" s="199">
        <f t="shared" si="186"/>
        <v>0</v>
      </c>
      <c r="AT86" s="199">
        <f t="shared" si="138"/>
        <v>0</v>
      </c>
      <c r="AU86" s="199">
        <f t="shared" si="139"/>
        <v>0</v>
      </c>
      <c r="AV86" s="199">
        <f t="shared" si="162"/>
        <v>0</v>
      </c>
      <c r="AW86" s="199">
        <f t="shared" si="187"/>
        <v>0</v>
      </c>
      <c r="AX86" s="199">
        <f t="shared" si="163"/>
        <v>0</v>
      </c>
      <c r="AY86" s="199">
        <f t="shared" si="164"/>
        <v>0</v>
      </c>
      <c r="AZ86" s="199">
        <f t="shared" si="165"/>
        <v>0</v>
      </c>
      <c r="BA86" s="199">
        <f t="shared" si="188"/>
        <v>0</v>
      </c>
      <c r="BB86" s="197"/>
      <c r="BC86" s="197"/>
      <c r="BD86" s="197"/>
      <c r="BE86" s="197"/>
      <c r="CN86" s="195" t="b">
        <f t="shared" si="166"/>
        <v>1</v>
      </c>
      <c r="CO86" s="504" t="b">
        <f t="shared" si="167"/>
        <v>0</v>
      </c>
      <c r="CP86" s="504" t="b">
        <f t="shared" si="168"/>
        <v>0</v>
      </c>
      <c r="CQ86" s="504" t="b">
        <f t="shared" si="192"/>
        <v>0</v>
      </c>
      <c r="CR86" s="504" t="b">
        <f t="shared" si="169"/>
        <v>0</v>
      </c>
      <c r="CS86" s="504" t="b">
        <f t="shared" si="170"/>
        <v>0</v>
      </c>
      <c r="CT86" s="504" t="b">
        <f t="shared" si="189"/>
        <v>0</v>
      </c>
      <c r="CU86" s="504" t="b">
        <f t="shared" si="171"/>
        <v>0</v>
      </c>
      <c r="CV86" s="504" t="b">
        <f t="shared" si="172"/>
        <v>0</v>
      </c>
      <c r="CW86" s="504" t="b">
        <f t="shared" si="173"/>
        <v>0</v>
      </c>
      <c r="CX86" s="504" t="b">
        <f t="shared" si="190"/>
        <v>0</v>
      </c>
      <c r="CY86" s="504" t="b">
        <f t="shared" si="174"/>
        <v>0</v>
      </c>
      <c r="CZ86" s="504" t="b">
        <f t="shared" si="175"/>
        <v>0</v>
      </c>
      <c r="DA86" s="504" t="b">
        <f t="shared" si="176"/>
        <v>0</v>
      </c>
      <c r="DB86" s="504" t="b">
        <f t="shared" si="191"/>
        <v>0</v>
      </c>
      <c r="DC86" s="504" t="b">
        <f t="shared" si="177"/>
        <v>0</v>
      </c>
      <c r="DD86" s="504" t="b">
        <f t="shared" si="178"/>
        <v>0</v>
      </c>
      <c r="DE86" s="504" t="b">
        <f t="shared" si="179"/>
        <v>0</v>
      </c>
      <c r="DF86" s="504" t="b">
        <f t="shared" si="180"/>
        <v>0</v>
      </c>
    </row>
    <row r="87" spans="1:110" s="196" customFormat="1" x14ac:dyDescent="0.2">
      <c r="A87" s="204"/>
      <c r="B87" s="204"/>
      <c r="C87" s="491" t="str">
        <f t="shared" si="140"/>
        <v/>
      </c>
      <c r="D87" s="492" t="str">
        <f t="shared" si="141"/>
        <v/>
      </c>
      <c r="E87" s="508">
        <f t="shared" si="132"/>
        <v>0</v>
      </c>
      <c r="F87" s="203">
        <f t="shared" si="181"/>
        <v>0</v>
      </c>
      <c r="G87" s="202" t="str">
        <f t="shared" si="142"/>
        <v>s/Baremo</v>
      </c>
      <c r="H87" s="203">
        <f t="shared" si="143"/>
        <v>0</v>
      </c>
      <c r="I87" s="203">
        <f t="shared" si="182"/>
        <v>0</v>
      </c>
      <c r="J87" s="509" t="str">
        <f t="shared" si="133"/>
        <v/>
      </c>
      <c r="K87" s="201" t="str">
        <f t="shared" si="134"/>
        <v/>
      </c>
      <c r="L87" s="201" t="str">
        <f t="shared" si="135"/>
        <v/>
      </c>
      <c r="M87" s="201" t="str">
        <f t="shared" si="136"/>
        <v/>
      </c>
      <c r="N87" s="201" t="str">
        <f t="shared" si="137"/>
        <v/>
      </c>
      <c r="O87" s="200"/>
      <c r="P87" s="284"/>
      <c r="Q87" s="199">
        <f t="shared" si="183"/>
        <v>0</v>
      </c>
      <c r="R87" s="200"/>
      <c r="S87" s="200"/>
      <c r="T87" s="200"/>
      <c r="U87" s="200"/>
      <c r="V87" s="200"/>
      <c r="W87" s="200"/>
      <c r="X87" s="199">
        <f t="shared" si="184"/>
        <v>0</v>
      </c>
      <c r="Y87" s="200"/>
      <c r="Z87" s="198">
        <f t="shared" si="185"/>
        <v>0</v>
      </c>
      <c r="AA87" s="510">
        <f t="shared" si="144"/>
        <v>0</v>
      </c>
      <c r="AB87" s="511">
        <f t="shared" si="145"/>
        <v>0</v>
      </c>
      <c r="AC87" s="510">
        <f t="shared" si="146"/>
        <v>0</v>
      </c>
      <c r="AD87" s="511">
        <f t="shared" si="147"/>
        <v>0</v>
      </c>
      <c r="AE87" s="510">
        <f t="shared" si="148"/>
        <v>0</v>
      </c>
      <c r="AF87" s="511">
        <f t="shared" si="149"/>
        <v>0</v>
      </c>
      <c r="AG87" s="199">
        <f t="shared" si="150"/>
        <v>0</v>
      </c>
      <c r="AH87" s="199">
        <f t="shared" si="151"/>
        <v>0</v>
      </c>
      <c r="AI87" s="199">
        <f t="shared" si="152"/>
        <v>0</v>
      </c>
      <c r="AJ87" s="199">
        <f t="shared" si="153"/>
        <v>0</v>
      </c>
      <c r="AK87" s="199">
        <f t="shared" si="154"/>
        <v>0</v>
      </c>
      <c r="AL87" s="199">
        <f t="shared" si="155"/>
        <v>0</v>
      </c>
      <c r="AM87" s="199">
        <f t="shared" si="156"/>
        <v>0</v>
      </c>
      <c r="AN87" s="199">
        <f t="shared" si="157"/>
        <v>0</v>
      </c>
      <c r="AO87" s="199">
        <f t="shared" si="158"/>
        <v>0</v>
      </c>
      <c r="AP87" s="199">
        <f t="shared" si="159"/>
        <v>0</v>
      </c>
      <c r="AQ87" s="199">
        <f t="shared" si="160"/>
        <v>0</v>
      </c>
      <c r="AR87" s="199">
        <f t="shared" si="161"/>
        <v>0</v>
      </c>
      <c r="AS87" s="199">
        <f t="shared" si="186"/>
        <v>0</v>
      </c>
      <c r="AT87" s="199">
        <f t="shared" si="138"/>
        <v>0</v>
      </c>
      <c r="AU87" s="199">
        <f t="shared" si="139"/>
        <v>0</v>
      </c>
      <c r="AV87" s="199">
        <f t="shared" si="162"/>
        <v>0</v>
      </c>
      <c r="AW87" s="199">
        <f t="shared" si="187"/>
        <v>0</v>
      </c>
      <c r="AX87" s="199">
        <f t="shared" si="163"/>
        <v>0</v>
      </c>
      <c r="AY87" s="199">
        <f t="shared" si="164"/>
        <v>0</v>
      </c>
      <c r="AZ87" s="199">
        <f t="shared" si="165"/>
        <v>0</v>
      </c>
      <c r="BA87" s="199">
        <f t="shared" si="188"/>
        <v>0</v>
      </c>
      <c r="BB87" s="197"/>
      <c r="BC87" s="197"/>
      <c r="BD87" s="197"/>
      <c r="BE87" s="197"/>
      <c r="CN87" s="195" t="b">
        <f t="shared" si="166"/>
        <v>1</v>
      </c>
      <c r="CO87" s="504" t="b">
        <f t="shared" si="167"/>
        <v>0</v>
      </c>
      <c r="CP87" s="504" t="b">
        <f t="shared" si="168"/>
        <v>0</v>
      </c>
      <c r="CQ87" s="504" t="b">
        <f t="shared" si="192"/>
        <v>0</v>
      </c>
      <c r="CR87" s="504" t="b">
        <f t="shared" si="169"/>
        <v>0</v>
      </c>
      <c r="CS87" s="504" t="b">
        <f t="shared" si="170"/>
        <v>0</v>
      </c>
      <c r="CT87" s="504" t="b">
        <f t="shared" si="189"/>
        <v>0</v>
      </c>
      <c r="CU87" s="504" t="b">
        <f t="shared" si="171"/>
        <v>0</v>
      </c>
      <c r="CV87" s="504" t="b">
        <f t="shared" si="172"/>
        <v>0</v>
      </c>
      <c r="CW87" s="504" t="b">
        <f t="shared" si="173"/>
        <v>0</v>
      </c>
      <c r="CX87" s="504" t="b">
        <f t="shared" si="190"/>
        <v>0</v>
      </c>
      <c r="CY87" s="504" t="b">
        <f t="shared" si="174"/>
        <v>0</v>
      </c>
      <c r="CZ87" s="504" t="b">
        <f t="shared" si="175"/>
        <v>0</v>
      </c>
      <c r="DA87" s="504" t="b">
        <f t="shared" si="176"/>
        <v>0</v>
      </c>
      <c r="DB87" s="504" t="b">
        <f t="shared" si="191"/>
        <v>0</v>
      </c>
      <c r="DC87" s="504" t="b">
        <f t="shared" si="177"/>
        <v>0</v>
      </c>
      <c r="DD87" s="504" t="b">
        <f t="shared" si="178"/>
        <v>0</v>
      </c>
      <c r="DE87" s="504" t="b">
        <f t="shared" si="179"/>
        <v>0</v>
      </c>
      <c r="DF87" s="504" t="b">
        <f t="shared" si="180"/>
        <v>0</v>
      </c>
    </row>
    <row r="88" spans="1:110" s="196" customFormat="1" x14ac:dyDescent="0.2">
      <c r="A88" s="204"/>
      <c r="B88" s="204"/>
      <c r="C88" s="491" t="str">
        <f t="shared" si="140"/>
        <v/>
      </c>
      <c r="D88" s="492" t="str">
        <f t="shared" si="141"/>
        <v/>
      </c>
      <c r="E88" s="508">
        <f t="shared" si="132"/>
        <v>0</v>
      </c>
      <c r="F88" s="203">
        <f t="shared" si="181"/>
        <v>0</v>
      </c>
      <c r="G88" s="202" t="str">
        <f t="shared" si="142"/>
        <v>s/Baremo</v>
      </c>
      <c r="H88" s="203">
        <f t="shared" si="143"/>
        <v>0</v>
      </c>
      <c r="I88" s="203">
        <f t="shared" si="182"/>
        <v>0</v>
      </c>
      <c r="J88" s="509" t="str">
        <f t="shared" si="133"/>
        <v/>
      </c>
      <c r="K88" s="201" t="str">
        <f t="shared" si="134"/>
        <v/>
      </c>
      <c r="L88" s="201" t="str">
        <f t="shared" si="135"/>
        <v/>
      </c>
      <c r="M88" s="201" t="str">
        <f t="shared" si="136"/>
        <v/>
      </c>
      <c r="N88" s="201" t="str">
        <f t="shared" si="137"/>
        <v/>
      </c>
      <c r="O88" s="200"/>
      <c r="P88" s="284"/>
      <c r="Q88" s="199">
        <f t="shared" si="183"/>
        <v>0</v>
      </c>
      <c r="R88" s="200"/>
      <c r="S88" s="200"/>
      <c r="T88" s="200"/>
      <c r="U88" s="200"/>
      <c r="V88" s="200"/>
      <c r="W88" s="200"/>
      <c r="X88" s="199">
        <f t="shared" si="184"/>
        <v>0</v>
      </c>
      <c r="Y88" s="200"/>
      <c r="Z88" s="198">
        <f t="shared" si="185"/>
        <v>0</v>
      </c>
      <c r="AA88" s="510">
        <f t="shared" si="144"/>
        <v>0</v>
      </c>
      <c r="AB88" s="511">
        <f t="shared" si="145"/>
        <v>0</v>
      </c>
      <c r="AC88" s="510">
        <f t="shared" si="146"/>
        <v>0</v>
      </c>
      <c r="AD88" s="511">
        <f t="shared" si="147"/>
        <v>0</v>
      </c>
      <c r="AE88" s="510">
        <f t="shared" si="148"/>
        <v>0</v>
      </c>
      <c r="AF88" s="511">
        <f t="shared" si="149"/>
        <v>0</v>
      </c>
      <c r="AG88" s="199">
        <f t="shared" si="150"/>
        <v>0</v>
      </c>
      <c r="AH88" s="199">
        <f t="shared" si="151"/>
        <v>0</v>
      </c>
      <c r="AI88" s="199">
        <f t="shared" si="152"/>
        <v>0</v>
      </c>
      <c r="AJ88" s="199">
        <f t="shared" si="153"/>
        <v>0</v>
      </c>
      <c r="AK88" s="199">
        <f t="shared" si="154"/>
        <v>0</v>
      </c>
      <c r="AL88" s="199">
        <f t="shared" si="155"/>
        <v>0</v>
      </c>
      <c r="AM88" s="199">
        <f t="shared" si="156"/>
        <v>0</v>
      </c>
      <c r="AN88" s="199">
        <f t="shared" si="157"/>
        <v>0</v>
      </c>
      <c r="AO88" s="199">
        <f t="shared" si="158"/>
        <v>0</v>
      </c>
      <c r="AP88" s="199">
        <f t="shared" si="159"/>
        <v>0</v>
      </c>
      <c r="AQ88" s="199">
        <f t="shared" si="160"/>
        <v>0</v>
      </c>
      <c r="AR88" s="199">
        <f t="shared" si="161"/>
        <v>0</v>
      </c>
      <c r="AS88" s="199">
        <f t="shared" si="186"/>
        <v>0</v>
      </c>
      <c r="AT88" s="199">
        <f t="shared" si="138"/>
        <v>0</v>
      </c>
      <c r="AU88" s="199">
        <f t="shared" si="139"/>
        <v>0</v>
      </c>
      <c r="AV88" s="199">
        <f t="shared" si="162"/>
        <v>0</v>
      </c>
      <c r="AW88" s="199">
        <f t="shared" si="187"/>
        <v>0</v>
      </c>
      <c r="AX88" s="199">
        <f t="shared" si="163"/>
        <v>0</v>
      </c>
      <c r="AY88" s="199">
        <f t="shared" si="164"/>
        <v>0</v>
      </c>
      <c r="AZ88" s="199">
        <f t="shared" si="165"/>
        <v>0</v>
      </c>
      <c r="BA88" s="199">
        <f t="shared" si="188"/>
        <v>0</v>
      </c>
      <c r="BB88" s="197"/>
      <c r="BC88" s="197"/>
      <c r="BD88" s="197"/>
      <c r="BE88" s="197"/>
      <c r="CN88" s="195" t="b">
        <f t="shared" si="166"/>
        <v>1</v>
      </c>
      <c r="CO88" s="504" t="b">
        <f t="shared" si="167"/>
        <v>0</v>
      </c>
      <c r="CP88" s="504" t="b">
        <f t="shared" si="168"/>
        <v>0</v>
      </c>
      <c r="CQ88" s="504" t="b">
        <f t="shared" si="192"/>
        <v>0</v>
      </c>
      <c r="CR88" s="504" t="b">
        <f t="shared" si="169"/>
        <v>0</v>
      </c>
      <c r="CS88" s="504" t="b">
        <f t="shared" si="170"/>
        <v>0</v>
      </c>
      <c r="CT88" s="504" t="b">
        <f t="shared" si="189"/>
        <v>0</v>
      </c>
      <c r="CU88" s="504" t="b">
        <f t="shared" si="171"/>
        <v>0</v>
      </c>
      <c r="CV88" s="504" t="b">
        <f t="shared" si="172"/>
        <v>0</v>
      </c>
      <c r="CW88" s="504" t="b">
        <f t="shared" si="173"/>
        <v>0</v>
      </c>
      <c r="CX88" s="504" t="b">
        <f t="shared" si="190"/>
        <v>0</v>
      </c>
      <c r="CY88" s="504" t="b">
        <f t="shared" si="174"/>
        <v>0</v>
      </c>
      <c r="CZ88" s="504" t="b">
        <f t="shared" si="175"/>
        <v>0</v>
      </c>
      <c r="DA88" s="504" t="b">
        <f t="shared" si="176"/>
        <v>0</v>
      </c>
      <c r="DB88" s="504" t="b">
        <f t="shared" si="191"/>
        <v>0</v>
      </c>
      <c r="DC88" s="504" t="b">
        <f t="shared" si="177"/>
        <v>0</v>
      </c>
      <c r="DD88" s="504" t="b">
        <f t="shared" si="178"/>
        <v>0</v>
      </c>
      <c r="DE88" s="504" t="b">
        <f t="shared" si="179"/>
        <v>0</v>
      </c>
      <c r="DF88" s="504" t="b">
        <f t="shared" si="180"/>
        <v>0</v>
      </c>
    </row>
    <row r="89" spans="1:110" s="196" customFormat="1" x14ac:dyDescent="0.2">
      <c r="A89" s="204"/>
      <c r="B89" s="204"/>
      <c r="C89" s="491" t="str">
        <f t="shared" si="140"/>
        <v/>
      </c>
      <c r="D89" s="492" t="str">
        <f t="shared" si="141"/>
        <v/>
      </c>
      <c r="E89" s="508">
        <f t="shared" si="132"/>
        <v>0</v>
      </c>
      <c r="F89" s="203">
        <f t="shared" si="181"/>
        <v>0</v>
      </c>
      <c r="G89" s="202" t="str">
        <f t="shared" si="142"/>
        <v>s/Baremo</v>
      </c>
      <c r="H89" s="203">
        <f t="shared" si="143"/>
        <v>0</v>
      </c>
      <c r="I89" s="203">
        <f t="shared" si="182"/>
        <v>0</v>
      </c>
      <c r="J89" s="509" t="str">
        <f t="shared" si="133"/>
        <v/>
      </c>
      <c r="K89" s="201" t="str">
        <f t="shared" si="134"/>
        <v/>
      </c>
      <c r="L89" s="201" t="str">
        <f t="shared" si="135"/>
        <v/>
      </c>
      <c r="M89" s="201" t="str">
        <f t="shared" si="136"/>
        <v/>
      </c>
      <c r="N89" s="201" t="str">
        <f t="shared" si="137"/>
        <v/>
      </c>
      <c r="O89" s="200"/>
      <c r="P89" s="284"/>
      <c r="Q89" s="199">
        <f t="shared" si="183"/>
        <v>0</v>
      </c>
      <c r="R89" s="200"/>
      <c r="S89" s="200"/>
      <c r="T89" s="200"/>
      <c r="U89" s="200"/>
      <c r="V89" s="200"/>
      <c r="W89" s="200"/>
      <c r="X89" s="199">
        <f t="shared" si="184"/>
        <v>0</v>
      </c>
      <c r="Y89" s="200"/>
      <c r="Z89" s="198">
        <f t="shared" si="185"/>
        <v>0</v>
      </c>
      <c r="AA89" s="510">
        <f t="shared" si="144"/>
        <v>0</v>
      </c>
      <c r="AB89" s="511">
        <f t="shared" si="145"/>
        <v>0</v>
      </c>
      <c r="AC89" s="510">
        <f t="shared" si="146"/>
        <v>0</v>
      </c>
      <c r="AD89" s="511">
        <f t="shared" si="147"/>
        <v>0</v>
      </c>
      <c r="AE89" s="510">
        <f t="shared" si="148"/>
        <v>0</v>
      </c>
      <c r="AF89" s="511">
        <f t="shared" si="149"/>
        <v>0</v>
      </c>
      <c r="AG89" s="199">
        <f t="shared" si="150"/>
        <v>0</v>
      </c>
      <c r="AH89" s="199">
        <f t="shared" si="151"/>
        <v>0</v>
      </c>
      <c r="AI89" s="199">
        <f t="shared" si="152"/>
        <v>0</v>
      </c>
      <c r="AJ89" s="199">
        <f t="shared" si="153"/>
        <v>0</v>
      </c>
      <c r="AK89" s="199">
        <f t="shared" si="154"/>
        <v>0</v>
      </c>
      <c r="AL89" s="199">
        <f t="shared" si="155"/>
        <v>0</v>
      </c>
      <c r="AM89" s="199">
        <f t="shared" si="156"/>
        <v>0</v>
      </c>
      <c r="AN89" s="199">
        <f t="shared" si="157"/>
        <v>0</v>
      </c>
      <c r="AO89" s="199">
        <f t="shared" si="158"/>
        <v>0</v>
      </c>
      <c r="AP89" s="199">
        <f t="shared" si="159"/>
        <v>0</v>
      </c>
      <c r="AQ89" s="199">
        <f t="shared" si="160"/>
        <v>0</v>
      </c>
      <c r="AR89" s="199">
        <f t="shared" si="161"/>
        <v>0</v>
      </c>
      <c r="AS89" s="199">
        <f t="shared" si="186"/>
        <v>0</v>
      </c>
      <c r="AT89" s="199">
        <f t="shared" si="138"/>
        <v>0</v>
      </c>
      <c r="AU89" s="199">
        <f t="shared" si="139"/>
        <v>0</v>
      </c>
      <c r="AV89" s="199">
        <f t="shared" si="162"/>
        <v>0</v>
      </c>
      <c r="AW89" s="199">
        <f t="shared" si="187"/>
        <v>0</v>
      </c>
      <c r="AX89" s="199">
        <f t="shared" si="163"/>
        <v>0</v>
      </c>
      <c r="AY89" s="199">
        <f t="shared" si="164"/>
        <v>0</v>
      </c>
      <c r="AZ89" s="199">
        <f t="shared" si="165"/>
        <v>0</v>
      </c>
      <c r="BA89" s="199">
        <f t="shared" si="188"/>
        <v>0</v>
      </c>
      <c r="BB89" s="197"/>
      <c r="BC89" s="197"/>
      <c r="BD89" s="197"/>
      <c r="BE89" s="197"/>
      <c r="CN89" s="195" t="b">
        <f t="shared" si="166"/>
        <v>1</v>
      </c>
      <c r="CO89" s="504" t="b">
        <f t="shared" si="167"/>
        <v>0</v>
      </c>
      <c r="CP89" s="504" t="b">
        <f t="shared" si="168"/>
        <v>0</v>
      </c>
      <c r="CQ89" s="504" t="b">
        <f t="shared" si="192"/>
        <v>0</v>
      </c>
      <c r="CR89" s="504" t="b">
        <f t="shared" si="169"/>
        <v>0</v>
      </c>
      <c r="CS89" s="504" t="b">
        <f t="shared" si="170"/>
        <v>0</v>
      </c>
      <c r="CT89" s="504" t="b">
        <f t="shared" si="189"/>
        <v>0</v>
      </c>
      <c r="CU89" s="504" t="b">
        <f t="shared" si="171"/>
        <v>0</v>
      </c>
      <c r="CV89" s="504" t="b">
        <f t="shared" si="172"/>
        <v>0</v>
      </c>
      <c r="CW89" s="504" t="b">
        <f t="shared" si="173"/>
        <v>0</v>
      </c>
      <c r="CX89" s="504" t="b">
        <f t="shared" si="190"/>
        <v>0</v>
      </c>
      <c r="CY89" s="504" t="b">
        <f t="shared" si="174"/>
        <v>0</v>
      </c>
      <c r="CZ89" s="504" t="b">
        <f t="shared" si="175"/>
        <v>0</v>
      </c>
      <c r="DA89" s="504" t="b">
        <f t="shared" si="176"/>
        <v>0</v>
      </c>
      <c r="DB89" s="504" t="b">
        <f t="shared" si="191"/>
        <v>0</v>
      </c>
      <c r="DC89" s="504" t="b">
        <f t="shared" si="177"/>
        <v>0</v>
      </c>
      <c r="DD89" s="504" t="b">
        <f t="shared" si="178"/>
        <v>0</v>
      </c>
      <c r="DE89" s="504" t="b">
        <f t="shared" si="179"/>
        <v>0</v>
      </c>
      <c r="DF89" s="504" t="b">
        <f t="shared" si="180"/>
        <v>0</v>
      </c>
    </row>
    <row r="90" spans="1:110" s="196" customFormat="1" x14ac:dyDescent="0.2">
      <c r="A90" s="204"/>
      <c r="B90" s="204"/>
      <c r="C90" s="491" t="str">
        <f t="shared" si="140"/>
        <v/>
      </c>
      <c r="D90" s="492" t="str">
        <f t="shared" si="141"/>
        <v/>
      </c>
      <c r="E90" s="508">
        <f t="shared" si="132"/>
        <v>0</v>
      </c>
      <c r="F90" s="203">
        <f t="shared" si="181"/>
        <v>0</v>
      </c>
      <c r="G90" s="202" t="str">
        <f t="shared" si="142"/>
        <v>s/Baremo</v>
      </c>
      <c r="H90" s="203">
        <f t="shared" si="143"/>
        <v>0</v>
      </c>
      <c r="I90" s="203">
        <f t="shared" si="182"/>
        <v>0</v>
      </c>
      <c r="J90" s="509" t="str">
        <f t="shared" si="133"/>
        <v/>
      </c>
      <c r="K90" s="201" t="str">
        <f t="shared" si="134"/>
        <v/>
      </c>
      <c r="L90" s="201" t="str">
        <f t="shared" si="135"/>
        <v/>
      </c>
      <c r="M90" s="201" t="str">
        <f t="shared" si="136"/>
        <v/>
      </c>
      <c r="N90" s="201" t="str">
        <f t="shared" si="137"/>
        <v/>
      </c>
      <c r="O90" s="200"/>
      <c r="P90" s="284"/>
      <c r="Q90" s="199">
        <f t="shared" si="183"/>
        <v>0</v>
      </c>
      <c r="R90" s="200"/>
      <c r="S90" s="200"/>
      <c r="T90" s="200"/>
      <c r="U90" s="200"/>
      <c r="V90" s="200"/>
      <c r="W90" s="200"/>
      <c r="X90" s="199">
        <f t="shared" si="184"/>
        <v>0</v>
      </c>
      <c r="Y90" s="200"/>
      <c r="Z90" s="198">
        <f t="shared" si="185"/>
        <v>0</v>
      </c>
      <c r="AA90" s="510">
        <f t="shared" si="144"/>
        <v>0</v>
      </c>
      <c r="AB90" s="511">
        <f t="shared" si="145"/>
        <v>0</v>
      </c>
      <c r="AC90" s="510">
        <f t="shared" si="146"/>
        <v>0</v>
      </c>
      <c r="AD90" s="511">
        <f t="shared" si="147"/>
        <v>0</v>
      </c>
      <c r="AE90" s="510">
        <f t="shared" si="148"/>
        <v>0</v>
      </c>
      <c r="AF90" s="511">
        <f t="shared" si="149"/>
        <v>0</v>
      </c>
      <c r="AG90" s="199">
        <f t="shared" si="150"/>
        <v>0</v>
      </c>
      <c r="AH90" s="199">
        <f t="shared" si="151"/>
        <v>0</v>
      </c>
      <c r="AI90" s="199">
        <f t="shared" si="152"/>
        <v>0</v>
      </c>
      <c r="AJ90" s="199">
        <f t="shared" si="153"/>
        <v>0</v>
      </c>
      <c r="AK90" s="199">
        <f t="shared" si="154"/>
        <v>0</v>
      </c>
      <c r="AL90" s="199">
        <f t="shared" si="155"/>
        <v>0</v>
      </c>
      <c r="AM90" s="199">
        <f t="shared" si="156"/>
        <v>0</v>
      </c>
      <c r="AN90" s="199">
        <f t="shared" si="157"/>
        <v>0</v>
      </c>
      <c r="AO90" s="199">
        <f t="shared" si="158"/>
        <v>0</v>
      </c>
      <c r="AP90" s="199">
        <f t="shared" si="159"/>
        <v>0</v>
      </c>
      <c r="AQ90" s="199">
        <f t="shared" si="160"/>
        <v>0</v>
      </c>
      <c r="AR90" s="199">
        <f t="shared" si="161"/>
        <v>0</v>
      </c>
      <c r="AS90" s="199">
        <f t="shared" si="186"/>
        <v>0</v>
      </c>
      <c r="AT90" s="199">
        <f t="shared" si="138"/>
        <v>0</v>
      </c>
      <c r="AU90" s="199">
        <f t="shared" si="139"/>
        <v>0</v>
      </c>
      <c r="AV90" s="199">
        <f t="shared" si="162"/>
        <v>0</v>
      </c>
      <c r="AW90" s="199">
        <f t="shared" si="187"/>
        <v>0</v>
      </c>
      <c r="AX90" s="199">
        <f t="shared" si="163"/>
        <v>0</v>
      </c>
      <c r="AY90" s="199">
        <f t="shared" si="164"/>
        <v>0</v>
      </c>
      <c r="AZ90" s="199">
        <f t="shared" si="165"/>
        <v>0</v>
      </c>
      <c r="BA90" s="199">
        <f t="shared" si="188"/>
        <v>0</v>
      </c>
      <c r="BB90" s="197"/>
      <c r="BC90" s="197"/>
      <c r="BD90" s="197"/>
      <c r="BE90" s="197"/>
      <c r="CN90" s="195" t="b">
        <f t="shared" si="166"/>
        <v>1</v>
      </c>
      <c r="CO90" s="504" t="b">
        <f t="shared" si="167"/>
        <v>0</v>
      </c>
      <c r="CP90" s="504" t="b">
        <f t="shared" si="168"/>
        <v>0</v>
      </c>
      <c r="CQ90" s="504" t="b">
        <f t="shared" si="192"/>
        <v>0</v>
      </c>
      <c r="CR90" s="504" t="b">
        <f t="shared" si="169"/>
        <v>0</v>
      </c>
      <c r="CS90" s="504" t="b">
        <f t="shared" si="170"/>
        <v>0</v>
      </c>
      <c r="CT90" s="504" t="b">
        <f t="shared" si="189"/>
        <v>0</v>
      </c>
      <c r="CU90" s="504" t="b">
        <f t="shared" si="171"/>
        <v>0</v>
      </c>
      <c r="CV90" s="504" t="b">
        <f t="shared" si="172"/>
        <v>0</v>
      </c>
      <c r="CW90" s="504" t="b">
        <f t="shared" si="173"/>
        <v>0</v>
      </c>
      <c r="CX90" s="504" t="b">
        <f t="shared" si="190"/>
        <v>0</v>
      </c>
      <c r="CY90" s="504" t="b">
        <f t="shared" si="174"/>
        <v>0</v>
      </c>
      <c r="CZ90" s="504" t="b">
        <f t="shared" si="175"/>
        <v>0</v>
      </c>
      <c r="DA90" s="504" t="b">
        <f t="shared" si="176"/>
        <v>0</v>
      </c>
      <c r="DB90" s="504" t="b">
        <f t="shared" si="191"/>
        <v>0</v>
      </c>
      <c r="DC90" s="504" t="b">
        <f t="shared" si="177"/>
        <v>0</v>
      </c>
      <c r="DD90" s="504" t="b">
        <f t="shared" si="178"/>
        <v>0</v>
      </c>
      <c r="DE90" s="504" t="b">
        <f t="shared" si="179"/>
        <v>0</v>
      </c>
      <c r="DF90" s="504" t="b">
        <f t="shared" si="180"/>
        <v>0</v>
      </c>
    </row>
    <row r="91" spans="1:110" s="196" customFormat="1" x14ac:dyDescent="0.2">
      <c r="A91" s="204"/>
      <c r="B91" s="204"/>
      <c r="C91" s="491" t="str">
        <f t="shared" si="140"/>
        <v/>
      </c>
      <c r="D91" s="492" t="str">
        <f t="shared" si="141"/>
        <v/>
      </c>
      <c r="E91" s="508">
        <f t="shared" si="132"/>
        <v>0</v>
      </c>
      <c r="F91" s="203">
        <f t="shared" si="181"/>
        <v>0</v>
      </c>
      <c r="G91" s="202" t="str">
        <f t="shared" si="142"/>
        <v>s/Baremo</v>
      </c>
      <c r="H91" s="203">
        <f t="shared" si="143"/>
        <v>0</v>
      </c>
      <c r="I91" s="203">
        <f t="shared" si="182"/>
        <v>0</v>
      </c>
      <c r="J91" s="509" t="str">
        <f t="shared" si="133"/>
        <v/>
      </c>
      <c r="K91" s="201" t="str">
        <f t="shared" si="134"/>
        <v/>
      </c>
      <c r="L91" s="201" t="str">
        <f t="shared" si="135"/>
        <v/>
      </c>
      <c r="M91" s="201" t="str">
        <f t="shared" si="136"/>
        <v/>
      </c>
      <c r="N91" s="201" t="str">
        <f t="shared" si="137"/>
        <v/>
      </c>
      <c r="O91" s="200"/>
      <c r="P91" s="284"/>
      <c r="Q91" s="199">
        <f t="shared" si="183"/>
        <v>0</v>
      </c>
      <c r="R91" s="200"/>
      <c r="S91" s="200"/>
      <c r="T91" s="200"/>
      <c r="U91" s="200"/>
      <c r="V91" s="200"/>
      <c r="W91" s="200"/>
      <c r="X91" s="199">
        <f t="shared" si="184"/>
        <v>0</v>
      </c>
      <c r="Y91" s="200"/>
      <c r="Z91" s="198">
        <f t="shared" si="185"/>
        <v>0</v>
      </c>
      <c r="AA91" s="510">
        <f t="shared" si="144"/>
        <v>0</v>
      </c>
      <c r="AB91" s="511">
        <f t="shared" si="145"/>
        <v>0</v>
      </c>
      <c r="AC91" s="510">
        <f t="shared" si="146"/>
        <v>0</v>
      </c>
      <c r="AD91" s="511">
        <f t="shared" si="147"/>
        <v>0</v>
      </c>
      <c r="AE91" s="510">
        <f t="shared" si="148"/>
        <v>0</v>
      </c>
      <c r="AF91" s="511">
        <f t="shared" si="149"/>
        <v>0</v>
      </c>
      <c r="AG91" s="199">
        <f t="shared" si="150"/>
        <v>0</v>
      </c>
      <c r="AH91" s="199">
        <f t="shared" si="151"/>
        <v>0</v>
      </c>
      <c r="AI91" s="199">
        <f t="shared" si="152"/>
        <v>0</v>
      </c>
      <c r="AJ91" s="199">
        <f t="shared" si="153"/>
        <v>0</v>
      </c>
      <c r="AK91" s="199">
        <f t="shared" si="154"/>
        <v>0</v>
      </c>
      <c r="AL91" s="199">
        <f t="shared" si="155"/>
        <v>0</v>
      </c>
      <c r="AM91" s="199">
        <f t="shared" si="156"/>
        <v>0</v>
      </c>
      <c r="AN91" s="199">
        <f t="shared" si="157"/>
        <v>0</v>
      </c>
      <c r="AO91" s="199">
        <f t="shared" si="158"/>
        <v>0</v>
      </c>
      <c r="AP91" s="199">
        <f t="shared" si="159"/>
        <v>0</v>
      </c>
      <c r="AQ91" s="199">
        <f t="shared" si="160"/>
        <v>0</v>
      </c>
      <c r="AR91" s="199">
        <f t="shared" si="161"/>
        <v>0</v>
      </c>
      <c r="AS91" s="199">
        <f t="shared" si="186"/>
        <v>0</v>
      </c>
      <c r="AT91" s="199">
        <f t="shared" si="138"/>
        <v>0</v>
      </c>
      <c r="AU91" s="199">
        <f t="shared" si="139"/>
        <v>0</v>
      </c>
      <c r="AV91" s="199">
        <f t="shared" si="162"/>
        <v>0</v>
      </c>
      <c r="AW91" s="199">
        <f t="shared" si="187"/>
        <v>0</v>
      </c>
      <c r="AX91" s="199">
        <f t="shared" si="163"/>
        <v>0</v>
      </c>
      <c r="AY91" s="199">
        <f t="shared" si="164"/>
        <v>0</v>
      </c>
      <c r="AZ91" s="199">
        <f t="shared" si="165"/>
        <v>0</v>
      </c>
      <c r="BA91" s="199">
        <f t="shared" si="188"/>
        <v>0</v>
      </c>
      <c r="BB91" s="197"/>
      <c r="BC91" s="197"/>
      <c r="BD91" s="197"/>
      <c r="BE91" s="197"/>
      <c r="CN91" s="195" t="b">
        <f t="shared" si="166"/>
        <v>1</v>
      </c>
      <c r="CO91" s="504" t="b">
        <f t="shared" si="167"/>
        <v>0</v>
      </c>
      <c r="CP91" s="504" t="b">
        <f t="shared" si="168"/>
        <v>0</v>
      </c>
      <c r="CQ91" s="504" t="b">
        <f t="shared" si="192"/>
        <v>0</v>
      </c>
      <c r="CR91" s="504" t="b">
        <f t="shared" si="169"/>
        <v>0</v>
      </c>
      <c r="CS91" s="504" t="b">
        <f t="shared" si="170"/>
        <v>0</v>
      </c>
      <c r="CT91" s="504" t="b">
        <f t="shared" si="189"/>
        <v>0</v>
      </c>
      <c r="CU91" s="504" t="b">
        <f t="shared" si="171"/>
        <v>0</v>
      </c>
      <c r="CV91" s="504" t="b">
        <f t="shared" si="172"/>
        <v>0</v>
      </c>
      <c r="CW91" s="504" t="b">
        <f t="shared" si="173"/>
        <v>0</v>
      </c>
      <c r="CX91" s="504" t="b">
        <f t="shared" si="190"/>
        <v>0</v>
      </c>
      <c r="CY91" s="504" t="b">
        <f t="shared" si="174"/>
        <v>0</v>
      </c>
      <c r="CZ91" s="504" t="b">
        <f t="shared" si="175"/>
        <v>0</v>
      </c>
      <c r="DA91" s="504" t="b">
        <f t="shared" si="176"/>
        <v>0</v>
      </c>
      <c r="DB91" s="504" t="b">
        <f t="shared" si="191"/>
        <v>0</v>
      </c>
      <c r="DC91" s="504" t="b">
        <f t="shared" si="177"/>
        <v>0</v>
      </c>
      <c r="DD91" s="504" t="b">
        <f t="shared" si="178"/>
        <v>0</v>
      </c>
      <c r="DE91" s="504" t="b">
        <f t="shared" si="179"/>
        <v>0</v>
      </c>
      <c r="DF91" s="504" t="b">
        <f t="shared" si="180"/>
        <v>0</v>
      </c>
    </row>
    <row r="92" spans="1:110" s="196" customFormat="1" x14ac:dyDescent="0.2">
      <c r="A92" s="204"/>
      <c r="B92" s="204"/>
      <c r="C92" s="491" t="str">
        <f t="shared" si="140"/>
        <v/>
      </c>
      <c r="D92" s="492" t="str">
        <f t="shared" si="141"/>
        <v/>
      </c>
      <c r="E92" s="508">
        <f t="shared" si="132"/>
        <v>0</v>
      </c>
      <c r="F92" s="203">
        <f t="shared" si="181"/>
        <v>0</v>
      </c>
      <c r="G92" s="202" t="str">
        <f t="shared" si="142"/>
        <v>s/Baremo</v>
      </c>
      <c r="H92" s="203">
        <f t="shared" si="143"/>
        <v>0</v>
      </c>
      <c r="I92" s="203">
        <f t="shared" si="182"/>
        <v>0</v>
      </c>
      <c r="J92" s="509" t="str">
        <f t="shared" si="133"/>
        <v/>
      </c>
      <c r="K92" s="201" t="str">
        <f t="shared" si="134"/>
        <v/>
      </c>
      <c r="L92" s="201" t="str">
        <f t="shared" si="135"/>
        <v/>
      </c>
      <c r="M92" s="201" t="str">
        <f t="shared" si="136"/>
        <v/>
      </c>
      <c r="N92" s="201" t="str">
        <f t="shared" si="137"/>
        <v/>
      </c>
      <c r="O92" s="200"/>
      <c r="P92" s="284"/>
      <c r="Q92" s="199">
        <f t="shared" si="183"/>
        <v>0</v>
      </c>
      <c r="R92" s="200"/>
      <c r="S92" s="200"/>
      <c r="T92" s="200"/>
      <c r="U92" s="200"/>
      <c r="V92" s="200"/>
      <c r="W92" s="200"/>
      <c r="X92" s="199">
        <f t="shared" si="184"/>
        <v>0</v>
      </c>
      <c r="Y92" s="200"/>
      <c r="Z92" s="198">
        <f t="shared" si="185"/>
        <v>0</v>
      </c>
      <c r="AA92" s="510">
        <f t="shared" si="144"/>
        <v>0</v>
      </c>
      <c r="AB92" s="511">
        <f t="shared" si="145"/>
        <v>0</v>
      </c>
      <c r="AC92" s="510">
        <f t="shared" si="146"/>
        <v>0</v>
      </c>
      <c r="AD92" s="511">
        <f t="shared" si="147"/>
        <v>0</v>
      </c>
      <c r="AE92" s="510">
        <f t="shared" si="148"/>
        <v>0</v>
      </c>
      <c r="AF92" s="511">
        <f t="shared" si="149"/>
        <v>0</v>
      </c>
      <c r="AG92" s="199">
        <f t="shared" si="150"/>
        <v>0</v>
      </c>
      <c r="AH92" s="199">
        <f t="shared" si="151"/>
        <v>0</v>
      </c>
      <c r="AI92" s="199">
        <f t="shared" si="152"/>
        <v>0</v>
      </c>
      <c r="AJ92" s="199">
        <f t="shared" si="153"/>
        <v>0</v>
      </c>
      <c r="AK92" s="199">
        <f t="shared" si="154"/>
        <v>0</v>
      </c>
      <c r="AL92" s="199">
        <f t="shared" si="155"/>
        <v>0</v>
      </c>
      <c r="AM92" s="199">
        <f t="shared" si="156"/>
        <v>0</v>
      </c>
      <c r="AN92" s="199">
        <f t="shared" si="157"/>
        <v>0</v>
      </c>
      <c r="AO92" s="199">
        <f t="shared" si="158"/>
        <v>0</v>
      </c>
      <c r="AP92" s="199">
        <f t="shared" si="159"/>
        <v>0</v>
      </c>
      <c r="AQ92" s="199">
        <f t="shared" si="160"/>
        <v>0</v>
      </c>
      <c r="AR92" s="199">
        <f t="shared" si="161"/>
        <v>0</v>
      </c>
      <c r="AS92" s="199">
        <f t="shared" si="186"/>
        <v>0</v>
      </c>
      <c r="AT92" s="199">
        <f t="shared" si="138"/>
        <v>0</v>
      </c>
      <c r="AU92" s="199">
        <f t="shared" si="139"/>
        <v>0</v>
      </c>
      <c r="AV92" s="199">
        <f t="shared" si="162"/>
        <v>0</v>
      </c>
      <c r="AW92" s="199">
        <f t="shared" si="187"/>
        <v>0</v>
      </c>
      <c r="AX92" s="199">
        <f t="shared" si="163"/>
        <v>0</v>
      </c>
      <c r="AY92" s="199">
        <f t="shared" si="164"/>
        <v>0</v>
      </c>
      <c r="AZ92" s="199">
        <f t="shared" si="165"/>
        <v>0</v>
      </c>
      <c r="BA92" s="199">
        <f t="shared" si="188"/>
        <v>0</v>
      </c>
      <c r="BB92" s="197"/>
      <c r="BC92" s="197"/>
      <c r="BD92" s="197"/>
      <c r="BE92" s="197"/>
      <c r="CN92" s="195" t="b">
        <f t="shared" si="166"/>
        <v>1</v>
      </c>
      <c r="CO92" s="504" t="b">
        <f t="shared" si="167"/>
        <v>0</v>
      </c>
      <c r="CP92" s="504" t="b">
        <f t="shared" si="168"/>
        <v>0</v>
      </c>
      <c r="CQ92" s="504" t="b">
        <f t="shared" si="192"/>
        <v>0</v>
      </c>
      <c r="CR92" s="504" t="b">
        <f t="shared" si="169"/>
        <v>0</v>
      </c>
      <c r="CS92" s="504" t="b">
        <f t="shared" si="170"/>
        <v>0</v>
      </c>
      <c r="CT92" s="504" t="b">
        <f t="shared" si="189"/>
        <v>0</v>
      </c>
      <c r="CU92" s="504" t="b">
        <f t="shared" si="171"/>
        <v>0</v>
      </c>
      <c r="CV92" s="504" t="b">
        <f t="shared" si="172"/>
        <v>0</v>
      </c>
      <c r="CW92" s="504" t="b">
        <f t="shared" si="173"/>
        <v>0</v>
      </c>
      <c r="CX92" s="504" t="b">
        <f t="shared" si="190"/>
        <v>0</v>
      </c>
      <c r="CY92" s="504" t="b">
        <f t="shared" si="174"/>
        <v>0</v>
      </c>
      <c r="CZ92" s="504" t="b">
        <f t="shared" si="175"/>
        <v>0</v>
      </c>
      <c r="DA92" s="504" t="b">
        <f t="shared" si="176"/>
        <v>0</v>
      </c>
      <c r="DB92" s="504" t="b">
        <f t="shared" si="191"/>
        <v>0</v>
      </c>
      <c r="DC92" s="504" t="b">
        <f t="shared" si="177"/>
        <v>0</v>
      </c>
      <c r="DD92" s="504" t="b">
        <f t="shared" si="178"/>
        <v>0</v>
      </c>
      <c r="DE92" s="504" t="b">
        <f t="shared" si="179"/>
        <v>0</v>
      </c>
      <c r="DF92" s="504" t="b">
        <f t="shared" si="180"/>
        <v>0</v>
      </c>
    </row>
    <row r="93" spans="1:110" s="196" customFormat="1" x14ac:dyDescent="0.2">
      <c r="A93" s="204"/>
      <c r="B93" s="204"/>
      <c r="C93" s="491" t="str">
        <f t="shared" si="140"/>
        <v/>
      </c>
      <c r="D93" s="492" t="str">
        <f t="shared" si="141"/>
        <v/>
      </c>
      <c r="E93" s="508">
        <f t="shared" ref="E93:E99" si="193">IF($G93="s/Baremo",IF($CN93,0,$E$10*VLOOKUP(A93,Baremo,4,0)),IF($G93="s/Margen",H93/(1-J93),IF($G93="Manual",0,0)))</f>
        <v>0</v>
      </c>
      <c r="F93" s="203">
        <f t="shared" si="181"/>
        <v>0</v>
      </c>
      <c r="G93" s="202" t="str">
        <f t="shared" si="142"/>
        <v>s/Baremo</v>
      </c>
      <c r="H93" s="203">
        <f t="shared" si="143"/>
        <v>0</v>
      </c>
      <c r="I93" s="203">
        <f t="shared" si="182"/>
        <v>0</v>
      </c>
      <c r="J93" s="509" t="str">
        <f t="shared" ref="J93:J99" si="194">IF($G93="s/Baremo",IF($CN93,"",IF(F93=0,"",(F93-I93)/F93)),IF($G93="s/Margen",$E$8,IF($G93="Manual",IF(F93=0,"",(F93-I93)/F93),"")))</f>
        <v/>
      </c>
      <c r="K93" s="201" t="str">
        <f t="shared" ref="K93:K99" si="195">IF($CN93,"",IF(VLOOKUP(A93,Baremo,4,0)&gt;0,VLOOKUP(A93,Baremo,4,0),""))</f>
        <v/>
      </c>
      <c r="L93" s="201" t="str">
        <f t="shared" ref="L93:L99" si="196">IF($CN93,"",IF(VLOOKUP(A93,Baremo,5,0)&gt;0,VLOOKUP(A93,Baremo,5,0),""))</f>
        <v/>
      </c>
      <c r="M93" s="201" t="str">
        <f t="shared" ref="M93:M99" si="197">IF($CN93,"",IF(VLOOKUP(A93,Baremo,6,0)&gt;0,VLOOKUP(A93,Baremo,6,0),""))</f>
        <v/>
      </c>
      <c r="N93" s="201" t="str">
        <f t="shared" ref="N93:N99" si="198">IF($CN93,"",IF(VLOOKUP(A93,Baremo,8,0)&gt;0,VLOOKUP(A93,Baremo,8,0),""))</f>
        <v/>
      </c>
      <c r="O93" s="200"/>
      <c r="P93" s="284"/>
      <c r="Q93" s="199">
        <f t="shared" si="183"/>
        <v>0</v>
      </c>
      <c r="R93" s="200"/>
      <c r="S93" s="200"/>
      <c r="T93" s="200"/>
      <c r="U93" s="200"/>
      <c r="V93" s="200"/>
      <c r="W93" s="200"/>
      <c r="X93" s="199">
        <f t="shared" si="184"/>
        <v>0</v>
      </c>
      <c r="Y93" s="200"/>
      <c r="Z93" s="198">
        <f t="shared" si="185"/>
        <v>0</v>
      </c>
      <c r="AA93" s="510">
        <f t="shared" si="144"/>
        <v>0</v>
      </c>
      <c r="AB93" s="511">
        <f t="shared" si="145"/>
        <v>0</v>
      </c>
      <c r="AC93" s="510">
        <f t="shared" si="146"/>
        <v>0</v>
      </c>
      <c r="AD93" s="511">
        <f t="shared" si="147"/>
        <v>0</v>
      </c>
      <c r="AE93" s="510">
        <f t="shared" si="148"/>
        <v>0</v>
      </c>
      <c r="AF93" s="511">
        <f t="shared" si="149"/>
        <v>0</v>
      </c>
      <c r="AG93" s="199">
        <f t="shared" si="150"/>
        <v>0</v>
      </c>
      <c r="AH93" s="199">
        <f t="shared" si="151"/>
        <v>0</v>
      </c>
      <c r="AI93" s="199">
        <f t="shared" si="152"/>
        <v>0</v>
      </c>
      <c r="AJ93" s="199">
        <f t="shared" si="153"/>
        <v>0</v>
      </c>
      <c r="AK93" s="199">
        <f t="shared" si="154"/>
        <v>0</v>
      </c>
      <c r="AL93" s="199">
        <f t="shared" si="155"/>
        <v>0</v>
      </c>
      <c r="AM93" s="199">
        <f t="shared" si="156"/>
        <v>0</v>
      </c>
      <c r="AN93" s="199">
        <f t="shared" si="157"/>
        <v>0</v>
      </c>
      <c r="AO93" s="199">
        <f t="shared" si="158"/>
        <v>0</v>
      </c>
      <c r="AP93" s="199">
        <f t="shared" si="159"/>
        <v>0</v>
      </c>
      <c r="AQ93" s="199">
        <f t="shared" si="160"/>
        <v>0</v>
      </c>
      <c r="AR93" s="199">
        <f t="shared" si="161"/>
        <v>0</v>
      </c>
      <c r="AS93" s="199">
        <f t="shared" si="186"/>
        <v>0</v>
      </c>
      <c r="AT93" s="199">
        <f t="shared" ref="AT93:AT99" si="199">AH93*GG_Compras</f>
        <v>0</v>
      </c>
      <c r="AU93" s="199">
        <f t="shared" ref="AU93:AU99" si="200">AI93*GG_Subc</f>
        <v>0</v>
      </c>
      <c r="AV93" s="199">
        <f t="shared" si="162"/>
        <v>0</v>
      </c>
      <c r="AW93" s="199">
        <f t="shared" si="187"/>
        <v>0</v>
      </c>
      <c r="AX93" s="199">
        <f t="shared" si="163"/>
        <v>0</v>
      </c>
      <c r="AY93" s="199">
        <f t="shared" si="164"/>
        <v>0</v>
      </c>
      <c r="AZ93" s="199">
        <f t="shared" si="165"/>
        <v>0</v>
      </c>
      <c r="BA93" s="199">
        <f t="shared" si="188"/>
        <v>0</v>
      </c>
      <c r="BB93" s="197"/>
      <c r="BC93" s="197"/>
      <c r="BD93" s="197"/>
      <c r="BE93" s="197"/>
      <c r="CN93" s="195" t="b">
        <f t="shared" si="166"/>
        <v>1</v>
      </c>
      <c r="CO93" s="504" t="b">
        <f t="shared" si="167"/>
        <v>0</v>
      </c>
      <c r="CP93" s="504" t="b">
        <f t="shared" si="168"/>
        <v>0</v>
      </c>
      <c r="CQ93" s="504" t="b">
        <f t="shared" si="192"/>
        <v>0</v>
      </c>
      <c r="CR93" s="504" t="b">
        <f t="shared" si="169"/>
        <v>0</v>
      </c>
      <c r="CS93" s="504" t="b">
        <f t="shared" si="170"/>
        <v>0</v>
      </c>
      <c r="CT93" s="504" t="b">
        <f t="shared" si="189"/>
        <v>0</v>
      </c>
      <c r="CU93" s="504" t="b">
        <f t="shared" si="171"/>
        <v>0</v>
      </c>
      <c r="CV93" s="504" t="b">
        <f t="shared" si="172"/>
        <v>0</v>
      </c>
      <c r="CW93" s="504" t="b">
        <f t="shared" si="173"/>
        <v>0</v>
      </c>
      <c r="CX93" s="504" t="b">
        <f t="shared" si="190"/>
        <v>0</v>
      </c>
      <c r="CY93" s="504" t="b">
        <f t="shared" si="174"/>
        <v>0</v>
      </c>
      <c r="CZ93" s="504" t="b">
        <f t="shared" si="175"/>
        <v>0</v>
      </c>
      <c r="DA93" s="504" t="b">
        <f t="shared" si="176"/>
        <v>0</v>
      </c>
      <c r="DB93" s="504" t="b">
        <f t="shared" si="191"/>
        <v>0</v>
      </c>
      <c r="DC93" s="504" t="b">
        <f t="shared" si="177"/>
        <v>0</v>
      </c>
      <c r="DD93" s="504" t="b">
        <f t="shared" si="178"/>
        <v>0</v>
      </c>
      <c r="DE93" s="504" t="b">
        <f t="shared" si="179"/>
        <v>0</v>
      </c>
      <c r="DF93" s="504" t="b">
        <f t="shared" si="180"/>
        <v>0</v>
      </c>
    </row>
    <row r="94" spans="1:110" s="196" customFormat="1" x14ac:dyDescent="0.2">
      <c r="A94" s="204"/>
      <c r="B94" s="204"/>
      <c r="C94" s="491" t="str">
        <f t="shared" ref="C94:C99" si="201">IF($CN94,"",VLOOKUP(A94,Baremo,3,0))</f>
        <v/>
      </c>
      <c r="D94" s="492" t="str">
        <f t="shared" ref="D94:D99" si="202">IF($CN94,"",VLOOKUP(A94,Baremo,2,0))</f>
        <v/>
      </c>
      <c r="E94" s="508">
        <f t="shared" si="193"/>
        <v>0</v>
      </c>
      <c r="F94" s="203">
        <f t="shared" si="181"/>
        <v>0</v>
      </c>
      <c r="G94" s="202" t="str">
        <f t="shared" si="142"/>
        <v>s/Baremo</v>
      </c>
      <c r="H94" s="203">
        <f t="shared" si="143"/>
        <v>0</v>
      </c>
      <c r="I94" s="203">
        <f t="shared" si="182"/>
        <v>0</v>
      </c>
      <c r="J94" s="509" t="str">
        <f t="shared" si="194"/>
        <v/>
      </c>
      <c r="K94" s="201" t="str">
        <f t="shared" si="195"/>
        <v/>
      </c>
      <c r="L94" s="201" t="str">
        <f t="shared" si="196"/>
        <v/>
      </c>
      <c r="M94" s="201" t="str">
        <f t="shared" si="197"/>
        <v/>
      </c>
      <c r="N94" s="201" t="str">
        <f t="shared" si="198"/>
        <v/>
      </c>
      <c r="O94" s="200"/>
      <c r="P94" s="284"/>
      <c r="Q94" s="199">
        <f t="shared" si="183"/>
        <v>0</v>
      </c>
      <c r="R94" s="200"/>
      <c r="S94" s="200"/>
      <c r="T94" s="200"/>
      <c r="U94" s="200"/>
      <c r="V94" s="200"/>
      <c r="W94" s="200"/>
      <c r="X94" s="199">
        <f t="shared" si="184"/>
        <v>0</v>
      </c>
      <c r="Y94" s="200"/>
      <c r="Z94" s="198">
        <f t="shared" si="185"/>
        <v>0</v>
      </c>
      <c r="AA94" s="510">
        <f t="shared" si="144"/>
        <v>0</v>
      </c>
      <c r="AB94" s="511">
        <f t="shared" si="145"/>
        <v>0</v>
      </c>
      <c r="AC94" s="510">
        <f t="shared" si="146"/>
        <v>0</v>
      </c>
      <c r="AD94" s="511">
        <f t="shared" si="147"/>
        <v>0</v>
      </c>
      <c r="AE94" s="510">
        <f t="shared" si="148"/>
        <v>0</v>
      </c>
      <c r="AF94" s="511">
        <f t="shared" si="149"/>
        <v>0</v>
      </c>
      <c r="AG94" s="199">
        <f t="shared" si="150"/>
        <v>0</v>
      </c>
      <c r="AH94" s="199">
        <f t="shared" si="151"/>
        <v>0</v>
      </c>
      <c r="AI94" s="199">
        <f t="shared" si="152"/>
        <v>0</v>
      </c>
      <c r="AJ94" s="199">
        <f t="shared" si="153"/>
        <v>0</v>
      </c>
      <c r="AK94" s="199">
        <f t="shared" si="154"/>
        <v>0</v>
      </c>
      <c r="AL94" s="199">
        <f t="shared" si="155"/>
        <v>0</v>
      </c>
      <c r="AM94" s="199">
        <f t="shared" si="156"/>
        <v>0</v>
      </c>
      <c r="AN94" s="199">
        <f t="shared" si="157"/>
        <v>0</v>
      </c>
      <c r="AO94" s="199">
        <f t="shared" si="158"/>
        <v>0</v>
      </c>
      <c r="AP94" s="199">
        <f t="shared" si="159"/>
        <v>0</v>
      </c>
      <c r="AQ94" s="199">
        <f t="shared" si="160"/>
        <v>0</v>
      </c>
      <c r="AR94" s="199">
        <f t="shared" si="161"/>
        <v>0</v>
      </c>
      <c r="AS94" s="199">
        <f t="shared" si="186"/>
        <v>0</v>
      </c>
      <c r="AT94" s="199">
        <f t="shared" si="199"/>
        <v>0</v>
      </c>
      <c r="AU94" s="199">
        <f t="shared" si="200"/>
        <v>0</v>
      </c>
      <c r="AV94" s="199">
        <f t="shared" si="162"/>
        <v>0</v>
      </c>
      <c r="AW94" s="199">
        <f t="shared" si="187"/>
        <v>0</v>
      </c>
      <c r="AX94" s="199">
        <f t="shared" si="163"/>
        <v>0</v>
      </c>
      <c r="AY94" s="199">
        <f t="shared" si="164"/>
        <v>0</v>
      </c>
      <c r="AZ94" s="199">
        <f t="shared" si="165"/>
        <v>0</v>
      </c>
      <c r="BA94" s="199">
        <f t="shared" si="188"/>
        <v>0</v>
      </c>
      <c r="BB94" s="197"/>
      <c r="BC94" s="197"/>
      <c r="BD94" s="197"/>
      <c r="BE94" s="197"/>
      <c r="CN94" s="195" t="b">
        <f t="shared" si="166"/>
        <v>1</v>
      </c>
      <c r="CO94" s="504" t="b">
        <f t="shared" si="167"/>
        <v>0</v>
      </c>
      <c r="CP94" s="504" t="b">
        <f t="shared" si="168"/>
        <v>0</v>
      </c>
      <c r="CQ94" s="504" t="b">
        <f t="shared" si="192"/>
        <v>0</v>
      </c>
      <c r="CR94" s="504" t="b">
        <f t="shared" si="169"/>
        <v>0</v>
      </c>
      <c r="CS94" s="504" t="b">
        <f t="shared" si="170"/>
        <v>0</v>
      </c>
      <c r="CT94" s="504" t="b">
        <f t="shared" si="189"/>
        <v>0</v>
      </c>
      <c r="CU94" s="504" t="b">
        <f t="shared" si="171"/>
        <v>0</v>
      </c>
      <c r="CV94" s="504" t="b">
        <f t="shared" si="172"/>
        <v>0</v>
      </c>
      <c r="CW94" s="504" t="b">
        <f t="shared" si="173"/>
        <v>0</v>
      </c>
      <c r="CX94" s="504" t="b">
        <f t="shared" si="190"/>
        <v>0</v>
      </c>
      <c r="CY94" s="504" t="b">
        <f t="shared" si="174"/>
        <v>0</v>
      </c>
      <c r="CZ94" s="504" t="b">
        <f t="shared" si="175"/>
        <v>0</v>
      </c>
      <c r="DA94" s="504" t="b">
        <f t="shared" si="176"/>
        <v>0</v>
      </c>
      <c r="DB94" s="504" t="b">
        <f t="shared" si="191"/>
        <v>0</v>
      </c>
      <c r="DC94" s="504" t="b">
        <f t="shared" si="177"/>
        <v>0</v>
      </c>
      <c r="DD94" s="504" t="b">
        <f t="shared" si="178"/>
        <v>0</v>
      </c>
      <c r="DE94" s="504" t="b">
        <f t="shared" si="179"/>
        <v>0</v>
      </c>
      <c r="DF94" s="504" t="b">
        <f t="shared" si="180"/>
        <v>0</v>
      </c>
    </row>
    <row r="95" spans="1:110" s="196" customFormat="1" x14ac:dyDescent="0.2">
      <c r="A95" s="204"/>
      <c r="B95" s="204"/>
      <c r="C95" s="491" t="str">
        <f t="shared" si="201"/>
        <v/>
      </c>
      <c r="D95" s="492" t="str">
        <f t="shared" si="202"/>
        <v/>
      </c>
      <c r="E95" s="508">
        <f t="shared" si="193"/>
        <v>0</v>
      </c>
      <c r="F95" s="203">
        <f t="shared" si="181"/>
        <v>0</v>
      </c>
      <c r="G95" s="202" t="str">
        <f t="shared" si="142"/>
        <v>s/Baremo</v>
      </c>
      <c r="H95" s="203">
        <f t="shared" si="143"/>
        <v>0</v>
      </c>
      <c r="I95" s="203">
        <f t="shared" si="182"/>
        <v>0</v>
      </c>
      <c r="J95" s="509" t="str">
        <f t="shared" si="194"/>
        <v/>
      </c>
      <c r="K95" s="201" t="str">
        <f t="shared" si="195"/>
        <v/>
      </c>
      <c r="L95" s="201" t="str">
        <f t="shared" si="196"/>
        <v/>
      </c>
      <c r="M95" s="201" t="str">
        <f t="shared" si="197"/>
        <v/>
      </c>
      <c r="N95" s="201" t="str">
        <f t="shared" si="198"/>
        <v/>
      </c>
      <c r="O95" s="200"/>
      <c r="P95" s="284"/>
      <c r="Q95" s="199">
        <f t="shared" si="183"/>
        <v>0</v>
      </c>
      <c r="R95" s="200"/>
      <c r="S95" s="200"/>
      <c r="T95" s="200"/>
      <c r="U95" s="200"/>
      <c r="V95" s="200"/>
      <c r="W95" s="200"/>
      <c r="X95" s="199">
        <f t="shared" si="184"/>
        <v>0</v>
      </c>
      <c r="Y95" s="200"/>
      <c r="Z95" s="198">
        <f t="shared" si="185"/>
        <v>0</v>
      </c>
      <c r="AA95" s="510">
        <f t="shared" si="144"/>
        <v>0</v>
      </c>
      <c r="AB95" s="511">
        <f t="shared" si="145"/>
        <v>0</v>
      </c>
      <c r="AC95" s="510">
        <f t="shared" si="146"/>
        <v>0</v>
      </c>
      <c r="AD95" s="511">
        <f t="shared" si="147"/>
        <v>0</v>
      </c>
      <c r="AE95" s="510">
        <f t="shared" si="148"/>
        <v>0</v>
      </c>
      <c r="AF95" s="511">
        <f t="shared" si="149"/>
        <v>0</v>
      </c>
      <c r="AG95" s="199">
        <f t="shared" si="150"/>
        <v>0</v>
      </c>
      <c r="AH95" s="199">
        <f t="shared" si="151"/>
        <v>0</v>
      </c>
      <c r="AI95" s="199">
        <f t="shared" si="152"/>
        <v>0</v>
      </c>
      <c r="AJ95" s="199">
        <f t="shared" si="153"/>
        <v>0</v>
      </c>
      <c r="AK95" s="199">
        <f t="shared" si="154"/>
        <v>0</v>
      </c>
      <c r="AL95" s="199">
        <f t="shared" si="155"/>
        <v>0</v>
      </c>
      <c r="AM95" s="199">
        <f t="shared" si="156"/>
        <v>0</v>
      </c>
      <c r="AN95" s="199">
        <f t="shared" si="157"/>
        <v>0</v>
      </c>
      <c r="AO95" s="199">
        <f t="shared" si="158"/>
        <v>0</v>
      </c>
      <c r="AP95" s="199">
        <f t="shared" si="159"/>
        <v>0</v>
      </c>
      <c r="AQ95" s="199">
        <f t="shared" si="160"/>
        <v>0</v>
      </c>
      <c r="AR95" s="199">
        <f t="shared" si="161"/>
        <v>0</v>
      </c>
      <c r="AS95" s="199">
        <f t="shared" si="186"/>
        <v>0</v>
      </c>
      <c r="AT95" s="199">
        <f t="shared" si="199"/>
        <v>0</v>
      </c>
      <c r="AU95" s="199">
        <f t="shared" si="200"/>
        <v>0</v>
      </c>
      <c r="AV95" s="199">
        <f t="shared" si="162"/>
        <v>0</v>
      </c>
      <c r="AW95" s="199">
        <f t="shared" si="187"/>
        <v>0</v>
      </c>
      <c r="AX95" s="199">
        <f t="shared" si="163"/>
        <v>0</v>
      </c>
      <c r="AY95" s="199">
        <f t="shared" si="164"/>
        <v>0</v>
      </c>
      <c r="AZ95" s="199">
        <f t="shared" si="165"/>
        <v>0</v>
      </c>
      <c r="BA95" s="199">
        <f t="shared" si="188"/>
        <v>0</v>
      </c>
      <c r="BB95" s="197"/>
      <c r="BC95" s="197"/>
      <c r="BD95" s="197"/>
      <c r="BE95" s="197"/>
      <c r="CN95" s="195" t="b">
        <f t="shared" si="166"/>
        <v>1</v>
      </c>
      <c r="CO95" s="504" t="b">
        <f t="shared" si="167"/>
        <v>0</v>
      </c>
      <c r="CP95" s="504" t="b">
        <f t="shared" si="168"/>
        <v>0</v>
      </c>
      <c r="CQ95" s="504" t="b">
        <f t="shared" si="192"/>
        <v>0</v>
      </c>
      <c r="CR95" s="504" t="b">
        <f t="shared" si="169"/>
        <v>0</v>
      </c>
      <c r="CS95" s="504" t="b">
        <f t="shared" si="170"/>
        <v>0</v>
      </c>
      <c r="CT95" s="504" t="b">
        <f t="shared" si="189"/>
        <v>0</v>
      </c>
      <c r="CU95" s="504" t="b">
        <f t="shared" si="171"/>
        <v>0</v>
      </c>
      <c r="CV95" s="504" t="b">
        <f t="shared" si="172"/>
        <v>0</v>
      </c>
      <c r="CW95" s="504" t="b">
        <f t="shared" si="173"/>
        <v>0</v>
      </c>
      <c r="CX95" s="504" t="b">
        <f t="shared" si="190"/>
        <v>0</v>
      </c>
      <c r="CY95" s="504" t="b">
        <f t="shared" si="174"/>
        <v>0</v>
      </c>
      <c r="CZ95" s="504" t="b">
        <f t="shared" si="175"/>
        <v>0</v>
      </c>
      <c r="DA95" s="504" t="b">
        <f t="shared" si="176"/>
        <v>0</v>
      </c>
      <c r="DB95" s="504" t="b">
        <f t="shared" si="191"/>
        <v>0</v>
      </c>
      <c r="DC95" s="504" t="b">
        <f t="shared" si="177"/>
        <v>0</v>
      </c>
      <c r="DD95" s="504" t="b">
        <f t="shared" si="178"/>
        <v>0</v>
      </c>
      <c r="DE95" s="504" t="b">
        <f t="shared" si="179"/>
        <v>0</v>
      </c>
      <c r="DF95" s="504" t="b">
        <f t="shared" si="180"/>
        <v>0</v>
      </c>
    </row>
    <row r="96" spans="1:110" s="196" customFormat="1" x14ac:dyDescent="0.2">
      <c r="A96" s="204"/>
      <c r="B96" s="204"/>
      <c r="C96" s="491" t="str">
        <f t="shared" si="201"/>
        <v/>
      </c>
      <c r="D96" s="492" t="str">
        <f t="shared" si="202"/>
        <v/>
      </c>
      <c r="E96" s="508">
        <f t="shared" si="193"/>
        <v>0</v>
      </c>
      <c r="F96" s="203">
        <f t="shared" si="181"/>
        <v>0</v>
      </c>
      <c r="G96" s="202" t="str">
        <f t="shared" si="142"/>
        <v>s/Baremo</v>
      </c>
      <c r="H96" s="203">
        <f t="shared" si="143"/>
        <v>0</v>
      </c>
      <c r="I96" s="203">
        <f t="shared" si="182"/>
        <v>0</v>
      </c>
      <c r="J96" s="509" t="str">
        <f t="shared" si="194"/>
        <v/>
      </c>
      <c r="K96" s="201" t="str">
        <f t="shared" si="195"/>
        <v/>
      </c>
      <c r="L96" s="201" t="str">
        <f t="shared" si="196"/>
        <v/>
      </c>
      <c r="M96" s="201" t="str">
        <f t="shared" si="197"/>
        <v/>
      </c>
      <c r="N96" s="201" t="str">
        <f t="shared" si="198"/>
        <v/>
      </c>
      <c r="O96" s="200"/>
      <c r="P96" s="284"/>
      <c r="Q96" s="199">
        <f t="shared" si="183"/>
        <v>0</v>
      </c>
      <c r="R96" s="200"/>
      <c r="S96" s="200"/>
      <c r="T96" s="200"/>
      <c r="U96" s="200"/>
      <c r="V96" s="200"/>
      <c r="W96" s="200"/>
      <c r="X96" s="199">
        <f t="shared" si="184"/>
        <v>0</v>
      </c>
      <c r="Y96" s="200"/>
      <c r="Z96" s="198">
        <f t="shared" si="185"/>
        <v>0</v>
      </c>
      <c r="AA96" s="510">
        <f t="shared" si="144"/>
        <v>0</v>
      </c>
      <c r="AB96" s="511">
        <f t="shared" si="145"/>
        <v>0</v>
      </c>
      <c r="AC96" s="510">
        <f t="shared" si="146"/>
        <v>0</v>
      </c>
      <c r="AD96" s="511">
        <f t="shared" si="147"/>
        <v>0</v>
      </c>
      <c r="AE96" s="510">
        <f t="shared" si="148"/>
        <v>0</v>
      </c>
      <c r="AF96" s="511">
        <f t="shared" si="149"/>
        <v>0</v>
      </c>
      <c r="AG96" s="199">
        <f t="shared" si="150"/>
        <v>0</v>
      </c>
      <c r="AH96" s="199">
        <f t="shared" si="151"/>
        <v>0</v>
      </c>
      <c r="AI96" s="199">
        <f t="shared" si="152"/>
        <v>0</v>
      </c>
      <c r="AJ96" s="199">
        <f t="shared" si="153"/>
        <v>0</v>
      </c>
      <c r="AK96" s="199">
        <f t="shared" si="154"/>
        <v>0</v>
      </c>
      <c r="AL96" s="199">
        <f t="shared" si="155"/>
        <v>0</v>
      </c>
      <c r="AM96" s="199">
        <f t="shared" si="156"/>
        <v>0</v>
      </c>
      <c r="AN96" s="199">
        <f t="shared" si="157"/>
        <v>0</v>
      </c>
      <c r="AO96" s="199">
        <f t="shared" si="158"/>
        <v>0</v>
      </c>
      <c r="AP96" s="199">
        <f t="shared" si="159"/>
        <v>0</v>
      </c>
      <c r="AQ96" s="199">
        <f t="shared" si="160"/>
        <v>0</v>
      </c>
      <c r="AR96" s="199">
        <f t="shared" si="161"/>
        <v>0</v>
      </c>
      <c r="AS96" s="199">
        <f t="shared" si="186"/>
        <v>0</v>
      </c>
      <c r="AT96" s="199">
        <f t="shared" si="199"/>
        <v>0</v>
      </c>
      <c r="AU96" s="199">
        <f t="shared" si="200"/>
        <v>0</v>
      </c>
      <c r="AV96" s="199">
        <f t="shared" si="162"/>
        <v>0</v>
      </c>
      <c r="AW96" s="199">
        <f t="shared" si="187"/>
        <v>0</v>
      </c>
      <c r="AX96" s="199">
        <f t="shared" si="163"/>
        <v>0</v>
      </c>
      <c r="AY96" s="199">
        <f t="shared" si="164"/>
        <v>0</v>
      </c>
      <c r="AZ96" s="199">
        <f t="shared" si="165"/>
        <v>0</v>
      </c>
      <c r="BA96" s="199">
        <f t="shared" si="188"/>
        <v>0</v>
      </c>
      <c r="BB96" s="197"/>
      <c r="BC96" s="197"/>
      <c r="BD96" s="197"/>
      <c r="BE96" s="197"/>
      <c r="CN96" s="195" t="b">
        <f t="shared" si="166"/>
        <v>1</v>
      </c>
      <c r="CO96" s="504" t="b">
        <f t="shared" si="167"/>
        <v>0</v>
      </c>
      <c r="CP96" s="504" t="b">
        <f t="shared" si="168"/>
        <v>0</v>
      </c>
      <c r="CQ96" s="504" t="b">
        <f t="shared" si="192"/>
        <v>0</v>
      </c>
      <c r="CR96" s="504" t="b">
        <f t="shared" si="169"/>
        <v>0</v>
      </c>
      <c r="CS96" s="504" t="b">
        <f t="shared" si="170"/>
        <v>0</v>
      </c>
      <c r="CT96" s="504" t="b">
        <f t="shared" si="189"/>
        <v>0</v>
      </c>
      <c r="CU96" s="504" t="b">
        <f t="shared" si="171"/>
        <v>0</v>
      </c>
      <c r="CV96" s="504" t="b">
        <f t="shared" si="172"/>
        <v>0</v>
      </c>
      <c r="CW96" s="504" t="b">
        <f t="shared" si="173"/>
        <v>0</v>
      </c>
      <c r="CX96" s="504" t="b">
        <f t="shared" si="190"/>
        <v>0</v>
      </c>
      <c r="CY96" s="504" t="b">
        <f t="shared" si="174"/>
        <v>0</v>
      </c>
      <c r="CZ96" s="504" t="b">
        <f t="shared" si="175"/>
        <v>0</v>
      </c>
      <c r="DA96" s="504" t="b">
        <f t="shared" si="176"/>
        <v>0</v>
      </c>
      <c r="DB96" s="504" t="b">
        <f t="shared" si="191"/>
        <v>0</v>
      </c>
      <c r="DC96" s="504" t="b">
        <f t="shared" si="177"/>
        <v>0</v>
      </c>
      <c r="DD96" s="504" t="b">
        <f t="shared" si="178"/>
        <v>0</v>
      </c>
      <c r="DE96" s="504" t="b">
        <f t="shared" si="179"/>
        <v>0</v>
      </c>
      <c r="DF96" s="504" t="b">
        <f t="shared" si="180"/>
        <v>0</v>
      </c>
    </row>
    <row r="97" spans="1:110" s="196" customFormat="1" x14ac:dyDescent="0.2">
      <c r="A97" s="204"/>
      <c r="B97" s="204"/>
      <c r="C97" s="491" t="str">
        <f t="shared" si="201"/>
        <v/>
      </c>
      <c r="D97" s="492" t="str">
        <f t="shared" si="202"/>
        <v/>
      </c>
      <c r="E97" s="508">
        <f t="shared" si="193"/>
        <v>0</v>
      </c>
      <c r="F97" s="203">
        <f t="shared" si="181"/>
        <v>0</v>
      </c>
      <c r="G97" s="202" t="str">
        <f t="shared" si="142"/>
        <v>s/Baremo</v>
      </c>
      <c r="H97" s="203">
        <f t="shared" si="143"/>
        <v>0</v>
      </c>
      <c r="I97" s="203">
        <f t="shared" si="182"/>
        <v>0</v>
      </c>
      <c r="J97" s="509" t="str">
        <f t="shared" si="194"/>
        <v/>
      </c>
      <c r="K97" s="201" t="str">
        <f t="shared" si="195"/>
        <v/>
      </c>
      <c r="L97" s="201" t="str">
        <f t="shared" si="196"/>
        <v/>
      </c>
      <c r="M97" s="201" t="str">
        <f t="shared" si="197"/>
        <v/>
      </c>
      <c r="N97" s="201" t="str">
        <f t="shared" si="198"/>
        <v/>
      </c>
      <c r="O97" s="200"/>
      <c r="P97" s="284"/>
      <c r="Q97" s="199">
        <f t="shared" si="183"/>
        <v>0</v>
      </c>
      <c r="R97" s="200"/>
      <c r="S97" s="200"/>
      <c r="T97" s="200"/>
      <c r="U97" s="200"/>
      <c r="V97" s="200"/>
      <c r="W97" s="200"/>
      <c r="X97" s="199">
        <f t="shared" si="184"/>
        <v>0</v>
      </c>
      <c r="Y97" s="200"/>
      <c r="Z97" s="198">
        <f t="shared" si="185"/>
        <v>0</v>
      </c>
      <c r="AA97" s="510">
        <f t="shared" si="144"/>
        <v>0</v>
      </c>
      <c r="AB97" s="511">
        <f t="shared" si="145"/>
        <v>0</v>
      </c>
      <c r="AC97" s="510">
        <f t="shared" si="146"/>
        <v>0</v>
      </c>
      <c r="AD97" s="511">
        <f t="shared" si="147"/>
        <v>0</v>
      </c>
      <c r="AE97" s="510">
        <f t="shared" si="148"/>
        <v>0</v>
      </c>
      <c r="AF97" s="511">
        <f t="shared" si="149"/>
        <v>0</v>
      </c>
      <c r="AG97" s="199">
        <f t="shared" si="150"/>
        <v>0</v>
      </c>
      <c r="AH97" s="199">
        <f t="shared" si="151"/>
        <v>0</v>
      </c>
      <c r="AI97" s="199">
        <f t="shared" si="152"/>
        <v>0</v>
      </c>
      <c r="AJ97" s="199">
        <f t="shared" si="153"/>
        <v>0</v>
      </c>
      <c r="AK97" s="199">
        <f t="shared" si="154"/>
        <v>0</v>
      </c>
      <c r="AL97" s="199">
        <f t="shared" si="155"/>
        <v>0</v>
      </c>
      <c r="AM97" s="199">
        <f t="shared" si="156"/>
        <v>0</v>
      </c>
      <c r="AN97" s="199">
        <f t="shared" si="157"/>
        <v>0</v>
      </c>
      <c r="AO97" s="199">
        <f t="shared" si="158"/>
        <v>0</v>
      </c>
      <c r="AP97" s="199">
        <f t="shared" si="159"/>
        <v>0</v>
      </c>
      <c r="AQ97" s="199">
        <f t="shared" si="160"/>
        <v>0</v>
      </c>
      <c r="AR97" s="199">
        <f t="shared" si="161"/>
        <v>0</v>
      </c>
      <c r="AS97" s="199">
        <f t="shared" si="186"/>
        <v>0</v>
      </c>
      <c r="AT97" s="199">
        <f t="shared" si="199"/>
        <v>0</v>
      </c>
      <c r="AU97" s="199">
        <f t="shared" si="200"/>
        <v>0</v>
      </c>
      <c r="AV97" s="199">
        <f t="shared" si="162"/>
        <v>0</v>
      </c>
      <c r="AW97" s="199">
        <f t="shared" si="187"/>
        <v>0</v>
      </c>
      <c r="AX97" s="199">
        <f t="shared" si="163"/>
        <v>0</v>
      </c>
      <c r="AY97" s="199">
        <f t="shared" si="164"/>
        <v>0</v>
      </c>
      <c r="AZ97" s="199">
        <f t="shared" si="165"/>
        <v>0</v>
      </c>
      <c r="BA97" s="199">
        <f t="shared" si="188"/>
        <v>0</v>
      </c>
      <c r="BB97" s="197"/>
      <c r="BC97" s="197"/>
      <c r="BD97" s="197"/>
      <c r="BE97" s="197"/>
      <c r="CN97" s="195" t="b">
        <f t="shared" si="166"/>
        <v>1</v>
      </c>
      <c r="CO97" s="504" t="b">
        <f t="shared" si="167"/>
        <v>0</v>
      </c>
      <c r="CP97" s="504" t="b">
        <f t="shared" si="168"/>
        <v>0</v>
      </c>
      <c r="CQ97" s="504" t="b">
        <f t="shared" si="192"/>
        <v>0</v>
      </c>
      <c r="CR97" s="504" t="b">
        <f t="shared" si="169"/>
        <v>0</v>
      </c>
      <c r="CS97" s="504" t="b">
        <f t="shared" si="170"/>
        <v>0</v>
      </c>
      <c r="CT97" s="504" t="b">
        <f t="shared" si="189"/>
        <v>0</v>
      </c>
      <c r="CU97" s="504" t="b">
        <f t="shared" si="171"/>
        <v>0</v>
      </c>
      <c r="CV97" s="504" t="b">
        <f t="shared" si="172"/>
        <v>0</v>
      </c>
      <c r="CW97" s="504" t="b">
        <f t="shared" si="173"/>
        <v>0</v>
      </c>
      <c r="CX97" s="504" t="b">
        <f t="shared" si="190"/>
        <v>0</v>
      </c>
      <c r="CY97" s="504" t="b">
        <f t="shared" si="174"/>
        <v>0</v>
      </c>
      <c r="CZ97" s="504" t="b">
        <f t="shared" si="175"/>
        <v>0</v>
      </c>
      <c r="DA97" s="504" t="b">
        <f t="shared" si="176"/>
        <v>0</v>
      </c>
      <c r="DB97" s="504" t="b">
        <f t="shared" si="191"/>
        <v>0</v>
      </c>
      <c r="DC97" s="504" t="b">
        <f t="shared" si="177"/>
        <v>0</v>
      </c>
      <c r="DD97" s="504" t="b">
        <f t="shared" si="178"/>
        <v>0</v>
      </c>
      <c r="DE97" s="504" t="b">
        <f t="shared" si="179"/>
        <v>0</v>
      </c>
      <c r="DF97" s="504" t="b">
        <f t="shared" si="180"/>
        <v>0</v>
      </c>
    </row>
    <row r="98" spans="1:110" s="196" customFormat="1" x14ac:dyDescent="0.2">
      <c r="A98" s="204"/>
      <c r="B98" s="204"/>
      <c r="C98" s="491" t="str">
        <f t="shared" si="201"/>
        <v/>
      </c>
      <c r="D98" s="492" t="str">
        <f t="shared" si="202"/>
        <v/>
      </c>
      <c r="E98" s="508">
        <f t="shared" si="193"/>
        <v>0</v>
      </c>
      <c r="F98" s="203">
        <f t="shared" si="181"/>
        <v>0</v>
      </c>
      <c r="G98" s="202" t="str">
        <f t="shared" si="142"/>
        <v>s/Baremo</v>
      </c>
      <c r="H98" s="203">
        <f t="shared" si="143"/>
        <v>0</v>
      </c>
      <c r="I98" s="203">
        <f t="shared" si="182"/>
        <v>0</v>
      </c>
      <c r="J98" s="509" t="str">
        <f t="shared" si="194"/>
        <v/>
      </c>
      <c r="K98" s="201" t="str">
        <f t="shared" si="195"/>
        <v/>
      </c>
      <c r="L98" s="201" t="str">
        <f t="shared" si="196"/>
        <v/>
      </c>
      <c r="M98" s="201" t="str">
        <f t="shared" si="197"/>
        <v/>
      </c>
      <c r="N98" s="201" t="str">
        <f t="shared" si="198"/>
        <v/>
      </c>
      <c r="O98" s="200"/>
      <c r="P98" s="284"/>
      <c r="Q98" s="199">
        <f t="shared" si="183"/>
        <v>0</v>
      </c>
      <c r="R98" s="200"/>
      <c r="S98" s="200"/>
      <c r="T98" s="200"/>
      <c r="U98" s="200"/>
      <c r="V98" s="200"/>
      <c r="W98" s="200"/>
      <c r="X98" s="199">
        <f t="shared" si="184"/>
        <v>0</v>
      </c>
      <c r="Y98" s="200"/>
      <c r="Z98" s="198">
        <f t="shared" si="185"/>
        <v>0</v>
      </c>
      <c r="AA98" s="510">
        <f t="shared" si="144"/>
        <v>0</v>
      </c>
      <c r="AB98" s="511">
        <f t="shared" si="145"/>
        <v>0</v>
      </c>
      <c r="AC98" s="510">
        <f t="shared" si="146"/>
        <v>0</v>
      </c>
      <c r="AD98" s="511">
        <f t="shared" si="147"/>
        <v>0</v>
      </c>
      <c r="AE98" s="510">
        <f t="shared" si="148"/>
        <v>0</v>
      </c>
      <c r="AF98" s="511">
        <f t="shared" si="149"/>
        <v>0</v>
      </c>
      <c r="AG98" s="199">
        <f t="shared" si="150"/>
        <v>0</v>
      </c>
      <c r="AH98" s="199">
        <f t="shared" si="151"/>
        <v>0</v>
      </c>
      <c r="AI98" s="199">
        <f t="shared" si="152"/>
        <v>0</v>
      </c>
      <c r="AJ98" s="199">
        <f t="shared" si="153"/>
        <v>0</v>
      </c>
      <c r="AK98" s="199">
        <f t="shared" si="154"/>
        <v>0</v>
      </c>
      <c r="AL98" s="199">
        <f t="shared" si="155"/>
        <v>0</v>
      </c>
      <c r="AM98" s="199">
        <f t="shared" si="156"/>
        <v>0</v>
      </c>
      <c r="AN98" s="199">
        <f t="shared" si="157"/>
        <v>0</v>
      </c>
      <c r="AO98" s="199">
        <f t="shared" si="158"/>
        <v>0</v>
      </c>
      <c r="AP98" s="199">
        <f t="shared" si="159"/>
        <v>0</v>
      </c>
      <c r="AQ98" s="199">
        <f t="shared" si="160"/>
        <v>0</v>
      </c>
      <c r="AR98" s="199">
        <f t="shared" si="161"/>
        <v>0</v>
      </c>
      <c r="AS98" s="199">
        <f t="shared" si="186"/>
        <v>0</v>
      </c>
      <c r="AT98" s="199">
        <f t="shared" si="199"/>
        <v>0</v>
      </c>
      <c r="AU98" s="199">
        <f t="shared" si="200"/>
        <v>0</v>
      </c>
      <c r="AV98" s="199">
        <f t="shared" si="162"/>
        <v>0</v>
      </c>
      <c r="AW98" s="199">
        <f t="shared" si="187"/>
        <v>0</v>
      </c>
      <c r="AX98" s="199">
        <f t="shared" si="163"/>
        <v>0</v>
      </c>
      <c r="AY98" s="199">
        <f t="shared" si="164"/>
        <v>0</v>
      </c>
      <c r="AZ98" s="199">
        <f t="shared" si="165"/>
        <v>0</v>
      </c>
      <c r="BA98" s="199">
        <f t="shared" si="188"/>
        <v>0</v>
      </c>
      <c r="BB98" s="197"/>
      <c r="BC98" s="197"/>
      <c r="BD98" s="197"/>
      <c r="BE98" s="197"/>
      <c r="CN98" s="195" t="b">
        <f t="shared" si="166"/>
        <v>1</v>
      </c>
      <c r="CO98" s="504" t="b">
        <f t="shared" si="167"/>
        <v>0</v>
      </c>
      <c r="CP98" s="504" t="b">
        <f t="shared" si="168"/>
        <v>0</v>
      </c>
      <c r="CQ98" s="504" t="b">
        <f t="shared" si="192"/>
        <v>0</v>
      </c>
      <c r="CR98" s="504" t="b">
        <f t="shared" si="169"/>
        <v>0</v>
      </c>
      <c r="CS98" s="504" t="b">
        <f t="shared" si="170"/>
        <v>0</v>
      </c>
      <c r="CT98" s="504" t="b">
        <f t="shared" si="189"/>
        <v>0</v>
      </c>
      <c r="CU98" s="504" t="b">
        <f t="shared" si="171"/>
        <v>0</v>
      </c>
      <c r="CV98" s="504" t="b">
        <f t="shared" si="172"/>
        <v>0</v>
      </c>
      <c r="CW98" s="504" t="b">
        <f t="shared" si="173"/>
        <v>0</v>
      </c>
      <c r="CX98" s="504" t="b">
        <f t="shared" si="190"/>
        <v>0</v>
      </c>
      <c r="CY98" s="504" t="b">
        <f t="shared" si="174"/>
        <v>0</v>
      </c>
      <c r="CZ98" s="504" t="b">
        <f t="shared" si="175"/>
        <v>0</v>
      </c>
      <c r="DA98" s="504" t="b">
        <f t="shared" si="176"/>
        <v>0</v>
      </c>
      <c r="DB98" s="504" t="b">
        <f t="shared" si="191"/>
        <v>0</v>
      </c>
      <c r="DC98" s="504" t="b">
        <f t="shared" si="177"/>
        <v>0</v>
      </c>
      <c r="DD98" s="504" t="b">
        <f t="shared" si="178"/>
        <v>0</v>
      </c>
      <c r="DE98" s="504" t="b">
        <f t="shared" si="179"/>
        <v>0</v>
      </c>
      <c r="DF98" s="504" t="b">
        <f t="shared" si="180"/>
        <v>0</v>
      </c>
    </row>
    <row r="99" spans="1:110" s="196" customFormat="1" x14ac:dyDescent="0.2">
      <c r="A99" s="204"/>
      <c r="B99" s="204"/>
      <c r="C99" s="491" t="str">
        <f t="shared" si="201"/>
        <v/>
      </c>
      <c r="D99" s="492" t="str">
        <f t="shared" si="202"/>
        <v/>
      </c>
      <c r="E99" s="508">
        <f t="shared" si="193"/>
        <v>0</v>
      </c>
      <c r="F99" s="203">
        <f t="shared" si="181"/>
        <v>0</v>
      </c>
      <c r="G99" s="202" t="str">
        <f t="shared" si="142"/>
        <v>s/Baremo</v>
      </c>
      <c r="H99" s="203">
        <f t="shared" si="143"/>
        <v>0</v>
      </c>
      <c r="I99" s="203">
        <f t="shared" si="182"/>
        <v>0</v>
      </c>
      <c r="J99" s="509" t="str">
        <f t="shared" si="194"/>
        <v/>
      </c>
      <c r="K99" s="201" t="str">
        <f t="shared" si="195"/>
        <v/>
      </c>
      <c r="L99" s="201" t="str">
        <f t="shared" si="196"/>
        <v/>
      </c>
      <c r="M99" s="201" t="str">
        <f t="shared" si="197"/>
        <v/>
      </c>
      <c r="N99" s="201" t="str">
        <f t="shared" si="198"/>
        <v/>
      </c>
      <c r="O99" s="200"/>
      <c r="P99" s="284"/>
      <c r="Q99" s="199">
        <f t="shared" si="183"/>
        <v>0</v>
      </c>
      <c r="R99" s="200"/>
      <c r="S99" s="200"/>
      <c r="T99" s="200"/>
      <c r="U99" s="200"/>
      <c r="V99" s="200"/>
      <c r="W99" s="200"/>
      <c r="X99" s="199">
        <f t="shared" si="184"/>
        <v>0</v>
      </c>
      <c r="Y99" s="200"/>
      <c r="Z99" s="198">
        <f t="shared" si="185"/>
        <v>0</v>
      </c>
      <c r="AA99" s="510">
        <f t="shared" si="144"/>
        <v>0</v>
      </c>
      <c r="AB99" s="511">
        <f t="shared" si="145"/>
        <v>0</v>
      </c>
      <c r="AC99" s="510">
        <f t="shared" si="146"/>
        <v>0</v>
      </c>
      <c r="AD99" s="511">
        <f t="shared" si="147"/>
        <v>0</v>
      </c>
      <c r="AE99" s="510">
        <f t="shared" si="148"/>
        <v>0</v>
      </c>
      <c r="AF99" s="511">
        <f t="shared" si="149"/>
        <v>0</v>
      </c>
      <c r="AG99" s="199">
        <f t="shared" si="150"/>
        <v>0</v>
      </c>
      <c r="AH99" s="199">
        <f t="shared" si="151"/>
        <v>0</v>
      </c>
      <c r="AI99" s="199">
        <f t="shared" si="152"/>
        <v>0</v>
      </c>
      <c r="AJ99" s="199">
        <f t="shared" si="153"/>
        <v>0</v>
      </c>
      <c r="AK99" s="199">
        <f t="shared" si="154"/>
        <v>0</v>
      </c>
      <c r="AL99" s="199">
        <f t="shared" si="155"/>
        <v>0</v>
      </c>
      <c r="AM99" s="199">
        <f t="shared" si="156"/>
        <v>0</v>
      </c>
      <c r="AN99" s="199">
        <f t="shared" si="157"/>
        <v>0</v>
      </c>
      <c r="AO99" s="199">
        <f t="shared" si="158"/>
        <v>0</v>
      </c>
      <c r="AP99" s="199">
        <f t="shared" si="159"/>
        <v>0</v>
      </c>
      <c r="AQ99" s="199">
        <f t="shared" si="160"/>
        <v>0</v>
      </c>
      <c r="AR99" s="199">
        <f t="shared" si="161"/>
        <v>0</v>
      </c>
      <c r="AS99" s="199">
        <f t="shared" si="186"/>
        <v>0</v>
      </c>
      <c r="AT99" s="199">
        <f t="shared" si="199"/>
        <v>0</v>
      </c>
      <c r="AU99" s="199">
        <f t="shared" si="200"/>
        <v>0</v>
      </c>
      <c r="AV99" s="199">
        <f t="shared" si="162"/>
        <v>0</v>
      </c>
      <c r="AW99" s="199">
        <f t="shared" si="187"/>
        <v>0</v>
      </c>
      <c r="AX99" s="199">
        <f t="shared" si="163"/>
        <v>0</v>
      </c>
      <c r="AY99" s="199">
        <f t="shared" si="164"/>
        <v>0</v>
      </c>
      <c r="AZ99" s="199">
        <f t="shared" si="165"/>
        <v>0</v>
      </c>
      <c r="BA99" s="199">
        <f t="shared" si="188"/>
        <v>0</v>
      </c>
      <c r="BB99" s="197"/>
      <c r="BC99" s="197"/>
      <c r="BD99" s="197"/>
      <c r="BE99" s="197"/>
      <c r="CN99" s="195" t="b">
        <f t="shared" si="166"/>
        <v>1</v>
      </c>
      <c r="CO99" s="504" t="b">
        <f t="shared" si="167"/>
        <v>0</v>
      </c>
      <c r="CP99" s="504" t="b">
        <f t="shared" si="168"/>
        <v>0</v>
      </c>
      <c r="CQ99" s="504" t="b">
        <f t="shared" si="192"/>
        <v>0</v>
      </c>
      <c r="CR99" s="504" t="b">
        <f t="shared" si="169"/>
        <v>0</v>
      </c>
      <c r="CS99" s="504" t="b">
        <f t="shared" si="170"/>
        <v>0</v>
      </c>
      <c r="CT99" s="504" t="b">
        <f t="shared" si="189"/>
        <v>0</v>
      </c>
      <c r="CU99" s="504" t="b">
        <f t="shared" si="171"/>
        <v>0</v>
      </c>
      <c r="CV99" s="504" t="b">
        <f t="shared" si="172"/>
        <v>0</v>
      </c>
      <c r="CW99" s="504" t="b">
        <f t="shared" si="173"/>
        <v>0</v>
      </c>
      <c r="CX99" s="504" t="b">
        <f t="shared" si="190"/>
        <v>0</v>
      </c>
      <c r="CY99" s="504" t="b">
        <f t="shared" si="174"/>
        <v>0</v>
      </c>
      <c r="CZ99" s="504" t="b">
        <f t="shared" si="175"/>
        <v>0</v>
      </c>
      <c r="DA99" s="504" t="b">
        <f t="shared" si="176"/>
        <v>0</v>
      </c>
      <c r="DB99" s="504" t="b">
        <f t="shared" si="191"/>
        <v>0</v>
      </c>
      <c r="DC99" s="504" t="b">
        <f t="shared" si="177"/>
        <v>0</v>
      </c>
      <c r="DD99" s="504" t="b">
        <f t="shared" si="178"/>
        <v>0</v>
      </c>
      <c r="DE99" s="504" t="b">
        <f t="shared" si="179"/>
        <v>0</v>
      </c>
      <c r="DF99" s="504" t="b">
        <f t="shared" si="180"/>
        <v>0</v>
      </c>
    </row>
    <row r="100" spans="1:110" s="246" customFormat="1" x14ac:dyDescent="0.2">
      <c r="A100" s="243"/>
      <c r="B100" s="244"/>
      <c r="C100" s="241"/>
      <c r="D100" s="243"/>
      <c r="E100" s="244"/>
      <c r="F100" s="245"/>
      <c r="G100" s="245"/>
      <c r="H100" s="245"/>
      <c r="I100" s="245"/>
      <c r="J100" s="217"/>
      <c r="K100" s="217"/>
      <c r="L100" s="217"/>
      <c r="M100" s="217"/>
      <c r="N100" s="217"/>
      <c r="O100" s="217"/>
      <c r="P100" s="217"/>
      <c r="Q100" s="217"/>
      <c r="R100" s="218"/>
      <c r="S100" s="449"/>
      <c r="T100" s="218"/>
      <c r="U100" s="218"/>
      <c r="V100" s="218"/>
      <c r="W100" s="218"/>
      <c r="X100" s="218"/>
      <c r="Y100" s="217"/>
      <c r="Z100" s="217"/>
      <c r="AA100" s="217"/>
      <c r="AB100" s="217"/>
      <c r="AC100" s="217"/>
      <c r="AD100" s="217"/>
      <c r="AE100" s="217"/>
      <c r="AF100" s="217"/>
      <c r="AG100" s="217"/>
      <c r="AH100" s="218"/>
      <c r="AI100" s="218"/>
      <c r="AJ100" s="449"/>
      <c r="AK100" s="218"/>
      <c r="AL100" s="217"/>
      <c r="AM100" s="218"/>
      <c r="AN100" s="217"/>
      <c r="AO100" s="218"/>
      <c r="AP100" s="217"/>
      <c r="AQ100" s="218"/>
      <c r="AR100" s="218"/>
      <c r="AS100" s="218"/>
      <c r="AT100" s="218"/>
      <c r="AU100" s="218"/>
      <c r="AV100" s="218"/>
      <c r="AW100" s="218"/>
      <c r="AX100" s="218"/>
      <c r="AY100" s="218"/>
      <c r="AZ100" s="218"/>
      <c r="CN100" s="276"/>
      <c r="CO100" s="505"/>
      <c r="CP100" s="505"/>
      <c r="CQ100" s="505"/>
      <c r="CR100" s="505"/>
      <c r="CS100" s="505"/>
      <c r="CT100" s="505"/>
      <c r="CU100" s="505"/>
      <c r="CV100" s="505"/>
      <c r="CW100" s="505"/>
      <c r="CX100" s="505"/>
      <c r="CY100" s="505"/>
      <c r="CZ100" s="505"/>
      <c r="DA100" s="505"/>
      <c r="DB100" s="505"/>
      <c r="DC100" s="505"/>
      <c r="DD100" s="505"/>
      <c r="DE100" s="505"/>
      <c r="DF100" s="505"/>
    </row>
    <row r="101" spans="1:110" s="246" customFormat="1" x14ac:dyDescent="0.2">
      <c r="A101" s="244"/>
      <c r="B101" s="244"/>
      <c r="C101" s="241"/>
      <c r="D101" s="244"/>
      <c r="E101" s="244"/>
      <c r="F101" s="245"/>
      <c r="G101" s="245"/>
      <c r="H101" s="245"/>
      <c r="I101" s="245"/>
      <c r="J101" s="217"/>
      <c r="K101" s="217"/>
      <c r="L101" s="217"/>
      <c r="M101" s="217"/>
      <c r="N101" s="217"/>
      <c r="O101" s="217"/>
      <c r="P101" s="217"/>
      <c r="Q101" s="217"/>
      <c r="R101" s="218"/>
      <c r="S101" s="449"/>
      <c r="T101" s="218"/>
      <c r="U101" s="218"/>
      <c r="V101" s="218"/>
      <c r="W101" s="218"/>
      <c r="X101" s="218"/>
      <c r="Y101" s="217"/>
      <c r="Z101" s="217"/>
      <c r="AA101" s="217"/>
      <c r="AB101" s="217"/>
      <c r="AC101" s="217"/>
      <c r="AD101" s="217"/>
      <c r="AE101" s="217"/>
      <c r="AF101" s="217"/>
      <c r="AG101" s="217"/>
      <c r="AH101" s="218"/>
      <c r="AI101" s="218"/>
      <c r="AJ101" s="449"/>
      <c r="AK101" s="218"/>
      <c r="AL101" s="217"/>
      <c r="AM101" s="218"/>
      <c r="AN101" s="217"/>
      <c r="AO101" s="218"/>
      <c r="AP101" s="217"/>
      <c r="AQ101" s="218"/>
      <c r="AR101" s="218"/>
      <c r="AS101" s="218"/>
      <c r="AT101" s="218"/>
      <c r="AU101" s="218"/>
      <c r="AV101" s="218"/>
      <c r="AW101" s="218"/>
      <c r="AX101" s="218"/>
      <c r="AY101" s="218"/>
      <c r="AZ101" s="218"/>
      <c r="CN101" s="276"/>
      <c r="CO101" s="505"/>
      <c r="CP101" s="505"/>
      <c r="CQ101" s="505"/>
      <c r="CR101" s="505"/>
      <c r="CS101" s="505"/>
      <c r="CT101" s="505"/>
      <c r="CU101" s="505"/>
      <c r="CV101" s="505"/>
      <c r="CW101" s="505"/>
      <c r="CX101" s="505"/>
      <c r="CY101" s="505"/>
      <c r="CZ101" s="505"/>
      <c r="DA101" s="505"/>
      <c r="DB101" s="505"/>
      <c r="DC101" s="505"/>
      <c r="DD101" s="505"/>
      <c r="DE101" s="505"/>
      <c r="DF101" s="505"/>
    </row>
    <row r="102" spans="1:110" x14ac:dyDescent="0.2">
      <c r="A102" s="240"/>
      <c r="B102" s="240"/>
      <c r="C102" s="241"/>
      <c r="D102" s="240"/>
      <c r="E102" s="242"/>
      <c r="F102" s="242"/>
      <c r="G102" s="242"/>
      <c r="H102" s="242"/>
      <c r="I102" s="242"/>
    </row>
    <row r="103" spans="1:110" s="213" customFormat="1" x14ac:dyDescent="0.2">
      <c r="A103" s="237"/>
      <c r="B103" s="237"/>
      <c r="C103" s="238"/>
      <c r="D103" s="237"/>
      <c r="E103" s="239"/>
      <c r="F103" s="237"/>
      <c r="G103" s="237"/>
      <c r="H103" s="237"/>
      <c r="I103" s="237"/>
      <c r="J103" s="214"/>
      <c r="K103" s="214"/>
      <c r="L103" s="214"/>
      <c r="M103" s="214"/>
      <c r="N103" s="214"/>
      <c r="O103" s="214"/>
      <c r="P103" s="214"/>
      <c r="Q103" s="214"/>
      <c r="R103" s="215"/>
      <c r="S103" s="446"/>
      <c r="T103" s="215"/>
      <c r="U103" s="215"/>
      <c r="V103" s="215"/>
      <c r="W103" s="215"/>
      <c r="X103" s="215"/>
      <c r="Y103" s="214"/>
      <c r="Z103" s="214"/>
      <c r="AA103" s="214"/>
      <c r="AB103" s="214"/>
      <c r="AC103" s="214"/>
      <c r="AD103" s="214"/>
      <c r="AE103" s="214"/>
      <c r="AF103" s="214"/>
      <c r="AG103" s="214"/>
      <c r="AH103" s="215"/>
      <c r="AI103" s="215"/>
      <c r="AJ103" s="446"/>
      <c r="AK103" s="215"/>
      <c r="AL103" s="214"/>
      <c r="AM103" s="215"/>
      <c r="AN103" s="214"/>
      <c r="AO103" s="215"/>
      <c r="AP103" s="214"/>
      <c r="AQ103" s="215"/>
      <c r="AR103" s="215"/>
      <c r="AS103" s="215"/>
      <c r="AT103" s="215"/>
      <c r="AU103" s="215"/>
      <c r="AV103" s="215"/>
      <c r="AW103" s="215"/>
      <c r="AX103" s="215"/>
      <c r="AY103" s="215"/>
      <c r="AZ103" s="215"/>
      <c r="BA103" s="214"/>
      <c r="BB103" s="218"/>
      <c r="BC103" s="218"/>
      <c r="BD103" s="218"/>
      <c r="BE103" s="218"/>
      <c r="BF103" s="217"/>
      <c r="BG103" s="217"/>
      <c r="BH103" s="217"/>
      <c r="BI103" s="217"/>
      <c r="BJ103" s="217"/>
      <c r="BK103" s="217"/>
      <c r="BL103" s="217"/>
      <c r="BM103" s="217"/>
      <c r="BN103" s="217"/>
      <c r="BO103" s="217"/>
      <c r="BP103" s="217"/>
      <c r="BQ103" s="217"/>
      <c r="BR103" s="217"/>
      <c r="BS103" s="217"/>
      <c r="BT103" s="217"/>
      <c r="BU103" s="217"/>
      <c r="BV103" s="217"/>
      <c r="BW103" s="217"/>
      <c r="BX103" s="217"/>
      <c r="BY103" s="217"/>
      <c r="BZ103" s="217"/>
      <c r="CA103" s="217"/>
      <c r="CB103" s="217"/>
      <c r="CC103" s="217"/>
      <c r="CD103" s="217"/>
      <c r="CE103" s="217"/>
      <c r="CF103" s="217"/>
      <c r="CG103" s="217"/>
      <c r="CH103" s="217"/>
      <c r="CI103" s="217"/>
      <c r="CJ103" s="217"/>
      <c r="CK103" s="217"/>
      <c r="CL103" s="217"/>
      <c r="CM103" s="218"/>
      <c r="CN103" s="277"/>
      <c r="CO103" s="506"/>
      <c r="CP103" s="506"/>
      <c r="CQ103" s="507"/>
      <c r="CR103" s="506"/>
      <c r="CS103" s="506"/>
      <c r="CT103" s="507"/>
      <c r="CU103" s="507"/>
      <c r="CV103" s="507"/>
      <c r="CW103" s="507"/>
      <c r="CX103" s="507"/>
      <c r="CY103" s="507"/>
      <c r="CZ103" s="507"/>
      <c r="DA103" s="507"/>
      <c r="DB103" s="507"/>
      <c r="DC103" s="507"/>
      <c r="DD103" s="507"/>
      <c r="DE103" s="507"/>
      <c r="DF103" s="507"/>
    </row>
    <row r="104" spans="1:110" x14ac:dyDescent="0.2">
      <c r="A104" s="240"/>
      <c r="B104" s="240"/>
      <c r="C104" s="241"/>
      <c r="D104" s="247"/>
      <c r="E104" s="242"/>
      <c r="F104" s="242"/>
      <c r="G104" s="242"/>
      <c r="H104" s="242"/>
      <c r="I104" s="242"/>
    </row>
    <row r="105" spans="1:110" x14ac:dyDescent="0.2">
      <c r="A105" s="240"/>
      <c r="B105" s="240"/>
      <c r="C105" s="238"/>
      <c r="D105" s="247"/>
      <c r="E105" s="242"/>
      <c r="F105" s="242"/>
      <c r="G105" s="242"/>
      <c r="H105" s="242"/>
      <c r="I105" s="242"/>
    </row>
    <row r="106" spans="1:110" x14ac:dyDescent="0.2">
      <c r="A106" s="240"/>
      <c r="B106" s="240"/>
      <c r="C106" s="241"/>
      <c r="D106" s="247"/>
      <c r="E106" s="242"/>
      <c r="F106" s="242"/>
      <c r="G106" s="242"/>
      <c r="H106" s="242"/>
      <c r="I106" s="242"/>
    </row>
    <row r="107" spans="1:110" x14ac:dyDescent="0.2">
      <c r="A107" s="237"/>
      <c r="B107" s="237"/>
      <c r="C107" s="241"/>
      <c r="D107" s="237"/>
      <c r="E107" s="242"/>
      <c r="F107" s="242"/>
      <c r="G107" s="242"/>
      <c r="H107" s="242"/>
      <c r="I107" s="242"/>
    </row>
    <row r="108" spans="1:110" x14ac:dyDescent="0.2">
      <c r="A108" s="240"/>
      <c r="B108" s="240"/>
      <c r="C108" s="241"/>
      <c r="D108" s="240"/>
      <c r="E108" s="242"/>
      <c r="F108" s="242"/>
      <c r="G108" s="242"/>
      <c r="H108" s="242"/>
      <c r="I108" s="242"/>
    </row>
    <row r="109" spans="1:110" x14ac:dyDescent="0.2">
      <c r="A109" s="248"/>
      <c r="B109" s="248"/>
      <c r="C109" s="249"/>
      <c r="D109" s="248"/>
      <c r="E109" s="250"/>
      <c r="F109" s="250"/>
      <c r="G109" s="250"/>
      <c r="H109" s="250"/>
      <c r="I109" s="250"/>
    </row>
    <row r="110" spans="1:110" x14ac:dyDescent="0.2">
      <c r="A110" s="251"/>
      <c r="B110" s="251"/>
      <c r="C110" s="252"/>
      <c r="D110" s="251"/>
      <c r="E110" s="253"/>
      <c r="F110" s="251"/>
      <c r="G110" s="251"/>
      <c r="H110" s="251"/>
      <c r="I110" s="251"/>
      <c r="J110" s="214"/>
      <c r="K110" s="214"/>
      <c r="L110" s="214"/>
      <c r="M110" s="214"/>
      <c r="N110" s="214"/>
      <c r="O110" s="214"/>
      <c r="P110" s="214"/>
      <c r="Q110" s="214"/>
      <c r="R110" s="215"/>
      <c r="S110" s="446"/>
      <c r="T110" s="215"/>
      <c r="U110" s="215"/>
      <c r="V110" s="215"/>
      <c r="W110" s="215"/>
      <c r="X110" s="215"/>
      <c r="Y110" s="214"/>
      <c r="Z110" s="214"/>
      <c r="AA110" s="214"/>
      <c r="AB110" s="214"/>
      <c r="AC110" s="214"/>
      <c r="AD110" s="214"/>
      <c r="AE110" s="214"/>
      <c r="AF110" s="214"/>
      <c r="AG110" s="214"/>
      <c r="AH110" s="215"/>
      <c r="AI110" s="215"/>
      <c r="AJ110" s="446"/>
      <c r="AK110" s="215"/>
      <c r="AL110" s="214"/>
      <c r="AM110" s="215"/>
      <c r="AN110" s="214"/>
      <c r="AO110" s="215"/>
      <c r="AP110" s="214"/>
      <c r="AQ110" s="215"/>
      <c r="AR110" s="215"/>
      <c r="AS110" s="215"/>
      <c r="AT110" s="215"/>
      <c r="AU110" s="215"/>
      <c r="AV110" s="215"/>
      <c r="AW110" s="215"/>
      <c r="AX110" s="215"/>
      <c r="AY110" s="215"/>
      <c r="AZ110" s="215"/>
    </row>
    <row r="111" spans="1:110" x14ac:dyDescent="0.2">
      <c r="A111" s="251"/>
      <c r="B111" s="251"/>
      <c r="C111" s="252"/>
      <c r="D111" s="251"/>
      <c r="E111" s="254"/>
      <c r="F111" s="255"/>
      <c r="G111" s="255"/>
      <c r="H111" s="255"/>
      <c r="I111" s="255"/>
      <c r="J111" s="216"/>
      <c r="K111" s="216"/>
      <c r="L111" s="216"/>
      <c r="M111" s="216"/>
      <c r="N111" s="216"/>
      <c r="O111" s="216"/>
      <c r="P111" s="216"/>
      <c r="Q111" s="216"/>
      <c r="R111" s="212"/>
      <c r="S111" s="443"/>
      <c r="T111" s="212"/>
      <c r="U111" s="212"/>
      <c r="V111" s="212"/>
      <c r="W111" s="212"/>
      <c r="X111" s="212"/>
      <c r="Y111" s="216"/>
      <c r="Z111" s="216"/>
      <c r="AA111" s="216"/>
      <c r="AB111" s="216"/>
      <c r="AC111" s="216"/>
      <c r="AD111" s="216"/>
      <c r="AE111" s="216"/>
      <c r="AF111" s="216"/>
      <c r="AG111" s="216"/>
      <c r="AH111" s="212"/>
      <c r="AI111" s="212"/>
      <c r="AJ111" s="443"/>
      <c r="AK111" s="212"/>
      <c r="AL111" s="216"/>
      <c r="AM111" s="212"/>
      <c r="AN111" s="216"/>
      <c r="AO111" s="212"/>
      <c r="AP111" s="216"/>
      <c r="AQ111" s="212"/>
      <c r="AR111" s="212"/>
      <c r="AS111" s="212"/>
      <c r="AT111" s="212"/>
      <c r="AU111" s="212"/>
      <c r="AV111" s="212"/>
      <c r="AW111" s="212"/>
      <c r="AX111" s="212"/>
      <c r="AY111" s="212"/>
      <c r="AZ111" s="212"/>
    </row>
    <row r="112" spans="1:110" x14ac:dyDescent="0.2">
      <c r="A112" s="255"/>
      <c r="B112" s="255"/>
      <c r="C112" s="252"/>
      <c r="D112" s="255"/>
      <c r="E112" s="254"/>
      <c r="F112" s="255"/>
      <c r="G112" s="255"/>
      <c r="H112" s="255"/>
      <c r="I112" s="255"/>
      <c r="J112" s="216"/>
      <c r="K112" s="216"/>
      <c r="L112" s="216"/>
      <c r="M112" s="216"/>
      <c r="N112" s="216"/>
      <c r="O112" s="216"/>
      <c r="P112" s="216"/>
      <c r="Q112" s="216"/>
      <c r="R112" s="212"/>
      <c r="S112" s="443"/>
      <c r="T112" s="212"/>
      <c r="U112" s="212"/>
      <c r="V112" s="212"/>
      <c r="W112" s="212"/>
      <c r="X112" s="212"/>
      <c r="Y112" s="216"/>
      <c r="Z112" s="216"/>
      <c r="AA112" s="216"/>
      <c r="AB112" s="216"/>
      <c r="AC112" s="216"/>
      <c r="AD112" s="216"/>
      <c r="AE112" s="216"/>
      <c r="AF112" s="216"/>
      <c r="AG112" s="216"/>
      <c r="AH112" s="212"/>
      <c r="AI112" s="212"/>
      <c r="AJ112" s="443"/>
      <c r="AK112" s="212"/>
      <c r="AL112" s="216"/>
      <c r="AM112" s="212"/>
      <c r="AN112" s="216"/>
      <c r="AO112" s="212"/>
      <c r="AP112" s="216"/>
      <c r="AQ112" s="212"/>
      <c r="AR112" s="212"/>
      <c r="AS112" s="212"/>
      <c r="AT112" s="212"/>
      <c r="AU112" s="212"/>
      <c r="AV112" s="212"/>
      <c r="AW112" s="212"/>
      <c r="AX112" s="212"/>
      <c r="AY112" s="212"/>
      <c r="AZ112" s="212"/>
    </row>
    <row r="113" spans="1:52" x14ac:dyDescent="0.2">
      <c r="A113" s="256"/>
      <c r="B113" s="256"/>
      <c r="C113" s="249"/>
      <c r="D113" s="256"/>
      <c r="E113" s="254"/>
      <c r="F113" s="256"/>
      <c r="G113" s="256"/>
      <c r="H113" s="256"/>
      <c r="I113" s="256"/>
      <c r="J113" s="219"/>
      <c r="K113" s="219"/>
      <c r="L113" s="219"/>
      <c r="M113" s="219"/>
      <c r="N113" s="219"/>
      <c r="O113" s="219"/>
      <c r="P113" s="219"/>
      <c r="Q113" s="219"/>
      <c r="R113" s="220"/>
      <c r="S113" s="220"/>
      <c r="T113" s="220"/>
      <c r="U113" s="220"/>
      <c r="V113" s="220"/>
      <c r="W113" s="220"/>
      <c r="X113" s="220"/>
      <c r="Y113" s="219"/>
      <c r="Z113" s="219"/>
      <c r="AA113" s="219"/>
      <c r="AB113" s="219"/>
      <c r="AC113" s="219"/>
      <c r="AD113" s="219"/>
      <c r="AE113" s="219"/>
      <c r="AF113" s="219"/>
      <c r="AG113" s="219"/>
      <c r="AH113" s="220"/>
      <c r="AI113" s="220"/>
      <c r="AJ113" s="220"/>
      <c r="AK113" s="220"/>
      <c r="AL113" s="219"/>
      <c r="AM113" s="220"/>
      <c r="AN113" s="219"/>
      <c r="AO113" s="220"/>
      <c r="AP113" s="219"/>
      <c r="AQ113" s="220"/>
      <c r="AR113" s="220"/>
      <c r="AS113" s="220"/>
      <c r="AT113" s="220"/>
      <c r="AU113" s="220"/>
      <c r="AV113" s="220"/>
      <c r="AW113" s="220"/>
      <c r="AX113" s="220"/>
      <c r="AY113" s="220"/>
      <c r="AZ113" s="220"/>
    </row>
    <row r="114" spans="1:52" x14ac:dyDescent="0.2">
      <c r="A114" s="256"/>
      <c r="B114" s="256"/>
      <c r="C114" s="249"/>
      <c r="D114" s="256"/>
      <c r="E114" s="253"/>
      <c r="F114" s="256"/>
      <c r="G114" s="256"/>
      <c r="H114" s="256"/>
      <c r="I114" s="256"/>
      <c r="J114" s="219"/>
      <c r="K114" s="219"/>
      <c r="L114" s="219"/>
      <c r="M114" s="219"/>
      <c r="N114" s="219"/>
      <c r="O114" s="219"/>
      <c r="P114" s="219"/>
      <c r="Q114" s="219"/>
      <c r="R114" s="218"/>
      <c r="S114" s="449"/>
      <c r="T114" s="218"/>
      <c r="U114" s="218"/>
      <c r="V114" s="218"/>
      <c r="W114" s="218"/>
      <c r="X114" s="218"/>
      <c r="Y114" s="219"/>
      <c r="Z114" s="219"/>
      <c r="AA114" s="219"/>
      <c r="AB114" s="219"/>
      <c r="AC114" s="219"/>
      <c r="AD114" s="219"/>
      <c r="AE114" s="219"/>
      <c r="AF114" s="219"/>
      <c r="AG114" s="219"/>
      <c r="AH114" s="218"/>
      <c r="AI114" s="218"/>
      <c r="AJ114" s="449"/>
      <c r="AK114" s="218"/>
      <c r="AL114" s="219"/>
      <c r="AM114" s="218"/>
      <c r="AN114" s="219"/>
      <c r="AO114" s="218"/>
      <c r="AP114" s="219"/>
      <c r="AQ114" s="218"/>
      <c r="AR114" s="218"/>
      <c r="AS114" s="218"/>
      <c r="AT114" s="218"/>
      <c r="AU114" s="218"/>
      <c r="AV114" s="218"/>
      <c r="AW114" s="218"/>
      <c r="AX114" s="218"/>
      <c r="AY114" s="218"/>
      <c r="AZ114" s="218"/>
    </row>
    <row r="115" spans="1:52" x14ac:dyDescent="0.2">
      <c r="A115" s="256"/>
      <c r="B115" s="256"/>
      <c r="C115" s="249"/>
      <c r="D115" s="256"/>
      <c r="E115" s="253"/>
      <c r="F115" s="256"/>
      <c r="G115" s="256"/>
      <c r="H115" s="256"/>
      <c r="I115" s="256"/>
      <c r="J115" s="219"/>
      <c r="K115" s="219"/>
      <c r="L115" s="219"/>
      <c r="M115" s="219"/>
      <c r="N115" s="219"/>
      <c r="O115" s="219"/>
      <c r="P115" s="219"/>
      <c r="Q115" s="219"/>
      <c r="R115" s="218"/>
      <c r="S115" s="449"/>
      <c r="T115" s="218"/>
      <c r="U115" s="218"/>
      <c r="V115" s="218"/>
      <c r="W115" s="218"/>
      <c r="X115" s="218"/>
      <c r="Y115" s="219"/>
      <c r="Z115" s="219"/>
      <c r="AA115" s="219"/>
      <c r="AB115" s="219"/>
      <c r="AC115" s="219"/>
      <c r="AD115" s="219"/>
      <c r="AE115" s="219"/>
      <c r="AF115" s="219"/>
      <c r="AG115" s="219"/>
      <c r="AH115" s="218"/>
      <c r="AI115" s="218"/>
      <c r="AJ115" s="449"/>
      <c r="AK115" s="218"/>
      <c r="AL115" s="219"/>
      <c r="AM115" s="218"/>
      <c r="AN115" s="219"/>
      <c r="AO115" s="218"/>
      <c r="AP115" s="219"/>
      <c r="AQ115" s="218"/>
      <c r="AR115" s="218"/>
      <c r="AS115" s="218"/>
      <c r="AT115" s="218"/>
      <c r="AU115" s="218"/>
      <c r="AV115" s="218"/>
      <c r="AW115" s="218"/>
      <c r="AX115" s="218"/>
      <c r="AY115" s="218"/>
      <c r="AZ115" s="218"/>
    </row>
    <row r="116" spans="1:52" x14ac:dyDescent="0.2">
      <c r="A116" s="256"/>
      <c r="B116" s="256"/>
      <c r="C116" s="249"/>
      <c r="D116" s="256"/>
      <c r="E116" s="253"/>
      <c r="F116" s="256"/>
      <c r="G116" s="256"/>
      <c r="H116" s="256"/>
      <c r="I116" s="256"/>
      <c r="J116" s="219"/>
      <c r="K116" s="219"/>
      <c r="L116" s="219"/>
      <c r="M116" s="219"/>
      <c r="N116" s="219"/>
      <c r="O116" s="219"/>
      <c r="P116" s="219"/>
      <c r="Q116" s="219"/>
      <c r="R116" s="218"/>
      <c r="S116" s="449"/>
      <c r="T116" s="218"/>
      <c r="U116" s="218"/>
      <c r="V116" s="218"/>
      <c r="W116" s="218"/>
      <c r="X116" s="218"/>
      <c r="Y116" s="219"/>
      <c r="Z116" s="219"/>
      <c r="AA116" s="219"/>
      <c r="AB116" s="219"/>
      <c r="AC116" s="219"/>
      <c r="AD116" s="219"/>
      <c r="AE116" s="219"/>
      <c r="AF116" s="219"/>
      <c r="AG116" s="219"/>
      <c r="AH116" s="218"/>
      <c r="AI116" s="218"/>
      <c r="AJ116" s="449"/>
      <c r="AK116" s="218"/>
      <c r="AL116" s="219"/>
      <c r="AM116" s="218"/>
      <c r="AN116" s="219"/>
      <c r="AO116" s="218"/>
      <c r="AP116" s="219"/>
      <c r="AQ116" s="218"/>
      <c r="AR116" s="218"/>
      <c r="AS116" s="218"/>
      <c r="AT116" s="218"/>
      <c r="AU116" s="218"/>
      <c r="AV116" s="218"/>
      <c r="AW116" s="218"/>
      <c r="AX116" s="218"/>
      <c r="AY116" s="218"/>
      <c r="AZ116" s="218"/>
    </row>
    <row r="117" spans="1:52" x14ac:dyDescent="0.2">
      <c r="A117" s="256"/>
      <c r="B117" s="256"/>
      <c r="C117" s="249"/>
      <c r="D117" s="256"/>
      <c r="E117" s="254"/>
      <c r="F117" s="256"/>
      <c r="G117" s="256"/>
      <c r="H117" s="256"/>
      <c r="I117" s="256"/>
      <c r="J117" s="219"/>
      <c r="K117" s="219"/>
      <c r="L117" s="219"/>
      <c r="M117" s="219"/>
      <c r="N117" s="219"/>
      <c r="O117" s="219"/>
      <c r="P117" s="219"/>
      <c r="Q117" s="219"/>
      <c r="R117" s="218"/>
      <c r="S117" s="449"/>
      <c r="T117" s="218"/>
      <c r="U117" s="218"/>
      <c r="V117" s="218"/>
      <c r="W117" s="218"/>
      <c r="X117" s="218"/>
      <c r="Y117" s="219"/>
      <c r="Z117" s="219"/>
      <c r="AA117" s="219"/>
      <c r="AB117" s="219"/>
      <c r="AC117" s="219"/>
      <c r="AD117" s="219"/>
      <c r="AE117" s="219"/>
      <c r="AF117" s="219"/>
      <c r="AG117" s="219"/>
      <c r="AH117" s="218"/>
      <c r="AI117" s="218"/>
      <c r="AJ117" s="449"/>
      <c r="AK117" s="218"/>
      <c r="AL117" s="219"/>
      <c r="AM117" s="218"/>
      <c r="AN117" s="219"/>
      <c r="AO117" s="218"/>
      <c r="AP117" s="219"/>
      <c r="AQ117" s="218"/>
      <c r="AR117" s="218"/>
      <c r="AS117" s="218"/>
      <c r="AT117" s="218"/>
      <c r="AU117" s="218"/>
      <c r="AV117" s="218"/>
      <c r="AW117" s="218"/>
      <c r="AX117" s="218"/>
      <c r="AY117" s="218"/>
      <c r="AZ117" s="218"/>
    </row>
    <row r="118" spans="1:52" x14ac:dyDescent="0.2">
      <c r="A118" s="251"/>
      <c r="B118" s="251"/>
      <c r="C118" s="257"/>
      <c r="D118" s="251"/>
      <c r="E118" s="253"/>
      <c r="F118" s="251"/>
      <c r="G118" s="251"/>
      <c r="H118" s="251"/>
      <c r="I118" s="251"/>
      <c r="J118" s="214"/>
      <c r="K118" s="214"/>
      <c r="L118" s="214"/>
      <c r="M118" s="214"/>
      <c r="N118" s="214"/>
      <c r="O118" s="214"/>
      <c r="P118" s="214"/>
      <c r="Q118" s="214"/>
      <c r="R118" s="215"/>
      <c r="S118" s="446"/>
      <c r="T118" s="215"/>
      <c r="U118" s="215"/>
      <c r="V118" s="215"/>
      <c r="W118" s="215"/>
      <c r="X118" s="215"/>
      <c r="Y118" s="214"/>
      <c r="Z118" s="214"/>
      <c r="AA118" s="214"/>
      <c r="AB118" s="214"/>
      <c r="AC118" s="214"/>
      <c r="AD118" s="214"/>
      <c r="AE118" s="214"/>
      <c r="AF118" s="214"/>
      <c r="AG118" s="214"/>
      <c r="AH118" s="215"/>
      <c r="AI118" s="215"/>
      <c r="AJ118" s="446"/>
      <c r="AK118" s="215"/>
      <c r="AL118" s="214"/>
      <c r="AM118" s="215"/>
      <c r="AN118" s="214"/>
      <c r="AO118" s="215"/>
      <c r="AP118" s="214"/>
      <c r="AQ118" s="215"/>
      <c r="AR118" s="215"/>
      <c r="AS118" s="215"/>
      <c r="AT118" s="215"/>
      <c r="AU118" s="215"/>
      <c r="AV118" s="215"/>
      <c r="AW118" s="215"/>
      <c r="AX118" s="215"/>
      <c r="AY118" s="215"/>
      <c r="AZ118" s="215"/>
    </row>
    <row r="119" spans="1:52" x14ac:dyDescent="0.2">
      <c r="A119" s="248"/>
      <c r="B119" s="248"/>
      <c r="C119" s="249"/>
      <c r="D119" s="248"/>
      <c r="E119" s="250"/>
      <c r="F119" s="250"/>
      <c r="G119" s="250"/>
      <c r="H119" s="250"/>
      <c r="I119" s="250"/>
    </row>
    <row r="120" spans="1:52" x14ac:dyDescent="0.2">
      <c r="A120" s="248"/>
      <c r="B120" s="248"/>
      <c r="C120" s="252"/>
      <c r="D120" s="248"/>
      <c r="E120" s="250"/>
      <c r="F120" s="250"/>
      <c r="G120" s="250"/>
      <c r="H120" s="250"/>
      <c r="I120" s="250"/>
    </row>
    <row r="121" spans="1:52" x14ac:dyDescent="0.2">
      <c r="A121" s="248"/>
      <c r="B121" s="248"/>
      <c r="C121" s="249"/>
      <c r="D121" s="248"/>
      <c r="E121" s="250"/>
      <c r="F121" s="250"/>
      <c r="G121" s="250"/>
      <c r="H121" s="250"/>
      <c r="I121" s="250"/>
    </row>
    <row r="122" spans="1:52" x14ac:dyDescent="0.2">
      <c r="A122" s="248"/>
      <c r="B122" s="248"/>
      <c r="C122" s="249"/>
      <c r="D122" s="248"/>
      <c r="E122" s="250"/>
      <c r="F122" s="255"/>
      <c r="G122" s="255"/>
      <c r="H122" s="255"/>
      <c r="I122" s="255"/>
      <c r="J122" s="216"/>
      <c r="K122" s="216"/>
      <c r="L122" s="216"/>
      <c r="M122" s="216"/>
      <c r="N122" s="216"/>
      <c r="O122" s="216"/>
      <c r="P122" s="216"/>
      <c r="Q122" s="216"/>
      <c r="R122" s="212"/>
      <c r="S122" s="443"/>
      <c r="T122" s="212"/>
      <c r="U122" s="212"/>
      <c r="V122" s="212"/>
      <c r="W122" s="212"/>
      <c r="X122" s="212"/>
      <c r="Y122" s="216"/>
      <c r="Z122" s="216"/>
      <c r="AA122" s="216"/>
      <c r="AB122" s="216"/>
      <c r="AC122" s="216"/>
      <c r="AD122" s="216"/>
      <c r="AE122" s="216"/>
      <c r="AF122" s="216"/>
      <c r="AG122" s="216"/>
      <c r="AH122" s="212"/>
      <c r="AI122" s="212"/>
      <c r="AJ122" s="443"/>
      <c r="AK122" s="212"/>
      <c r="AL122" s="216"/>
      <c r="AM122" s="212"/>
      <c r="AN122" s="216"/>
      <c r="AO122" s="212"/>
      <c r="AP122" s="216"/>
      <c r="AQ122" s="212"/>
      <c r="AR122" s="212"/>
      <c r="AS122" s="212"/>
      <c r="AT122" s="212"/>
      <c r="AU122" s="212"/>
      <c r="AV122" s="212"/>
      <c r="AW122" s="212"/>
      <c r="AX122" s="212"/>
      <c r="AY122" s="212"/>
      <c r="AZ122" s="212"/>
    </row>
    <row r="123" spans="1:52" x14ac:dyDescent="0.2">
      <c r="A123" s="248"/>
      <c r="B123" s="248"/>
      <c r="C123" s="249"/>
      <c r="D123" s="248"/>
      <c r="E123" s="250"/>
      <c r="F123" s="255"/>
      <c r="G123" s="255"/>
      <c r="H123" s="255"/>
      <c r="I123" s="255"/>
      <c r="J123" s="216"/>
      <c r="K123" s="216"/>
      <c r="L123" s="216"/>
      <c r="M123" s="216"/>
      <c r="N123" s="216"/>
      <c r="O123" s="216"/>
      <c r="P123" s="216"/>
      <c r="Q123" s="216"/>
      <c r="R123" s="212"/>
      <c r="S123" s="443"/>
      <c r="T123" s="212"/>
      <c r="U123" s="212"/>
      <c r="V123" s="212"/>
      <c r="W123" s="212"/>
      <c r="X123" s="212"/>
      <c r="Y123" s="216"/>
      <c r="Z123" s="216"/>
      <c r="AA123" s="216"/>
      <c r="AB123" s="216"/>
      <c r="AC123" s="216"/>
      <c r="AD123" s="216"/>
      <c r="AE123" s="216"/>
      <c r="AF123" s="216"/>
      <c r="AG123" s="216"/>
      <c r="AH123" s="212"/>
      <c r="AI123" s="212"/>
      <c r="AJ123" s="443"/>
      <c r="AK123" s="212"/>
      <c r="AL123" s="216"/>
      <c r="AM123" s="212"/>
      <c r="AN123" s="216"/>
      <c r="AO123" s="212"/>
      <c r="AP123" s="216"/>
      <c r="AQ123" s="212"/>
      <c r="AR123" s="212"/>
      <c r="AS123" s="212"/>
      <c r="AT123" s="212"/>
      <c r="AU123" s="212"/>
      <c r="AV123" s="212"/>
      <c r="AW123" s="212"/>
      <c r="AX123" s="212"/>
      <c r="AY123" s="212"/>
      <c r="AZ123" s="212"/>
    </row>
    <row r="124" spans="1:52" x14ac:dyDescent="0.2">
      <c r="A124" s="248"/>
      <c r="B124" s="248"/>
      <c r="C124" s="249"/>
      <c r="D124" s="248"/>
      <c r="E124" s="250"/>
      <c r="F124" s="250"/>
      <c r="G124" s="250"/>
      <c r="H124" s="250"/>
      <c r="I124" s="250"/>
    </row>
    <row r="125" spans="1:52" x14ac:dyDescent="0.2">
      <c r="A125" s="248"/>
      <c r="B125" s="248"/>
      <c r="C125" s="249"/>
      <c r="D125" s="248"/>
      <c r="E125" s="250"/>
      <c r="F125" s="250"/>
      <c r="G125" s="250"/>
      <c r="H125" s="250"/>
      <c r="I125" s="250"/>
    </row>
    <row r="126" spans="1:52" x14ac:dyDescent="0.2">
      <c r="A126" s="248"/>
      <c r="B126" s="248"/>
      <c r="C126" s="249"/>
      <c r="D126" s="248"/>
      <c r="E126" s="250"/>
      <c r="F126" s="250"/>
      <c r="G126" s="250"/>
      <c r="H126" s="250"/>
      <c r="I126" s="250"/>
    </row>
    <row r="127" spans="1:52" x14ac:dyDescent="0.2">
      <c r="A127" s="248"/>
      <c r="B127" s="248"/>
      <c r="C127" s="249"/>
      <c r="D127" s="248"/>
      <c r="E127" s="250"/>
      <c r="F127" s="250"/>
      <c r="G127" s="250"/>
      <c r="H127" s="250"/>
      <c r="I127" s="250"/>
    </row>
    <row r="128" spans="1:52" x14ac:dyDescent="0.2">
      <c r="A128" s="248"/>
      <c r="B128" s="248"/>
      <c r="C128" s="249"/>
      <c r="D128" s="248"/>
      <c r="E128" s="250"/>
      <c r="F128" s="250"/>
      <c r="G128" s="250"/>
      <c r="H128" s="250"/>
      <c r="I128" s="250"/>
    </row>
    <row r="129" spans="1:52" x14ac:dyDescent="0.2">
      <c r="A129" s="248"/>
      <c r="B129" s="248"/>
      <c r="C129" s="249"/>
      <c r="D129" s="248"/>
      <c r="E129" s="250"/>
      <c r="F129" s="250"/>
      <c r="G129" s="250"/>
      <c r="H129" s="250"/>
      <c r="I129" s="250"/>
    </row>
    <row r="130" spans="1:52" x14ac:dyDescent="0.2">
      <c r="A130" s="248"/>
      <c r="B130" s="248"/>
      <c r="C130" s="249"/>
      <c r="D130" s="248"/>
      <c r="E130" s="250"/>
      <c r="F130" s="250"/>
      <c r="G130" s="250"/>
      <c r="H130" s="250"/>
      <c r="I130" s="250"/>
    </row>
    <row r="131" spans="1:52" x14ac:dyDescent="0.2">
      <c r="A131" s="248"/>
      <c r="B131" s="248"/>
      <c r="C131" s="249"/>
      <c r="D131" s="248"/>
      <c r="E131" s="250"/>
      <c r="F131" s="250"/>
      <c r="G131" s="250"/>
      <c r="H131" s="250"/>
      <c r="I131" s="250"/>
      <c r="R131" s="218"/>
      <c r="S131" s="449"/>
      <c r="T131" s="218"/>
      <c r="U131" s="218"/>
      <c r="V131" s="218"/>
      <c r="W131" s="218"/>
      <c r="X131" s="218"/>
      <c r="AH131" s="218"/>
      <c r="AI131" s="218"/>
      <c r="AJ131" s="449"/>
      <c r="AK131" s="218"/>
      <c r="AM131" s="218"/>
      <c r="AO131" s="218"/>
      <c r="AQ131" s="218"/>
      <c r="AR131" s="218"/>
      <c r="AS131" s="218"/>
      <c r="AT131" s="218"/>
      <c r="AU131" s="218"/>
      <c r="AV131" s="218"/>
      <c r="AW131" s="218"/>
      <c r="AX131" s="218"/>
      <c r="AY131" s="218"/>
      <c r="AZ131" s="218"/>
    </row>
    <row r="132" spans="1:52" x14ac:dyDescent="0.2">
      <c r="A132" s="248"/>
      <c r="B132" s="248"/>
      <c r="C132" s="249"/>
      <c r="D132" s="248"/>
      <c r="E132" s="250"/>
      <c r="F132" s="250"/>
      <c r="G132" s="250"/>
      <c r="H132" s="250"/>
      <c r="I132" s="250"/>
      <c r="R132" s="218"/>
      <c r="S132" s="449"/>
      <c r="T132" s="218"/>
      <c r="U132" s="218"/>
      <c r="V132" s="218"/>
      <c r="W132" s="218"/>
      <c r="X132" s="218"/>
      <c r="AH132" s="218"/>
      <c r="AI132" s="218"/>
      <c r="AJ132" s="449"/>
      <c r="AK132" s="218"/>
      <c r="AM132" s="218"/>
      <c r="AO132" s="218"/>
      <c r="AQ132" s="218"/>
      <c r="AR132" s="218"/>
      <c r="AS132" s="218"/>
      <c r="AT132" s="218"/>
      <c r="AU132" s="218"/>
      <c r="AV132" s="218"/>
      <c r="AW132" s="218"/>
      <c r="AX132" s="218"/>
      <c r="AY132" s="218"/>
      <c r="AZ132" s="218"/>
    </row>
    <row r="133" spans="1:52" x14ac:dyDescent="0.2">
      <c r="A133" s="248"/>
      <c r="B133" s="248"/>
      <c r="C133" s="249"/>
      <c r="D133" s="248"/>
      <c r="E133" s="250"/>
      <c r="F133" s="250"/>
      <c r="G133" s="250"/>
      <c r="H133" s="250"/>
      <c r="I133" s="250"/>
      <c r="R133" s="218"/>
      <c r="S133" s="449"/>
      <c r="T133" s="218"/>
      <c r="U133" s="218"/>
      <c r="V133" s="218"/>
      <c r="W133" s="218"/>
      <c r="X133" s="218"/>
      <c r="AH133" s="218"/>
      <c r="AI133" s="218"/>
      <c r="AJ133" s="449"/>
      <c r="AK133" s="218"/>
      <c r="AM133" s="218"/>
      <c r="AO133" s="218"/>
      <c r="AQ133" s="218"/>
      <c r="AR133" s="218"/>
      <c r="AS133" s="218"/>
      <c r="AT133" s="218"/>
      <c r="AU133" s="218"/>
      <c r="AV133" s="218"/>
      <c r="AW133" s="218"/>
      <c r="AX133" s="218"/>
      <c r="AY133" s="218"/>
      <c r="AZ133" s="218"/>
    </row>
    <row r="134" spans="1:52" x14ac:dyDescent="0.2">
      <c r="A134" s="248"/>
      <c r="B134" s="248"/>
      <c r="C134" s="249"/>
      <c r="D134" s="248"/>
      <c r="E134" s="250"/>
      <c r="F134" s="250"/>
      <c r="G134" s="250"/>
      <c r="H134" s="250"/>
      <c r="I134" s="250"/>
    </row>
    <row r="135" spans="1:52" x14ac:dyDescent="0.2">
      <c r="A135" s="248"/>
      <c r="B135" s="248"/>
      <c r="C135" s="249"/>
      <c r="D135" s="248"/>
      <c r="E135" s="250"/>
      <c r="F135" s="250"/>
      <c r="G135" s="250"/>
      <c r="H135" s="250"/>
      <c r="I135" s="250"/>
    </row>
    <row r="136" spans="1:52" x14ac:dyDescent="0.2">
      <c r="A136" s="248"/>
      <c r="B136" s="248"/>
      <c r="C136" s="249"/>
      <c r="D136" s="248"/>
      <c r="E136" s="250"/>
      <c r="F136" s="250"/>
      <c r="G136" s="250"/>
      <c r="H136" s="250"/>
      <c r="I136" s="250"/>
    </row>
    <row r="137" spans="1:52" x14ac:dyDescent="0.2">
      <c r="A137" s="248"/>
      <c r="B137" s="248"/>
      <c r="C137" s="249"/>
      <c r="D137" s="248"/>
      <c r="E137" s="250"/>
      <c r="F137" s="250"/>
      <c r="G137" s="250"/>
      <c r="H137" s="250"/>
      <c r="I137" s="250"/>
    </row>
    <row r="138" spans="1:52" x14ac:dyDescent="0.2">
      <c r="A138" s="248"/>
      <c r="B138" s="248"/>
      <c r="C138" s="249"/>
      <c r="D138" s="248"/>
      <c r="E138" s="250"/>
      <c r="F138" s="250"/>
      <c r="G138" s="250"/>
      <c r="H138" s="250"/>
      <c r="I138" s="250"/>
    </row>
    <row r="139" spans="1:52" x14ac:dyDescent="0.2">
      <c r="A139" s="248"/>
      <c r="B139" s="248"/>
      <c r="C139" s="249"/>
      <c r="D139" s="248"/>
      <c r="E139" s="250"/>
      <c r="F139" s="250"/>
      <c r="G139" s="250"/>
      <c r="H139" s="250"/>
      <c r="I139" s="250"/>
    </row>
    <row r="140" spans="1:52" x14ac:dyDescent="0.2">
      <c r="A140" s="248"/>
      <c r="B140" s="248"/>
      <c r="C140" s="249"/>
      <c r="D140" s="248"/>
      <c r="E140" s="250"/>
      <c r="F140" s="250"/>
      <c r="G140" s="250"/>
      <c r="H140" s="250"/>
      <c r="I140" s="250"/>
    </row>
    <row r="141" spans="1:52" x14ac:dyDescent="0.2">
      <c r="A141" s="248"/>
      <c r="B141" s="248"/>
      <c r="C141" s="249"/>
      <c r="D141" s="248"/>
      <c r="E141" s="250"/>
      <c r="F141" s="250"/>
      <c r="G141" s="250"/>
      <c r="H141" s="250"/>
      <c r="I141" s="250"/>
    </row>
    <row r="142" spans="1:52" x14ac:dyDescent="0.2">
      <c r="A142" s="248"/>
      <c r="B142" s="248"/>
      <c r="C142" s="249"/>
      <c r="D142" s="248"/>
      <c r="E142" s="250"/>
      <c r="F142" s="250"/>
      <c r="G142" s="250"/>
      <c r="H142" s="250"/>
      <c r="I142" s="250"/>
    </row>
    <row r="143" spans="1:52" x14ac:dyDescent="0.2">
      <c r="A143" s="248"/>
      <c r="B143" s="248"/>
      <c r="C143" s="249"/>
      <c r="D143" s="248"/>
      <c r="E143" s="250"/>
      <c r="F143" s="250"/>
      <c r="G143" s="250"/>
      <c r="H143" s="250"/>
      <c r="I143" s="250"/>
    </row>
    <row r="144" spans="1:52" x14ac:dyDescent="0.2">
      <c r="A144" s="248"/>
      <c r="B144" s="248"/>
      <c r="C144" s="249"/>
      <c r="D144" s="248"/>
      <c r="E144" s="250"/>
      <c r="F144" s="250"/>
      <c r="G144" s="250"/>
      <c r="H144" s="250"/>
      <c r="I144" s="250"/>
    </row>
    <row r="145" spans="1:9" x14ac:dyDescent="0.2">
      <c r="A145" s="248"/>
      <c r="B145" s="248"/>
      <c r="C145" s="249"/>
      <c r="D145" s="248"/>
      <c r="E145" s="250"/>
      <c r="F145" s="250"/>
      <c r="G145" s="250"/>
      <c r="H145" s="250"/>
      <c r="I145" s="250"/>
    </row>
    <row r="146" spans="1:9" x14ac:dyDescent="0.2">
      <c r="A146" s="248"/>
      <c r="B146" s="248"/>
      <c r="C146" s="249"/>
      <c r="D146" s="248"/>
      <c r="E146" s="250"/>
      <c r="F146" s="250"/>
      <c r="G146" s="250"/>
      <c r="H146" s="250"/>
      <c r="I146" s="250"/>
    </row>
    <row r="147" spans="1:9" x14ac:dyDescent="0.2">
      <c r="A147" s="248"/>
      <c r="B147" s="248"/>
      <c r="C147" s="249"/>
      <c r="D147" s="248"/>
      <c r="E147" s="250"/>
      <c r="F147" s="250"/>
      <c r="G147" s="250"/>
      <c r="H147" s="250"/>
      <c r="I147" s="250"/>
    </row>
    <row r="148" spans="1:9" x14ac:dyDescent="0.2">
      <c r="A148" s="248"/>
      <c r="B148" s="248"/>
      <c r="C148" s="249"/>
      <c r="D148" s="248"/>
      <c r="E148" s="250"/>
      <c r="F148" s="250"/>
      <c r="G148" s="250"/>
      <c r="H148" s="250"/>
      <c r="I148" s="250"/>
    </row>
    <row r="149" spans="1:9" x14ac:dyDescent="0.2">
      <c r="A149" s="248"/>
      <c r="B149" s="248"/>
      <c r="C149" s="249"/>
      <c r="D149" s="248"/>
      <c r="E149" s="250"/>
      <c r="F149" s="250"/>
      <c r="G149" s="250"/>
      <c r="H149" s="250"/>
      <c r="I149" s="250"/>
    </row>
    <row r="150" spans="1:9" x14ac:dyDescent="0.2">
      <c r="A150" s="248"/>
      <c r="B150" s="248"/>
      <c r="C150" s="249"/>
      <c r="D150" s="248"/>
      <c r="E150" s="250"/>
      <c r="F150" s="250"/>
      <c r="G150" s="250"/>
      <c r="H150" s="250"/>
      <c r="I150" s="250"/>
    </row>
    <row r="151" spans="1:9" x14ac:dyDescent="0.2">
      <c r="A151" s="248"/>
      <c r="B151" s="248"/>
      <c r="C151" s="249"/>
      <c r="D151" s="248"/>
      <c r="E151" s="250"/>
      <c r="F151" s="250"/>
      <c r="G151" s="250"/>
      <c r="H151" s="250"/>
      <c r="I151" s="250"/>
    </row>
    <row r="152" spans="1:9" x14ac:dyDescent="0.2">
      <c r="A152" s="248"/>
      <c r="B152" s="248"/>
      <c r="C152" s="249"/>
      <c r="D152" s="248"/>
      <c r="E152" s="250"/>
      <c r="F152" s="250"/>
      <c r="G152" s="250"/>
      <c r="H152" s="250"/>
      <c r="I152" s="250"/>
    </row>
  </sheetData>
  <mergeCells count="20">
    <mergeCell ref="AH17:AK17"/>
    <mergeCell ref="AL17:AS17"/>
    <mergeCell ref="CO17:CQ17"/>
    <mergeCell ref="CR17:CT17"/>
    <mergeCell ref="CU17:CX17"/>
    <mergeCell ref="A1:D1"/>
    <mergeCell ref="D2:F2"/>
    <mergeCell ref="J2:N2"/>
    <mergeCell ref="A16:J17"/>
    <mergeCell ref="K16:N17"/>
    <mergeCell ref="E1:G1"/>
    <mergeCell ref="I1:K1"/>
    <mergeCell ref="P2:W8"/>
    <mergeCell ref="O16:AG16"/>
    <mergeCell ref="AH16:AS16"/>
    <mergeCell ref="AT16:AZ17"/>
    <mergeCell ref="BA16:BA17"/>
    <mergeCell ref="O17:Q17"/>
    <mergeCell ref="T17:X17"/>
    <mergeCell ref="Y17:AG17"/>
  </mergeCells>
  <conditionalFormatting sqref="F7">
    <cfRule type="cellIs" dxfId="21" priority="164" stopIfTrue="1" operator="lessThan">
      <formula>0</formula>
    </cfRule>
  </conditionalFormatting>
  <conditionalFormatting sqref="D30:D99">
    <cfRule type="expression" dxfId="20" priority="9" stopIfTrue="1">
      <formula>$CQ30</formula>
    </cfRule>
  </conditionalFormatting>
  <conditionalFormatting sqref="C30:C99">
    <cfRule type="expression" dxfId="19" priority="8" stopIfTrue="1">
      <formula>$CT30</formula>
    </cfRule>
  </conditionalFormatting>
  <conditionalFormatting sqref="C30:D99">
    <cfRule type="expression" dxfId="18" priority="10" stopIfTrue="1">
      <formula>$CN30</formula>
    </cfRule>
    <cfRule type="expression" dxfId="17" priority="11" stopIfTrue="1">
      <formula>TRUE</formula>
    </cfRule>
  </conditionalFormatting>
  <conditionalFormatting sqref="AE19:AE99">
    <cfRule type="expression" dxfId="16" priority="5" stopIfTrue="1">
      <formula>$DF19</formula>
    </cfRule>
  </conditionalFormatting>
  <conditionalFormatting sqref="AC19:AC99">
    <cfRule type="expression" dxfId="15" priority="4" stopIfTrue="1">
      <formula>$DE19</formula>
    </cfRule>
  </conditionalFormatting>
  <conditionalFormatting sqref="AA19:AA99">
    <cfRule type="expression" dxfId="14" priority="3" stopIfTrue="1">
      <formula>$DD19</formula>
    </cfRule>
  </conditionalFormatting>
  <conditionalFormatting sqref="G29:G99">
    <cfRule type="expression" dxfId="13" priority="171" stopIfTrue="1">
      <formula>AND($CN29,$G29="s/Baremo")</formula>
    </cfRule>
  </conditionalFormatting>
  <conditionalFormatting sqref="E29:E99">
    <cfRule type="expression" dxfId="12" priority="172" stopIfTrue="1">
      <formula>$DB29</formula>
    </cfRule>
    <cfRule type="expression" dxfId="11" priority="173" stopIfTrue="1">
      <formula>($G29="Manual")</formula>
    </cfRule>
  </conditionalFormatting>
  <conditionalFormatting sqref="J29:J99">
    <cfRule type="expression" dxfId="10" priority="174" stopIfTrue="1">
      <formula>$CX29</formula>
    </cfRule>
    <cfRule type="expression" dxfId="9" priority="175" stopIfTrue="1">
      <formula>($G29="s/Margen")</formula>
    </cfRule>
  </conditionalFormatting>
  <conditionalFormatting sqref="AT19:AU28">
    <cfRule type="expression" dxfId="8" priority="1" stopIfTrue="1">
      <formula>$CX19</formula>
    </cfRule>
    <cfRule type="expression" dxfId="7" priority="2" stopIfTrue="1">
      <formula>($G19="s/Margen")</formula>
    </cfRule>
  </conditionalFormatting>
  <dataValidations count="2">
    <dataValidation type="list" allowBlank="1" showInputMessage="1" showErrorMessage="1" sqref="E11 G29:G99">
      <formula1>"s/Baremo, s/Margen, Manual"</formula1>
    </dataValidation>
    <dataValidation type="list" allowBlank="1" showInputMessage="1" showErrorMessage="1" sqref="E4 E6:E7 F15">
      <formula1>"Sin Dieta,Media Dieta,Dieta Completa"</formula1>
    </dataValidation>
  </dataValidations>
  <pageMargins left="0.33" right="0.35" top="0.68" bottom="0.99" header="0" footer="0.28999999999999998"/>
  <pageSetup paperSize="9" scale="23" fitToWidth="2" fitToHeight="4" orientation="portrait" r:id="rId1"/>
  <headerFooter alignWithMargins="0">
    <oddFooter>&amp;L&amp;F&amp;C&amp;A&amp;R&amp;D
Página &amp;P de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B1:S77"/>
  <sheetViews>
    <sheetView showGridLines="0" topLeftCell="A4" zoomScale="115" zoomScaleNormal="115" workbookViewId="0">
      <selection activeCell="I17" sqref="I17:J19"/>
    </sheetView>
  </sheetViews>
  <sheetFormatPr baseColWidth="10" defaultRowHeight="12.75" x14ac:dyDescent="0.2"/>
  <cols>
    <col min="1" max="1" width="0.85546875" style="1" customWidth="1" collapsed="1"/>
    <col min="2" max="2" width="1.7109375" style="1" customWidth="1" collapsed="1"/>
    <col min="3" max="3" width="10.7109375" style="1" customWidth="1" collapsed="1"/>
    <col min="4" max="4" width="8.7109375" style="1" customWidth="1" collapsed="1"/>
    <col min="5" max="5" width="10.7109375" style="1" customWidth="1" collapsed="1"/>
    <col min="6" max="7" width="1.7109375" style="1" customWidth="1" collapsed="1"/>
    <col min="8" max="8" width="6.7109375" style="1" customWidth="1" collapsed="1"/>
    <col min="9" max="9" width="14.140625" style="1" customWidth="1" collapsed="1"/>
    <col min="10" max="10" width="10.85546875" style="1" customWidth="1" collapsed="1"/>
    <col min="11" max="11" width="1.7109375" style="1" customWidth="1" collapsed="1"/>
    <col min="12" max="12" width="8.7109375" style="1" customWidth="1" collapsed="1"/>
    <col min="13" max="13" width="10.85546875" style="1" customWidth="1" collapsed="1"/>
    <col min="14" max="14" width="1.7109375" style="1" customWidth="1" collapsed="1"/>
    <col min="15" max="16" width="8.7109375" style="1" customWidth="1" collapsed="1"/>
    <col min="17" max="17" width="1.7109375" style="1" customWidth="1" collapsed="1"/>
    <col min="18" max="18" width="12.7109375" style="1" customWidth="1" collapsed="1"/>
    <col min="19" max="19" width="1.7109375" style="1" customWidth="1" collapsed="1"/>
    <col min="20" max="20" width="0.85546875" style="1" customWidth="1" collapsed="1"/>
    <col min="21" max="16384" width="11.42578125" style="1" collapsed="1"/>
  </cols>
  <sheetData>
    <row r="1" spans="2:19" ht="6" customHeight="1" thickBot="1" x14ac:dyDescent="0.25"/>
    <row r="2" spans="2:19" ht="5.25" customHeight="1" x14ac:dyDescent="0.2">
      <c r="B2" s="2"/>
      <c r="C2" s="3"/>
      <c r="D2" s="3"/>
      <c r="E2" s="3"/>
      <c r="F2" s="3"/>
      <c r="G2" s="3"/>
      <c r="H2" s="3"/>
      <c r="I2" s="3"/>
      <c r="J2" s="3"/>
      <c r="K2" s="3"/>
      <c r="L2" s="3"/>
      <c r="M2" s="3"/>
      <c r="N2" s="3"/>
      <c r="O2" s="3"/>
      <c r="P2" s="3"/>
      <c r="Q2" s="3"/>
      <c r="R2" s="3"/>
      <c r="S2" s="4"/>
    </row>
    <row r="3" spans="2:19" ht="16.5" customHeight="1" x14ac:dyDescent="0.2">
      <c r="B3" s="11" t="s">
        <v>20</v>
      </c>
      <c r="C3" s="12"/>
      <c r="D3" s="12"/>
      <c r="E3" s="12"/>
      <c r="F3" s="12"/>
      <c r="G3" s="12"/>
      <c r="H3" s="12"/>
      <c r="I3" s="12"/>
      <c r="J3" s="12"/>
      <c r="K3" s="12"/>
      <c r="L3" s="12"/>
      <c r="M3" s="12"/>
      <c r="N3" s="12"/>
      <c r="O3" s="12"/>
      <c r="P3" s="12"/>
      <c r="Q3" s="12"/>
      <c r="R3" s="12"/>
      <c r="S3" s="13"/>
    </row>
    <row r="4" spans="2:19" ht="5.25" customHeight="1" thickBot="1" x14ac:dyDescent="0.25">
      <c r="B4" s="8"/>
      <c r="C4" s="9"/>
      <c r="D4" s="9"/>
      <c r="E4" s="9"/>
      <c r="F4" s="9"/>
      <c r="G4" s="9"/>
      <c r="H4" s="9"/>
      <c r="I4" s="9"/>
      <c r="J4" s="9"/>
      <c r="K4" s="9"/>
      <c r="L4" s="9"/>
      <c r="M4" s="9"/>
      <c r="N4" s="9"/>
      <c r="O4" s="9"/>
      <c r="P4" s="9"/>
      <c r="Q4" s="9"/>
      <c r="R4" s="9"/>
      <c r="S4" s="10"/>
    </row>
    <row r="5" spans="2:19" ht="5.25" customHeight="1" x14ac:dyDescent="0.2">
      <c r="B5" s="5"/>
      <c r="C5" s="6"/>
      <c r="D5" s="6"/>
      <c r="E5" s="6"/>
      <c r="F5" s="6"/>
      <c r="G5" s="6"/>
      <c r="H5" s="6"/>
      <c r="I5" s="6"/>
      <c r="J5" s="6"/>
      <c r="K5" s="6"/>
      <c r="L5" s="6"/>
      <c r="M5" s="6"/>
      <c r="N5" s="6"/>
      <c r="O5" s="6"/>
      <c r="P5" s="6"/>
      <c r="Q5" s="6"/>
      <c r="R5" s="6"/>
      <c r="S5" s="7"/>
    </row>
    <row r="6" spans="2:19" ht="13.5" customHeight="1" x14ac:dyDescent="0.2">
      <c r="B6" s="5"/>
      <c r="C6" s="668" t="str">
        <f>Nombre_BU</f>
        <v>OMEXOM Ingenieria Barcelona</v>
      </c>
      <c r="D6" s="669"/>
      <c r="E6" s="670"/>
      <c r="F6" s="6"/>
      <c r="G6" s="89" t="s">
        <v>21</v>
      </c>
      <c r="H6" s="90"/>
      <c r="I6" s="91"/>
      <c r="J6" s="90" t="str">
        <f>Titulo_Proy</f>
        <v>EDE ES SE VERNEDA NV IMP (ESTUDIO NUEVA SE VERNEDA)</v>
      </c>
      <c r="K6" s="90"/>
      <c r="L6" s="90"/>
      <c r="M6" s="90"/>
      <c r="N6" s="90"/>
      <c r="O6" s="92"/>
      <c r="P6" s="28" t="s">
        <v>26</v>
      </c>
      <c r="Q6" s="29"/>
      <c r="R6" s="34">
        <f>Fecha_Oferta</f>
        <v>42408</v>
      </c>
      <c r="S6" s="7"/>
    </row>
    <row r="7" spans="2:19" ht="13.5" customHeight="1" x14ac:dyDescent="0.2">
      <c r="B7" s="5"/>
      <c r="C7" s="671"/>
      <c r="D7" s="672"/>
      <c r="E7" s="673"/>
      <c r="F7" s="6"/>
      <c r="G7" s="93" t="s">
        <v>22</v>
      </c>
      <c r="H7" s="94"/>
      <c r="I7" s="95"/>
      <c r="J7" s="94" t="str">
        <f>Nombre_Cliente</f>
        <v>ENDESA DISTRIBUCION ELECTRICA S.L.</v>
      </c>
      <c r="K7" s="94"/>
      <c r="L7" s="94"/>
      <c r="M7" s="94"/>
      <c r="N7" s="94"/>
      <c r="O7" s="96"/>
      <c r="P7" s="6" t="s">
        <v>80</v>
      </c>
      <c r="Q7" s="6"/>
      <c r="R7" s="18"/>
      <c r="S7" s="7"/>
    </row>
    <row r="8" spans="2:19" ht="13.5" customHeight="1" x14ac:dyDescent="0.2">
      <c r="B8" s="5"/>
      <c r="C8" s="671"/>
      <c r="D8" s="672"/>
      <c r="E8" s="673"/>
      <c r="F8" s="6"/>
      <c r="G8" s="23"/>
      <c r="H8" s="24"/>
      <c r="I8" s="25"/>
      <c r="J8" s="24"/>
      <c r="K8" s="24"/>
      <c r="L8" s="24"/>
      <c r="M8" s="24"/>
      <c r="N8" s="24"/>
      <c r="O8" s="27"/>
      <c r="P8" s="30" t="str">
        <f>RN</f>
        <v>Carlos Javier MuÑoz</v>
      </c>
      <c r="Q8" s="31"/>
      <c r="R8" s="32"/>
      <c r="S8" s="7"/>
    </row>
    <row r="9" spans="2:19" ht="13.5" customHeight="1" x14ac:dyDescent="0.2">
      <c r="B9" s="5"/>
      <c r="C9" s="671"/>
      <c r="D9" s="672"/>
      <c r="E9" s="673"/>
      <c r="F9" s="6"/>
      <c r="G9" s="23" t="s">
        <v>23</v>
      </c>
      <c r="H9" s="24"/>
      <c r="I9" s="25"/>
      <c r="J9" s="24"/>
      <c r="K9" s="24"/>
      <c r="L9" s="24"/>
      <c r="M9" s="24"/>
      <c r="N9" s="24"/>
      <c r="O9" s="27"/>
      <c r="P9" s="33" t="s">
        <v>77</v>
      </c>
      <c r="Q9" s="24"/>
      <c r="R9" s="26"/>
      <c r="S9" s="7"/>
    </row>
    <row r="10" spans="2:19" ht="13.5" customHeight="1" x14ac:dyDescent="0.2">
      <c r="B10" s="5"/>
      <c r="C10" s="671"/>
      <c r="D10" s="672"/>
      <c r="E10" s="673"/>
      <c r="F10" s="6"/>
      <c r="G10" s="23" t="s">
        <v>24</v>
      </c>
      <c r="H10" s="24"/>
      <c r="I10" s="25"/>
      <c r="J10" s="498">
        <f>Fecha_Inicio</f>
        <v>0</v>
      </c>
      <c r="K10" s="24"/>
      <c r="L10" s="24"/>
      <c r="M10" s="24"/>
      <c r="N10" s="24"/>
      <c r="O10" s="27"/>
      <c r="P10" s="6" t="s">
        <v>27</v>
      </c>
      <c r="Q10" s="6"/>
      <c r="R10" s="18"/>
      <c r="S10" s="7"/>
    </row>
    <row r="11" spans="2:19" ht="13.5" customHeight="1" x14ac:dyDescent="0.2">
      <c r="B11" s="5"/>
      <c r="C11" s="671"/>
      <c r="D11" s="672"/>
      <c r="E11" s="673"/>
      <c r="F11" s="6"/>
      <c r="G11" s="23"/>
      <c r="H11" s="24"/>
      <c r="I11" s="25"/>
      <c r="J11" s="24"/>
      <c r="K11" s="24"/>
      <c r="L11" s="24"/>
      <c r="M11" s="24"/>
      <c r="N11" s="24"/>
      <c r="O11" s="27"/>
      <c r="P11" s="6"/>
      <c r="Q11" s="6"/>
      <c r="R11" s="18"/>
      <c r="S11" s="7"/>
    </row>
    <row r="12" spans="2:19" ht="13.5" customHeight="1" x14ac:dyDescent="0.2">
      <c r="B12" s="5"/>
      <c r="C12" s="674"/>
      <c r="D12" s="675"/>
      <c r="E12" s="676"/>
      <c r="F12" s="6"/>
      <c r="G12" s="19" t="s">
        <v>25</v>
      </c>
      <c r="H12" s="20"/>
      <c r="I12" s="22"/>
      <c r="J12" s="20" t="str">
        <f>Proy_P5</f>
        <v>016.879.27</v>
      </c>
      <c r="K12" s="20"/>
      <c r="L12" s="20"/>
      <c r="M12" s="385" t="s">
        <v>8122</v>
      </c>
      <c r="N12" s="20"/>
      <c r="O12" s="384" t="str">
        <f>Version_Ppto</f>
        <v>01</v>
      </c>
      <c r="P12" s="20"/>
      <c r="Q12" s="20"/>
      <c r="R12" s="21"/>
      <c r="S12" s="7"/>
    </row>
    <row r="13" spans="2:19" ht="5.25" customHeight="1" thickBot="1" x14ac:dyDescent="0.25">
      <c r="B13" s="8"/>
      <c r="C13" s="9"/>
      <c r="D13" s="9"/>
      <c r="E13" s="9"/>
      <c r="F13" s="9"/>
      <c r="G13" s="9"/>
      <c r="H13" s="9"/>
      <c r="I13" s="9"/>
      <c r="J13" s="9"/>
      <c r="K13" s="9"/>
      <c r="L13" s="9"/>
      <c r="M13" s="9"/>
      <c r="N13" s="9"/>
      <c r="O13" s="9"/>
      <c r="P13" s="9"/>
      <c r="Q13" s="9"/>
      <c r="R13" s="9"/>
      <c r="S13" s="10"/>
    </row>
    <row r="14" spans="2:19" ht="9" customHeight="1" x14ac:dyDescent="0.2">
      <c r="B14" s="5"/>
      <c r="C14" s="6"/>
      <c r="D14" s="6"/>
      <c r="E14" s="6"/>
      <c r="F14" s="35"/>
      <c r="G14" s="6"/>
      <c r="H14" s="6"/>
      <c r="I14" s="6"/>
      <c r="J14" s="6"/>
      <c r="K14" s="6"/>
      <c r="L14" s="6"/>
      <c r="M14" s="6"/>
      <c r="N14" s="6"/>
      <c r="O14" s="6"/>
      <c r="P14" s="6"/>
      <c r="Q14" s="6"/>
      <c r="R14" s="6"/>
      <c r="S14" s="7"/>
    </row>
    <row r="15" spans="2:19" ht="13.5" customHeight="1" x14ac:dyDescent="0.2">
      <c r="B15" s="5"/>
      <c r="C15" s="97" t="s">
        <v>28</v>
      </c>
      <c r="D15" s="98"/>
      <c r="E15" s="99"/>
      <c r="F15" s="18"/>
      <c r="G15" s="6"/>
      <c r="H15" s="72" t="s">
        <v>38</v>
      </c>
      <c r="I15" s="6"/>
      <c r="J15" s="6"/>
      <c r="K15" s="6"/>
      <c r="L15" s="6"/>
      <c r="M15" s="6"/>
      <c r="N15" s="6"/>
      <c r="O15" s="6"/>
      <c r="P15" s="6"/>
      <c r="Q15" s="6"/>
      <c r="R15" s="6"/>
      <c r="S15" s="7"/>
    </row>
    <row r="16" spans="2:19" ht="13.5" customHeight="1" x14ac:dyDescent="0.2">
      <c r="B16" s="5"/>
      <c r="C16" s="17" t="s">
        <v>3</v>
      </c>
      <c r="D16" s="6"/>
      <c r="E16" s="499">
        <f>Fecha_Inicio</f>
        <v>0</v>
      </c>
      <c r="F16" s="18"/>
      <c r="G16" s="6"/>
      <c r="H16" s="6"/>
      <c r="I16" s="6"/>
      <c r="J16" s="6"/>
      <c r="K16" s="6"/>
      <c r="L16" s="6"/>
      <c r="M16" s="6"/>
      <c r="N16" s="6"/>
      <c r="O16" s="6"/>
      <c r="P16" s="6"/>
      <c r="Q16" s="6"/>
      <c r="R16" s="6"/>
      <c r="S16" s="7"/>
    </row>
    <row r="17" spans="2:19" ht="13.5" customHeight="1" x14ac:dyDescent="0.2">
      <c r="B17" s="5"/>
      <c r="C17" s="23" t="s">
        <v>29</v>
      </c>
      <c r="D17" s="24"/>
      <c r="E17" s="184" t="s">
        <v>99</v>
      </c>
      <c r="F17" s="18"/>
      <c r="G17" s="6"/>
      <c r="H17" s="641" t="s">
        <v>39</v>
      </c>
      <c r="I17" s="643" t="s">
        <v>40</v>
      </c>
      <c r="J17" s="644"/>
      <c r="K17" s="6"/>
      <c r="L17" s="37" t="s">
        <v>46</v>
      </c>
      <c r="M17" s="38"/>
      <c r="N17" s="6"/>
      <c r="O17" s="37" t="s">
        <v>49</v>
      </c>
      <c r="P17" s="38"/>
      <c r="Q17" s="6"/>
      <c r="R17" s="628" t="s">
        <v>7293</v>
      </c>
      <c r="S17" s="7"/>
    </row>
    <row r="18" spans="2:19" ht="13.5" customHeight="1" x14ac:dyDescent="0.2">
      <c r="B18" s="5"/>
      <c r="C18" s="23" t="s">
        <v>30</v>
      </c>
      <c r="D18" s="24"/>
      <c r="E18" s="184" t="s">
        <v>99</v>
      </c>
      <c r="F18" s="18"/>
      <c r="G18" s="6"/>
      <c r="H18" s="642"/>
      <c r="I18" s="645"/>
      <c r="J18" s="646"/>
      <c r="K18" s="6"/>
      <c r="L18" s="631" t="s">
        <v>47</v>
      </c>
      <c r="M18" s="634" t="s">
        <v>48</v>
      </c>
      <c r="N18" s="6"/>
      <c r="O18" s="631" t="s">
        <v>47</v>
      </c>
      <c r="P18" s="634" t="s">
        <v>50</v>
      </c>
      <c r="Q18" s="6"/>
      <c r="R18" s="629"/>
      <c r="S18" s="7"/>
    </row>
    <row r="19" spans="2:19" ht="13.5" customHeight="1" x14ac:dyDescent="0.2">
      <c r="B19" s="5"/>
      <c r="C19" s="19" t="s">
        <v>31</v>
      </c>
      <c r="D19" s="20"/>
      <c r="E19" s="183" t="s">
        <v>99</v>
      </c>
      <c r="F19" s="18"/>
      <c r="G19" s="6"/>
      <c r="H19" s="633"/>
      <c r="I19" s="647"/>
      <c r="J19" s="648"/>
      <c r="K19" s="6"/>
      <c r="L19" s="632"/>
      <c r="M19" s="635"/>
      <c r="N19" s="6"/>
      <c r="O19" s="633"/>
      <c r="P19" s="635"/>
      <c r="Q19" s="6"/>
      <c r="R19" s="630"/>
      <c r="S19" s="7"/>
    </row>
    <row r="20" spans="2:19" ht="13.5" customHeight="1" x14ac:dyDescent="0.2">
      <c r="B20" s="5"/>
      <c r="C20" s="6"/>
      <c r="D20" s="6"/>
      <c r="E20" s="6"/>
      <c r="F20" s="18"/>
      <c r="G20" s="6"/>
      <c r="H20" s="6"/>
      <c r="I20" s="6"/>
      <c r="J20" s="6"/>
      <c r="K20" s="6"/>
      <c r="L20" s="6"/>
      <c r="M20" s="6"/>
      <c r="N20" s="6"/>
      <c r="O20" s="6"/>
      <c r="P20" s="6"/>
      <c r="Q20" s="6"/>
      <c r="R20" s="6"/>
      <c r="S20" s="7"/>
    </row>
    <row r="21" spans="2:19" ht="13.5" customHeight="1" x14ac:dyDescent="0.2">
      <c r="B21" s="5"/>
      <c r="C21" s="97" t="s">
        <v>32</v>
      </c>
      <c r="D21" s="98"/>
      <c r="E21" s="99"/>
      <c r="F21" s="18"/>
      <c r="G21" s="6"/>
      <c r="H21" s="40">
        <v>1</v>
      </c>
      <c r="I21" s="15" t="str">
        <f>Desc_RN</f>
        <v>Responsable de Negocio</v>
      </c>
      <c r="J21" s="16"/>
      <c r="K21" s="6"/>
      <c r="L21" s="46">
        <f>Horas_RN</f>
        <v>0</v>
      </c>
      <c r="M21" s="53">
        <f>Tasa_RN</f>
        <v>80</v>
      </c>
      <c r="N21" s="6"/>
      <c r="O21" s="46"/>
      <c r="P21" s="53"/>
      <c r="Q21" s="6"/>
      <c r="R21" s="49">
        <f>(L21*M21)+(O21*P21)</f>
        <v>0</v>
      </c>
      <c r="S21" s="7"/>
    </row>
    <row r="22" spans="2:19" ht="13.5" customHeight="1" x14ac:dyDescent="0.2">
      <c r="B22" s="5"/>
      <c r="C22" s="649"/>
      <c r="D22" s="650"/>
      <c r="E22" s="651"/>
      <c r="F22" s="18"/>
      <c r="G22" s="6"/>
      <c r="H22" s="41">
        <v>2</v>
      </c>
      <c r="I22" s="24" t="str">
        <f>Desc_TO</f>
        <v>Técnico de Obra</v>
      </c>
      <c r="J22" s="26"/>
      <c r="K22" s="6"/>
      <c r="L22" s="47">
        <f>Horas_TO</f>
        <v>0</v>
      </c>
      <c r="M22" s="54">
        <f>Tasa_Tecnico</f>
        <v>54</v>
      </c>
      <c r="N22" s="6"/>
      <c r="O22" s="47"/>
      <c r="P22" s="54"/>
      <c r="Q22" s="6"/>
      <c r="R22" s="50">
        <f t="shared" ref="R22:R33" si="0">(L22*M22)+(O22*P22)</f>
        <v>0</v>
      </c>
      <c r="S22" s="7"/>
    </row>
    <row r="23" spans="2:19" ht="13.5" customHeight="1" x14ac:dyDescent="0.2">
      <c r="B23" s="5"/>
      <c r="C23" s="652"/>
      <c r="D23" s="653"/>
      <c r="E23" s="654"/>
      <c r="F23" s="18"/>
      <c r="G23" s="6"/>
      <c r="H23" s="41">
        <v>3</v>
      </c>
      <c r="I23" s="24"/>
      <c r="J23" s="26"/>
      <c r="K23" s="6"/>
      <c r="L23" s="47"/>
      <c r="M23" s="54"/>
      <c r="N23" s="6"/>
      <c r="O23" s="47"/>
      <c r="P23" s="54"/>
      <c r="Q23" s="6"/>
      <c r="R23" s="50">
        <f t="shared" si="0"/>
        <v>0</v>
      </c>
      <c r="S23" s="7"/>
    </row>
    <row r="24" spans="2:19" ht="13.5" customHeight="1" x14ac:dyDescent="0.2">
      <c r="B24" s="5"/>
      <c r="C24" s="652"/>
      <c r="D24" s="653"/>
      <c r="E24" s="654"/>
      <c r="F24" s="18"/>
      <c r="G24" s="6"/>
      <c r="H24" s="41">
        <v>4</v>
      </c>
      <c r="I24" s="24" t="str">
        <f>Desc_Op</f>
        <v>Operativo</v>
      </c>
      <c r="J24" s="26"/>
      <c r="K24" s="6"/>
      <c r="L24" s="47">
        <f>Horas_Op</f>
        <v>0</v>
      </c>
      <c r="M24" s="54">
        <f>Tasa_Operativo</f>
        <v>36</v>
      </c>
      <c r="N24" s="6"/>
      <c r="O24" s="47"/>
      <c r="P24" s="54"/>
      <c r="Q24" s="6"/>
      <c r="R24" s="50">
        <f t="shared" si="0"/>
        <v>0</v>
      </c>
      <c r="S24" s="7"/>
    </row>
    <row r="25" spans="2:19" ht="13.5" customHeight="1" x14ac:dyDescent="0.2">
      <c r="B25" s="5"/>
      <c r="C25" s="652"/>
      <c r="D25" s="653"/>
      <c r="E25" s="654"/>
      <c r="F25" s="18"/>
      <c r="G25" s="6"/>
      <c r="H25" s="41">
        <v>5</v>
      </c>
      <c r="I25" s="24"/>
      <c r="J25" s="26"/>
      <c r="K25" s="6"/>
      <c r="L25" s="47"/>
      <c r="M25" s="54"/>
      <c r="N25" s="6"/>
      <c r="O25" s="47"/>
      <c r="P25" s="54"/>
      <c r="Q25" s="6"/>
      <c r="R25" s="50">
        <f t="shared" si="0"/>
        <v>0</v>
      </c>
      <c r="S25" s="7"/>
    </row>
    <row r="26" spans="2:19" ht="13.5" customHeight="1" x14ac:dyDescent="0.2">
      <c r="B26" s="5"/>
      <c r="C26" s="655"/>
      <c r="D26" s="656"/>
      <c r="E26" s="657"/>
      <c r="F26" s="18"/>
      <c r="G26" s="6"/>
      <c r="H26" s="41">
        <v>6</v>
      </c>
      <c r="I26" s="24"/>
      <c r="J26" s="26"/>
      <c r="K26" s="6"/>
      <c r="L26" s="47"/>
      <c r="M26" s="54"/>
      <c r="N26" s="6"/>
      <c r="O26" s="47"/>
      <c r="P26" s="54"/>
      <c r="Q26" s="6"/>
      <c r="R26" s="50">
        <f t="shared" si="0"/>
        <v>0</v>
      </c>
      <c r="S26" s="7"/>
    </row>
    <row r="27" spans="2:19" ht="13.5" customHeight="1" x14ac:dyDescent="0.2">
      <c r="B27" s="5"/>
      <c r="C27" s="177" t="s">
        <v>33</v>
      </c>
      <c r="D27" s="175"/>
      <c r="E27" s="176"/>
      <c r="F27" s="18"/>
      <c r="G27" s="6"/>
      <c r="H27" s="41">
        <v>7</v>
      </c>
      <c r="I27" s="24"/>
      <c r="J27" s="26"/>
      <c r="K27" s="6"/>
      <c r="L27" s="47"/>
      <c r="M27" s="54"/>
      <c r="N27" s="6"/>
      <c r="O27" s="47"/>
      <c r="P27" s="54"/>
      <c r="Q27" s="6"/>
      <c r="R27" s="50">
        <f t="shared" si="0"/>
        <v>0</v>
      </c>
      <c r="S27" s="7"/>
    </row>
    <row r="28" spans="2:19" ht="13.5" customHeight="1" x14ac:dyDescent="0.2">
      <c r="B28" s="5"/>
      <c r="C28" s="6"/>
      <c r="D28" s="6"/>
      <c r="E28" s="6"/>
      <c r="F28" s="18"/>
      <c r="G28" s="6"/>
      <c r="H28" s="41">
        <v>8</v>
      </c>
      <c r="I28" s="24"/>
      <c r="J28" s="26"/>
      <c r="K28" s="6"/>
      <c r="L28" s="47"/>
      <c r="M28" s="54"/>
      <c r="N28" s="6"/>
      <c r="O28" s="47"/>
      <c r="P28" s="54"/>
      <c r="Q28" s="6"/>
      <c r="R28" s="50">
        <f>(L28*M28)+(O28*P28)</f>
        <v>0</v>
      </c>
      <c r="S28" s="7"/>
    </row>
    <row r="29" spans="2:19" ht="13.5" customHeight="1" x14ac:dyDescent="0.2">
      <c r="B29" s="5"/>
      <c r="C29" s="97" t="s">
        <v>34</v>
      </c>
      <c r="D29" s="98"/>
      <c r="E29" s="99"/>
      <c r="F29" s="18"/>
      <c r="G29" s="6"/>
      <c r="H29" s="41">
        <v>9</v>
      </c>
      <c r="I29" s="24"/>
      <c r="J29" s="26"/>
      <c r="K29" s="6"/>
      <c r="L29" s="47"/>
      <c r="M29" s="54"/>
      <c r="N29" s="6"/>
      <c r="O29" s="47"/>
      <c r="P29" s="54"/>
      <c r="Q29" s="6"/>
      <c r="R29" s="50">
        <f>(L29*M29)+(O29*P29)</f>
        <v>0</v>
      </c>
      <c r="S29" s="7"/>
    </row>
    <row r="30" spans="2:19" ht="13.5" customHeight="1" x14ac:dyDescent="0.2">
      <c r="B30" s="5"/>
      <c r="C30" s="104" t="s">
        <v>188</v>
      </c>
      <c r="D30" s="84"/>
      <c r="E30" s="105">
        <f>Total_Compras</f>
        <v>0</v>
      </c>
      <c r="F30" s="18"/>
      <c r="G30" s="6"/>
      <c r="H30" s="41">
        <v>10</v>
      </c>
      <c r="I30" s="24"/>
      <c r="J30" s="26"/>
      <c r="K30" s="6"/>
      <c r="L30" s="47"/>
      <c r="M30" s="54"/>
      <c r="N30" s="6"/>
      <c r="O30" s="47"/>
      <c r="P30" s="54"/>
      <c r="Q30" s="6"/>
      <c r="R30" s="50">
        <f t="shared" si="0"/>
        <v>0</v>
      </c>
      <c r="S30" s="7"/>
    </row>
    <row r="31" spans="2:19" ht="13.5" customHeight="1" x14ac:dyDescent="0.2">
      <c r="B31" s="5"/>
      <c r="C31" s="106"/>
      <c r="D31" s="107"/>
      <c r="E31" s="108"/>
      <c r="F31" s="18"/>
      <c r="G31" s="6"/>
      <c r="H31" s="41">
        <v>11</v>
      </c>
      <c r="I31" s="24"/>
      <c r="J31" s="26"/>
      <c r="K31" s="6"/>
      <c r="L31" s="47"/>
      <c r="M31" s="54"/>
      <c r="N31" s="6"/>
      <c r="O31" s="47"/>
      <c r="P31" s="54"/>
      <c r="Q31" s="6"/>
      <c r="R31" s="50">
        <f t="shared" si="0"/>
        <v>0</v>
      </c>
      <c r="S31" s="7"/>
    </row>
    <row r="32" spans="2:19" ht="13.5" customHeight="1" x14ac:dyDescent="0.2">
      <c r="B32" s="5"/>
      <c r="C32" s="106"/>
      <c r="D32" s="107"/>
      <c r="E32" s="108"/>
      <c r="F32" s="18"/>
      <c r="G32" s="6"/>
      <c r="H32" s="41"/>
      <c r="I32" s="24" t="s">
        <v>41</v>
      </c>
      <c r="J32" s="26"/>
      <c r="K32" s="6"/>
      <c r="L32" s="47"/>
      <c r="M32" s="54"/>
      <c r="N32" s="6"/>
      <c r="O32" s="47"/>
      <c r="P32" s="54"/>
      <c r="Q32" s="6"/>
      <c r="R32" s="50">
        <f t="shared" si="0"/>
        <v>0</v>
      </c>
      <c r="S32" s="7"/>
    </row>
    <row r="33" spans="2:19" ht="13.5" customHeight="1" x14ac:dyDescent="0.2">
      <c r="B33" s="5"/>
      <c r="C33" s="106"/>
      <c r="D33" s="107"/>
      <c r="E33" s="108"/>
      <c r="F33" s="18"/>
      <c r="G33" s="6"/>
      <c r="H33" s="42"/>
      <c r="I33" s="20" t="s">
        <v>79</v>
      </c>
      <c r="J33" s="21"/>
      <c r="K33" s="6"/>
      <c r="L33" s="48"/>
      <c r="M33" s="55"/>
      <c r="N33" s="6"/>
      <c r="O33" s="48"/>
      <c r="P33" s="55"/>
      <c r="Q33" s="6"/>
      <c r="R33" s="51">
        <f t="shared" si="0"/>
        <v>0</v>
      </c>
      <c r="S33" s="7"/>
    </row>
    <row r="34" spans="2:19" ht="13.5" customHeight="1" x14ac:dyDescent="0.2">
      <c r="B34" s="5"/>
      <c r="C34" s="106"/>
      <c r="D34" s="107"/>
      <c r="E34" s="108"/>
      <c r="F34" s="18"/>
      <c r="G34" s="6"/>
      <c r="H34" s="636" t="s">
        <v>42</v>
      </c>
      <c r="I34" s="637"/>
      <c r="J34" s="638"/>
      <c r="K34" s="44"/>
      <c r="L34" s="639">
        <f>SUM(L21:L33)</f>
        <v>0</v>
      </c>
      <c r="M34" s="640"/>
      <c r="N34" s="44"/>
      <c r="O34" s="639">
        <f>SUM(O21:O33)</f>
        <v>0</v>
      </c>
      <c r="P34" s="640"/>
      <c r="Q34" s="45"/>
      <c r="R34" s="52">
        <f>SUM(R21:R33)</f>
        <v>0</v>
      </c>
      <c r="S34" s="7"/>
    </row>
    <row r="35" spans="2:19" ht="13.5" customHeight="1" x14ac:dyDescent="0.2">
      <c r="B35" s="5"/>
      <c r="C35" s="106"/>
      <c r="D35" s="107"/>
      <c r="E35" s="108"/>
      <c r="F35" s="18"/>
      <c r="G35" s="6"/>
      <c r="H35" s="6"/>
      <c r="I35" s="6"/>
      <c r="J35" s="6"/>
      <c r="K35" s="6"/>
      <c r="L35" s="6"/>
      <c r="M35" s="6"/>
      <c r="N35" s="6"/>
      <c r="O35" s="6"/>
      <c r="P35" s="6"/>
      <c r="Q35" s="6"/>
      <c r="R35" s="6"/>
      <c r="S35" s="7"/>
    </row>
    <row r="36" spans="2:19" ht="13.5" customHeight="1" x14ac:dyDescent="0.2">
      <c r="B36" s="5"/>
      <c r="C36" s="106"/>
      <c r="D36" s="107"/>
      <c r="E36" s="108"/>
      <c r="F36" s="18"/>
      <c r="G36" s="6"/>
      <c r="H36" s="6"/>
      <c r="I36" s="6" t="s">
        <v>103</v>
      </c>
      <c r="J36" s="6"/>
      <c r="K36" s="6"/>
      <c r="L36" s="6"/>
      <c r="M36" s="58">
        <f>Total_MD</f>
        <v>0</v>
      </c>
      <c r="N36" s="6"/>
      <c r="O36" s="39" t="s">
        <v>44</v>
      </c>
      <c r="P36" s="61">
        <f>MD</f>
        <v>13.07</v>
      </c>
      <c r="Q36" s="6"/>
      <c r="R36" s="49">
        <f>M36*P36</f>
        <v>0</v>
      </c>
      <c r="S36" s="7"/>
    </row>
    <row r="37" spans="2:19" ht="13.5" customHeight="1" x14ac:dyDescent="0.2">
      <c r="B37" s="5"/>
      <c r="C37" s="106"/>
      <c r="D37" s="107"/>
      <c r="E37" s="108"/>
      <c r="F37" s="18"/>
      <c r="G37" s="6"/>
      <c r="H37" s="6"/>
      <c r="I37" s="6" t="s">
        <v>104</v>
      </c>
      <c r="J37" s="6"/>
      <c r="K37" s="6"/>
      <c r="L37" s="6"/>
      <c r="M37" s="59">
        <f>Total_DC</f>
        <v>0</v>
      </c>
      <c r="N37" s="6"/>
      <c r="O37" s="39" t="s">
        <v>44</v>
      </c>
      <c r="P37" s="62">
        <f>DC</f>
        <v>60</v>
      </c>
      <c r="Q37" s="6"/>
      <c r="R37" s="50">
        <f>M37*P37</f>
        <v>0</v>
      </c>
      <c r="S37" s="7"/>
    </row>
    <row r="38" spans="2:19" ht="13.5" customHeight="1" x14ac:dyDescent="0.2">
      <c r="B38" s="5"/>
      <c r="C38" s="109"/>
      <c r="D38" s="110"/>
      <c r="E38" s="111"/>
      <c r="F38" s="18"/>
      <c r="G38" s="6"/>
      <c r="H38" s="6"/>
      <c r="I38" s="6" t="s">
        <v>43</v>
      </c>
      <c r="J38" s="6"/>
      <c r="K38" s="6"/>
      <c r="L38" s="6"/>
      <c r="M38" s="60"/>
      <c r="N38" s="6"/>
      <c r="O38" s="39" t="s">
        <v>45</v>
      </c>
      <c r="P38" s="63"/>
      <c r="Q38" s="6"/>
      <c r="R38" s="51">
        <f>Transf_Coste_Oferta</f>
        <v>0</v>
      </c>
      <c r="S38" s="7"/>
    </row>
    <row r="39" spans="2:19" ht="13.5" customHeight="1" x14ac:dyDescent="0.2">
      <c r="B39" s="5"/>
      <c r="C39" s="109"/>
      <c r="D39" s="110"/>
      <c r="E39" s="111"/>
      <c r="F39" s="18"/>
      <c r="G39" s="6"/>
      <c r="H39" s="6"/>
      <c r="I39" s="6"/>
      <c r="J39" s="6"/>
      <c r="K39" s="6"/>
      <c r="L39" s="6"/>
      <c r="M39" s="6"/>
      <c r="N39" s="6"/>
      <c r="O39" s="6"/>
      <c r="P39" s="6"/>
      <c r="Q39" s="6"/>
      <c r="R39" s="64"/>
      <c r="S39" s="7"/>
    </row>
    <row r="40" spans="2:19" ht="13.5" customHeight="1" x14ac:dyDescent="0.2">
      <c r="B40" s="5"/>
      <c r="C40" s="179"/>
      <c r="D40" s="180"/>
      <c r="E40" s="181"/>
      <c r="F40" s="18"/>
      <c r="G40" s="6"/>
      <c r="H40" s="6"/>
      <c r="I40" s="67" t="s">
        <v>51</v>
      </c>
      <c r="J40" s="68"/>
      <c r="K40" s="68"/>
      <c r="L40" s="68"/>
      <c r="M40" s="68"/>
      <c r="N40" s="68"/>
      <c r="O40" s="68"/>
      <c r="P40" s="68"/>
      <c r="Q40" s="68"/>
      <c r="R40" s="69">
        <f>SUM(R34:R38)</f>
        <v>0</v>
      </c>
      <c r="S40" s="7"/>
    </row>
    <row r="41" spans="2:19" ht="13.5" customHeight="1" x14ac:dyDescent="0.2">
      <c r="B41" s="5"/>
      <c r="C41" s="100" t="s">
        <v>2</v>
      </c>
      <c r="D41" s="101"/>
      <c r="E41" s="103">
        <f>SUM(E30:E40)</f>
        <v>0</v>
      </c>
      <c r="F41" s="18"/>
      <c r="G41" s="6"/>
      <c r="H41" s="6"/>
      <c r="I41" s="6"/>
      <c r="J41" s="6"/>
      <c r="K41" s="6"/>
      <c r="L41" s="6"/>
      <c r="M41" s="6"/>
      <c r="N41" s="6"/>
      <c r="O41" s="6"/>
      <c r="P41" s="6"/>
      <c r="Q41" s="6"/>
      <c r="R41" s="6"/>
      <c r="S41" s="7"/>
    </row>
    <row r="42" spans="2:19" ht="13.5" customHeight="1" x14ac:dyDescent="0.2">
      <c r="B42" s="5"/>
      <c r="C42" s="6"/>
      <c r="D42" s="6"/>
      <c r="E42" s="6"/>
      <c r="F42" s="18"/>
      <c r="G42" s="6"/>
      <c r="H42" s="72" t="s">
        <v>52</v>
      </c>
      <c r="I42" s="6"/>
      <c r="J42" s="6"/>
      <c r="K42" s="6"/>
      <c r="L42" s="6"/>
      <c r="M42" s="6"/>
      <c r="N42" s="6"/>
      <c r="O42" s="6"/>
      <c r="P42" s="6"/>
      <c r="Q42" s="6"/>
      <c r="R42" s="6"/>
      <c r="S42" s="7"/>
    </row>
    <row r="43" spans="2:19" ht="13.5" customHeight="1" x14ac:dyDescent="0.2">
      <c r="B43" s="5"/>
      <c r="C43" s="97" t="s">
        <v>35</v>
      </c>
      <c r="D43" s="98"/>
      <c r="E43" s="99"/>
      <c r="F43" s="18"/>
      <c r="G43" s="6"/>
      <c r="H43" s="6"/>
      <c r="I43" s="6"/>
      <c r="J43" s="6"/>
      <c r="K43" s="6"/>
      <c r="L43" s="6"/>
      <c r="M43" s="6"/>
      <c r="N43" s="6"/>
      <c r="O43" s="6"/>
      <c r="P43" s="6"/>
      <c r="Q43" s="6"/>
      <c r="R43" s="6"/>
      <c r="S43" s="7"/>
    </row>
    <row r="44" spans="2:19" ht="13.5" customHeight="1" x14ac:dyDescent="0.2">
      <c r="B44" s="5"/>
      <c r="C44" s="104" t="s">
        <v>105</v>
      </c>
      <c r="D44" s="84"/>
      <c r="E44" s="105">
        <f>Total_Subc</f>
        <v>0</v>
      </c>
      <c r="F44" s="18"/>
      <c r="G44" s="6"/>
      <c r="H44" s="6"/>
      <c r="I44" s="6" t="s">
        <v>53</v>
      </c>
      <c r="J44" s="6"/>
      <c r="K44" s="6"/>
      <c r="L44" s="6"/>
      <c r="M44" s="6"/>
      <c r="N44" s="6"/>
      <c r="O44" s="6"/>
      <c r="P44" s="6"/>
      <c r="Q44" s="6"/>
      <c r="R44" s="49">
        <f>E41</f>
        <v>0</v>
      </c>
      <c r="S44" s="7"/>
    </row>
    <row r="45" spans="2:19" ht="13.5" customHeight="1" x14ac:dyDescent="0.2">
      <c r="B45" s="5"/>
      <c r="C45" s="106"/>
      <c r="D45" s="107"/>
      <c r="E45" s="108"/>
      <c r="F45" s="18"/>
      <c r="G45" s="6"/>
      <c r="H45" s="6"/>
      <c r="I45" s="6" t="s">
        <v>54</v>
      </c>
      <c r="J45" s="6"/>
      <c r="K45" s="6"/>
      <c r="L45" s="6"/>
      <c r="M45" s="6"/>
      <c r="N45" s="6"/>
      <c r="O45" s="65" t="s">
        <v>56</v>
      </c>
      <c r="P45" s="66">
        <f>GG_Compras</f>
        <v>0.05</v>
      </c>
      <c r="Q45" s="6"/>
      <c r="R45" s="50">
        <f>P45*R44</f>
        <v>0</v>
      </c>
      <c r="S45" s="7"/>
    </row>
    <row r="46" spans="2:19" ht="13.5" customHeight="1" x14ac:dyDescent="0.2">
      <c r="B46" s="5"/>
      <c r="C46" s="106"/>
      <c r="D46" s="107"/>
      <c r="E46" s="108"/>
      <c r="F46" s="18"/>
      <c r="G46" s="6"/>
      <c r="H46" s="6"/>
      <c r="I46" s="6" t="s">
        <v>55</v>
      </c>
      <c r="J46" s="6"/>
      <c r="K46" s="6"/>
      <c r="L46" s="6"/>
      <c r="M46" s="6"/>
      <c r="N46" s="6"/>
      <c r="O46" s="6"/>
      <c r="P46" s="6"/>
      <c r="Q46" s="6"/>
      <c r="R46" s="50">
        <f>E50</f>
        <v>0</v>
      </c>
      <c r="S46" s="7"/>
    </row>
    <row r="47" spans="2:19" ht="13.5" customHeight="1" x14ac:dyDescent="0.2">
      <c r="B47" s="5"/>
      <c r="C47" s="106"/>
      <c r="D47" s="107"/>
      <c r="E47" s="108"/>
      <c r="F47" s="18"/>
      <c r="G47" s="6"/>
      <c r="H47" s="6"/>
      <c r="I47" s="6" t="s">
        <v>57</v>
      </c>
      <c r="J47" s="6"/>
      <c r="K47" s="6"/>
      <c r="L47" s="6"/>
      <c r="M47" s="6"/>
      <c r="N47" s="6"/>
      <c r="O47" s="65" t="s">
        <v>56</v>
      </c>
      <c r="P47" s="66">
        <f>GG_Subc</f>
        <v>0.05</v>
      </c>
      <c r="Q47" s="6"/>
      <c r="R47" s="50">
        <f>P47*R46</f>
        <v>0</v>
      </c>
      <c r="S47" s="7"/>
    </row>
    <row r="48" spans="2:19" ht="13.5" customHeight="1" x14ac:dyDescent="0.2">
      <c r="B48" s="5"/>
      <c r="C48" s="106"/>
      <c r="D48" s="107"/>
      <c r="E48" s="108"/>
      <c r="F48" s="18"/>
      <c r="G48" s="6"/>
      <c r="H48" s="6"/>
      <c r="I48" s="6" t="s">
        <v>58</v>
      </c>
      <c r="J48" s="6"/>
      <c r="K48" s="6"/>
      <c r="L48" s="6"/>
      <c r="M48" s="6"/>
      <c r="N48" s="6"/>
      <c r="O48" s="6"/>
      <c r="P48" s="6"/>
      <c r="Q48" s="6"/>
      <c r="R48" s="50"/>
      <c r="S48" s="7"/>
    </row>
    <row r="49" spans="2:19" ht="13.5" customHeight="1" x14ac:dyDescent="0.2">
      <c r="B49" s="5"/>
      <c r="C49" s="112"/>
      <c r="D49" s="113"/>
      <c r="E49" s="114"/>
      <c r="F49" s="18"/>
      <c r="G49" s="6"/>
      <c r="H49" s="6"/>
      <c r="I49" s="6" t="s">
        <v>59</v>
      </c>
      <c r="J49" s="6"/>
      <c r="K49" s="6"/>
      <c r="L49" s="6"/>
      <c r="M49" s="6"/>
      <c r="N49" s="6"/>
      <c r="O49" s="6"/>
      <c r="P49" s="6"/>
      <c r="Q49" s="6"/>
      <c r="R49" s="50">
        <f>E59</f>
        <v>0</v>
      </c>
      <c r="S49" s="7"/>
    </row>
    <row r="50" spans="2:19" ht="13.5" customHeight="1" x14ac:dyDescent="0.2">
      <c r="B50" s="5"/>
      <c r="C50" s="100" t="s">
        <v>2</v>
      </c>
      <c r="D50" s="101"/>
      <c r="E50" s="103">
        <f>SUM(E44:E49)</f>
        <v>0</v>
      </c>
      <c r="F50" s="18"/>
      <c r="G50" s="6"/>
      <c r="H50" s="6"/>
      <c r="I50" s="6" t="s">
        <v>60</v>
      </c>
      <c r="J50" s="6"/>
      <c r="K50" s="6"/>
      <c r="L50" s="6"/>
      <c r="M50" s="6"/>
      <c r="N50" s="6"/>
      <c r="O50" s="6"/>
      <c r="P50" s="6"/>
      <c r="Q50" s="6"/>
      <c r="R50" s="50"/>
      <c r="S50" s="7"/>
    </row>
    <row r="51" spans="2:19" ht="13.5" customHeight="1" x14ac:dyDescent="0.2">
      <c r="B51" s="5"/>
      <c r="C51" s="6"/>
      <c r="D51" s="6"/>
      <c r="E51" s="6"/>
      <c r="F51" s="18"/>
      <c r="G51" s="6"/>
      <c r="H51" s="6"/>
      <c r="I51" s="6" t="s">
        <v>61</v>
      </c>
      <c r="J51" s="6"/>
      <c r="K51" s="6"/>
      <c r="L51" s="6"/>
      <c r="M51" s="6"/>
      <c r="N51" s="6"/>
      <c r="O51" s="6"/>
      <c r="P51" s="6"/>
      <c r="Q51" s="6"/>
      <c r="R51" s="50"/>
      <c r="S51" s="7"/>
    </row>
    <row r="52" spans="2:19" ht="13.5" customHeight="1" x14ac:dyDescent="0.2">
      <c r="B52" s="5"/>
      <c r="C52" s="97" t="s">
        <v>36</v>
      </c>
      <c r="D52" s="98"/>
      <c r="E52" s="99"/>
      <c r="F52" s="18"/>
      <c r="G52" s="6"/>
      <c r="H52" s="6"/>
      <c r="I52" s="6" t="s">
        <v>62</v>
      </c>
      <c r="J52" s="6"/>
      <c r="K52" s="6"/>
      <c r="L52" s="6"/>
      <c r="M52" s="6"/>
      <c r="N52" s="6"/>
      <c r="O52" s="6"/>
      <c r="P52" s="6"/>
      <c r="Q52" s="6"/>
      <c r="R52" s="50">
        <f>Total_Alq_Mat</f>
        <v>0</v>
      </c>
      <c r="S52" s="7"/>
    </row>
    <row r="53" spans="2:19" ht="13.5" customHeight="1" x14ac:dyDescent="0.2">
      <c r="B53" s="5"/>
      <c r="C53" s="104" t="s">
        <v>106</v>
      </c>
      <c r="D53" s="84"/>
      <c r="E53" s="105">
        <f>Total_GV</f>
        <v>0</v>
      </c>
      <c r="F53" s="18"/>
      <c r="G53" s="6"/>
      <c r="H53" s="6"/>
      <c r="I53" s="6" t="s">
        <v>63</v>
      </c>
      <c r="J53" s="6"/>
      <c r="K53" s="6"/>
      <c r="L53" s="6"/>
      <c r="M53" s="6"/>
      <c r="N53" s="6"/>
      <c r="O53" s="6"/>
      <c r="P53" s="6"/>
      <c r="Q53" s="6"/>
      <c r="R53" s="50"/>
      <c r="S53" s="7"/>
    </row>
    <row r="54" spans="2:19" ht="13.5" customHeight="1" x14ac:dyDescent="0.2">
      <c r="B54" s="5"/>
      <c r="C54" s="106"/>
      <c r="D54" s="107"/>
      <c r="E54" s="108"/>
      <c r="F54" s="18"/>
      <c r="G54" s="6"/>
      <c r="H54" s="6"/>
      <c r="I54" s="6" t="s">
        <v>64</v>
      </c>
      <c r="J54" s="6"/>
      <c r="K54" s="6"/>
      <c r="L54" s="6"/>
      <c r="M54" s="6"/>
      <c r="N54" s="6"/>
      <c r="O54" s="6"/>
      <c r="P54" s="6"/>
      <c r="Q54" s="6"/>
      <c r="R54" s="50"/>
      <c r="S54" s="7"/>
    </row>
    <row r="55" spans="2:19" ht="13.5" customHeight="1" x14ac:dyDescent="0.2">
      <c r="B55" s="5"/>
      <c r="C55" s="106"/>
      <c r="D55" s="107"/>
      <c r="E55" s="108"/>
      <c r="F55" s="18"/>
      <c r="G55" s="6"/>
      <c r="H55" s="6"/>
      <c r="I55" s="6" t="s">
        <v>65</v>
      </c>
      <c r="J55" s="6"/>
      <c r="K55" s="6"/>
      <c r="L55" s="6"/>
      <c r="M55" s="6"/>
      <c r="N55" s="6"/>
      <c r="O55" s="6"/>
      <c r="P55" s="6"/>
      <c r="Q55" s="6"/>
      <c r="R55" s="51"/>
      <c r="S55" s="7"/>
    </row>
    <row r="56" spans="2:19" ht="13.5" customHeight="1" x14ac:dyDescent="0.2">
      <c r="B56" s="5"/>
      <c r="C56" s="106"/>
      <c r="D56" s="107"/>
      <c r="E56" s="108"/>
      <c r="F56" s="18"/>
      <c r="G56" s="6"/>
      <c r="H56" s="6"/>
      <c r="I56" s="6"/>
      <c r="J56" s="6"/>
      <c r="K56" s="6"/>
      <c r="L56" s="6"/>
      <c r="M56" s="6"/>
      <c r="N56" s="6"/>
      <c r="O56" s="6"/>
      <c r="P56" s="6"/>
      <c r="Q56" s="6"/>
      <c r="R56" s="6"/>
      <c r="S56" s="7"/>
    </row>
    <row r="57" spans="2:19" ht="13.5" customHeight="1" x14ac:dyDescent="0.2">
      <c r="B57" s="5"/>
      <c r="C57" s="106"/>
      <c r="D57" s="107"/>
      <c r="E57" s="108"/>
      <c r="F57" s="18"/>
      <c r="G57" s="6"/>
      <c r="H57" s="6"/>
      <c r="I57" s="67" t="s">
        <v>66</v>
      </c>
      <c r="J57" s="68"/>
      <c r="K57" s="68"/>
      <c r="L57" s="68"/>
      <c r="M57" s="68"/>
      <c r="N57" s="68"/>
      <c r="O57" s="68"/>
      <c r="P57" s="68"/>
      <c r="Q57" s="68"/>
      <c r="R57" s="69">
        <f>SUM(R44:R55)</f>
        <v>0</v>
      </c>
      <c r="S57" s="7"/>
    </row>
    <row r="58" spans="2:19" ht="13.5" customHeight="1" thickBot="1" x14ac:dyDescent="0.25">
      <c r="B58" s="5"/>
      <c r="C58" s="112"/>
      <c r="D58" s="113"/>
      <c r="E58" s="114"/>
      <c r="F58" s="18"/>
      <c r="G58" s="6"/>
      <c r="H58" s="6"/>
      <c r="I58" s="6"/>
      <c r="J58" s="6"/>
      <c r="K58" s="6"/>
      <c r="L58" s="6"/>
      <c r="M58" s="6"/>
      <c r="N58" s="6"/>
      <c r="O58" s="6"/>
      <c r="P58" s="6"/>
      <c r="Q58" s="6"/>
      <c r="R58" s="6"/>
      <c r="S58" s="7"/>
    </row>
    <row r="59" spans="2:19" ht="13.5" customHeight="1" thickTop="1" thickBot="1" x14ac:dyDescent="0.25">
      <c r="B59" s="5"/>
      <c r="C59" s="100" t="s">
        <v>2</v>
      </c>
      <c r="D59" s="101"/>
      <c r="E59" s="103">
        <f>SUM(E53:E58)</f>
        <v>0</v>
      </c>
      <c r="F59" s="18"/>
      <c r="G59" s="6"/>
      <c r="H59" s="73" t="s">
        <v>67</v>
      </c>
      <c r="I59" s="57"/>
      <c r="J59" s="56"/>
      <c r="K59" s="56"/>
      <c r="L59" s="56"/>
      <c r="M59" s="70"/>
      <c r="N59" s="70"/>
      <c r="O59" s="70"/>
      <c r="P59" s="71"/>
      <c r="Q59" s="56"/>
      <c r="R59" s="74">
        <f>R40+R57</f>
        <v>0</v>
      </c>
      <c r="S59" s="7"/>
    </row>
    <row r="60" spans="2:19" ht="13.5" customHeight="1" thickTop="1" x14ac:dyDescent="0.2">
      <c r="B60" s="5"/>
      <c r="C60" s="6"/>
      <c r="D60" s="6"/>
      <c r="E60" s="6"/>
      <c r="F60" s="18"/>
      <c r="G60" s="6"/>
      <c r="H60" s="6"/>
      <c r="I60" s="6"/>
      <c r="J60" s="6"/>
      <c r="K60" s="6"/>
      <c r="L60" s="6"/>
      <c r="M60" s="6"/>
      <c r="N60" s="6"/>
      <c r="O60" s="6"/>
      <c r="P60" s="6"/>
      <c r="Q60" s="6"/>
      <c r="R60" s="6"/>
      <c r="S60" s="7"/>
    </row>
    <row r="61" spans="2:19" ht="13.5" customHeight="1" x14ac:dyDescent="0.2">
      <c r="B61" s="5"/>
      <c r="C61" s="97" t="s">
        <v>4</v>
      </c>
      <c r="D61" s="98"/>
      <c r="E61" s="99"/>
      <c r="F61" s="18"/>
      <c r="G61" s="6"/>
      <c r="H61" s="6"/>
      <c r="I61" s="6" t="s">
        <v>68</v>
      </c>
      <c r="J61" s="6"/>
      <c r="K61" s="6"/>
      <c r="L61" s="6"/>
      <c r="M61" s="6"/>
      <c r="N61" s="6"/>
      <c r="O61" s="75" t="s">
        <v>0</v>
      </c>
      <c r="P61" s="76">
        <f>OP</f>
        <v>2.5000000000000001E-2</v>
      </c>
      <c r="Q61" s="6"/>
      <c r="R61" s="49">
        <f>P61*R59</f>
        <v>0</v>
      </c>
      <c r="S61" s="7"/>
    </row>
    <row r="62" spans="2:19" ht="13.5" customHeight="1" x14ac:dyDescent="0.2">
      <c r="B62" s="5"/>
      <c r="C62" s="115" t="s">
        <v>8124</v>
      </c>
      <c r="D62" s="83"/>
      <c r="E62" s="120" t="e">
        <f>(R21+R22)/R59</f>
        <v>#DIV/0!</v>
      </c>
      <c r="F62" s="18"/>
      <c r="G62" s="6"/>
      <c r="H62" s="6"/>
      <c r="I62" s="6" t="s">
        <v>69</v>
      </c>
      <c r="J62" s="6"/>
      <c r="K62" s="6"/>
      <c r="L62" s="6"/>
      <c r="M62" s="6"/>
      <c r="N62" s="6"/>
      <c r="O62" s="65" t="s">
        <v>0</v>
      </c>
      <c r="P62" s="77">
        <f>GF</f>
        <v>2.5000000000000001E-2</v>
      </c>
      <c r="Q62" s="6"/>
      <c r="R62" s="50">
        <f>P62*R59</f>
        <v>0</v>
      </c>
      <c r="S62" s="7"/>
    </row>
    <row r="63" spans="2:19" ht="13.5" customHeight="1" x14ac:dyDescent="0.2">
      <c r="B63" s="5"/>
      <c r="C63" s="116" t="s">
        <v>8125</v>
      </c>
      <c r="D63" s="117"/>
      <c r="E63" s="121" t="e">
        <f>(R24+E44)/R59</f>
        <v>#DIV/0!</v>
      </c>
      <c r="F63" s="18"/>
      <c r="G63" s="6"/>
      <c r="H63" s="6"/>
      <c r="I63" s="6" t="s">
        <v>70</v>
      </c>
      <c r="J63" s="6"/>
      <c r="K63" s="6"/>
      <c r="L63" s="6"/>
      <c r="M63" s="6"/>
      <c r="N63" s="6"/>
      <c r="O63" s="78" t="s">
        <v>0</v>
      </c>
      <c r="P63" s="79">
        <f>MF</f>
        <v>3.2899999999999999E-2</v>
      </c>
      <c r="Q63" s="6"/>
      <c r="R63" s="51">
        <f>P63*R59</f>
        <v>0</v>
      </c>
      <c r="S63" s="7"/>
    </row>
    <row r="64" spans="2:19" ht="13.5" customHeight="1" thickBot="1" x14ac:dyDescent="0.25">
      <c r="B64" s="5"/>
      <c r="C64" s="116"/>
      <c r="D64" s="117"/>
      <c r="E64" s="121"/>
      <c r="F64" s="18"/>
      <c r="G64" s="6"/>
      <c r="H64" s="6"/>
      <c r="I64" s="6"/>
      <c r="J64" s="6"/>
      <c r="K64" s="6"/>
      <c r="L64" s="6"/>
      <c r="M64" s="6"/>
      <c r="N64" s="6"/>
      <c r="O64" s="6"/>
      <c r="P64" s="6"/>
      <c r="Q64" s="6"/>
      <c r="R64" s="6"/>
      <c r="S64" s="7"/>
    </row>
    <row r="65" spans="2:19" ht="13.5" customHeight="1" thickBot="1" x14ac:dyDescent="0.25">
      <c r="B65" s="5"/>
      <c r="C65" s="116" t="s">
        <v>8126</v>
      </c>
      <c r="D65" s="117"/>
      <c r="E65" s="121">
        <f>IF(R59=0,0,R57/R59)</f>
        <v>0</v>
      </c>
      <c r="F65" s="18"/>
      <c r="G65" s="6"/>
      <c r="H65" s="80" t="s">
        <v>71</v>
      </c>
      <c r="I65" s="81"/>
      <c r="J65" s="81"/>
      <c r="K65" s="81"/>
      <c r="L65" s="81"/>
      <c r="M65" s="81"/>
      <c r="N65" s="81"/>
      <c r="O65" s="81"/>
      <c r="P65" s="81"/>
      <c r="Q65" s="81"/>
      <c r="R65" s="82">
        <f>SUM(R59:R63)</f>
        <v>0</v>
      </c>
      <c r="S65" s="7"/>
    </row>
    <row r="66" spans="2:19" ht="13.5" customHeight="1" x14ac:dyDescent="0.2">
      <c r="B66" s="5"/>
      <c r="C66" s="116"/>
      <c r="D66" s="117"/>
      <c r="E66" s="121"/>
      <c r="F66" s="18"/>
      <c r="G66" s="6"/>
      <c r="H66" s="6"/>
      <c r="I66" s="6"/>
      <c r="J66" s="6"/>
      <c r="K66" s="6"/>
      <c r="L66" s="6"/>
      <c r="M66" s="6"/>
      <c r="N66" s="6"/>
      <c r="O66" s="6"/>
      <c r="P66" s="6"/>
      <c r="Q66" s="6"/>
      <c r="R66" s="6"/>
      <c r="S66" s="7"/>
    </row>
    <row r="67" spans="2:19" ht="13.5" customHeight="1" x14ac:dyDescent="0.2">
      <c r="B67" s="5"/>
      <c r="C67" s="118"/>
      <c r="D67" s="119"/>
      <c r="E67" s="178"/>
      <c r="F67" s="18"/>
      <c r="G67" s="6"/>
      <c r="H67" s="6"/>
      <c r="I67" s="6" t="s">
        <v>72</v>
      </c>
      <c r="J67" s="6"/>
      <c r="K67" s="6"/>
      <c r="L67" s="6"/>
      <c r="M67" s="6"/>
      <c r="N67" s="6"/>
      <c r="O67" s="65" t="s">
        <v>1</v>
      </c>
      <c r="P67" s="66">
        <f>IF(R69=0,0,R67/R69)</f>
        <v>0</v>
      </c>
      <c r="Q67" s="6"/>
      <c r="R67" s="182">
        <f>R69-R65</f>
        <v>0</v>
      </c>
      <c r="S67" s="7"/>
    </row>
    <row r="68" spans="2:19" ht="13.5" customHeight="1" thickBot="1" x14ac:dyDescent="0.25">
      <c r="B68" s="5"/>
      <c r="C68" s="6"/>
      <c r="D68" s="6"/>
      <c r="E68" s="6"/>
      <c r="F68" s="18"/>
      <c r="G68" s="6"/>
      <c r="H68" s="6"/>
      <c r="I68" s="6"/>
      <c r="J68" s="6"/>
      <c r="K68" s="6"/>
      <c r="L68" s="6"/>
      <c r="M68" s="6"/>
      <c r="N68" s="6"/>
      <c r="O68" s="6"/>
      <c r="P68" s="6"/>
      <c r="Q68" s="6"/>
      <c r="R68" s="64"/>
      <c r="S68" s="7"/>
    </row>
    <row r="69" spans="2:19" ht="13.5" customHeight="1" thickBot="1" x14ac:dyDescent="0.25">
      <c r="B69" s="5"/>
      <c r="C69" s="6"/>
      <c r="D69" s="6"/>
      <c r="E69" s="6"/>
      <c r="F69" s="18"/>
      <c r="G69" s="6"/>
      <c r="H69" s="80" t="s">
        <v>73</v>
      </c>
      <c r="I69" s="81"/>
      <c r="J69" s="81"/>
      <c r="K69" s="81"/>
      <c r="L69" s="81"/>
      <c r="M69" s="81"/>
      <c r="N69" s="81"/>
      <c r="O69" s="81"/>
      <c r="P69" s="81"/>
      <c r="Q69" s="81"/>
      <c r="R69" s="82">
        <f>Venta_Total</f>
        <v>0</v>
      </c>
      <c r="S69" s="7"/>
    </row>
    <row r="70" spans="2:19" ht="9" customHeight="1" thickBot="1" x14ac:dyDescent="0.25">
      <c r="B70" s="8"/>
      <c r="C70" s="9"/>
      <c r="D70" s="9"/>
      <c r="E70" s="9"/>
      <c r="F70" s="36"/>
      <c r="G70" s="9"/>
      <c r="H70" s="9"/>
      <c r="I70" s="9"/>
      <c r="J70" s="9"/>
      <c r="K70" s="9"/>
      <c r="L70" s="9"/>
      <c r="M70" s="9"/>
      <c r="N70" s="9"/>
      <c r="O70" s="9"/>
      <c r="P70" s="9"/>
      <c r="Q70" s="9"/>
      <c r="R70" s="9"/>
      <c r="S70" s="10"/>
    </row>
    <row r="71" spans="2:19" ht="4.5" customHeight="1" x14ac:dyDescent="0.2">
      <c r="B71" s="85"/>
      <c r="C71" s="6"/>
      <c r="D71" s="6"/>
      <c r="E71" s="6"/>
      <c r="F71" s="35"/>
      <c r="G71" s="6"/>
      <c r="H71" s="6"/>
      <c r="I71" s="6"/>
      <c r="J71" s="6"/>
      <c r="K71" s="6"/>
      <c r="L71" s="6"/>
      <c r="M71" s="6"/>
      <c r="N71" s="6"/>
      <c r="O71" s="6"/>
      <c r="P71" s="6"/>
      <c r="Q71" s="6"/>
      <c r="R71" s="6"/>
      <c r="S71" s="7"/>
    </row>
    <row r="72" spans="2:19" ht="13.5" customHeight="1" x14ac:dyDescent="0.2">
      <c r="B72" s="85" t="s">
        <v>37</v>
      </c>
      <c r="C72" s="6"/>
      <c r="D72" s="6"/>
      <c r="E72" s="6"/>
      <c r="F72" s="18"/>
      <c r="G72" s="6"/>
      <c r="H72" s="6"/>
      <c r="I72" s="87" t="s">
        <v>107</v>
      </c>
      <c r="J72" s="88"/>
      <c r="K72" s="43"/>
      <c r="L72" s="87" t="s">
        <v>108</v>
      </c>
      <c r="M72" s="88"/>
      <c r="N72" s="43"/>
      <c r="O72" s="87" t="s">
        <v>109</v>
      </c>
      <c r="P72" s="88"/>
      <c r="Q72" s="6"/>
      <c r="R72" s="6"/>
      <c r="S72" s="7"/>
    </row>
    <row r="73" spans="2:19" ht="13.5" customHeight="1" x14ac:dyDescent="0.2">
      <c r="B73" s="5"/>
      <c r="C73" s="6"/>
      <c r="D73" s="6"/>
      <c r="E73" s="6"/>
      <c r="F73" s="18"/>
      <c r="G73" s="6"/>
      <c r="H73" s="6"/>
      <c r="I73" s="86" t="s">
        <v>74</v>
      </c>
      <c r="J73" s="32"/>
      <c r="K73" s="6"/>
      <c r="L73" s="86" t="s">
        <v>75</v>
      </c>
      <c r="M73" s="32"/>
      <c r="N73" s="6"/>
      <c r="O73" s="86" t="s">
        <v>78</v>
      </c>
      <c r="P73" s="32"/>
      <c r="Q73" s="6"/>
      <c r="R73" s="6"/>
      <c r="S73" s="7"/>
    </row>
    <row r="74" spans="2:19" ht="13.5" customHeight="1" x14ac:dyDescent="0.2">
      <c r="B74" s="5"/>
      <c r="C74" s="6"/>
      <c r="D74" s="6"/>
      <c r="E74" s="6"/>
      <c r="F74" s="18"/>
      <c r="G74" s="6"/>
      <c r="H74" s="6"/>
      <c r="I74" s="17" t="s">
        <v>76</v>
      </c>
      <c r="J74" s="18"/>
      <c r="K74" s="6"/>
      <c r="L74" s="17" t="s">
        <v>76</v>
      </c>
      <c r="M74" s="18"/>
      <c r="N74" s="6"/>
      <c r="O74" s="17" t="s">
        <v>76</v>
      </c>
      <c r="P74" s="18"/>
      <c r="Q74" s="6"/>
      <c r="R74" s="6"/>
      <c r="S74" s="7"/>
    </row>
    <row r="75" spans="2:19" ht="13.5" customHeight="1" x14ac:dyDescent="0.2">
      <c r="B75" s="5"/>
      <c r="C75" s="6"/>
      <c r="D75" s="6"/>
      <c r="E75" s="6"/>
      <c r="F75" s="18"/>
      <c r="G75" s="6"/>
      <c r="H75" s="6"/>
      <c r="I75" s="17"/>
      <c r="J75" s="18"/>
      <c r="K75" s="6"/>
      <c r="L75" s="17"/>
      <c r="M75" s="18"/>
      <c r="N75" s="6"/>
      <c r="O75" s="17"/>
      <c r="P75" s="18"/>
      <c r="Q75" s="6"/>
      <c r="R75" s="6"/>
      <c r="S75" s="7"/>
    </row>
    <row r="76" spans="2:19" ht="13.5" customHeight="1" x14ac:dyDescent="0.2">
      <c r="B76" s="5"/>
      <c r="C76" s="6"/>
      <c r="D76" s="6"/>
      <c r="E76" s="6"/>
      <c r="F76" s="18"/>
      <c r="G76" s="6"/>
      <c r="H76" s="6"/>
      <c r="I76" s="19"/>
      <c r="J76" s="21"/>
      <c r="K76" s="6"/>
      <c r="L76" s="19"/>
      <c r="M76" s="21"/>
      <c r="N76" s="6"/>
      <c r="O76" s="19"/>
      <c r="P76" s="21"/>
      <c r="Q76" s="6"/>
      <c r="R76" s="6"/>
      <c r="S76" s="7"/>
    </row>
    <row r="77" spans="2:19" ht="4.5" customHeight="1" thickBot="1" x14ac:dyDescent="0.25">
      <c r="B77" s="8"/>
      <c r="C77" s="9"/>
      <c r="D77" s="9"/>
      <c r="E77" s="9"/>
      <c r="F77" s="36"/>
      <c r="G77" s="9"/>
      <c r="H77" s="9"/>
      <c r="I77" s="9"/>
      <c r="J77" s="9"/>
      <c r="K77" s="9"/>
      <c r="L77" s="9"/>
      <c r="M77" s="9"/>
      <c r="N77" s="9"/>
      <c r="O77" s="9"/>
      <c r="P77" s="9"/>
      <c r="Q77" s="9"/>
      <c r="R77" s="9"/>
      <c r="S77" s="10"/>
    </row>
  </sheetData>
  <mergeCells count="12">
    <mergeCell ref="H34:J34"/>
    <mergeCell ref="L34:M34"/>
    <mergeCell ref="O34:P34"/>
    <mergeCell ref="C6:E12"/>
    <mergeCell ref="H17:H19"/>
    <mergeCell ref="I17:J19"/>
    <mergeCell ref="C22:E26"/>
    <mergeCell ref="R17:R19"/>
    <mergeCell ref="L18:L19"/>
    <mergeCell ref="O18:O19"/>
    <mergeCell ref="M18:M19"/>
    <mergeCell ref="P18:P19"/>
  </mergeCells>
  <phoneticPr fontId="2" type="noConversion"/>
  <printOptions horizontalCentered="1"/>
  <pageMargins left="0" right="0" top="0" bottom="0" header="0.51181102362204722" footer="0.51181102362204722"/>
  <pageSetup paperSize="9" scale="8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4:BC107"/>
  <sheetViews>
    <sheetView view="pageBreakPreview" zoomScaleNormal="100" zoomScaleSheetLayoutView="100" workbookViewId="0">
      <selection activeCell="D8" sqref="D8"/>
    </sheetView>
  </sheetViews>
  <sheetFormatPr baseColWidth="10" defaultRowHeight="11.25" x14ac:dyDescent="0.2"/>
  <cols>
    <col min="1" max="1" width="6.28515625" style="389" customWidth="1" collapsed="1"/>
    <col min="2" max="2" width="6.85546875" style="389" customWidth="1" collapsed="1"/>
    <col min="3" max="3" width="3.28515625" style="388" customWidth="1" collapsed="1"/>
    <col min="4" max="4" width="45.42578125" style="389" customWidth="1" collapsed="1"/>
    <col min="5" max="5" width="17" style="390" customWidth="1" collapsed="1"/>
    <col min="6" max="6" width="16" style="390" customWidth="1" collapsed="1"/>
    <col min="7" max="16384" width="11.42578125" style="390" collapsed="1"/>
  </cols>
  <sheetData>
    <row r="4" spans="1:6" x14ac:dyDescent="0.2">
      <c r="A4" s="399"/>
      <c r="B4" s="399"/>
      <c r="C4" s="400"/>
      <c r="D4" s="399"/>
      <c r="E4" s="401"/>
      <c r="F4" s="402" t="s">
        <v>8106</v>
      </c>
    </row>
    <row r="7" spans="1:6" x14ac:dyDescent="0.2">
      <c r="A7" s="403"/>
      <c r="B7" s="403"/>
      <c r="C7" s="404"/>
      <c r="D7" s="403"/>
      <c r="E7" s="556"/>
      <c r="F7" s="557" t="str">
        <f>Nombre_Cliente</f>
        <v>ENDESA DISTRIBUCION ELECTRICA S.L.</v>
      </c>
    </row>
    <row r="8" spans="1:6" x14ac:dyDescent="0.2">
      <c r="A8" s="403"/>
      <c r="B8" s="403"/>
      <c r="C8" s="404"/>
      <c r="D8" s="403"/>
      <c r="E8" s="658" t="str">
        <f>Dir_Cliente</f>
        <v>AVDA. VILANOVA, 12</v>
      </c>
      <c r="F8" s="658"/>
    </row>
    <row r="9" spans="1:6" x14ac:dyDescent="0.2">
      <c r="A9" s="403"/>
      <c r="B9" s="403"/>
      <c r="C9" s="404"/>
      <c r="D9" s="403"/>
      <c r="E9" s="556"/>
      <c r="F9" s="557" t="str">
        <f>CONCATENATE(IF(CP_Cliente="","",CP_Cliente)," ",Pobl_Cliente)</f>
        <v>08018 BARCELONA</v>
      </c>
    </row>
    <row r="10" spans="1:6" x14ac:dyDescent="0.2">
      <c r="A10" s="403"/>
      <c r="B10" s="403"/>
      <c r="C10" s="404"/>
      <c r="D10" s="406"/>
      <c r="E10" s="380"/>
      <c r="F10" s="380"/>
    </row>
    <row r="11" spans="1:6" x14ac:dyDescent="0.2">
      <c r="A11" s="403"/>
      <c r="B11" s="403"/>
      <c r="C11" s="404"/>
      <c r="D11" s="406"/>
      <c r="E11" s="380"/>
      <c r="F11" s="380"/>
    </row>
    <row r="12" spans="1:6" x14ac:dyDescent="0.2">
      <c r="A12" s="403"/>
      <c r="B12" s="403"/>
      <c r="C12" s="404"/>
      <c r="D12" s="406"/>
      <c r="E12" s="380" t="str">
        <f>IF(Interloc_Cliente="","",CONCATENATE("Atención de: ",Interloc_Cliente))</f>
        <v/>
      </c>
      <c r="F12" s="380"/>
    </row>
    <row r="13" spans="1:6" s="407" customFormat="1" x14ac:dyDescent="0.2">
      <c r="C13" s="408"/>
      <c r="D13" s="409"/>
      <c r="E13" s="380" t="str">
        <f>IF(Email_cliente="","",CONCATENATE("Email: ",Email_cliente))</f>
        <v/>
      </c>
      <c r="F13" s="381"/>
    </row>
    <row r="14" spans="1:6" x14ac:dyDescent="0.2">
      <c r="C14" s="404"/>
      <c r="D14" s="403"/>
      <c r="E14" s="380"/>
      <c r="F14" s="380"/>
    </row>
    <row r="15" spans="1:6" x14ac:dyDescent="0.2">
      <c r="A15" s="434" t="s">
        <v>8107</v>
      </c>
      <c r="B15" s="659" t="str">
        <f>CONCATENATE(Proy_COP,"-", Version_Ppto)</f>
        <v>19820-01</v>
      </c>
      <c r="C15" s="659"/>
      <c r="D15" s="659"/>
      <c r="E15" s="405"/>
      <c r="F15" s="405"/>
    </row>
    <row r="16" spans="1:6" x14ac:dyDescent="0.2">
      <c r="A16" s="434" t="s">
        <v>8108</v>
      </c>
      <c r="B16" s="660">
        <f>Fecha_Oferta</f>
        <v>42408</v>
      </c>
      <c r="C16" s="660"/>
      <c r="D16" s="660"/>
      <c r="E16" s="410"/>
      <c r="F16" s="405"/>
    </row>
    <row r="17" spans="1:6" x14ac:dyDescent="0.2">
      <c r="A17" s="434" t="s">
        <v>8109</v>
      </c>
      <c r="B17" s="659" t="str">
        <f>Titulo_Proy</f>
        <v>EDE ES SE VERNEDA NV IMP (ESTUDIO NUEVA SE VERNEDA)</v>
      </c>
      <c r="C17" s="659"/>
      <c r="D17" s="659"/>
      <c r="E17" s="405"/>
      <c r="F17" s="405"/>
    </row>
    <row r="18" spans="1:6" x14ac:dyDescent="0.2">
      <c r="A18" s="434"/>
      <c r="B18" s="434"/>
      <c r="C18" s="434"/>
      <c r="D18" s="434"/>
      <c r="E18" s="394"/>
      <c r="F18" s="395"/>
    </row>
    <row r="19" spans="1:6" s="411" customFormat="1" ht="21.75" customHeight="1" x14ac:dyDescent="0.2">
      <c r="A19" s="484" t="s">
        <v>141</v>
      </c>
      <c r="B19" s="432" t="s">
        <v>142</v>
      </c>
      <c r="C19" s="432" t="s">
        <v>143</v>
      </c>
      <c r="D19" s="432" t="s">
        <v>144</v>
      </c>
      <c r="E19" s="433" t="s">
        <v>8110</v>
      </c>
      <c r="F19" s="433" t="s">
        <v>7293</v>
      </c>
    </row>
    <row r="20" spans="1:6" s="411" customFormat="1" ht="6.75" customHeight="1" x14ac:dyDescent="0.2">
      <c r="A20" s="377" t="s">
        <v>6131</v>
      </c>
      <c r="B20" s="413"/>
      <c r="C20" s="413"/>
      <c r="D20" s="413"/>
      <c r="E20" s="437"/>
      <c r="F20" s="437"/>
    </row>
    <row r="21" spans="1:6" s="414" customFormat="1" x14ac:dyDescent="0.2">
      <c r="A21" s="378" t="str">
        <f>IF(Detalle!A30="","",Detalle!A30)</f>
        <v/>
      </c>
      <c r="B21" s="373" t="str">
        <f>IF(Detalle!B30="","",Detalle!B30)</f>
        <v/>
      </c>
      <c r="C21" s="373" t="str">
        <f>IF(Detalle!C30="","",Detalle!C30)</f>
        <v/>
      </c>
      <c r="D21" s="525" t="str">
        <f>IF(Detalle!D30="","",Detalle!D30)</f>
        <v/>
      </c>
      <c r="E21" s="374" t="str">
        <f>IF(Detalle!E30=0,"",Detalle!E30)</f>
        <v/>
      </c>
      <c r="F21" s="374" t="str">
        <f>IF(Detalle!F30=0,"",Detalle!F30)</f>
        <v/>
      </c>
    </row>
    <row r="22" spans="1:6" s="414" customFormat="1" x14ac:dyDescent="0.2">
      <c r="A22" s="378" t="str">
        <f>IF(Detalle!A31="","",Detalle!A31)</f>
        <v/>
      </c>
      <c r="B22" s="373" t="str">
        <f>IF(Detalle!B31="","",Detalle!B31)</f>
        <v/>
      </c>
      <c r="C22" s="373" t="str">
        <f>IF(Detalle!C31="","",Detalle!C31)</f>
        <v/>
      </c>
      <c r="D22" s="525" t="str">
        <f>IF(Detalle!D31="","",Detalle!D31)</f>
        <v/>
      </c>
      <c r="E22" s="374" t="str">
        <f>IF(Detalle!E31=0,"",Detalle!E31)</f>
        <v/>
      </c>
      <c r="F22" s="374" t="str">
        <f>IF(Detalle!F31=0,"",Detalle!F31)</f>
        <v/>
      </c>
    </row>
    <row r="23" spans="1:6" s="414" customFormat="1" x14ac:dyDescent="0.2">
      <c r="A23" s="378" t="str">
        <f>IF(Detalle!A32="","",Detalle!A32)</f>
        <v/>
      </c>
      <c r="B23" s="373" t="str">
        <f>IF(Detalle!B32="","",Detalle!B32)</f>
        <v/>
      </c>
      <c r="C23" s="373" t="str">
        <f>IF(Detalle!C32="","",Detalle!C32)</f>
        <v/>
      </c>
      <c r="D23" s="525" t="str">
        <f>IF(Detalle!D32="","",Detalle!D32)</f>
        <v/>
      </c>
      <c r="E23" s="374" t="str">
        <f>IF(Detalle!E32=0,"",Detalle!E32)</f>
        <v/>
      </c>
      <c r="F23" s="374" t="str">
        <f>IF(Detalle!F32=0,"",Detalle!F32)</f>
        <v/>
      </c>
    </row>
    <row r="24" spans="1:6" s="414" customFormat="1" x14ac:dyDescent="0.2">
      <c r="A24" s="378" t="str">
        <f>IF(Detalle!A33="","",Detalle!A33)</f>
        <v/>
      </c>
      <c r="B24" s="373" t="str">
        <f>IF(Detalle!B33="","",Detalle!B33)</f>
        <v/>
      </c>
      <c r="C24" s="373" t="str">
        <f>IF(Detalle!C33="","",Detalle!C33)</f>
        <v/>
      </c>
      <c r="D24" s="525" t="str">
        <f>IF(Detalle!D33="","",Detalle!D33)</f>
        <v/>
      </c>
      <c r="E24" s="374" t="str">
        <f>IF(Detalle!E33=0,"",Detalle!E33)</f>
        <v/>
      </c>
      <c r="F24" s="374" t="str">
        <f>IF(Detalle!F33=0,"",Detalle!F33)</f>
        <v/>
      </c>
    </row>
    <row r="25" spans="1:6" s="414" customFormat="1" x14ac:dyDescent="0.2">
      <c r="A25" s="378" t="str">
        <f>IF(Detalle!A34="","",Detalle!A34)</f>
        <v/>
      </c>
      <c r="B25" s="373" t="str">
        <f>IF(Detalle!B34="","",Detalle!B34)</f>
        <v/>
      </c>
      <c r="C25" s="373" t="str">
        <f>IF(Detalle!C34="","",Detalle!C34)</f>
        <v/>
      </c>
      <c r="D25" s="525" t="str">
        <f>IF(Detalle!D34="","",Detalle!D34)</f>
        <v/>
      </c>
      <c r="E25" s="374" t="str">
        <f>IF(Detalle!E34=0,"",Detalle!E34)</f>
        <v/>
      </c>
      <c r="F25" s="374" t="str">
        <f>IF(Detalle!F34=0,"",Detalle!F34)</f>
        <v/>
      </c>
    </row>
    <row r="26" spans="1:6" s="414" customFormat="1" x14ac:dyDescent="0.2">
      <c r="A26" s="378" t="str">
        <f>IF(Detalle!A35="","",Detalle!A35)</f>
        <v/>
      </c>
      <c r="B26" s="373" t="str">
        <f>IF(Detalle!B35="","",Detalle!B35)</f>
        <v/>
      </c>
      <c r="C26" s="373" t="str">
        <f>IF(Detalle!C35="","",Detalle!C35)</f>
        <v/>
      </c>
      <c r="D26" s="525" t="str">
        <f>IF(Detalle!D35="","",Detalle!D35)</f>
        <v/>
      </c>
      <c r="E26" s="374" t="str">
        <f>IF(Detalle!E35=0,"",Detalle!E35)</f>
        <v/>
      </c>
      <c r="F26" s="374" t="str">
        <f>IF(Detalle!F35=0,"",Detalle!F35)</f>
        <v/>
      </c>
    </row>
    <row r="27" spans="1:6" s="414" customFormat="1" x14ac:dyDescent="0.2">
      <c r="A27" s="378" t="str">
        <f>IF(Detalle!A36="","",Detalle!A36)</f>
        <v/>
      </c>
      <c r="B27" s="373" t="str">
        <f>IF(Detalle!B36="","",Detalle!B36)</f>
        <v/>
      </c>
      <c r="C27" s="373" t="str">
        <f>IF(Detalle!C36="","",Detalle!C36)</f>
        <v/>
      </c>
      <c r="D27" s="525" t="str">
        <f>IF(Detalle!D36="","",Detalle!D36)</f>
        <v/>
      </c>
      <c r="E27" s="374" t="str">
        <f>IF(Detalle!E36=0,"",Detalle!E36)</f>
        <v/>
      </c>
      <c r="F27" s="374" t="str">
        <f>IF(Detalle!F36=0,"",Detalle!F36)</f>
        <v/>
      </c>
    </row>
    <row r="28" spans="1:6" s="414" customFormat="1" x14ac:dyDescent="0.2">
      <c r="A28" s="378" t="str">
        <f>IF(Detalle!A37="","",Detalle!A37)</f>
        <v/>
      </c>
      <c r="B28" s="373" t="str">
        <f>IF(Detalle!B37="","",Detalle!B37)</f>
        <v/>
      </c>
      <c r="C28" s="373" t="str">
        <f>IF(Detalle!C37="","",Detalle!C37)</f>
        <v/>
      </c>
      <c r="D28" s="525" t="str">
        <f>IF(Detalle!D37="","",Detalle!D37)</f>
        <v/>
      </c>
      <c r="E28" s="374" t="str">
        <f>IF(Detalle!E37=0,"",Detalle!E37)</f>
        <v/>
      </c>
      <c r="F28" s="374" t="str">
        <f>IF(Detalle!F37=0,"",Detalle!F37)</f>
        <v/>
      </c>
    </row>
    <row r="29" spans="1:6" s="414" customFormat="1" x14ac:dyDescent="0.2">
      <c r="A29" s="378" t="str">
        <f>IF(Detalle!A38="","",Detalle!A38)</f>
        <v/>
      </c>
      <c r="B29" s="373" t="str">
        <f>IF(Detalle!B38="","",Detalle!B38)</f>
        <v/>
      </c>
      <c r="C29" s="373" t="str">
        <f>IF(Detalle!C38="","",Detalle!C38)</f>
        <v/>
      </c>
      <c r="D29" s="525" t="str">
        <f>IF(Detalle!D38="","",Detalle!D38)</f>
        <v/>
      </c>
      <c r="E29" s="374" t="str">
        <f>IF(Detalle!E38=0,"",Detalle!E38)</f>
        <v/>
      </c>
      <c r="F29" s="374" t="str">
        <f>IF(Detalle!F38=0,"",Detalle!F38)</f>
        <v/>
      </c>
    </row>
    <row r="30" spans="1:6" s="414" customFormat="1" x14ac:dyDescent="0.2">
      <c r="A30" s="378" t="str">
        <f>IF(Detalle!A39="","",Detalle!A39)</f>
        <v/>
      </c>
      <c r="B30" s="373" t="str">
        <f>IF(Detalle!B39="","",Detalle!B39)</f>
        <v/>
      </c>
      <c r="C30" s="373" t="str">
        <f>IF(Detalle!C39="","",Detalle!C39)</f>
        <v/>
      </c>
      <c r="D30" s="525" t="str">
        <f>IF(Detalle!D39="","",Detalle!D39)</f>
        <v/>
      </c>
      <c r="E30" s="374" t="str">
        <f>IF(Detalle!E39=0,"",Detalle!E39)</f>
        <v/>
      </c>
      <c r="F30" s="374" t="str">
        <f>IF(Detalle!F39=0,"",Detalle!F39)</f>
        <v/>
      </c>
    </row>
    <row r="31" spans="1:6" s="414" customFormat="1" x14ac:dyDescent="0.2">
      <c r="A31" s="378" t="str">
        <f>IF(Detalle!A40="","",Detalle!A40)</f>
        <v/>
      </c>
      <c r="B31" s="373" t="str">
        <f>IF(Detalle!B40="","",Detalle!B40)</f>
        <v/>
      </c>
      <c r="C31" s="373" t="str">
        <f>IF(Detalle!C40="","",Detalle!C40)</f>
        <v/>
      </c>
      <c r="D31" s="525" t="str">
        <f>IF(Detalle!D40="","",Detalle!D40)</f>
        <v/>
      </c>
      <c r="E31" s="374" t="str">
        <f>IF(Detalle!E40=0,"",Detalle!E40)</f>
        <v/>
      </c>
      <c r="F31" s="374" t="str">
        <f>IF(Detalle!F40=0,"",Detalle!F40)</f>
        <v/>
      </c>
    </row>
    <row r="32" spans="1:6" s="414" customFormat="1" x14ac:dyDescent="0.2">
      <c r="A32" s="378" t="str">
        <f>IF(Detalle!A41="","",Detalle!A41)</f>
        <v/>
      </c>
      <c r="B32" s="373" t="str">
        <f>IF(Detalle!B41="","",Detalle!B41)</f>
        <v/>
      </c>
      <c r="C32" s="373" t="str">
        <f>IF(Detalle!C41="","",Detalle!C41)</f>
        <v/>
      </c>
      <c r="D32" s="525" t="str">
        <f>IF(Detalle!D41="","",Detalle!D41)</f>
        <v/>
      </c>
      <c r="E32" s="374" t="str">
        <f>IF(Detalle!E41=0,"",Detalle!E41)</f>
        <v/>
      </c>
      <c r="F32" s="374" t="str">
        <f>IF(Detalle!F41=0,"",Detalle!F41)</f>
        <v/>
      </c>
    </row>
    <row r="33" spans="1:6" s="414" customFormat="1" x14ac:dyDescent="0.2">
      <c r="A33" s="378" t="str">
        <f>IF(Detalle!A42="","",Detalle!A42)</f>
        <v/>
      </c>
      <c r="B33" s="373" t="str">
        <f>IF(Detalle!B42="","",Detalle!B42)</f>
        <v/>
      </c>
      <c r="C33" s="373" t="str">
        <f>IF(Detalle!C42="","",Detalle!C42)</f>
        <v/>
      </c>
      <c r="D33" s="525" t="str">
        <f>IF(Detalle!D42="","",Detalle!D42)</f>
        <v/>
      </c>
      <c r="E33" s="374" t="str">
        <f>IF(Detalle!E42=0,"",Detalle!E42)</f>
        <v/>
      </c>
      <c r="F33" s="374" t="str">
        <f>IF(Detalle!F42=0,"",Detalle!F42)</f>
        <v/>
      </c>
    </row>
    <row r="34" spans="1:6" s="414" customFormat="1" x14ac:dyDescent="0.2">
      <c r="A34" s="378" t="str">
        <f>IF(Detalle!A43="","",Detalle!A43)</f>
        <v/>
      </c>
      <c r="B34" s="373" t="str">
        <f>IF(Detalle!B43="","",Detalle!B43)</f>
        <v/>
      </c>
      <c r="C34" s="373" t="str">
        <f>IF(Detalle!C43="","",Detalle!C43)</f>
        <v/>
      </c>
      <c r="D34" s="525" t="str">
        <f>IF(Detalle!D43="","",Detalle!D43)</f>
        <v/>
      </c>
      <c r="E34" s="374" t="str">
        <f>IF(Detalle!E43=0,"",Detalle!E43)</f>
        <v/>
      </c>
      <c r="F34" s="374" t="str">
        <f>IF(Detalle!F43=0,"",Detalle!F43)</f>
        <v/>
      </c>
    </row>
    <row r="35" spans="1:6" s="414" customFormat="1" x14ac:dyDescent="0.2">
      <c r="A35" s="378" t="str">
        <f>IF(Detalle!A44="","",Detalle!A44)</f>
        <v/>
      </c>
      <c r="B35" s="373" t="str">
        <f>IF(Detalle!B44="","",Detalle!B44)</f>
        <v/>
      </c>
      <c r="C35" s="373" t="str">
        <f>IF(Detalle!C44="","",Detalle!C44)</f>
        <v/>
      </c>
      <c r="D35" s="525" t="str">
        <f>IF(Detalle!D44="","",Detalle!D44)</f>
        <v/>
      </c>
      <c r="E35" s="374" t="str">
        <f>IF(Detalle!E44=0,"",Detalle!E44)</f>
        <v/>
      </c>
      <c r="F35" s="374" t="str">
        <f>IF(Detalle!F44=0,"",Detalle!F44)</f>
        <v/>
      </c>
    </row>
    <row r="36" spans="1:6" s="414" customFormat="1" x14ac:dyDescent="0.2">
      <c r="A36" s="378" t="str">
        <f>IF(Detalle!A45="","",Detalle!A45)</f>
        <v/>
      </c>
      <c r="B36" s="373" t="str">
        <f>IF(Detalle!B45="","",Detalle!B45)</f>
        <v/>
      </c>
      <c r="C36" s="373" t="str">
        <f>IF(Detalle!C45="","",Detalle!C45)</f>
        <v/>
      </c>
      <c r="D36" s="525" t="str">
        <f>IF(Detalle!D45="","",Detalle!D45)</f>
        <v/>
      </c>
      <c r="E36" s="374" t="str">
        <f>IF(Detalle!E45=0,"",Detalle!E45)</f>
        <v/>
      </c>
      <c r="F36" s="374" t="str">
        <f>IF(Detalle!F45=0,"",Detalle!F45)</f>
        <v/>
      </c>
    </row>
    <row r="37" spans="1:6" s="414" customFormat="1" x14ac:dyDescent="0.2">
      <c r="A37" s="378" t="str">
        <f>IF(Detalle!A46="","",Detalle!A46)</f>
        <v/>
      </c>
      <c r="B37" s="373" t="str">
        <f>IF(Detalle!B46="","",Detalle!B46)</f>
        <v/>
      </c>
      <c r="C37" s="373" t="str">
        <f>IF(Detalle!C46="","",Detalle!C46)</f>
        <v/>
      </c>
      <c r="D37" s="525" t="str">
        <f>IF(Detalle!D46="","",Detalle!D46)</f>
        <v/>
      </c>
      <c r="E37" s="374" t="str">
        <f>IF(Detalle!E46=0,"",Detalle!E46)</f>
        <v/>
      </c>
      <c r="F37" s="374" t="str">
        <f>IF(Detalle!F46=0,"",Detalle!F46)</f>
        <v/>
      </c>
    </row>
    <row r="38" spans="1:6" s="414" customFormat="1" x14ac:dyDescent="0.2">
      <c r="A38" s="378" t="str">
        <f>IF(Detalle!A47="","",Detalle!A47)</f>
        <v/>
      </c>
      <c r="B38" s="373" t="str">
        <f>IF(Detalle!B47="","",Detalle!B47)</f>
        <v/>
      </c>
      <c r="C38" s="373" t="str">
        <f>IF(Detalle!C47="","",Detalle!C47)</f>
        <v/>
      </c>
      <c r="D38" s="525" t="str">
        <f>IF(Detalle!D47="","",Detalle!D47)</f>
        <v/>
      </c>
      <c r="E38" s="374" t="str">
        <f>IF(Detalle!E47=0,"",Detalle!E47)</f>
        <v/>
      </c>
      <c r="F38" s="374" t="str">
        <f>IF(Detalle!F47=0,"",Detalle!F47)</f>
        <v/>
      </c>
    </row>
    <row r="39" spans="1:6" s="414" customFormat="1" x14ac:dyDescent="0.2">
      <c r="A39" s="378" t="str">
        <f>IF(Detalle!A48="","",Detalle!A48)</f>
        <v/>
      </c>
      <c r="B39" s="373" t="str">
        <f>IF(Detalle!B48="","",Detalle!B48)</f>
        <v/>
      </c>
      <c r="C39" s="373" t="str">
        <f>IF(Detalle!C48="","",Detalle!C48)</f>
        <v/>
      </c>
      <c r="D39" s="525" t="str">
        <f>IF(Detalle!D48="","",Detalle!D48)</f>
        <v/>
      </c>
      <c r="E39" s="374" t="str">
        <f>IF(Detalle!E48=0,"",Detalle!E48)</f>
        <v/>
      </c>
      <c r="F39" s="374" t="str">
        <f>IF(Detalle!F48=0,"",Detalle!F48)</f>
        <v/>
      </c>
    </row>
    <row r="40" spans="1:6" s="414" customFormat="1" x14ac:dyDescent="0.2">
      <c r="A40" s="378" t="str">
        <f>IF(Detalle!A49="","",Detalle!A49)</f>
        <v/>
      </c>
      <c r="B40" s="373" t="str">
        <f>IF(Detalle!B49="","",Detalle!B49)</f>
        <v/>
      </c>
      <c r="C40" s="373" t="str">
        <f>IF(Detalle!C49="","",Detalle!C49)</f>
        <v/>
      </c>
      <c r="D40" s="525" t="str">
        <f>IF(Detalle!D49="","",Detalle!D49)</f>
        <v/>
      </c>
      <c r="E40" s="374" t="str">
        <f>IF(Detalle!E49=0,"",Detalle!E49)</f>
        <v/>
      </c>
      <c r="F40" s="374" t="str">
        <f>IF(Detalle!F49=0,"",Detalle!F49)</f>
        <v/>
      </c>
    </row>
    <row r="41" spans="1:6" s="414" customFormat="1" x14ac:dyDescent="0.2">
      <c r="A41" s="378" t="str">
        <f>IF(Detalle!A50="","",Detalle!A50)</f>
        <v/>
      </c>
      <c r="B41" s="373" t="str">
        <f>IF(Detalle!B50="","",Detalle!B50)</f>
        <v/>
      </c>
      <c r="C41" s="373" t="str">
        <f>IF(Detalle!C50="","",Detalle!C50)</f>
        <v/>
      </c>
      <c r="D41" s="525" t="str">
        <f>IF(Detalle!D50="","",Detalle!D50)</f>
        <v/>
      </c>
      <c r="E41" s="374" t="str">
        <f>IF(Detalle!E50=0,"",Detalle!E50)</f>
        <v/>
      </c>
      <c r="F41" s="374" t="str">
        <f>IF(Detalle!F50=0,"",Detalle!F50)</f>
        <v/>
      </c>
    </row>
    <row r="42" spans="1:6" s="414" customFormat="1" x14ac:dyDescent="0.2">
      <c r="A42" s="378" t="str">
        <f>IF(Detalle!A51="","",Detalle!A51)</f>
        <v/>
      </c>
      <c r="B42" s="373" t="str">
        <f>IF(Detalle!B51="","",Detalle!B51)</f>
        <v/>
      </c>
      <c r="C42" s="373" t="str">
        <f>IF(Detalle!C51="","",Detalle!C51)</f>
        <v/>
      </c>
      <c r="D42" s="525" t="str">
        <f>IF(Detalle!D51="","",Detalle!D51)</f>
        <v/>
      </c>
      <c r="E42" s="374" t="str">
        <f>IF(Detalle!E51=0,"",Detalle!E51)</f>
        <v/>
      </c>
      <c r="F42" s="374" t="str">
        <f>IF(Detalle!F51=0,"",Detalle!F51)</f>
        <v/>
      </c>
    </row>
    <row r="43" spans="1:6" s="414" customFormat="1" x14ac:dyDescent="0.2">
      <c r="A43" s="378" t="str">
        <f>IF(Detalle!A52="","",Detalle!A52)</f>
        <v/>
      </c>
      <c r="B43" s="373" t="str">
        <f>IF(Detalle!B52="","",Detalle!B52)</f>
        <v/>
      </c>
      <c r="C43" s="373" t="str">
        <f>IF(Detalle!C52="","",Detalle!C52)</f>
        <v/>
      </c>
      <c r="D43" s="525" t="str">
        <f>IF(Detalle!D52="","",Detalle!D52)</f>
        <v/>
      </c>
      <c r="E43" s="374" t="str">
        <f>IF(Detalle!E52=0,"",Detalle!E52)</f>
        <v/>
      </c>
      <c r="F43" s="374" t="str">
        <f>IF(Detalle!F52=0,"",Detalle!F52)</f>
        <v/>
      </c>
    </row>
    <row r="44" spans="1:6" s="414" customFormat="1" x14ac:dyDescent="0.2">
      <c r="A44" s="378" t="str">
        <f>IF(Detalle!A53="","",Detalle!A53)</f>
        <v/>
      </c>
      <c r="B44" s="373" t="str">
        <f>IF(Detalle!B53="","",Detalle!B53)</f>
        <v/>
      </c>
      <c r="C44" s="373" t="str">
        <f>IF(Detalle!C53="","",Detalle!C53)</f>
        <v/>
      </c>
      <c r="D44" s="525" t="str">
        <f>IF(Detalle!D53="","",Detalle!D53)</f>
        <v/>
      </c>
      <c r="E44" s="374" t="str">
        <f>IF(Detalle!E53=0,"",Detalle!E53)</f>
        <v/>
      </c>
      <c r="F44" s="374" t="str">
        <f>IF(Detalle!F53=0,"",Detalle!F53)</f>
        <v/>
      </c>
    </row>
    <row r="45" spans="1:6" s="414" customFormat="1" x14ac:dyDescent="0.2">
      <c r="A45" s="378" t="str">
        <f>IF(Detalle!A54="","",Detalle!A54)</f>
        <v/>
      </c>
      <c r="B45" s="373" t="str">
        <f>IF(Detalle!B54="","",Detalle!B54)</f>
        <v/>
      </c>
      <c r="C45" s="373" t="str">
        <f>IF(Detalle!C54="","",Detalle!C54)</f>
        <v/>
      </c>
      <c r="D45" s="525" t="str">
        <f>IF(Detalle!D54="","",Detalle!D54)</f>
        <v/>
      </c>
      <c r="E45" s="374" t="str">
        <f>IF(Detalle!E54=0,"",Detalle!E54)</f>
        <v/>
      </c>
      <c r="F45" s="374" t="str">
        <f>IF(Detalle!F54=0,"",Detalle!F54)</f>
        <v/>
      </c>
    </row>
    <row r="46" spans="1:6" s="414" customFormat="1" x14ac:dyDescent="0.2">
      <c r="A46" s="378" t="str">
        <f>IF(Detalle!A55="","",Detalle!A55)</f>
        <v/>
      </c>
      <c r="B46" s="373" t="str">
        <f>IF(Detalle!B55="","",Detalle!B55)</f>
        <v/>
      </c>
      <c r="C46" s="373" t="str">
        <f>IF(Detalle!C55="","",Detalle!C55)</f>
        <v/>
      </c>
      <c r="D46" s="525" t="str">
        <f>IF(Detalle!D55="","",Detalle!D55)</f>
        <v/>
      </c>
      <c r="E46" s="374" t="str">
        <f>IF(Detalle!E55=0,"",Detalle!E55)</f>
        <v/>
      </c>
      <c r="F46" s="374" t="str">
        <f>IF(Detalle!F55=0,"",Detalle!F55)</f>
        <v/>
      </c>
    </row>
    <row r="47" spans="1:6" s="414" customFormat="1" x14ac:dyDescent="0.2">
      <c r="A47" s="378" t="str">
        <f>IF(Detalle!A56="","",Detalle!A56)</f>
        <v/>
      </c>
      <c r="B47" s="373" t="str">
        <f>IF(Detalle!B56="","",Detalle!B56)</f>
        <v/>
      </c>
      <c r="C47" s="373" t="str">
        <f>IF(Detalle!C56="","",Detalle!C56)</f>
        <v/>
      </c>
      <c r="D47" s="525" t="str">
        <f>IF(Detalle!D56="","",Detalle!D56)</f>
        <v/>
      </c>
      <c r="E47" s="374" t="str">
        <f>IF(Detalle!E56=0,"",Detalle!E56)</f>
        <v/>
      </c>
      <c r="F47" s="374" t="str">
        <f>IF(Detalle!F56=0,"",Detalle!F56)</f>
        <v/>
      </c>
    </row>
    <row r="48" spans="1:6" s="414" customFormat="1" x14ac:dyDescent="0.2">
      <c r="A48" s="378" t="str">
        <f>IF(Detalle!A57="","",Detalle!A57)</f>
        <v/>
      </c>
      <c r="B48" s="373" t="str">
        <f>IF(Detalle!B57="","",Detalle!B57)</f>
        <v/>
      </c>
      <c r="C48" s="373" t="str">
        <f>IF(Detalle!C57="","",Detalle!C57)</f>
        <v/>
      </c>
      <c r="D48" s="525" t="str">
        <f>IF(Detalle!D57="","",Detalle!D57)</f>
        <v/>
      </c>
      <c r="E48" s="374" t="str">
        <f>IF(Detalle!E57=0,"",Detalle!E57)</f>
        <v/>
      </c>
      <c r="F48" s="374" t="str">
        <f>IF(Detalle!F57=0,"",Detalle!F57)</f>
        <v/>
      </c>
    </row>
    <row r="49" spans="1:6" s="414" customFormat="1" x14ac:dyDescent="0.2">
      <c r="A49" s="378" t="str">
        <f>IF(Detalle!A58="","",Detalle!A58)</f>
        <v/>
      </c>
      <c r="B49" s="373" t="str">
        <f>IF(Detalle!B58="","",Detalle!B58)</f>
        <v/>
      </c>
      <c r="C49" s="373" t="str">
        <f>IF(Detalle!C58="","",Detalle!C58)</f>
        <v/>
      </c>
      <c r="D49" s="525" t="str">
        <f>IF(Detalle!D58="","",Detalle!D58)</f>
        <v/>
      </c>
      <c r="E49" s="374" t="str">
        <f>IF(Detalle!E58=0,"",Detalle!E58)</f>
        <v/>
      </c>
      <c r="F49" s="374" t="str">
        <f>IF(Detalle!F58=0,"",Detalle!F58)</f>
        <v/>
      </c>
    </row>
    <row r="50" spans="1:6" s="414" customFormat="1" x14ac:dyDescent="0.2">
      <c r="A50" s="378" t="str">
        <f>IF(Detalle!A59="","",Detalle!A59)</f>
        <v/>
      </c>
      <c r="B50" s="373" t="str">
        <f>IF(Detalle!B59="","",Detalle!B59)</f>
        <v/>
      </c>
      <c r="C50" s="373" t="str">
        <f>IF(Detalle!C59="","",Detalle!C59)</f>
        <v/>
      </c>
      <c r="D50" s="525" t="str">
        <f>IF(Detalle!D59="","",Detalle!D59)</f>
        <v/>
      </c>
      <c r="E50" s="374" t="str">
        <f>IF(Detalle!E59=0,"",Detalle!E59)</f>
        <v/>
      </c>
      <c r="F50" s="374" t="str">
        <f>IF(Detalle!F59=0,"",Detalle!F59)</f>
        <v/>
      </c>
    </row>
    <row r="51" spans="1:6" s="414" customFormat="1" x14ac:dyDescent="0.2">
      <c r="A51" s="378" t="str">
        <f>IF(Detalle!A60="","",Detalle!A60)</f>
        <v/>
      </c>
      <c r="B51" s="373" t="str">
        <f>IF(Detalle!B60="","",Detalle!B60)</f>
        <v/>
      </c>
      <c r="C51" s="373" t="str">
        <f>IF(Detalle!C60="","",Detalle!C60)</f>
        <v/>
      </c>
      <c r="D51" s="525" t="str">
        <f>IF(Detalle!D60="","",Detalle!D60)</f>
        <v/>
      </c>
      <c r="E51" s="374" t="str">
        <f>IF(Detalle!E60=0,"",Detalle!E60)</f>
        <v/>
      </c>
      <c r="F51" s="374" t="str">
        <f>IF(Detalle!F60=0,"",Detalle!F60)</f>
        <v/>
      </c>
    </row>
    <row r="52" spans="1:6" s="414" customFormat="1" x14ac:dyDescent="0.2">
      <c r="A52" s="378" t="str">
        <f>IF(Detalle!A61="","",Detalle!A61)</f>
        <v/>
      </c>
      <c r="B52" s="373" t="str">
        <f>IF(Detalle!B61="","",Detalle!B61)</f>
        <v/>
      </c>
      <c r="C52" s="373" t="str">
        <f>IF(Detalle!C61="","",Detalle!C61)</f>
        <v/>
      </c>
      <c r="D52" s="525" t="str">
        <f>IF(Detalle!D61="","",Detalle!D61)</f>
        <v/>
      </c>
      <c r="E52" s="374" t="str">
        <f>IF(Detalle!E61=0,"",Detalle!E61)</f>
        <v/>
      </c>
      <c r="F52" s="374" t="str">
        <f>IF(Detalle!F61=0,"",Detalle!F61)</f>
        <v/>
      </c>
    </row>
    <row r="53" spans="1:6" s="414" customFormat="1" x14ac:dyDescent="0.2">
      <c r="A53" s="378" t="str">
        <f>IF(Detalle!A62="","",Detalle!A62)</f>
        <v/>
      </c>
      <c r="B53" s="373" t="str">
        <f>IF(Detalle!B62="","",Detalle!B62)</f>
        <v/>
      </c>
      <c r="C53" s="373" t="str">
        <f>IF(Detalle!C62="","",Detalle!C62)</f>
        <v/>
      </c>
      <c r="D53" s="525" t="str">
        <f>IF(Detalle!D62="","",Detalle!D62)</f>
        <v/>
      </c>
      <c r="E53" s="374" t="str">
        <f>IF(Detalle!E62=0,"",Detalle!E62)</f>
        <v/>
      </c>
      <c r="F53" s="374" t="str">
        <f>IF(Detalle!F62=0,"",Detalle!F62)</f>
        <v/>
      </c>
    </row>
    <row r="54" spans="1:6" s="414" customFormat="1" x14ac:dyDescent="0.2">
      <c r="A54" s="378" t="str">
        <f>IF(Detalle!A63="","",Detalle!A63)</f>
        <v/>
      </c>
      <c r="B54" s="373" t="str">
        <f>IF(Detalle!B63="","",Detalle!B63)</f>
        <v/>
      </c>
      <c r="C54" s="373" t="str">
        <f>IF(Detalle!C63="","",Detalle!C63)</f>
        <v/>
      </c>
      <c r="D54" s="525" t="str">
        <f>IF(Detalle!D63="","",Detalle!D63)</f>
        <v/>
      </c>
      <c r="E54" s="374" t="str">
        <f>IF(Detalle!E63=0,"",Detalle!E63)</f>
        <v/>
      </c>
      <c r="F54" s="374" t="str">
        <f>IF(Detalle!F63=0,"",Detalle!F63)</f>
        <v/>
      </c>
    </row>
    <row r="55" spans="1:6" s="414" customFormat="1" x14ac:dyDescent="0.2">
      <c r="A55" s="378" t="str">
        <f>IF(Detalle!A64="","",Detalle!A64)</f>
        <v/>
      </c>
      <c r="B55" s="373" t="str">
        <f>IF(Detalle!B64="","",Detalle!B64)</f>
        <v/>
      </c>
      <c r="C55" s="373" t="str">
        <f>IF(Detalle!C64="","",Detalle!C64)</f>
        <v/>
      </c>
      <c r="D55" s="525" t="str">
        <f>IF(Detalle!D64="","",Detalle!D64)</f>
        <v/>
      </c>
      <c r="E55" s="374" t="str">
        <f>IF(Detalle!E64=0,"",Detalle!E64)</f>
        <v/>
      </c>
      <c r="F55" s="374" t="str">
        <f>IF(Detalle!F64=0,"",Detalle!F64)</f>
        <v/>
      </c>
    </row>
    <row r="56" spans="1:6" s="414" customFormat="1" x14ac:dyDescent="0.2">
      <c r="A56" s="378" t="str">
        <f>IF(Detalle!A65="","",Detalle!A65)</f>
        <v/>
      </c>
      <c r="B56" s="373" t="str">
        <f>IF(Detalle!B65="","",Detalle!B65)</f>
        <v/>
      </c>
      <c r="C56" s="373" t="str">
        <f>IF(Detalle!C65="","",Detalle!C65)</f>
        <v/>
      </c>
      <c r="D56" s="525" t="str">
        <f>IF(Detalle!D65="","",Detalle!D65)</f>
        <v/>
      </c>
      <c r="E56" s="374" t="str">
        <f>IF(Detalle!E65=0,"",Detalle!E65)</f>
        <v/>
      </c>
      <c r="F56" s="374" t="str">
        <f>IF(Detalle!F65=0,"",Detalle!F65)</f>
        <v/>
      </c>
    </row>
    <row r="57" spans="1:6" s="414" customFormat="1" x14ac:dyDescent="0.2">
      <c r="A57" s="378" t="str">
        <f>IF(Detalle!A66="","",Detalle!A66)</f>
        <v/>
      </c>
      <c r="B57" s="373" t="str">
        <f>IF(Detalle!B66="","",Detalle!B66)</f>
        <v/>
      </c>
      <c r="C57" s="373" t="str">
        <f>IF(Detalle!C66="","",Detalle!C66)</f>
        <v/>
      </c>
      <c r="D57" s="525" t="str">
        <f>IF(Detalle!D66="","",Detalle!D66)</f>
        <v/>
      </c>
      <c r="E57" s="374" t="str">
        <f>IF(Detalle!E66=0,"",Detalle!E66)</f>
        <v/>
      </c>
      <c r="F57" s="374" t="str">
        <f>IF(Detalle!F66=0,"",Detalle!F66)</f>
        <v/>
      </c>
    </row>
    <row r="58" spans="1:6" s="414" customFormat="1" x14ac:dyDescent="0.2">
      <c r="A58" s="378" t="str">
        <f>IF(Detalle!A67="","",Detalle!A67)</f>
        <v/>
      </c>
      <c r="B58" s="373" t="str">
        <f>IF(Detalle!B67="","",Detalle!B67)</f>
        <v/>
      </c>
      <c r="C58" s="373" t="str">
        <f>IF(Detalle!C67="","",Detalle!C67)</f>
        <v/>
      </c>
      <c r="D58" s="525" t="str">
        <f>IF(Detalle!D67="","",Detalle!D67)</f>
        <v/>
      </c>
      <c r="E58" s="374" t="str">
        <f>IF(Detalle!E67=0,"",Detalle!E67)</f>
        <v/>
      </c>
      <c r="F58" s="374" t="str">
        <f>IF(Detalle!F67=0,"",Detalle!F67)</f>
        <v/>
      </c>
    </row>
    <row r="59" spans="1:6" s="414" customFormat="1" x14ac:dyDescent="0.2">
      <c r="A59" s="378" t="str">
        <f>IF(Detalle!A68="","",Detalle!A68)</f>
        <v/>
      </c>
      <c r="B59" s="373" t="str">
        <f>IF(Detalle!B68="","",Detalle!B68)</f>
        <v/>
      </c>
      <c r="C59" s="373" t="str">
        <f>IF(Detalle!C68="","",Detalle!C68)</f>
        <v/>
      </c>
      <c r="D59" s="525" t="str">
        <f>IF(Detalle!D68="","",Detalle!D68)</f>
        <v/>
      </c>
      <c r="E59" s="374" t="str">
        <f>IF(Detalle!E68=0,"",Detalle!E68)</f>
        <v/>
      </c>
      <c r="F59" s="374" t="str">
        <f>IF(Detalle!F68=0,"",Detalle!F68)</f>
        <v/>
      </c>
    </row>
    <row r="60" spans="1:6" s="414" customFormat="1" x14ac:dyDescent="0.2">
      <c r="A60" s="378" t="str">
        <f>IF(Detalle!A69="","",Detalle!A69)</f>
        <v/>
      </c>
      <c r="B60" s="373" t="str">
        <f>IF(Detalle!B69="","",Detalle!B69)</f>
        <v/>
      </c>
      <c r="C60" s="373" t="str">
        <f>IF(Detalle!C69="","",Detalle!C69)</f>
        <v/>
      </c>
      <c r="D60" s="525" t="str">
        <f>IF(Detalle!D69="","",Detalle!D69)</f>
        <v/>
      </c>
      <c r="E60" s="374" t="str">
        <f>IF(Detalle!E69=0,"",Detalle!E69)</f>
        <v/>
      </c>
      <c r="F60" s="374" t="str">
        <f>IF(Detalle!F69=0,"",Detalle!F69)</f>
        <v/>
      </c>
    </row>
    <row r="61" spans="1:6" s="414" customFormat="1" x14ac:dyDescent="0.2">
      <c r="A61" s="378" t="str">
        <f>IF(Detalle!A70="","",Detalle!A70)</f>
        <v/>
      </c>
      <c r="B61" s="373" t="str">
        <f>IF(Detalle!B70="","",Detalle!B70)</f>
        <v/>
      </c>
      <c r="C61" s="373" t="str">
        <f>IF(Detalle!C70="","",Detalle!C70)</f>
        <v/>
      </c>
      <c r="D61" s="525" t="str">
        <f>IF(Detalle!D70="","",Detalle!D70)</f>
        <v/>
      </c>
      <c r="E61" s="374" t="str">
        <f>IF(Detalle!E70=0,"",Detalle!E70)</f>
        <v/>
      </c>
      <c r="F61" s="374" t="str">
        <f>IF(Detalle!F70=0,"",Detalle!F70)</f>
        <v/>
      </c>
    </row>
    <row r="62" spans="1:6" s="414" customFormat="1" x14ac:dyDescent="0.2">
      <c r="A62" s="378" t="str">
        <f>IF(Detalle!A71="","",Detalle!A71)</f>
        <v/>
      </c>
      <c r="B62" s="373" t="str">
        <f>IF(Detalle!B71="","",Detalle!B71)</f>
        <v/>
      </c>
      <c r="C62" s="373" t="str">
        <f>IF(Detalle!C71="","",Detalle!C71)</f>
        <v/>
      </c>
      <c r="D62" s="525" t="str">
        <f>IF(Detalle!D71="","",Detalle!D71)</f>
        <v/>
      </c>
      <c r="E62" s="374" t="str">
        <f>IF(Detalle!E71=0,"",Detalle!E71)</f>
        <v/>
      </c>
      <c r="F62" s="374" t="str">
        <f>IF(Detalle!F71=0,"",Detalle!F71)</f>
        <v/>
      </c>
    </row>
    <row r="63" spans="1:6" s="414" customFormat="1" x14ac:dyDescent="0.2">
      <c r="A63" s="378" t="str">
        <f>IF(Detalle!A72="","",Detalle!A72)</f>
        <v/>
      </c>
      <c r="B63" s="373" t="str">
        <f>IF(Detalle!B72="","",Detalle!B72)</f>
        <v/>
      </c>
      <c r="C63" s="373" t="str">
        <f>IF(Detalle!C72="","",Detalle!C72)</f>
        <v/>
      </c>
      <c r="D63" s="525" t="str">
        <f>IF(Detalle!D72="","",Detalle!D72)</f>
        <v/>
      </c>
      <c r="E63" s="374" t="str">
        <f>IF(Detalle!E72=0,"",Detalle!E72)</f>
        <v/>
      </c>
      <c r="F63" s="374" t="str">
        <f>IF(Detalle!F72=0,"",Detalle!F72)</f>
        <v/>
      </c>
    </row>
    <row r="64" spans="1:6" s="414" customFormat="1" x14ac:dyDescent="0.2">
      <c r="A64" s="378" t="str">
        <f>IF(Detalle!A73="","",Detalle!A73)</f>
        <v/>
      </c>
      <c r="B64" s="373" t="str">
        <f>IF(Detalle!B73="","",Detalle!B73)</f>
        <v/>
      </c>
      <c r="C64" s="373" t="str">
        <f>IF(Detalle!C73="","",Detalle!C73)</f>
        <v/>
      </c>
      <c r="D64" s="525" t="str">
        <f>IF(Detalle!D73="","",Detalle!D73)</f>
        <v/>
      </c>
      <c r="E64" s="374" t="str">
        <f>IF(Detalle!E73=0,"",Detalle!E73)</f>
        <v/>
      </c>
      <c r="F64" s="374" t="str">
        <f>IF(Detalle!F73=0,"",Detalle!F73)</f>
        <v/>
      </c>
    </row>
    <row r="65" spans="1:6" s="414" customFormat="1" x14ac:dyDescent="0.2">
      <c r="A65" s="378" t="str">
        <f>IF(Detalle!A74="","",Detalle!A74)</f>
        <v/>
      </c>
      <c r="B65" s="373" t="str">
        <f>IF(Detalle!B74="","",Detalle!B74)</f>
        <v/>
      </c>
      <c r="C65" s="373" t="str">
        <f>IF(Detalle!C74="","",Detalle!C74)</f>
        <v/>
      </c>
      <c r="D65" s="525" t="str">
        <f>IF(Detalle!D74="","",Detalle!D74)</f>
        <v/>
      </c>
      <c r="E65" s="374" t="str">
        <f>IF(Detalle!E74=0,"",Detalle!E74)</f>
        <v/>
      </c>
      <c r="F65" s="374" t="str">
        <f>IF(Detalle!F74=0,"",Detalle!F74)</f>
        <v/>
      </c>
    </row>
    <row r="66" spans="1:6" s="414" customFormat="1" x14ac:dyDescent="0.2">
      <c r="A66" s="378" t="str">
        <f>IF(Detalle!A75="","",Detalle!A75)</f>
        <v/>
      </c>
      <c r="B66" s="373" t="str">
        <f>IF(Detalle!B75="","",Detalle!B75)</f>
        <v/>
      </c>
      <c r="C66" s="373" t="str">
        <f>IF(Detalle!C75="","",Detalle!C75)</f>
        <v/>
      </c>
      <c r="D66" s="525" t="str">
        <f>IF(Detalle!D75="","",Detalle!D75)</f>
        <v/>
      </c>
      <c r="E66" s="374" t="str">
        <f>IF(Detalle!E75=0,"",Detalle!E75)</f>
        <v/>
      </c>
      <c r="F66" s="374" t="str">
        <f>IF(Detalle!F75=0,"",Detalle!F75)</f>
        <v/>
      </c>
    </row>
    <row r="67" spans="1:6" s="414" customFormat="1" x14ac:dyDescent="0.2">
      <c r="A67" s="378" t="str">
        <f>IF(Detalle!A76="","",Detalle!A76)</f>
        <v/>
      </c>
      <c r="B67" s="373" t="str">
        <f>IF(Detalle!B76="","",Detalle!B76)</f>
        <v/>
      </c>
      <c r="C67" s="373" t="str">
        <f>IF(Detalle!C76="","",Detalle!C76)</f>
        <v/>
      </c>
      <c r="D67" s="525" t="str">
        <f>IF(Detalle!D76="","",Detalle!D76)</f>
        <v/>
      </c>
      <c r="E67" s="374" t="str">
        <f>IF(Detalle!E76=0,"",Detalle!E76)</f>
        <v/>
      </c>
      <c r="F67" s="374" t="str">
        <f>IF(Detalle!F76=0,"",Detalle!F76)</f>
        <v/>
      </c>
    </row>
    <row r="68" spans="1:6" s="414" customFormat="1" x14ac:dyDescent="0.2">
      <c r="A68" s="378" t="str">
        <f>IF(Detalle!A77="","",Detalle!A77)</f>
        <v/>
      </c>
      <c r="B68" s="373" t="str">
        <f>IF(Detalle!B77="","",Detalle!B77)</f>
        <v/>
      </c>
      <c r="C68" s="373" t="str">
        <f>IF(Detalle!C77="","",Detalle!C77)</f>
        <v/>
      </c>
      <c r="D68" s="525" t="str">
        <f>IF(Detalle!D77="","",Detalle!D77)</f>
        <v/>
      </c>
      <c r="E68" s="374" t="str">
        <f>IF(Detalle!E77=0,"",Detalle!E77)</f>
        <v/>
      </c>
      <c r="F68" s="374" t="str">
        <f>IF(Detalle!F77=0,"",Detalle!F77)</f>
        <v/>
      </c>
    </row>
    <row r="69" spans="1:6" s="414" customFormat="1" x14ac:dyDescent="0.2">
      <c r="A69" s="378" t="str">
        <f>IF(Detalle!A78="","",Detalle!A78)</f>
        <v/>
      </c>
      <c r="B69" s="373" t="str">
        <f>IF(Detalle!B78="","",Detalle!B78)</f>
        <v/>
      </c>
      <c r="C69" s="373" t="str">
        <f>IF(Detalle!C78="","",Detalle!C78)</f>
        <v/>
      </c>
      <c r="D69" s="525" t="str">
        <f>IF(Detalle!D78="","",Detalle!D78)</f>
        <v/>
      </c>
      <c r="E69" s="374" t="str">
        <f>IF(Detalle!E78=0,"",Detalle!E78)</f>
        <v/>
      </c>
      <c r="F69" s="374" t="str">
        <f>IF(Detalle!F78=0,"",Detalle!F78)</f>
        <v/>
      </c>
    </row>
    <row r="70" spans="1:6" s="414" customFormat="1" x14ac:dyDescent="0.2">
      <c r="A70" s="378" t="str">
        <f>IF(Detalle!A79="","",Detalle!A79)</f>
        <v/>
      </c>
      <c r="B70" s="373" t="str">
        <f>IF(Detalle!B79="","",Detalle!B79)</f>
        <v/>
      </c>
      <c r="C70" s="373" t="str">
        <f>IF(Detalle!C79="","",Detalle!C79)</f>
        <v/>
      </c>
      <c r="D70" s="525" t="str">
        <f>IF(Detalle!D79="","",Detalle!D79)</f>
        <v/>
      </c>
      <c r="E70" s="374" t="str">
        <f>IF(Detalle!E79=0,"",Detalle!E79)</f>
        <v/>
      </c>
      <c r="F70" s="374" t="str">
        <f>IF(Detalle!F79=0,"",Detalle!F79)</f>
        <v/>
      </c>
    </row>
    <row r="71" spans="1:6" s="414" customFormat="1" x14ac:dyDescent="0.2">
      <c r="A71" s="378" t="str">
        <f>IF(Detalle!A80="","",Detalle!A80)</f>
        <v/>
      </c>
      <c r="B71" s="373" t="str">
        <f>IF(Detalle!B80="","",Detalle!B80)</f>
        <v/>
      </c>
      <c r="C71" s="373" t="str">
        <f>IF(Detalle!C80="","",Detalle!C80)</f>
        <v/>
      </c>
      <c r="D71" s="525" t="str">
        <f>IF(Detalle!D80="","",Detalle!D80)</f>
        <v/>
      </c>
      <c r="E71" s="374" t="str">
        <f>IF(Detalle!E80=0,"",Detalle!E80)</f>
        <v/>
      </c>
      <c r="F71" s="374" t="str">
        <f>IF(Detalle!F80=0,"",Detalle!F80)</f>
        <v/>
      </c>
    </row>
    <row r="72" spans="1:6" s="414" customFormat="1" x14ac:dyDescent="0.2">
      <c r="A72" s="378" t="str">
        <f>IF(Detalle!A81="","",Detalle!A81)</f>
        <v/>
      </c>
      <c r="B72" s="373" t="str">
        <f>IF(Detalle!B81="","",Detalle!B81)</f>
        <v/>
      </c>
      <c r="C72" s="373" t="str">
        <f>IF(Detalle!C81="","",Detalle!C81)</f>
        <v/>
      </c>
      <c r="D72" s="525" t="str">
        <f>IF(Detalle!D81="","",Detalle!D81)</f>
        <v/>
      </c>
      <c r="E72" s="374" t="str">
        <f>IF(Detalle!E81=0,"",Detalle!E81)</f>
        <v/>
      </c>
      <c r="F72" s="374" t="str">
        <f>IF(Detalle!F81=0,"",Detalle!F81)</f>
        <v/>
      </c>
    </row>
    <row r="73" spans="1:6" s="414" customFormat="1" x14ac:dyDescent="0.2">
      <c r="A73" s="378" t="str">
        <f>IF(Detalle!A82="","",Detalle!A82)</f>
        <v/>
      </c>
      <c r="B73" s="373" t="str">
        <f>IF(Detalle!B82="","",Detalle!B82)</f>
        <v/>
      </c>
      <c r="C73" s="373" t="str">
        <f>IF(Detalle!C82="","",Detalle!C82)</f>
        <v/>
      </c>
      <c r="D73" s="525" t="str">
        <f>IF(Detalle!D82="","",Detalle!D82)</f>
        <v/>
      </c>
      <c r="E73" s="374" t="str">
        <f>IF(Detalle!E82=0,"",Detalle!E82)</f>
        <v/>
      </c>
      <c r="F73" s="374" t="str">
        <f>IF(Detalle!F82=0,"",Detalle!F82)</f>
        <v/>
      </c>
    </row>
    <row r="74" spans="1:6" x14ac:dyDescent="0.2">
      <c r="A74" s="378" t="str">
        <f>IF(Detalle!A83="","",Detalle!A83)</f>
        <v/>
      </c>
      <c r="B74" s="373" t="str">
        <f>IF(Detalle!B83="","",Detalle!B83)</f>
        <v/>
      </c>
      <c r="C74" s="373" t="str">
        <f>IF(Detalle!C83="","",Detalle!C83)</f>
        <v/>
      </c>
      <c r="D74" s="525" t="str">
        <f>IF(Detalle!D83="","",Detalle!D83)</f>
        <v/>
      </c>
      <c r="E74" s="374" t="str">
        <f>IF(Detalle!E83=0,"",Detalle!E83)</f>
        <v/>
      </c>
      <c r="F74" s="374" t="str">
        <f>IF(Detalle!F83=0,"",Detalle!F83)</f>
        <v/>
      </c>
    </row>
    <row r="75" spans="1:6" s="392" customFormat="1" x14ac:dyDescent="0.2">
      <c r="A75" s="378" t="str">
        <f>IF(Detalle!A84="","",Detalle!A84)</f>
        <v/>
      </c>
      <c r="B75" s="373" t="str">
        <f>IF(Detalle!B84="","",Detalle!B84)</f>
        <v/>
      </c>
      <c r="C75" s="373" t="str">
        <f>IF(Detalle!C84="","",Detalle!C84)</f>
        <v/>
      </c>
      <c r="D75" s="525" t="str">
        <f>IF(Detalle!D84="","",Detalle!D84)</f>
        <v/>
      </c>
      <c r="E75" s="374" t="str">
        <f>IF(Detalle!E84=0,"",Detalle!E84)</f>
        <v/>
      </c>
      <c r="F75" s="374" t="str">
        <f>IF(Detalle!F84=0,"",Detalle!F84)</f>
        <v/>
      </c>
    </row>
    <row r="76" spans="1:6" s="392" customFormat="1" x14ac:dyDescent="0.2">
      <c r="A76" s="378" t="str">
        <f>IF(Detalle!A85="","",Detalle!A85)</f>
        <v/>
      </c>
      <c r="B76" s="373" t="str">
        <f>IF(Detalle!B85="","",Detalle!B85)</f>
        <v/>
      </c>
      <c r="C76" s="373" t="str">
        <f>IF(Detalle!C85="","",Detalle!C85)</f>
        <v/>
      </c>
      <c r="D76" s="525" t="str">
        <f>IF(Detalle!D85="","",Detalle!D85)</f>
        <v/>
      </c>
      <c r="E76" s="374" t="str">
        <f>IF(Detalle!E85=0,"",Detalle!E85)</f>
        <v/>
      </c>
      <c r="F76" s="374" t="str">
        <f>IF(Detalle!F85=0,"",Detalle!F85)</f>
        <v/>
      </c>
    </row>
    <row r="77" spans="1:6" s="392" customFormat="1" x14ac:dyDescent="0.2">
      <c r="A77" s="378" t="str">
        <f>IF(Detalle!A86="","",Detalle!A86)</f>
        <v/>
      </c>
      <c r="B77" s="373" t="str">
        <f>IF(Detalle!B86="","",Detalle!B86)</f>
        <v/>
      </c>
      <c r="C77" s="373" t="str">
        <f>IF(Detalle!C86="","",Detalle!C86)</f>
        <v/>
      </c>
      <c r="D77" s="525" t="str">
        <f>IF(Detalle!D86="","",Detalle!D86)</f>
        <v/>
      </c>
      <c r="E77" s="374" t="str">
        <f>IF(Detalle!E86=0,"",Detalle!E86)</f>
        <v/>
      </c>
      <c r="F77" s="374" t="str">
        <f>IF(Detalle!F86=0,"",Detalle!F86)</f>
        <v/>
      </c>
    </row>
    <row r="78" spans="1:6" s="392" customFormat="1" x14ac:dyDescent="0.2">
      <c r="A78" s="378" t="str">
        <f>IF(Detalle!A87="","",Detalle!A87)</f>
        <v/>
      </c>
      <c r="B78" s="373" t="str">
        <f>IF(Detalle!B87="","",Detalle!B87)</f>
        <v/>
      </c>
      <c r="C78" s="373" t="str">
        <f>IF(Detalle!C87="","",Detalle!C87)</f>
        <v/>
      </c>
      <c r="D78" s="525" t="str">
        <f>IF(Detalle!D87="","",Detalle!D87)</f>
        <v/>
      </c>
      <c r="E78" s="374" t="str">
        <f>IF(Detalle!E87=0,"",Detalle!E87)</f>
        <v/>
      </c>
      <c r="F78" s="374" t="str">
        <f>IF(Detalle!F87=0,"",Detalle!F87)</f>
        <v/>
      </c>
    </row>
    <row r="79" spans="1:6" s="430" customFormat="1" x14ac:dyDescent="0.2">
      <c r="A79" s="378" t="str">
        <f>IF(Detalle!A88="","",Detalle!A88)</f>
        <v/>
      </c>
      <c r="B79" s="373" t="str">
        <f>IF(Detalle!B88="","",Detalle!B88)</f>
        <v/>
      </c>
      <c r="C79" s="373" t="str">
        <f>IF(Detalle!C88="","",Detalle!C88)</f>
        <v/>
      </c>
      <c r="D79" s="525" t="str">
        <f>IF(Detalle!D88="","",Detalle!D88)</f>
        <v/>
      </c>
      <c r="E79" s="374" t="str">
        <f>IF(Detalle!E88=0,"",Detalle!E88)</f>
        <v/>
      </c>
      <c r="F79" s="374" t="str">
        <f>IF(Detalle!F88=0,"",Detalle!F88)</f>
        <v/>
      </c>
    </row>
    <row r="80" spans="1:6" s="430" customFormat="1" x14ac:dyDescent="0.2">
      <c r="A80" s="378" t="str">
        <f>IF(Detalle!A89="","",Detalle!A89)</f>
        <v/>
      </c>
      <c r="B80" s="373" t="str">
        <f>IF(Detalle!B89="","",Detalle!B89)</f>
        <v/>
      </c>
      <c r="C80" s="373" t="str">
        <f>IF(Detalle!C89="","",Detalle!C89)</f>
        <v/>
      </c>
      <c r="D80" s="525" t="str">
        <f>IF(Detalle!D89="","",Detalle!D89)</f>
        <v/>
      </c>
      <c r="E80" s="374" t="str">
        <f>IF(Detalle!E89=0,"",Detalle!E89)</f>
        <v/>
      </c>
      <c r="F80" s="374" t="str">
        <f>IF(Detalle!F89=0,"",Detalle!F89)</f>
        <v/>
      </c>
    </row>
    <row r="81" spans="1:39" x14ac:dyDescent="0.2">
      <c r="A81" s="378" t="str">
        <f>IF(Detalle!A90="","",Detalle!A90)</f>
        <v/>
      </c>
      <c r="B81" s="373" t="str">
        <f>IF(Detalle!B90="","",Detalle!B90)</f>
        <v/>
      </c>
      <c r="C81" s="373" t="str">
        <f>IF(Detalle!C90="","",Detalle!C90)</f>
        <v/>
      </c>
      <c r="D81" s="525" t="str">
        <f>IF(Detalle!D90="","",Detalle!D90)</f>
        <v/>
      </c>
      <c r="E81" s="374" t="str">
        <f>IF(Detalle!E90=0,"",Detalle!E90)</f>
        <v/>
      </c>
      <c r="F81" s="374" t="str">
        <f>IF(Detalle!F90=0,"",Detalle!F90)</f>
        <v/>
      </c>
    </row>
    <row r="82" spans="1:39" s="392" customFormat="1" x14ac:dyDescent="0.2">
      <c r="A82" s="378" t="str">
        <f>IF(Detalle!A91="","",Detalle!A91)</f>
        <v/>
      </c>
      <c r="B82" s="373" t="str">
        <f>IF(Detalle!B91="","",Detalle!B91)</f>
        <v/>
      </c>
      <c r="C82" s="373" t="str">
        <f>IF(Detalle!C91="","",Detalle!C91)</f>
        <v/>
      </c>
      <c r="D82" s="525" t="str">
        <f>IF(Detalle!D91="","",Detalle!D91)</f>
        <v/>
      </c>
      <c r="E82" s="374" t="str">
        <f>IF(Detalle!E91=0,"",Detalle!E91)</f>
        <v/>
      </c>
      <c r="F82" s="374" t="str">
        <f>IF(Detalle!F91=0,"",Detalle!F91)</f>
        <v/>
      </c>
    </row>
    <row r="83" spans="1:39" x14ac:dyDescent="0.2">
      <c r="A83" s="378" t="str">
        <f>IF(Detalle!A92="","",Detalle!A92)</f>
        <v/>
      </c>
      <c r="B83" s="373" t="str">
        <f>IF(Detalle!B92="","",Detalle!B92)</f>
        <v/>
      </c>
      <c r="C83" s="373" t="str">
        <f>IF(Detalle!C92="","",Detalle!C92)</f>
        <v/>
      </c>
      <c r="D83" s="525" t="str">
        <f>IF(Detalle!D92="","",Detalle!D92)</f>
        <v/>
      </c>
      <c r="E83" s="374" t="str">
        <f>IF(Detalle!E92=0,"",Detalle!E92)</f>
        <v/>
      </c>
      <c r="F83" s="374" t="str">
        <f>IF(Detalle!F92=0,"",Detalle!F92)</f>
        <v/>
      </c>
    </row>
    <row r="84" spans="1:39" x14ac:dyDescent="0.2">
      <c r="A84" s="378" t="str">
        <f>IF(Detalle!A93="","",Detalle!A93)</f>
        <v/>
      </c>
      <c r="B84" s="373" t="str">
        <f>IF(Detalle!B93="","",Detalle!B93)</f>
        <v/>
      </c>
      <c r="C84" s="373" t="str">
        <f>IF(Detalle!C93="","",Detalle!C93)</f>
        <v/>
      </c>
      <c r="D84" s="525" t="str">
        <f>IF(Detalle!D93="","",Detalle!D93)</f>
        <v/>
      </c>
      <c r="E84" s="374" t="str">
        <f>IF(Detalle!E93=0,"",Detalle!E93)</f>
        <v/>
      </c>
      <c r="F84" s="374" t="str">
        <f>IF(Detalle!F93=0,"",Detalle!F93)</f>
        <v/>
      </c>
    </row>
    <row r="85" spans="1:39" x14ac:dyDescent="0.2">
      <c r="A85" s="378" t="str">
        <f>IF(Detalle!A94="","",Detalle!A94)</f>
        <v/>
      </c>
      <c r="B85" s="373" t="str">
        <f>IF(Detalle!B94="","",Detalle!B94)</f>
        <v/>
      </c>
      <c r="C85" s="373" t="str">
        <f>IF(Detalle!C94="","",Detalle!C94)</f>
        <v/>
      </c>
      <c r="D85" s="525" t="str">
        <f>IF(Detalle!D94="","",Detalle!D94)</f>
        <v/>
      </c>
      <c r="E85" s="374" t="str">
        <f>IF(Detalle!E94=0,"",Detalle!E94)</f>
        <v/>
      </c>
      <c r="F85" s="374" t="str">
        <f>IF(Detalle!F94=0,"",Detalle!F94)</f>
        <v/>
      </c>
    </row>
    <row r="86" spans="1:39" x14ac:dyDescent="0.2">
      <c r="A86" s="378" t="str">
        <f>IF(Detalle!A95="","",Detalle!A95)</f>
        <v/>
      </c>
      <c r="B86" s="373" t="str">
        <f>IF(Detalle!B95="","",Detalle!B95)</f>
        <v/>
      </c>
      <c r="C86" s="373" t="str">
        <f>IF(Detalle!C95="","",Detalle!C95)</f>
        <v/>
      </c>
      <c r="D86" s="525" t="str">
        <f>IF(Detalle!D95="","",Detalle!D95)</f>
        <v/>
      </c>
      <c r="E86" s="374" t="str">
        <f>IF(Detalle!E95=0,"",Detalle!E95)</f>
        <v/>
      </c>
      <c r="F86" s="374" t="str">
        <f>IF(Detalle!F95=0,"",Detalle!F95)</f>
        <v/>
      </c>
    </row>
    <row r="87" spans="1:39" x14ac:dyDescent="0.2">
      <c r="A87" s="378" t="str">
        <f>IF(Detalle!A96="","",Detalle!A96)</f>
        <v/>
      </c>
      <c r="B87" s="373" t="str">
        <f>IF(Detalle!B96="","",Detalle!B96)</f>
        <v/>
      </c>
      <c r="C87" s="373" t="str">
        <f>IF(Detalle!C96="","",Detalle!C96)</f>
        <v/>
      </c>
      <c r="D87" s="525" t="str">
        <f>IF(Detalle!D96="","",Detalle!D96)</f>
        <v/>
      </c>
      <c r="E87" s="374" t="str">
        <f>IF(Detalle!E96=0,"",Detalle!E96)</f>
        <v/>
      </c>
      <c r="F87" s="374" t="str">
        <f>IF(Detalle!F96=0,"",Detalle!F96)</f>
        <v/>
      </c>
    </row>
    <row r="88" spans="1:39" x14ac:dyDescent="0.2">
      <c r="A88" s="378" t="str">
        <f>IF(Detalle!A97="","",Detalle!A97)</f>
        <v/>
      </c>
      <c r="B88" s="373" t="str">
        <f>IF(Detalle!B97="","",Detalle!B97)</f>
        <v/>
      </c>
      <c r="C88" s="373" t="str">
        <f>IF(Detalle!C97="","",Detalle!C97)</f>
        <v/>
      </c>
      <c r="D88" s="525" t="str">
        <f>IF(Detalle!D97="","",Detalle!D97)</f>
        <v/>
      </c>
      <c r="E88" s="374" t="str">
        <f>IF(Detalle!E97=0,"",Detalle!E97)</f>
        <v/>
      </c>
      <c r="F88" s="374" t="str">
        <f>IF(Detalle!F97=0,"",Detalle!F97)</f>
        <v/>
      </c>
    </row>
    <row r="89" spans="1:39" x14ac:dyDescent="0.2">
      <c r="A89" s="378" t="str">
        <f>IF(Detalle!A98="","",Detalle!A98)</f>
        <v/>
      </c>
      <c r="B89" s="373" t="str">
        <f>IF(Detalle!B98="","",Detalle!B98)</f>
        <v/>
      </c>
      <c r="C89" s="373" t="str">
        <f>IF(Detalle!C98="","",Detalle!C98)</f>
        <v/>
      </c>
      <c r="D89" s="525" t="str">
        <f>IF(Detalle!D98="","",Detalle!D98)</f>
        <v/>
      </c>
      <c r="E89" s="374" t="str">
        <f>IF(Detalle!E98=0,"",Detalle!E98)</f>
        <v/>
      </c>
      <c r="F89" s="374" t="str">
        <f>IF(Detalle!F98=0,"",Detalle!F98)</f>
        <v/>
      </c>
    </row>
    <row r="90" spans="1:39" x14ac:dyDescent="0.2">
      <c r="A90" s="378" t="str">
        <f>IF(Detalle!A99="","",Detalle!A99)</f>
        <v/>
      </c>
      <c r="B90" s="373" t="str">
        <f>IF(Detalle!B99="","",Detalle!B99)</f>
        <v/>
      </c>
      <c r="C90" s="373" t="str">
        <f>IF(Detalle!C99="","",Detalle!C99)</f>
        <v/>
      </c>
      <c r="D90" s="525" t="str">
        <f>IF(Detalle!D99="","",Detalle!D99)</f>
        <v/>
      </c>
      <c r="E90" s="374" t="str">
        <f>IF(Detalle!E99=0,"",Detalle!E99)</f>
        <v/>
      </c>
      <c r="F90" s="374" t="str">
        <f>IF(Detalle!F99=0,"",Detalle!F99)</f>
        <v/>
      </c>
    </row>
    <row r="91" spans="1:39" ht="6.75" customHeight="1" x14ac:dyDescent="0.2">
      <c r="A91" s="379" t="s">
        <v>6131</v>
      </c>
      <c r="B91" s="399"/>
      <c r="C91" s="416"/>
      <c r="D91" s="415"/>
      <c r="E91" s="375"/>
      <c r="F91" s="375"/>
      <c r="H91" s="387"/>
      <c r="I91" s="387"/>
      <c r="J91" s="387"/>
      <c r="K91" s="387"/>
      <c r="L91" s="398"/>
      <c r="N91" s="396"/>
      <c r="O91" s="393"/>
      <c r="P91" s="393"/>
      <c r="Q91" s="393"/>
      <c r="R91" s="393"/>
      <c r="S91" s="396"/>
      <c r="T91" s="397"/>
      <c r="U91" s="397"/>
      <c r="V91" s="396"/>
      <c r="W91" s="397"/>
      <c r="X91" s="396"/>
      <c r="Y91" s="397"/>
      <c r="Z91" s="396"/>
      <c r="AA91" s="397"/>
      <c r="AB91" s="397"/>
      <c r="AC91" s="397"/>
      <c r="AD91" s="397"/>
      <c r="AE91" s="397"/>
      <c r="AF91" s="397"/>
      <c r="AG91" s="397"/>
      <c r="AH91" s="397"/>
      <c r="AI91" s="397"/>
      <c r="AJ91" s="397"/>
      <c r="AK91" s="397"/>
      <c r="AL91" s="397"/>
      <c r="AM91" s="397"/>
    </row>
    <row r="92" spans="1:39" ht="6.75" customHeight="1" x14ac:dyDescent="0.2">
      <c r="A92" s="412" t="s">
        <v>6131</v>
      </c>
      <c r="C92" s="404"/>
      <c r="D92" s="403"/>
      <c r="E92" s="376"/>
      <c r="F92" s="376"/>
      <c r="H92" s="387"/>
      <c r="I92" s="387"/>
      <c r="J92" s="387"/>
      <c r="K92" s="387"/>
      <c r="L92" s="398"/>
      <c r="N92" s="396"/>
      <c r="O92" s="393"/>
      <c r="P92" s="393"/>
      <c r="Q92" s="393"/>
      <c r="R92" s="393"/>
      <c r="S92" s="396"/>
      <c r="T92" s="397"/>
      <c r="U92" s="397"/>
      <c r="V92" s="396"/>
      <c r="W92" s="397"/>
      <c r="X92" s="396"/>
      <c r="Y92" s="397"/>
      <c r="Z92" s="396"/>
      <c r="AA92" s="397"/>
      <c r="AB92" s="397"/>
      <c r="AC92" s="397"/>
      <c r="AD92" s="397"/>
      <c r="AE92" s="397"/>
      <c r="AF92" s="397"/>
      <c r="AG92" s="397"/>
      <c r="AH92" s="397"/>
      <c r="AI92" s="397"/>
      <c r="AJ92" s="397"/>
      <c r="AK92" s="397"/>
      <c r="AL92" s="397"/>
      <c r="AM92" s="397"/>
    </row>
    <row r="93" spans="1:39" x14ac:dyDescent="0.2">
      <c r="A93" s="412" t="s">
        <v>6131</v>
      </c>
      <c r="E93" s="469" t="s">
        <v>8111</v>
      </c>
      <c r="F93" s="469">
        <f>SUM(F21:F90)</f>
        <v>0</v>
      </c>
    </row>
    <row r="94" spans="1:39" x14ac:dyDescent="0.2">
      <c r="A94" s="412" t="s">
        <v>6131</v>
      </c>
    </row>
    <row r="95" spans="1:39" x14ac:dyDescent="0.2">
      <c r="A95" s="412" t="s">
        <v>6131</v>
      </c>
    </row>
    <row r="96" spans="1:39" x14ac:dyDescent="0.2">
      <c r="A96" s="412" t="s">
        <v>6131</v>
      </c>
    </row>
    <row r="97" spans="1:55" s="392" customFormat="1" x14ac:dyDescent="0.2">
      <c r="A97" s="417" t="s">
        <v>8112</v>
      </c>
      <c r="B97" s="417"/>
      <c r="C97" s="423"/>
      <c r="D97" s="417"/>
      <c r="E97" s="424"/>
      <c r="F97" s="425"/>
      <c r="G97" s="395"/>
      <c r="H97" s="395"/>
      <c r="I97" s="395"/>
      <c r="J97" s="395"/>
      <c r="K97" s="395"/>
      <c r="L97" s="395"/>
      <c r="M97" s="395"/>
      <c r="N97" s="395"/>
      <c r="O97" s="395"/>
      <c r="P97" s="395"/>
      <c r="Q97" s="395"/>
      <c r="R97" s="395"/>
      <c r="S97" s="391"/>
      <c r="T97" s="391"/>
      <c r="U97" s="391"/>
      <c r="V97" s="395"/>
      <c r="W97" s="391"/>
      <c r="X97" s="395"/>
      <c r="Y97" s="391"/>
      <c r="Z97" s="395"/>
      <c r="AA97" s="391"/>
      <c r="AB97" s="391"/>
      <c r="AC97" s="391"/>
      <c r="AD97" s="391"/>
      <c r="AE97" s="391"/>
      <c r="AF97" s="391"/>
      <c r="AG97" s="391"/>
      <c r="AH97" s="391"/>
      <c r="AI97" s="391"/>
      <c r="AJ97" s="391"/>
      <c r="AK97" s="391"/>
      <c r="AL97" s="391"/>
      <c r="AM97" s="391"/>
      <c r="AN97" s="393"/>
      <c r="AO97" s="393"/>
      <c r="AP97" s="396"/>
      <c r="AQ97" s="396"/>
      <c r="AR97" s="397"/>
      <c r="AS97" s="396"/>
      <c r="AT97" s="397"/>
      <c r="AU97" s="396"/>
      <c r="AV97" s="397"/>
      <c r="AW97" s="396"/>
      <c r="AX97" s="397"/>
      <c r="AY97" s="396"/>
      <c r="AZ97" s="397"/>
      <c r="BA97" s="396"/>
      <c r="BB97" s="396"/>
      <c r="BC97" s="396"/>
    </row>
    <row r="98" spans="1:55" ht="6.75" customHeight="1" x14ac:dyDescent="0.2">
      <c r="A98" s="412" t="s">
        <v>6131</v>
      </c>
      <c r="C98" s="404"/>
      <c r="D98" s="412" t="s">
        <v>6131</v>
      </c>
      <c r="E98" s="405"/>
      <c r="F98" s="405"/>
      <c r="H98" s="387"/>
      <c r="I98" s="387"/>
      <c r="J98" s="387"/>
      <c r="K98" s="387"/>
      <c r="L98" s="398"/>
      <c r="N98" s="396"/>
      <c r="O98" s="393"/>
      <c r="P98" s="393"/>
      <c r="Q98" s="393"/>
      <c r="R98" s="393"/>
      <c r="S98" s="396"/>
      <c r="T98" s="397"/>
      <c r="U98" s="397"/>
      <c r="V98" s="396"/>
      <c r="W98" s="397"/>
      <c r="X98" s="396"/>
      <c r="Y98" s="397"/>
      <c r="Z98" s="396"/>
      <c r="AA98" s="397"/>
      <c r="AB98" s="397"/>
      <c r="AC98" s="397"/>
      <c r="AD98" s="397"/>
      <c r="AE98" s="397"/>
      <c r="AF98" s="397"/>
      <c r="AG98" s="397"/>
      <c r="AH98" s="397"/>
      <c r="AI98" s="397"/>
      <c r="AJ98" s="397"/>
      <c r="AK98" s="397"/>
      <c r="AL98" s="397"/>
      <c r="AM98" s="397"/>
    </row>
    <row r="99" spans="1:55" s="392" customFormat="1" x14ac:dyDescent="0.2">
      <c r="A99" s="426" t="s">
        <v>8113</v>
      </c>
      <c r="B99" s="425"/>
      <c r="C99" s="423"/>
      <c r="D99" s="426"/>
      <c r="E99" s="424"/>
      <c r="F99" s="425"/>
      <c r="G99" s="395"/>
      <c r="H99" s="395"/>
      <c r="I99" s="395"/>
      <c r="J99" s="395"/>
      <c r="K99" s="395"/>
      <c r="L99" s="395"/>
      <c r="M99" s="395"/>
      <c r="N99" s="395"/>
      <c r="O99" s="395"/>
      <c r="P99" s="395"/>
      <c r="Q99" s="395"/>
      <c r="R99" s="395"/>
      <c r="S99" s="391"/>
      <c r="T99" s="391"/>
      <c r="U99" s="391"/>
      <c r="V99" s="395"/>
      <c r="W99" s="391"/>
      <c r="X99" s="395"/>
      <c r="Y99" s="391"/>
      <c r="Z99" s="395"/>
      <c r="AA99" s="391"/>
      <c r="AB99" s="391"/>
      <c r="AC99" s="391"/>
      <c r="AD99" s="391"/>
      <c r="AE99" s="391"/>
      <c r="AF99" s="391"/>
      <c r="AG99" s="391"/>
      <c r="AH99" s="391"/>
      <c r="AI99" s="391"/>
      <c r="AJ99" s="391"/>
      <c r="AK99" s="391"/>
      <c r="AL99" s="391"/>
      <c r="AM99" s="391"/>
      <c r="AN99" s="393"/>
      <c r="AO99" s="393"/>
      <c r="AP99" s="396"/>
      <c r="AQ99" s="396"/>
      <c r="AR99" s="397"/>
      <c r="AS99" s="396"/>
      <c r="AT99" s="397"/>
      <c r="AU99" s="396"/>
      <c r="AV99" s="397"/>
      <c r="AW99" s="396"/>
      <c r="AX99" s="397"/>
      <c r="AY99" s="396"/>
      <c r="AZ99" s="397"/>
      <c r="BA99" s="396"/>
      <c r="BB99" s="396"/>
      <c r="BC99" s="396"/>
    </row>
    <row r="100" spans="1:55" s="392" customFormat="1" x14ac:dyDescent="0.2">
      <c r="A100" s="426" t="s">
        <v>8114</v>
      </c>
      <c r="B100" s="425"/>
      <c r="C100" s="423"/>
      <c r="D100" s="426"/>
      <c r="E100" s="424"/>
      <c r="F100" s="425"/>
      <c r="G100" s="395"/>
      <c r="H100" s="395"/>
      <c r="I100" s="395"/>
      <c r="J100" s="395"/>
      <c r="K100" s="395"/>
      <c r="L100" s="395"/>
      <c r="M100" s="395"/>
      <c r="N100" s="395"/>
      <c r="O100" s="395"/>
      <c r="P100" s="395"/>
      <c r="Q100" s="395"/>
      <c r="R100" s="395"/>
      <c r="S100" s="391"/>
      <c r="T100" s="391"/>
      <c r="U100" s="391"/>
      <c r="V100" s="395"/>
      <c r="W100" s="391"/>
      <c r="X100" s="395"/>
      <c r="Y100" s="391"/>
      <c r="Z100" s="395"/>
      <c r="AA100" s="391"/>
      <c r="AB100" s="391"/>
      <c r="AC100" s="391"/>
      <c r="AD100" s="391"/>
      <c r="AE100" s="391"/>
      <c r="AF100" s="391"/>
      <c r="AG100" s="391"/>
      <c r="AH100" s="391"/>
      <c r="AI100" s="391"/>
      <c r="AJ100" s="391"/>
      <c r="AK100" s="391"/>
      <c r="AL100" s="391"/>
      <c r="AM100" s="391"/>
      <c r="AN100" s="393"/>
      <c r="AO100" s="393"/>
      <c r="AP100" s="396"/>
      <c r="AQ100" s="396"/>
      <c r="AR100" s="397"/>
      <c r="AS100" s="396"/>
      <c r="AT100" s="397"/>
      <c r="AU100" s="396"/>
      <c r="AV100" s="397"/>
      <c r="AW100" s="396"/>
      <c r="AX100" s="397"/>
      <c r="AY100" s="396"/>
      <c r="AZ100" s="397"/>
      <c r="BA100" s="396"/>
      <c r="BB100" s="396"/>
      <c r="BC100" s="396"/>
    </row>
    <row r="101" spans="1:55" s="430" customFormat="1" x14ac:dyDescent="0.2">
      <c r="A101" s="427" t="s">
        <v>8115</v>
      </c>
      <c r="B101" s="428"/>
      <c r="C101" s="421"/>
      <c r="D101" s="427"/>
      <c r="E101" s="428"/>
      <c r="F101" s="429"/>
      <c r="G101" s="396"/>
      <c r="H101" s="396"/>
      <c r="I101" s="396"/>
      <c r="J101" s="396"/>
      <c r="K101" s="396"/>
      <c r="L101" s="396"/>
      <c r="M101" s="396"/>
      <c r="N101" s="396"/>
      <c r="O101" s="396"/>
      <c r="P101" s="396"/>
      <c r="Q101" s="396"/>
      <c r="R101" s="396"/>
      <c r="S101" s="397"/>
      <c r="T101" s="397"/>
      <c r="U101" s="397"/>
      <c r="V101" s="396"/>
      <c r="W101" s="397"/>
      <c r="X101" s="396"/>
      <c r="Y101" s="397"/>
      <c r="Z101" s="396"/>
      <c r="AA101" s="397"/>
      <c r="AB101" s="397"/>
      <c r="AC101" s="397"/>
      <c r="AD101" s="397"/>
      <c r="AE101" s="397"/>
      <c r="AF101" s="397"/>
      <c r="AG101" s="397"/>
      <c r="AH101" s="397"/>
      <c r="AI101" s="397"/>
      <c r="AJ101" s="397"/>
      <c r="AK101" s="397"/>
      <c r="AL101" s="397"/>
      <c r="AM101" s="397"/>
    </row>
    <row r="102" spans="1:55" s="430" customFormat="1" x14ac:dyDescent="0.2">
      <c r="A102" s="427" t="s">
        <v>8116</v>
      </c>
      <c r="B102" s="428"/>
      <c r="C102" s="421"/>
      <c r="D102" s="428"/>
      <c r="E102" s="428"/>
      <c r="F102" s="429"/>
      <c r="G102" s="396"/>
      <c r="H102" s="396"/>
      <c r="I102" s="396"/>
      <c r="J102" s="396"/>
      <c r="K102" s="396"/>
      <c r="L102" s="396"/>
      <c r="M102" s="396"/>
      <c r="N102" s="396"/>
      <c r="O102" s="396"/>
      <c r="P102" s="396"/>
      <c r="Q102" s="396"/>
      <c r="R102" s="396"/>
      <c r="S102" s="397"/>
      <c r="T102" s="397"/>
      <c r="U102" s="397"/>
      <c r="V102" s="396"/>
      <c r="W102" s="397"/>
      <c r="X102" s="396"/>
      <c r="Y102" s="397"/>
      <c r="Z102" s="396"/>
      <c r="AA102" s="397"/>
      <c r="AB102" s="397"/>
      <c r="AC102" s="397"/>
      <c r="AD102" s="397"/>
      <c r="AE102" s="397"/>
      <c r="AF102" s="397"/>
      <c r="AG102" s="397"/>
      <c r="AH102" s="397"/>
      <c r="AI102" s="397"/>
      <c r="AJ102" s="397"/>
      <c r="AK102" s="397"/>
      <c r="AL102" s="397"/>
      <c r="AM102" s="397"/>
    </row>
    <row r="103" spans="1:55" x14ac:dyDescent="0.2">
      <c r="A103" s="435" t="s">
        <v>6131</v>
      </c>
      <c r="B103" s="420"/>
      <c r="C103" s="421"/>
      <c r="D103" s="420"/>
      <c r="E103" s="422"/>
      <c r="F103" s="422"/>
    </row>
    <row r="104" spans="1:55" s="392" customFormat="1" x14ac:dyDescent="0.2">
      <c r="A104" s="436" t="s">
        <v>6131</v>
      </c>
      <c r="B104" s="417"/>
      <c r="C104" s="418"/>
      <c r="D104" s="417"/>
      <c r="E104" s="419"/>
      <c r="F104" s="417"/>
      <c r="G104" s="393"/>
      <c r="H104" s="393"/>
      <c r="I104" s="393"/>
      <c r="J104" s="393"/>
      <c r="K104" s="393"/>
      <c r="L104" s="393"/>
      <c r="M104" s="393"/>
      <c r="N104" s="393"/>
      <c r="O104" s="393"/>
      <c r="P104" s="393"/>
      <c r="Q104" s="393"/>
      <c r="R104" s="393"/>
      <c r="S104" s="394"/>
      <c r="T104" s="394"/>
      <c r="U104" s="394"/>
      <c r="V104" s="393"/>
      <c r="W104" s="394"/>
      <c r="X104" s="393"/>
      <c r="Y104" s="394"/>
      <c r="Z104" s="393"/>
      <c r="AA104" s="394"/>
      <c r="AB104" s="394"/>
      <c r="AC104" s="394"/>
      <c r="AD104" s="394"/>
      <c r="AE104" s="394"/>
      <c r="AF104" s="394"/>
      <c r="AG104" s="394"/>
      <c r="AH104" s="394"/>
      <c r="AI104" s="394"/>
      <c r="AJ104" s="394"/>
      <c r="AK104" s="394"/>
      <c r="AL104" s="394"/>
      <c r="AM104" s="394"/>
      <c r="AN104" s="393"/>
      <c r="AO104" s="393"/>
      <c r="AP104" s="396"/>
      <c r="AQ104" s="396"/>
      <c r="AR104" s="397"/>
      <c r="AS104" s="396"/>
      <c r="AT104" s="397"/>
      <c r="AU104" s="396"/>
      <c r="AV104" s="397"/>
      <c r="AW104" s="396"/>
      <c r="AX104" s="397"/>
      <c r="AY104" s="396"/>
      <c r="AZ104" s="397"/>
      <c r="BA104" s="396"/>
      <c r="BB104" s="396"/>
      <c r="BC104" s="396"/>
    </row>
    <row r="105" spans="1:55" x14ac:dyDescent="0.2">
      <c r="A105" s="420" t="s">
        <v>91</v>
      </c>
      <c r="B105" s="420"/>
      <c r="C105" s="421"/>
      <c r="D105" s="431" t="str">
        <f>RN</f>
        <v>Carlos Javier MuÑoz</v>
      </c>
      <c r="E105" s="422" t="s">
        <v>8117</v>
      </c>
      <c r="F105" s="422"/>
    </row>
    <row r="106" spans="1:55" x14ac:dyDescent="0.2">
      <c r="A106" s="420" t="s">
        <v>92</v>
      </c>
      <c r="B106" s="420"/>
      <c r="C106" s="418"/>
      <c r="D106" s="438" t="str">
        <f>Tel_RN</f>
        <v>934314666</v>
      </c>
      <c r="E106" s="422"/>
      <c r="F106" s="422"/>
    </row>
    <row r="107" spans="1:55" x14ac:dyDescent="0.2">
      <c r="A107" s="420" t="s">
        <v>93</v>
      </c>
      <c r="B107" s="420"/>
      <c r="C107" s="421"/>
      <c r="D107" s="483" t="str">
        <f>Email_RN</f>
        <v>carlos.munoz@sparkiberica.com</v>
      </c>
      <c r="E107" s="422"/>
      <c r="F107" s="422"/>
    </row>
  </sheetData>
  <autoFilter ref="A19:F107"/>
  <mergeCells count="4">
    <mergeCell ref="E8:F8"/>
    <mergeCell ref="B15:D15"/>
    <mergeCell ref="B16:D16"/>
    <mergeCell ref="B17:D17"/>
  </mergeCells>
  <dataValidations disablePrompts="1" count="1">
    <dataValidation type="list" allowBlank="1" showInputMessage="1" showErrorMessage="1" sqref="M98 M91:M92 F16">
      <formula1>"Sin Dieta,Media Dieta,Dieta Completa"</formula1>
    </dataValidation>
  </dataValidations>
  <pageMargins left="0.43307086614173229" right="0.51181102362204722" top="0.6692913385826772" bottom="0.98425196850393704" header="0" footer="0.27559055118110237"/>
  <pageSetup paperSize="9" fitToHeight="4" orientation="portrait" r:id="rId1"/>
  <headerFooter alignWithMargins="0">
    <oddFooter>&amp;C&amp;"Helvetica,Normal"&amp;8Página &amp;P de &amp;N
CIF: A-08421315 - SPARK IBERICA, SAU  C/ Miguel Hernandez 31-33 Polígon Gran Via Sud 08908 
L'Hospitalet Llobregat (Barcelona) Tel. 934314666    Fax. 934317808</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4:BC107"/>
  <sheetViews>
    <sheetView view="pageBreakPreview" zoomScaleNormal="100" zoomScaleSheetLayoutView="100" workbookViewId="0">
      <selection activeCell="D9" sqref="D9"/>
    </sheetView>
  </sheetViews>
  <sheetFormatPr baseColWidth="10" defaultRowHeight="11.25" x14ac:dyDescent="0.2"/>
  <cols>
    <col min="1" max="1" width="6.28515625" style="441" customWidth="1" collapsed="1"/>
    <col min="2" max="2" width="6.85546875" style="441" customWidth="1" collapsed="1"/>
    <col min="3" max="3" width="3.28515625" style="440" customWidth="1" collapsed="1"/>
    <col min="4" max="4" width="45.42578125" style="441" customWidth="1" collapsed="1"/>
    <col min="5" max="5" width="17" style="442" customWidth="1" collapsed="1"/>
    <col min="6" max="6" width="16" style="442" customWidth="1" collapsed="1"/>
    <col min="7" max="16384" width="11.42578125" style="442" collapsed="1"/>
  </cols>
  <sheetData>
    <row r="4" spans="1:6" x14ac:dyDescent="0.2">
      <c r="A4" s="451"/>
      <c r="B4" s="451"/>
      <c r="C4" s="452"/>
      <c r="D4" s="451"/>
      <c r="E4" s="453"/>
      <c r="F4" s="454" t="s">
        <v>8106</v>
      </c>
    </row>
    <row r="7" spans="1:6" x14ac:dyDescent="0.2">
      <c r="A7" s="455"/>
      <c r="B7" s="455"/>
      <c r="C7" s="456"/>
      <c r="D7" s="455"/>
      <c r="E7" s="556"/>
      <c r="F7" s="557" t="str">
        <f>Nombre_Cliente</f>
        <v>ENDESA DISTRIBUCION ELECTRICA S.L.</v>
      </c>
    </row>
    <row r="8" spans="1:6" x14ac:dyDescent="0.2">
      <c r="A8" s="455"/>
      <c r="B8" s="455"/>
      <c r="C8" s="456"/>
      <c r="D8" s="455"/>
      <c r="E8" s="658" t="str">
        <f>Dir_Cliente</f>
        <v>AVDA. VILANOVA, 12</v>
      </c>
      <c r="F8" s="658"/>
    </row>
    <row r="9" spans="1:6" x14ac:dyDescent="0.2">
      <c r="A9" s="455"/>
      <c r="B9" s="455"/>
      <c r="C9" s="456"/>
      <c r="D9" s="455"/>
      <c r="E9" s="556"/>
      <c r="F9" s="557" t="str">
        <f>CONCATENATE(IF(CP_Cliente="","",CP_Cliente)," ",Pobl_Cliente)</f>
        <v>08018 BARCELONA</v>
      </c>
    </row>
    <row r="10" spans="1:6" x14ac:dyDescent="0.2">
      <c r="A10" s="455"/>
      <c r="B10" s="455"/>
      <c r="C10" s="456"/>
      <c r="D10" s="458"/>
      <c r="E10" s="380"/>
      <c r="F10" s="380"/>
    </row>
    <row r="11" spans="1:6" x14ac:dyDescent="0.2">
      <c r="A11" s="455"/>
      <c r="B11" s="455"/>
      <c r="C11" s="456"/>
      <c r="D11" s="458"/>
      <c r="E11" s="380"/>
      <c r="F11" s="380"/>
    </row>
    <row r="12" spans="1:6" x14ac:dyDescent="0.2">
      <c r="A12" s="455"/>
      <c r="B12" s="455"/>
      <c r="C12" s="456"/>
      <c r="D12" s="458"/>
      <c r="E12" s="380" t="str">
        <f>IF(Interloc_Cliente="","",CONCATENATE("Atención de: ",Interloc_Cliente))</f>
        <v/>
      </c>
      <c r="F12" s="380"/>
    </row>
    <row r="13" spans="1:6" s="459" customFormat="1" x14ac:dyDescent="0.2">
      <c r="C13" s="460"/>
      <c r="D13" s="461"/>
      <c r="E13" s="380" t="str">
        <f>IF(Email_cliente="","",CONCATENATE("Email: ",Email_cliente))</f>
        <v/>
      </c>
      <c r="F13" s="381"/>
    </row>
    <row r="14" spans="1:6" x14ac:dyDescent="0.2">
      <c r="C14" s="456"/>
      <c r="D14" s="455"/>
      <c r="E14" s="380"/>
      <c r="F14" s="380"/>
    </row>
    <row r="15" spans="1:6" x14ac:dyDescent="0.2">
      <c r="A15" s="486" t="s">
        <v>8107</v>
      </c>
      <c r="B15" s="659" t="str">
        <f>CONCATENATE(Proy_COP,"-", Version_Ppto)</f>
        <v>19820-01</v>
      </c>
      <c r="C15" s="659"/>
      <c r="D15" s="659"/>
      <c r="E15" s="457"/>
      <c r="F15" s="457"/>
    </row>
    <row r="16" spans="1:6" x14ac:dyDescent="0.2">
      <c r="A16" s="486" t="s">
        <v>8108</v>
      </c>
      <c r="B16" s="660">
        <f>Fecha_Oferta</f>
        <v>42408</v>
      </c>
      <c r="C16" s="660"/>
      <c r="D16" s="660"/>
      <c r="E16" s="462"/>
      <c r="F16" s="457"/>
    </row>
    <row r="17" spans="1:6" x14ac:dyDescent="0.2">
      <c r="A17" s="486" t="s">
        <v>8109</v>
      </c>
      <c r="B17" s="659" t="str">
        <f>Titulo_Proy</f>
        <v>EDE ES SE VERNEDA NV IMP (ESTUDIO NUEVA SE VERNEDA)</v>
      </c>
      <c r="C17" s="659"/>
      <c r="D17" s="659"/>
      <c r="E17" s="457"/>
      <c r="F17" s="457"/>
    </row>
    <row r="18" spans="1:6" x14ac:dyDescent="0.2">
      <c r="A18" s="486"/>
      <c r="B18" s="486"/>
      <c r="C18" s="486"/>
      <c r="D18" s="486"/>
      <c r="E18" s="446"/>
      <c r="F18" s="447"/>
    </row>
    <row r="19" spans="1:6" s="463" customFormat="1" ht="21.75" customHeight="1" x14ac:dyDescent="0.2">
      <c r="A19" s="484" t="s">
        <v>141</v>
      </c>
      <c r="B19" s="484" t="s">
        <v>142</v>
      </c>
      <c r="C19" s="484" t="s">
        <v>143</v>
      </c>
      <c r="D19" s="484" t="s">
        <v>144</v>
      </c>
      <c r="E19" s="485" t="s">
        <v>8110</v>
      </c>
      <c r="F19" s="485" t="s">
        <v>7293</v>
      </c>
    </row>
    <row r="20" spans="1:6" s="463" customFormat="1" ht="6.75" customHeight="1" x14ac:dyDescent="0.2">
      <c r="A20" s="377" t="s">
        <v>6131</v>
      </c>
      <c r="B20" s="465"/>
      <c r="C20" s="465"/>
      <c r="D20" s="465"/>
      <c r="E20" s="489"/>
      <c r="F20" s="489"/>
    </row>
    <row r="21" spans="1:6" s="466" customFormat="1" x14ac:dyDescent="0.2">
      <c r="A21" s="378" t="str">
        <f>IF(Detalle!A30="","",Detalle!A30)</f>
        <v/>
      </c>
      <c r="B21" s="373" t="str">
        <f>IF(Detalle!B30="","",Detalle!B30)</f>
        <v/>
      </c>
      <c r="C21" s="373" t="str">
        <f>IF(Detalle!C30="","",Detalle!C30)</f>
        <v/>
      </c>
      <c r="D21" s="525" t="str">
        <f>IF(Detalle!D30="","",Detalle!D30)</f>
        <v/>
      </c>
      <c r="E21" s="374" t="str">
        <f>IF(Detalle!E30=0,"",Detalle!E30)</f>
        <v/>
      </c>
      <c r="F21" s="374" t="str">
        <f>IF(Detalle!F30=0,"",Detalle!F30)</f>
        <v/>
      </c>
    </row>
    <row r="22" spans="1:6" s="466" customFormat="1" x14ac:dyDescent="0.2">
      <c r="A22" s="378" t="str">
        <f>IF(Detalle!A31="","",Detalle!A31)</f>
        <v/>
      </c>
      <c r="B22" s="373" t="str">
        <f>IF(Detalle!B31="","",Detalle!B31)</f>
        <v/>
      </c>
      <c r="C22" s="373" t="str">
        <f>IF(Detalle!C31="","",Detalle!C31)</f>
        <v/>
      </c>
      <c r="D22" s="525" t="str">
        <f>IF(Detalle!D31="","",Detalle!D31)</f>
        <v/>
      </c>
      <c r="E22" s="374" t="str">
        <f>IF(Detalle!E31=0,"",Detalle!E31)</f>
        <v/>
      </c>
      <c r="F22" s="374" t="str">
        <f>IF(Detalle!F31=0,"",Detalle!F31)</f>
        <v/>
      </c>
    </row>
    <row r="23" spans="1:6" s="466" customFormat="1" x14ac:dyDescent="0.2">
      <c r="A23" s="378" t="str">
        <f>IF(Detalle!A32="","",Detalle!A32)</f>
        <v/>
      </c>
      <c r="B23" s="373" t="str">
        <f>IF(Detalle!B32="","",Detalle!B32)</f>
        <v/>
      </c>
      <c r="C23" s="373" t="str">
        <f>IF(Detalle!C32="","",Detalle!C32)</f>
        <v/>
      </c>
      <c r="D23" s="525" t="str">
        <f>IF(Detalle!D32="","",Detalle!D32)</f>
        <v/>
      </c>
      <c r="E23" s="374" t="str">
        <f>IF(Detalle!E32=0,"",Detalle!E32)</f>
        <v/>
      </c>
      <c r="F23" s="374" t="str">
        <f>IF(Detalle!F32=0,"",Detalle!F32)</f>
        <v/>
      </c>
    </row>
    <row r="24" spans="1:6" s="466" customFormat="1" x14ac:dyDescent="0.2">
      <c r="A24" s="378" t="str">
        <f>IF(Detalle!A33="","",Detalle!A33)</f>
        <v/>
      </c>
      <c r="B24" s="373" t="str">
        <f>IF(Detalle!B33="","",Detalle!B33)</f>
        <v/>
      </c>
      <c r="C24" s="373" t="str">
        <f>IF(Detalle!C33="","",Detalle!C33)</f>
        <v/>
      </c>
      <c r="D24" s="525" t="str">
        <f>IF(Detalle!D33="","",Detalle!D33)</f>
        <v/>
      </c>
      <c r="E24" s="374" t="str">
        <f>IF(Detalle!E33=0,"",Detalle!E33)</f>
        <v/>
      </c>
      <c r="F24" s="374" t="str">
        <f>IF(Detalle!F33=0,"",Detalle!F33)</f>
        <v/>
      </c>
    </row>
    <row r="25" spans="1:6" s="466" customFormat="1" x14ac:dyDescent="0.2">
      <c r="A25" s="378" t="str">
        <f>IF(Detalle!A34="","",Detalle!A34)</f>
        <v/>
      </c>
      <c r="B25" s="373" t="str">
        <f>IF(Detalle!B34="","",Detalle!B34)</f>
        <v/>
      </c>
      <c r="C25" s="373" t="str">
        <f>IF(Detalle!C34="","",Detalle!C34)</f>
        <v/>
      </c>
      <c r="D25" s="525" t="str">
        <f>IF(Detalle!D34="","",Detalle!D34)</f>
        <v/>
      </c>
      <c r="E25" s="374" t="str">
        <f>IF(Detalle!E34=0,"",Detalle!E34)</f>
        <v/>
      </c>
      <c r="F25" s="374" t="str">
        <f>IF(Detalle!F34=0,"",Detalle!F34)</f>
        <v/>
      </c>
    </row>
    <row r="26" spans="1:6" s="466" customFormat="1" x14ac:dyDescent="0.2">
      <c r="A26" s="378" t="str">
        <f>IF(Detalle!A35="","",Detalle!A35)</f>
        <v/>
      </c>
      <c r="B26" s="373" t="str">
        <f>IF(Detalle!B35="","",Detalle!B35)</f>
        <v/>
      </c>
      <c r="C26" s="373" t="str">
        <f>IF(Detalle!C35="","",Detalle!C35)</f>
        <v/>
      </c>
      <c r="D26" s="525" t="str">
        <f>IF(Detalle!D35="","",Detalle!D35)</f>
        <v/>
      </c>
      <c r="E26" s="374" t="str">
        <f>IF(Detalle!E35=0,"",Detalle!E35)</f>
        <v/>
      </c>
      <c r="F26" s="374" t="str">
        <f>IF(Detalle!F35=0,"",Detalle!F35)</f>
        <v/>
      </c>
    </row>
    <row r="27" spans="1:6" s="466" customFormat="1" x14ac:dyDescent="0.2">
      <c r="A27" s="378" t="str">
        <f>IF(Detalle!A36="","",Detalle!A36)</f>
        <v/>
      </c>
      <c r="B27" s="373" t="str">
        <f>IF(Detalle!B36="","",Detalle!B36)</f>
        <v/>
      </c>
      <c r="C27" s="373" t="str">
        <f>IF(Detalle!C36="","",Detalle!C36)</f>
        <v/>
      </c>
      <c r="D27" s="525" t="str">
        <f>IF(Detalle!D36="","",Detalle!D36)</f>
        <v/>
      </c>
      <c r="E27" s="374" t="str">
        <f>IF(Detalle!E36=0,"",Detalle!E36)</f>
        <v/>
      </c>
      <c r="F27" s="374" t="str">
        <f>IF(Detalle!F36=0,"",Detalle!F36)</f>
        <v/>
      </c>
    </row>
    <row r="28" spans="1:6" s="466" customFormat="1" x14ac:dyDescent="0.2">
      <c r="A28" s="378" t="str">
        <f>IF(Detalle!A37="","",Detalle!A37)</f>
        <v/>
      </c>
      <c r="B28" s="373" t="str">
        <f>IF(Detalle!B37="","",Detalle!B37)</f>
        <v/>
      </c>
      <c r="C28" s="373" t="str">
        <f>IF(Detalle!C37="","",Detalle!C37)</f>
        <v/>
      </c>
      <c r="D28" s="525" t="str">
        <f>IF(Detalle!D37="","",Detalle!D37)</f>
        <v/>
      </c>
      <c r="E28" s="374" t="str">
        <f>IF(Detalle!E37=0,"",Detalle!E37)</f>
        <v/>
      </c>
      <c r="F28" s="374" t="str">
        <f>IF(Detalle!F37=0,"",Detalle!F37)</f>
        <v/>
      </c>
    </row>
    <row r="29" spans="1:6" s="466" customFormat="1" x14ac:dyDescent="0.2">
      <c r="A29" s="378" t="str">
        <f>IF(Detalle!A38="","",Detalle!A38)</f>
        <v/>
      </c>
      <c r="B29" s="373" t="str">
        <f>IF(Detalle!B38="","",Detalle!B38)</f>
        <v/>
      </c>
      <c r="C29" s="373" t="str">
        <f>IF(Detalle!C38="","",Detalle!C38)</f>
        <v/>
      </c>
      <c r="D29" s="525" t="str">
        <f>IF(Detalle!D38="","",Detalle!D38)</f>
        <v/>
      </c>
      <c r="E29" s="374" t="str">
        <f>IF(Detalle!E38=0,"",Detalle!E38)</f>
        <v/>
      </c>
      <c r="F29" s="374" t="str">
        <f>IF(Detalle!F38=0,"",Detalle!F38)</f>
        <v/>
      </c>
    </row>
    <row r="30" spans="1:6" s="466" customFormat="1" x14ac:dyDescent="0.2">
      <c r="A30" s="378" t="str">
        <f>IF(Detalle!A39="","",Detalle!A39)</f>
        <v/>
      </c>
      <c r="B30" s="373" t="str">
        <f>IF(Detalle!B39="","",Detalle!B39)</f>
        <v/>
      </c>
      <c r="C30" s="373" t="str">
        <f>IF(Detalle!C39="","",Detalle!C39)</f>
        <v/>
      </c>
      <c r="D30" s="525" t="str">
        <f>IF(Detalle!D39="","",Detalle!D39)</f>
        <v/>
      </c>
      <c r="E30" s="374" t="str">
        <f>IF(Detalle!E39=0,"",Detalle!E39)</f>
        <v/>
      </c>
      <c r="F30" s="374" t="str">
        <f>IF(Detalle!F39=0,"",Detalle!F39)</f>
        <v/>
      </c>
    </row>
    <row r="31" spans="1:6" s="466" customFormat="1" x14ac:dyDescent="0.2">
      <c r="A31" s="378" t="str">
        <f>IF(Detalle!A40="","",Detalle!A40)</f>
        <v/>
      </c>
      <c r="B31" s="373" t="str">
        <f>IF(Detalle!B40="","",Detalle!B40)</f>
        <v/>
      </c>
      <c r="C31" s="373" t="str">
        <f>IF(Detalle!C40="","",Detalle!C40)</f>
        <v/>
      </c>
      <c r="D31" s="525" t="str">
        <f>IF(Detalle!D40="","",Detalle!D40)</f>
        <v/>
      </c>
      <c r="E31" s="374" t="str">
        <f>IF(Detalle!E40=0,"",Detalle!E40)</f>
        <v/>
      </c>
      <c r="F31" s="374" t="str">
        <f>IF(Detalle!F40=0,"",Detalle!F40)</f>
        <v/>
      </c>
    </row>
    <row r="32" spans="1:6" s="466" customFormat="1" x14ac:dyDescent="0.2">
      <c r="A32" s="378" t="str">
        <f>IF(Detalle!A41="","",Detalle!A41)</f>
        <v/>
      </c>
      <c r="B32" s="373" t="str">
        <f>IF(Detalle!B41="","",Detalle!B41)</f>
        <v/>
      </c>
      <c r="C32" s="373" t="str">
        <f>IF(Detalle!C41="","",Detalle!C41)</f>
        <v/>
      </c>
      <c r="D32" s="525" t="str">
        <f>IF(Detalle!D41="","",Detalle!D41)</f>
        <v/>
      </c>
      <c r="E32" s="374" t="str">
        <f>IF(Detalle!E41=0,"",Detalle!E41)</f>
        <v/>
      </c>
      <c r="F32" s="374" t="str">
        <f>IF(Detalle!F41=0,"",Detalle!F41)</f>
        <v/>
      </c>
    </row>
    <row r="33" spans="1:6" s="466" customFormat="1" x14ac:dyDescent="0.2">
      <c r="A33" s="378" t="str">
        <f>IF(Detalle!A42="","",Detalle!A42)</f>
        <v/>
      </c>
      <c r="B33" s="373" t="str">
        <f>IF(Detalle!B42="","",Detalle!B42)</f>
        <v/>
      </c>
      <c r="C33" s="373" t="str">
        <f>IF(Detalle!C42="","",Detalle!C42)</f>
        <v/>
      </c>
      <c r="D33" s="525" t="str">
        <f>IF(Detalle!D42="","",Detalle!D42)</f>
        <v/>
      </c>
      <c r="E33" s="374" t="str">
        <f>IF(Detalle!E42=0,"",Detalle!E42)</f>
        <v/>
      </c>
      <c r="F33" s="374" t="str">
        <f>IF(Detalle!F42=0,"",Detalle!F42)</f>
        <v/>
      </c>
    </row>
    <row r="34" spans="1:6" s="466" customFormat="1" x14ac:dyDescent="0.2">
      <c r="A34" s="378" t="str">
        <f>IF(Detalle!A43="","",Detalle!A43)</f>
        <v/>
      </c>
      <c r="B34" s="373" t="str">
        <f>IF(Detalle!B43="","",Detalle!B43)</f>
        <v/>
      </c>
      <c r="C34" s="373" t="str">
        <f>IF(Detalle!C43="","",Detalle!C43)</f>
        <v/>
      </c>
      <c r="D34" s="525" t="str">
        <f>IF(Detalle!D43="","",Detalle!D43)</f>
        <v/>
      </c>
      <c r="E34" s="374" t="str">
        <f>IF(Detalle!E43=0,"",Detalle!E43)</f>
        <v/>
      </c>
      <c r="F34" s="374" t="str">
        <f>IF(Detalle!F43=0,"",Detalle!F43)</f>
        <v/>
      </c>
    </row>
    <row r="35" spans="1:6" s="466" customFormat="1" x14ac:dyDescent="0.2">
      <c r="A35" s="378" t="str">
        <f>IF(Detalle!A44="","",Detalle!A44)</f>
        <v/>
      </c>
      <c r="B35" s="373" t="str">
        <f>IF(Detalle!B44="","",Detalle!B44)</f>
        <v/>
      </c>
      <c r="C35" s="373" t="str">
        <f>IF(Detalle!C44="","",Detalle!C44)</f>
        <v/>
      </c>
      <c r="D35" s="525" t="str">
        <f>IF(Detalle!D44="","",Detalle!D44)</f>
        <v/>
      </c>
      <c r="E35" s="374" t="str">
        <f>IF(Detalle!E44=0,"",Detalle!E44)</f>
        <v/>
      </c>
      <c r="F35" s="374" t="str">
        <f>IF(Detalle!F44=0,"",Detalle!F44)</f>
        <v/>
      </c>
    </row>
    <row r="36" spans="1:6" s="466" customFormat="1" x14ac:dyDescent="0.2">
      <c r="A36" s="378" t="str">
        <f>IF(Detalle!A45="","",Detalle!A45)</f>
        <v/>
      </c>
      <c r="B36" s="373" t="str">
        <f>IF(Detalle!B45="","",Detalle!B45)</f>
        <v/>
      </c>
      <c r="C36" s="373" t="str">
        <f>IF(Detalle!C45="","",Detalle!C45)</f>
        <v/>
      </c>
      <c r="D36" s="525" t="str">
        <f>IF(Detalle!D45="","",Detalle!D45)</f>
        <v/>
      </c>
      <c r="E36" s="374" t="str">
        <f>IF(Detalle!E45=0,"",Detalle!E45)</f>
        <v/>
      </c>
      <c r="F36" s="374" t="str">
        <f>IF(Detalle!F45=0,"",Detalle!F45)</f>
        <v/>
      </c>
    </row>
    <row r="37" spans="1:6" s="466" customFormat="1" x14ac:dyDescent="0.2">
      <c r="A37" s="378" t="str">
        <f>IF(Detalle!A46="","",Detalle!A46)</f>
        <v/>
      </c>
      <c r="B37" s="373" t="str">
        <f>IF(Detalle!B46="","",Detalle!B46)</f>
        <v/>
      </c>
      <c r="C37" s="373" t="str">
        <f>IF(Detalle!C46="","",Detalle!C46)</f>
        <v/>
      </c>
      <c r="D37" s="525" t="str">
        <f>IF(Detalle!D46="","",Detalle!D46)</f>
        <v/>
      </c>
      <c r="E37" s="374" t="str">
        <f>IF(Detalle!E46=0,"",Detalle!E46)</f>
        <v/>
      </c>
      <c r="F37" s="374" t="str">
        <f>IF(Detalle!F46=0,"",Detalle!F46)</f>
        <v/>
      </c>
    </row>
    <row r="38" spans="1:6" s="466" customFormat="1" x14ac:dyDescent="0.2">
      <c r="A38" s="378" t="str">
        <f>IF(Detalle!A47="","",Detalle!A47)</f>
        <v/>
      </c>
      <c r="B38" s="373" t="str">
        <f>IF(Detalle!B47="","",Detalle!B47)</f>
        <v/>
      </c>
      <c r="C38" s="373" t="str">
        <f>IF(Detalle!C47="","",Detalle!C47)</f>
        <v/>
      </c>
      <c r="D38" s="525" t="str">
        <f>IF(Detalle!D47="","",Detalle!D47)</f>
        <v/>
      </c>
      <c r="E38" s="374" t="str">
        <f>IF(Detalle!E47=0,"",Detalle!E47)</f>
        <v/>
      </c>
      <c r="F38" s="374" t="str">
        <f>IF(Detalle!F47=0,"",Detalle!F47)</f>
        <v/>
      </c>
    </row>
    <row r="39" spans="1:6" s="466" customFormat="1" x14ac:dyDescent="0.2">
      <c r="A39" s="378" t="str">
        <f>IF(Detalle!A48="","",Detalle!A48)</f>
        <v/>
      </c>
      <c r="B39" s="373" t="str">
        <f>IF(Detalle!B48="","",Detalle!B48)</f>
        <v/>
      </c>
      <c r="C39" s="373" t="str">
        <f>IF(Detalle!C48="","",Detalle!C48)</f>
        <v/>
      </c>
      <c r="D39" s="525" t="str">
        <f>IF(Detalle!D48="","",Detalle!D48)</f>
        <v/>
      </c>
      <c r="E39" s="374" t="str">
        <f>IF(Detalle!E48=0,"",Detalle!E48)</f>
        <v/>
      </c>
      <c r="F39" s="374" t="str">
        <f>IF(Detalle!F48=0,"",Detalle!F48)</f>
        <v/>
      </c>
    </row>
    <row r="40" spans="1:6" s="466" customFormat="1" x14ac:dyDescent="0.2">
      <c r="A40" s="378" t="str">
        <f>IF(Detalle!A49="","",Detalle!A49)</f>
        <v/>
      </c>
      <c r="B40" s="373" t="str">
        <f>IF(Detalle!B49="","",Detalle!B49)</f>
        <v/>
      </c>
      <c r="C40" s="373" t="str">
        <f>IF(Detalle!C49="","",Detalle!C49)</f>
        <v/>
      </c>
      <c r="D40" s="525" t="str">
        <f>IF(Detalle!D49="","",Detalle!D49)</f>
        <v/>
      </c>
      <c r="E40" s="374" t="str">
        <f>IF(Detalle!E49=0,"",Detalle!E49)</f>
        <v/>
      </c>
      <c r="F40" s="374" t="str">
        <f>IF(Detalle!F49=0,"",Detalle!F49)</f>
        <v/>
      </c>
    </row>
    <row r="41" spans="1:6" s="466" customFormat="1" x14ac:dyDescent="0.2">
      <c r="A41" s="378" t="str">
        <f>IF(Detalle!A50="","",Detalle!A50)</f>
        <v/>
      </c>
      <c r="B41" s="373" t="str">
        <f>IF(Detalle!B50="","",Detalle!B50)</f>
        <v/>
      </c>
      <c r="C41" s="373" t="str">
        <f>IF(Detalle!C50="","",Detalle!C50)</f>
        <v/>
      </c>
      <c r="D41" s="525" t="str">
        <f>IF(Detalle!D50="","",Detalle!D50)</f>
        <v/>
      </c>
      <c r="E41" s="374" t="str">
        <f>IF(Detalle!E50=0,"",Detalle!E50)</f>
        <v/>
      </c>
      <c r="F41" s="374" t="str">
        <f>IF(Detalle!F50=0,"",Detalle!F50)</f>
        <v/>
      </c>
    </row>
    <row r="42" spans="1:6" s="466" customFormat="1" x14ac:dyDescent="0.2">
      <c r="A42" s="378" t="str">
        <f>IF(Detalle!A51="","",Detalle!A51)</f>
        <v/>
      </c>
      <c r="B42" s="373" t="str">
        <f>IF(Detalle!B51="","",Detalle!B51)</f>
        <v/>
      </c>
      <c r="C42" s="373" t="str">
        <f>IF(Detalle!C51="","",Detalle!C51)</f>
        <v/>
      </c>
      <c r="D42" s="525" t="str">
        <f>IF(Detalle!D51="","",Detalle!D51)</f>
        <v/>
      </c>
      <c r="E42" s="374" t="str">
        <f>IF(Detalle!E51=0,"",Detalle!E51)</f>
        <v/>
      </c>
      <c r="F42" s="374" t="str">
        <f>IF(Detalle!F51=0,"",Detalle!F51)</f>
        <v/>
      </c>
    </row>
    <row r="43" spans="1:6" s="466" customFormat="1" x14ac:dyDescent="0.2">
      <c r="A43" s="378" t="str">
        <f>IF(Detalle!A52="","",Detalle!A52)</f>
        <v/>
      </c>
      <c r="B43" s="373" t="str">
        <f>IF(Detalle!B52="","",Detalle!B52)</f>
        <v/>
      </c>
      <c r="C43" s="373" t="str">
        <f>IF(Detalle!C52="","",Detalle!C52)</f>
        <v/>
      </c>
      <c r="D43" s="525" t="str">
        <f>IF(Detalle!D52="","",Detalle!D52)</f>
        <v/>
      </c>
      <c r="E43" s="374" t="str">
        <f>IF(Detalle!E52=0,"",Detalle!E52)</f>
        <v/>
      </c>
      <c r="F43" s="374" t="str">
        <f>IF(Detalle!F52=0,"",Detalle!F52)</f>
        <v/>
      </c>
    </row>
    <row r="44" spans="1:6" s="466" customFormat="1" x14ac:dyDescent="0.2">
      <c r="A44" s="378" t="str">
        <f>IF(Detalle!A53="","",Detalle!A53)</f>
        <v/>
      </c>
      <c r="B44" s="373" t="str">
        <f>IF(Detalle!B53="","",Detalle!B53)</f>
        <v/>
      </c>
      <c r="C44" s="373" t="str">
        <f>IF(Detalle!C53="","",Detalle!C53)</f>
        <v/>
      </c>
      <c r="D44" s="525" t="str">
        <f>IF(Detalle!D53="","",Detalle!D53)</f>
        <v/>
      </c>
      <c r="E44" s="374" t="str">
        <f>IF(Detalle!E53=0,"",Detalle!E53)</f>
        <v/>
      </c>
      <c r="F44" s="374" t="str">
        <f>IF(Detalle!F53=0,"",Detalle!F53)</f>
        <v/>
      </c>
    </row>
    <row r="45" spans="1:6" s="466" customFormat="1" x14ac:dyDescent="0.2">
      <c r="A45" s="378" t="str">
        <f>IF(Detalle!A54="","",Detalle!A54)</f>
        <v/>
      </c>
      <c r="B45" s="373" t="str">
        <f>IF(Detalle!B54="","",Detalle!B54)</f>
        <v/>
      </c>
      <c r="C45" s="373" t="str">
        <f>IF(Detalle!C54="","",Detalle!C54)</f>
        <v/>
      </c>
      <c r="D45" s="525" t="str">
        <f>IF(Detalle!D54="","",Detalle!D54)</f>
        <v/>
      </c>
      <c r="E45" s="374" t="str">
        <f>IF(Detalle!E54=0,"",Detalle!E54)</f>
        <v/>
      </c>
      <c r="F45" s="374" t="str">
        <f>IF(Detalle!F54=0,"",Detalle!F54)</f>
        <v/>
      </c>
    </row>
    <row r="46" spans="1:6" s="466" customFormat="1" x14ac:dyDescent="0.2">
      <c r="A46" s="378" t="str">
        <f>IF(Detalle!A55="","",Detalle!A55)</f>
        <v/>
      </c>
      <c r="B46" s="373" t="str">
        <f>IF(Detalle!B55="","",Detalle!B55)</f>
        <v/>
      </c>
      <c r="C46" s="373" t="str">
        <f>IF(Detalle!C55="","",Detalle!C55)</f>
        <v/>
      </c>
      <c r="D46" s="525" t="str">
        <f>IF(Detalle!D55="","",Detalle!D55)</f>
        <v/>
      </c>
      <c r="E46" s="374" t="str">
        <f>IF(Detalle!E55=0,"",Detalle!E55)</f>
        <v/>
      </c>
      <c r="F46" s="374" t="str">
        <f>IF(Detalle!F55=0,"",Detalle!F55)</f>
        <v/>
      </c>
    </row>
    <row r="47" spans="1:6" s="466" customFormat="1" x14ac:dyDescent="0.2">
      <c r="A47" s="378" t="str">
        <f>IF(Detalle!A56="","",Detalle!A56)</f>
        <v/>
      </c>
      <c r="B47" s="373" t="str">
        <f>IF(Detalle!B56="","",Detalle!B56)</f>
        <v/>
      </c>
      <c r="C47" s="373" t="str">
        <f>IF(Detalle!C56="","",Detalle!C56)</f>
        <v/>
      </c>
      <c r="D47" s="525" t="str">
        <f>IF(Detalle!D56="","",Detalle!D56)</f>
        <v/>
      </c>
      <c r="E47" s="374" t="str">
        <f>IF(Detalle!E56=0,"",Detalle!E56)</f>
        <v/>
      </c>
      <c r="F47" s="374" t="str">
        <f>IF(Detalle!F56=0,"",Detalle!F56)</f>
        <v/>
      </c>
    </row>
    <row r="48" spans="1:6" s="466" customFormat="1" x14ac:dyDescent="0.2">
      <c r="A48" s="378" t="str">
        <f>IF(Detalle!A57="","",Detalle!A57)</f>
        <v/>
      </c>
      <c r="B48" s="373" t="str">
        <f>IF(Detalle!B57="","",Detalle!B57)</f>
        <v/>
      </c>
      <c r="C48" s="373" t="str">
        <f>IF(Detalle!C57="","",Detalle!C57)</f>
        <v/>
      </c>
      <c r="D48" s="525" t="str">
        <f>IF(Detalle!D57="","",Detalle!D57)</f>
        <v/>
      </c>
      <c r="E48" s="374" t="str">
        <f>IF(Detalle!E57=0,"",Detalle!E57)</f>
        <v/>
      </c>
      <c r="F48" s="374" t="str">
        <f>IF(Detalle!F57=0,"",Detalle!F57)</f>
        <v/>
      </c>
    </row>
    <row r="49" spans="1:6" s="466" customFormat="1" x14ac:dyDescent="0.2">
      <c r="A49" s="378" t="str">
        <f>IF(Detalle!A58="","",Detalle!A58)</f>
        <v/>
      </c>
      <c r="B49" s="373" t="str">
        <f>IF(Detalle!B58="","",Detalle!B58)</f>
        <v/>
      </c>
      <c r="C49" s="373" t="str">
        <f>IF(Detalle!C58="","",Detalle!C58)</f>
        <v/>
      </c>
      <c r="D49" s="525" t="str">
        <f>IF(Detalle!D58="","",Detalle!D58)</f>
        <v/>
      </c>
      <c r="E49" s="374" t="str">
        <f>IF(Detalle!E58=0,"",Detalle!E58)</f>
        <v/>
      </c>
      <c r="F49" s="374" t="str">
        <f>IF(Detalle!F58=0,"",Detalle!F58)</f>
        <v/>
      </c>
    </row>
    <row r="50" spans="1:6" s="466" customFormat="1" x14ac:dyDescent="0.2">
      <c r="A50" s="378" t="str">
        <f>IF(Detalle!A59="","",Detalle!A59)</f>
        <v/>
      </c>
      <c r="B50" s="373" t="str">
        <f>IF(Detalle!B59="","",Detalle!B59)</f>
        <v/>
      </c>
      <c r="C50" s="373" t="str">
        <f>IF(Detalle!C59="","",Detalle!C59)</f>
        <v/>
      </c>
      <c r="D50" s="525" t="str">
        <f>IF(Detalle!D59="","",Detalle!D59)</f>
        <v/>
      </c>
      <c r="E50" s="374" t="str">
        <f>IF(Detalle!E59=0,"",Detalle!E59)</f>
        <v/>
      </c>
      <c r="F50" s="374" t="str">
        <f>IF(Detalle!F59=0,"",Detalle!F59)</f>
        <v/>
      </c>
    </row>
    <row r="51" spans="1:6" s="466" customFormat="1" x14ac:dyDescent="0.2">
      <c r="A51" s="378" t="str">
        <f>IF(Detalle!A60="","",Detalle!A60)</f>
        <v/>
      </c>
      <c r="B51" s="373" t="str">
        <f>IF(Detalle!B60="","",Detalle!B60)</f>
        <v/>
      </c>
      <c r="C51" s="373" t="str">
        <f>IF(Detalle!C60="","",Detalle!C60)</f>
        <v/>
      </c>
      <c r="D51" s="525" t="str">
        <f>IF(Detalle!D60="","",Detalle!D60)</f>
        <v/>
      </c>
      <c r="E51" s="374" t="str">
        <f>IF(Detalle!E60=0,"",Detalle!E60)</f>
        <v/>
      </c>
      <c r="F51" s="374" t="str">
        <f>IF(Detalle!F60=0,"",Detalle!F60)</f>
        <v/>
      </c>
    </row>
    <row r="52" spans="1:6" s="466" customFormat="1" x14ac:dyDescent="0.2">
      <c r="A52" s="378" t="str">
        <f>IF(Detalle!A61="","",Detalle!A61)</f>
        <v/>
      </c>
      <c r="B52" s="373" t="str">
        <f>IF(Detalle!B61="","",Detalle!B61)</f>
        <v/>
      </c>
      <c r="C52" s="373" t="str">
        <f>IF(Detalle!C61="","",Detalle!C61)</f>
        <v/>
      </c>
      <c r="D52" s="525" t="str">
        <f>IF(Detalle!D61="","",Detalle!D61)</f>
        <v/>
      </c>
      <c r="E52" s="374" t="str">
        <f>IF(Detalle!E61=0,"",Detalle!E61)</f>
        <v/>
      </c>
      <c r="F52" s="374" t="str">
        <f>IF(Detalle!F61=0,"",Detalle!F61)</f>
        <v/>
      </c>
    </row>
    <row r="53" spans="1:6" s="466" customFormat="1" x14ac:dyDescent="0.2">
      <c r="A53" s="378" t="str">
        <f>IF(Detalle!A62="","",Detalle!A62)</f>
        <v/>
      </c>
      <c r="B53" s="373" t="str">
        <f>IF(Detalle!B62="","",Detalle!B62)</f>
        <v/>
      </c>
      <c r="C53" s="373" t="str">
        <f>IF(Detalle!C62="","",Detalle!C62)</f>
        <v/>
      </c>
      <c r="D53" s="525" t="str">
        <f>IF(Detalle!D62="","",Detalle!D62)</f>
        <v/>
      </c>
      <c r="E53" s="374" t="str">
        <f>IF(Detalle!E62=0,"",Detalle!E62)</f>
        <v/>
      </c>
      <c r="F53" s="374" t="str">
        <f>IF(Detalle!F62=0,"",Detalle!F62)</f>
        <v/>
      </c>
    </row>
    <row r="54" spans="1:6" s="466" customFormat="1" x14ac:dyDescent="0.2">
      <c r="A54" s="378" t="str">
        <f>IF(Detalle!A63="","",Detalle!A63)</f>
        <v/>
      </c>
      <c r="B54" s="373" t="str">
        <f>IF(Detalle!B63="","",Detalle!B63)</f>
        <v/>
      </c>
      <c r="C54" s="373" t="str">
        <f>IF(Detalle!C63="","",Detalle!C63)</f>
        <v/>
      </c>
      <c r="D54" s="525" t="str">
        <f>IF(Detalle!D63="","",Detalle!D63)</f>
        <v/>
      </c>
      <c r="E54" s="374" t="str">
        <f>IF(Detalle!E63=0,"",Detalle!E63)</f>
        <v/>
      </c>
      <c r="F54" s="374" t="str">
        <f>IF(Detalle!F63=0,"",Detalle!F63)</f>
        <v/>
      </c>
    </row>
    <row r="55" spans="1:6" s="466" customFormat="1" x14ac:dyDescent="0.2">
      <c r="A55" s="378" t="str">
        <f>IF(Detalle!A64="","",Detalle!A64)</f>
        <v/>
      </c>
      <c r="B55" s="373" t="str">
        <f>IF(Detalle!B64="","",Detalle!B64)</f>
        <v/>
      </c>
      <c r="C55" s="373" t="str">
        <f>IF(Detalle!C64="","",Detalle!C64)</f>
        <v/>
      </c>
      <c r="D55" s="525" t="str">
        <f>IF(Detalle!D64="","",Detalle!D64)</f>
        <v/>
      </c>
      <c r="E55" s="374" t="str">
        <f>IF(Detalle!E64=0,"",Detalle!E64)</f>
        <v/>
      </c>
      <c r="F55" s="374" t="str">
        <f>IF(Detalle!F64=0,"",Detalle!F64)</f>
        <v/>
      </c>
    </row>
    <row r="56" spans="1:6" s="466" customFormat="1" x14ac:dyDescent="0.2">
      <c r="A56" s="378" t="str">
        <f>IF(Detalle!A65="","",Detalle!A65)</f>
        <v/>
      </c>
      <c r="B56" s="373" t="str">
        <f>IF(Detalle!B65="","",Detalle!B65)</f>
        <v/>
      </c>
      <c r="C56" s="373" t="str">
        <f>IF(Detalle!C65="","",Detalle!C65)</f>
        <v/>
      </c>
      <c r="D56" s="525" t="str">
        <f>IF(Detalle!D65="","",Detalle!D65)</f>
        <v/>
      </c>
      <c r="E56" s="374" t="str">
        <f>IF(Detalle!E65=0,"",Detalle!E65)</f>
        <v/>
      </c>
      <c r="F56" s="374" t="str">
        <f>IF(Detalle!F65=0,"",Detalle!F65)</f>
        <v/>
      </c>
    </row>
    <row r="57" spans="1:6" s="466" customFormat="1" x14ac:dyDescent="0.2">
      <c r="A57" s="378" t="str">
        <f>IF(Detalle!A66="","",Detalle!A66)</f>
        <v/>
      </c>
      <c r="B57" s="373" t="str">
        <f>IF(Detalle!B66="","",Detalle!B66)</f>
        <v/>
      </c>
      <c r="C57" s="373" t="str">
        <f>IF(Detalle!C66="","",Detalle!C66)</f>
        <v/>
      </c>
      <c r="D57" s="525" t="str">
        <f>IF(Detalle!D66="","",Detalle!D66)</f>
        <v/>
      </c>
      <c r="E57" s="374" t="str">
        <f>IF(Detalle!E66=0,"",Detalle!E66)</f>
        <v/>
      </c>
      <c r="F57" s="374" t="str">
        <f>IF(Detalle!F66=0,"",Detalle!F66)</f>
        <v/>
      </c>
    </row>
    <row r="58" spans="1:6" s="466" customFormat="1" x14ac:dyDescent="0.2">
      <c r="A58" s="378" t="str">
        <f>IF(Detalle!A67="","",Detalle!A67)</f>
        <v/>
      </c>
      <c r="B58" s="373" t="str">
        <f>IF(Detalle!B67="","",Detalle!B67)</f>
        <v/>
      </c>
      <c r="C58" s="373" t="str">
        <f>IF(Detalle!C67="","",Detalle!C67)</f>
        <v/>
      </c>
      <c r="D58" s="525" t="str">
        <f>IF(Detalle!D67="","",Detalle!D67)</f>
        <v/>
      </c>
      <c r="E58" s="374" t="str">
        <f>IF(Detalle!E67=0,"",Detalle!E67)</f>
        <v/>
      </c>
      <c r="F58" s="374" t="str">
        <f>IF(Detalle!F67=0,"",Detalle!F67)</f>
        <v/>
      </c>
    </row>
    <row r="59" spans="1:6" s="466" customFormat="1" x14ac:dyDescent="0.2">
      <c r="A59" s="378" t="str">
        <f>IF(Detalle!A68="","",Detalle!A68)</f>
        <v/>
      </c>
      <c r="B59" s="373" t="str">
        <f>IF(Detalle!B68="","",Detalle!B68)</f>
        <v/>
      </c>
      <c r="C59" s="373" t="str">
        <f>IF(Detalle!C68="","",Detalle!C68)</f>
        <v/>
      </c>
      <c r="D59" s="525" t="str">
        <f>IF(Detalle!D68="","",Detalle!D68)</f>
        <v/>
      </c>
      <c r="E59" s="374" t="str">
        <f>IF(Detalle!E68=0,"",Detalle!E68)</f>
        <v/>
      </c>
      <c r="F59" s="374" t="str">
        <f>IF(Detalle!F68=0,"",Detalle!F68)</f>
        <v/>
      </c>
    </row>
    <row r="60" spans="1:6" s="466" customFormat="1" x14ac:dyDescent="0.2">
      <c r="A60" s="378" t="str">
        <f>IF(Detalle!A69="","",Detalle!A69)</f>
        <v/>
      </c>
      <c r="B60" s="373" t="str">
        <f>IF(Detalle!B69="","",Detalle!B69)</f>
        <v/>
      </c>
      <c r="C60" s="373" t="str">
        <f>IF(Detalle!C69="","",Detalle!C69)</f>
        <v/>
      </c>
      <c r="D60" s="525" t="str">
        <f>IF(Detalle!D69="","",Detalle!D69)</f>
        <v/>
      </c>
      <c r="E60" s="374" t="str">
        <f>IF(Detalle!E69=0,"",Detalle!E69)</f>
        <v/>
      </c>
      <c r="F60" s="374" t="str">
        <f>IF(Detalle!F69=0,"",Detalle!F69)</f>
        <v/>
      </c>
    </row>
    <row r="61" spans="1:6" s="466" customFormat="1" x14ac:dyDescent="0.2">
      <c r="A61" s="378" t="str">
        <f>IF(Detalle!A70="","",Detalle!A70)</f>
        <v/>
      </c>
      <c r="B61" s="373" t="str">
        <f>IF(Detalle!B70="","",Detalle!B70)</f>
        <v/>
      </c>
      <c r="C61" s="373" t="str">
        <f>IF(Detalle!C70="","",Detalle!C70)</f>
        <v/>
      </c>
      <c r="D61" s="525" t="str">
        <f>IF(Detalle!D70="","",Detalle!D70)</f>
        <v/>
      </c>
      <c r="E61" s="374" t="str">
        <f>IF(Detalle!E70=0,"",Detalle!E70)</f>
        <v/>
      </c>
      <c r="F61" s="374" t="str">
        <f>IF(Detalle!F70=0,"",Detalle!F70)</f>
        <v/>
      </c>
    </row>
    <row r="62" spans="1:6" s="466" customFormat="1" x14ac:dyDescent="0.2">
      <c r="A62" s="378" t="str">
        <f>IF(Detalle!A71="","",Detalle!A71)</f>
        <v/>
      </c>
      <c r="B62" s="373" t="str">
        <f>IF(Detalle!B71="","",Detalle!B71)</f>
        <v/>
      </c>
      <c r="C62" s="373" t="str">
        <f>IF(Detalle!C71="","",Detalle!C71)</f>
        <v/>
      </c>
      <c r="D62" s="525" t="str">
        <f>IF(Detalle!D71="","",Detalle!D71)</f>
        <v/>
      </c>
      <c r="E62" s="374" t="str">
        <f>IF(Detalle!E71=0,"",Detalle!E71)</f>
        <v/>
      </c>
      <c r="F62" s="374" t="str">
        <f>IF(Detalle!F71=0,"",Detalle!F71)</f>
        <v/>
      </c>
    </row>
    <row r="63" spans="1:6" s="466" customFormat="1" x14ac:dyDescent="0.2">
      <c r="A63" s="378" t="str">
        <f>IF(Detalle!A72="","",Detalle!A72)</f>
        <v/>
      </c>
      <c r="B63" s="373" t="str">
        <f>IF(Detalle!B72="","",Detalle!B72)</f>
        <v/>
      </c>
      <c r="C63" s="373" t="str">
        <f>IF(Detalle!C72="","",Detalle!C72)</f>
        <v/>
      </c>
      <c r="D63" s="525" t="str">
        <f>IF(Detalle!D72="","",Detalle!D72)</f>
        <v/>
      </c>
      <c r="E63" s="374" t="str">
        <f>IF(Detalle!E72=0,"",Detalle!E72)</f>
        <v/>
      </c>
      <c r="F63" s="374" t="str">
        <f>IF(Detalle!F72=0,"",Detalle!F72)</f>
        <v/>
      </c>
    </row>
    <row r="64" spans="1:6" s="466" customFormat="1" x14ac:dyDescent="0.2">
      <c r="A64" s="378" t="str">
        <f>IF(Detalle!A73="","",Detalle!A73)</f>
        <v/>
      </c>
      <c r="B64" s="373" t="str">
        <f>IF(Detalle!B73="","",Detalle!B73)</f>
        <v/>
      </c>
      <c r="C64" s="373" t="str">
        <f>IF(Detalle!C73="","",Detalle!C73)</f>
        <v/>
      </c>
      <c r="D64" s="525" t="str">
        <f>IF(Detalle!D73="","",Detalle!D73)</f>
        <v/>
      </c>
      <c r="E64" s="374" t="str">
        <f>IF(Detalle!E73=0,"",Detalle!E73)</f>
        <v/>
      </c>
      <c r="F64" s="374" t="str">
        <f>IF(Detalle!F73=0,"",Detalle!F73)</f>
        <v/>
      </c>
    </row>
    <row r="65" spans="1:6" s="466" customFormat="1" x14ac:dyDescent="0.2">
      <c r="A65" s="378" t="str">
        <f>IF(Detalle!A74="","",Detalle!A74)</f>
        <v/>
      </c>
      <c r="B65" s="373" t="str">
        <f>IF(Detalle!B74="","",Detalle!B74)</f>
        <v/>
      </c>
      <c r="C65" s="373" t="str">
        <f>IF(Detalle!C74="","",Detalle!C74)</f>
        <v/>
      </c>
      <c r="D65" s="525" t="str">
        <f>IF(Detalle!D74="","",Detalle!D74)</f>
        <v/>
      </c>
      <c r="E65" s="374" t="str">
        <f>IF(Detalle!E74=0,"",Detalle!E74)</f>
        <v/>
      </c>
      <c r="F65" s="374" t="str">
        <f>IF(Detalle!F74=0,"",Detalle!F74)</f>
        <v/>
      </c>
    </row>
    <row r="66" spans="1:6" s="466" customFormat="1" x14ac:dyDescent="0.2">
      <c r="A66" s="378" t="str">
        <f>IF(Detalle!A75="","",Detalle!A75)</f>
        <v/>
      </c>
      <c r="B66" s="373" t="str">
        <f>IF(Detalle!B75="","",Detalle!B75)</f>
        <v/>
      </c>
      <c r="C66" s="373" t="str">
        <f>IF(Detalle!C75="","",Detalle!C75)</f>
        <v/>
      </c>
      <c r="D66" s="525" t="str">
        <f>IF(Detalle!D75="","",Detalle!D75)</f>
        <v/>
      </c>
      <c r="E66" s="374" t="str">
        <f>IF(Detalle!E75=0,"",Detalle!E75)</f>
        <v/>
      </c>
      <c r="F66" s="374" t="str">
        <f>IF(Detalle!F75=0,"",Detalle!F75)</f>
        <v/>
      </c>
    </row>
    <row r="67" spans="1:6" s="466" customFormat="1" x14ac:dyDescent="0.2">
      <c r="A67" s="378" t="str">
        <f>IF(Detalle!A76="","",Detalle!A76)</f>
        <v/>
      </c>
      <c r="B67" s="373" t="str">
        <f>IF(Detalle!B76="","",Detalle!B76)</f>
        <v/>
      </c>
      <c r="C67" s="373" t="str">
        <f>IF(Detalle!C76="","",Detalle!C76)</f>
        <v/>
      </c>
      <c r="D67" s="525" t="str">
        <f>IF(Detalle!D76="","",Detalle!D76)</f>
        <v/>
      </c>
      <c r="E67" s="374" t="str">
        <f>IF(Detalle!E76=0,"",Detalle!E76)</f>
        <v/>
      </c>
      <c r="F67" s="374" t="str">
        <f>IF(Detalle!F76=0,"",Detalle!F76)</f>
        <v/>
      </c>
    </row>
    <row r="68" spans="1:6" s="466" customFormat="1" x14ac:dyDescent="0.2">
      <c r="A68" s="378" t="str">
        <f>IF(Detalle!A77="","",Detalle!A77)</f>
        <v/>
      </c>
      <c r="B68" s="373" t="str">
        <f>IF(Detalle!B77="","",Detalle!B77)</f>
        <v/>
      </c>
      <c r="C68" s="373" t="str">
        <f>IF(Detalle!C77="","",Detalle!C77)</f>
        <v/>
      </c>
      <c r="D68" s="525" t="str">
        <f>IF(Detalle!D77="","",Detalle!D77)</f>
        <v/>
      </c>
      <c r="E68" s="374" t="str">
        <f>IF(Detalle!E77=0,"",Detalle!E77)</f>
        <v/>
      </c>
      <c r="F68" s="374" t="str">
        <f>IF(Detalle!F77=0,"",Detalle!F77)</f>
        <v/>
      </c>
    </row>
    <row r="69" spans="1:6" s="466" customFormat="1" x14ac:dyDescent="0.2">
      <c r="A69" s="378" t="str">
        <f>IF(Detalle!A78="","",Detalle!A78)</f>
        <v/>
      </c>
      <c r="B69" s="373" t="str">
        <f>IF(Detalle!B78="","",Detalle!B78)</f>
        <v/>
      </c>
      <c r="C69" s="373" t="str">
        <f>IF(Detalle!C78="","",Detalle!C78)</f>
        <v/>
      </c>
      <c r="D69" s="525" t="str">
        <f>IF(Detalle!D78="","",Detalle!D78)</f>
        <v/>
      </c>
      <c r="E69" s="374" t="str">
        <f>IF(Detalle!E78=0,"",Detalle!E78)</f>
        <v/>
      </c>
      <c r="F69" s="374" t="str">
        <f>IF(Detalle!F78=0,"",Detalle!F78)</f>
        <v/>
      </c>
    </row>
    <row r="70" spans="1:6" s="466" customFormat="1" x14ac:dyDescent="0.2">
      <c r="A70" s="378" t="str">
        <f>IF(Detalle!A79="","",Detalle!A79)</f>
        <v/>
      </c>
      <c r="B70" s="373" t="str">
        <f>IF(Detalle!B79="","",Detalle!B79)</f>
        <v/>
      </c>
      <c r="C70" s="373" t="str">
        <f>IF(Detalle!C79="","",Detalle!C79)</f>
        <v/>
      </c>
      <c r="D70" s="525" t="str">
        <f>IF(Detalle!D79="","",Detalle!D79)</f>
        <v/>
      </c>
      <c r="E70" s="374" t="str">
        <f>IF(Detalle!E79=0,"",Detalle!E79)</f>
        <v/>
      </c>
      <c r="F70" s="374" t="str">
        <f>IF(Detalle!F79=0,"",Detalle!F79)</f>
        <v/>
      </c>
    </row>
    <row r="71" spans="1:6" s="466" customFormat="1" x14ac:dyDescent="0.2">
      <c r="A71" s="378" t="str">
        <f>IF(Detalle!A80="","",Detalle!A80)</f>
        <v/>
      </c>
      <c r="B71" s="373" t="str">
        <f>IF(Detalle!B80="","",Detalle!B80)</f>
        <v/>
      </c>
      <c r="C71" s="373" t="str">
        <f>IF(Detalle!C80="","",Detalle!C80)</f>
        <v/>
      </c>
      <c r="D71" s="525" t="str">
        <f>IF(Detalle!D80="","",Detalle!D80)</f>
        <v/>
      </c>
      <c r="E71" s="374" t="str">
        <f>IF(Detalle!E80=0,"",Detalle!E80)</f>
        <v/>
      </c>
      <c r="F71" s="374" t="str">
        <f>IF(Detalle!F80=0,"",Detalle!F80)</f>
        <v/>
      </c>
    </row>
    <row r="72" spans="1:6" s="466" customFormat="1" x14ac:dyDescent="0.2">
      <c r="A72" s="378" t="str">
        <f>IF(Detalle!A81="","",Detalle!A81)</f>
        <v/>
      </c>
      <c r="B72" s="373" t="str">
        <f>IF(Detalle!B81="","",Detalle!B81)</f>
        <v/>
      </c>
      <c r="C72" s="373" t="str">
        <f>IF(Detalle!C81="","",Detalle!C81)</f>
        <v/>
      </c>
      <c r="D72" s="525" t="str">
        <f>IF(Detalle!D81="","",Detalle!D81)</f>
        <v/>
      </c>
      <c r="E72" s="374" t="str">
        <f>IF(Detalle!E81=0,"",Detalle!E81)</f>
        <v/>
      </c>
      <c r="F72" s="374" t="str">
        <f>IF(Detalle!F81=0,"",Detalle!F81)</f>
        <v/>
      </c>
    </row>
    <row r="73" spans="1:6" s="466" customFormat="1" x14ac:dyDescent="0.2">
      <c r="A73" s="378" t="str">
        <f>IF(Detalle!A82="","",Detalle!A82)</f>
        <v/>
      </c>
      <c r="B73" s="373" t="str">
        <f>IF(Detalle!B82="","",Detalle!B82)</f>
        <v/>
      </c>
      <c r="C73" s="373" t="str">
        <f>IF(Detalle!C82="","",Detalle!C82)</f>
        <v/>
      </c>
      <c r="D73" s="525" t="str">
        <f>IF(Detalle!D82="","",Detalle!D82)</f>
        <v/>
      </c>
      <c r="E73" s="374" t="str">
        <f>IF(Detalle!E82=0,"",Detalle!E82)</f>
        <v/>
      </c>
      <c r="F73" s="374" t="str">
        <f>IF(Detalle!F82=0,"",Detalle!F82)</f>
        <v/>
      </c>
    </row>
    <row r="74" spans="1:6" x14ac:dyDescent="0.2">
      <c r="A74" s="378" t="str">
        <f>IF(Detalle!A83="","",Detalle!A83)</f>
        <v/>
      </c>
      <c r="B74" s="373" t="str">
        <f>IF(Detalle!B83="","",Detalle!B83)</f>
        <v/>
      </c>
      <c r="C74" s="373" t="str">
        <f>IF(Detalle!C83="","",Detalle!C83)</f>
        <v/>
      </c>
      <c r="D74" s="525" t="str">
        <f>IF(Detalle!D83="","",Detalle!D83)</f>
        <v/>
      </c>
      <c r="E74" s="374" t="str">
        <f>IF(Detalle!E83=0,"",Detalle!E83)</f>
        <v/>
      </c>
      <c r="F74" s="374" t="str">
        <f>IF(Detalle!F83=0,"",Detalle!F83)</f>
        <v/>
      </c>
    </row>
    <row r="75" spans="1:6" s="444" customFormat="1" x14ac:dyDescent="0.2">
      <c r="A75" s="378" t="str">
        <f>IF(Detalle!A84="","",Detalle!A84)</f>
        <v/>
      </c>
      <c r="B75" s="373" t="str">
        <f>IF(Detalle!B84="","",Detalle!B84)</f>
        <v/>
      </c>
      <c r="C75" s="373" t="str">
        <f>IF(Detalle!C84="","",Detalle!C84)</f>
        <v/>
      </c>
      <c r="D75" s="525" t="str">
        <f>IF(Detalle!D84="","",Detalle!D84)</f>
        <v/>
      </c>
      <c r="E75" s="374" t="str">
        <f>IF(Detalle!E84=0,"",Detalle!E84)</f>
        <v/>
      </c>
      <c r="F75" s="374" t="str">
        <f>IF(Detalle!F84=0,"",Detalle!F84)</f>
        <v/>
      </c>
    </row>
    <row r="76" spans="1:6" s="444" customFormat="1" x14ac:dyDescent="0.2">
      <c r="A76" s="378" t="str">
        <f>IF(Detalle!A85="","",Detalle!A85)</f>
        <v/>
      </c>
      <c r="B76" s="373" t="str">
        <f>IF(Detalle!B85="","",Detalle!B85)</f>
        <v/>
      </c>
      <c r="C76" s="373" t="str">
        <f>IF(Detalle!C85="","",Detalle!C85)</f>
        <v/>
      </c>
      <c r="D76" s="525" t="str">
        <f>IF(Detalle!D85="","",Detalle!D85)</f>
        <v/>
      </c>
      <c r="E76" s="374" t="str">
        <f>IF(Detalle!E85=0,"",Detalle!E85)</f>
        <v/>
      </c>
      <c r="F76" s="374" t="str">
        <f>IF(Detalle!F85=0,"",Detalle!F85)</f>
        <v/>
      </c>
    </row>
    <row r="77" spans="1:6" s="444" customFormat="1" x14ac:dyDescent="0.2">
      <c r="A77" s="378" t="str">
        <f>IF(Detalle!A86="","",Detalle!A86)</f>
        <v/>
      </c>
      <c r="B77" s="373" t="str">
        <f>IF(Detalle!B86="","",Detalle!B86)</f>
        <v/>
      </c>
      <c r="C77" s="373" t="str">
        <f>IF(Detalle!C86="","",Detalle!C86)</f>
        <v/>
      </c>
      <c r="D77" s="525" t="str">
        <f>IF(Detalle!D86="","",Detalle!D86)</f>
        <v/>
      </c>
      <c r="E77" s="374" t="str">
        <f>IF(Detalle!E86=0,"",Detalle!E86)</f>
        <v/>
      </c>
      <c r="F77" s="374" t="str">
        <f>IF(Detalle!F86=0,"",Detalle!F86)</f>
        <v/>
      </c>
    </row>
    <row r="78" spans="1:6" s="444" customFormat="1" x14ac:dyDescent="0.2">
      <c r="A78" s="378" t="str">
        <f>IF(Detalle!A87="","",Detalle!A87)</f>
        <v/>
      </c>
      <c r="B78" s="373" t="str">
        <f>IF(Detalle!B87="","",Detalle!B87)</f>
        <v/>
      </c>
      <c r="C78" s="373" t="str">
        <f>IF(Detalle!C87="","",Detalle!C87)</f>
        <v/>
      </c>
      <c r="D78" s="525" t="str">
        <f>IF(Detalle!D87="","",Detalle!D87)</f>
        <v/>
      </c>
      <c r="E78" s="374" t="str">
        <f>IF(Detalle!E87=0,"",Detalle!E87)</f>
        <v/>
      </c>
      <c r="F78" s="374" t="str">
        <f>IF(Detalle!F87=0,"",Detalle!F87)</f>
        <v/>
      </c>
    </row>
    <row r="79" spans="1:6" s="482" customFormat="1" x14ac:dyDescent="0.2">
      <c r="A79" s="378" t="str">
        <f>IF(Detalle!A88="","",Detalle!A88)</f>
        <v/>
      </c>
      <c r="B79" s="373" t="str">
        <f>IF(Detalle!B88="","",Detalle!B88)</f>
        <v/>
      </c>
      <c r="C79" s="373" t="str">
        <f>IF(Detalle!C88="","",Detalle!C88)</f>
        <v/>
      </c>
      <c r="D79" s="525" t="str">
        <f>IF(Detalle!D88="","",Detalle!D88)</f>
        <v/>
      </c>
      <c r="E79" s="374" t="str">
        <f>IF(Detalle!E88=0,"",Detalle!E88)</f>
        <v/>
      </c>
      <c r="F79" s="374" t="str">
        <f>IF(Detalle!F88=0,"",Detalle!F88)</f>
        <v/>
      </c>
    </row>
    <row r="80" spans="1:6" s="482" customFormat="1" x14ac:dyDescent="0.2">
      <c r="A80" s="378" t="str">
        <f>IF(Detalle!A89="","",Detalle!A89)</f>
        <v/>
      </c>
      <c r="B80" s="373" t="str">
        <f>IF(Detalle!B89="","",Detalle!B89)</f>
        <v/>
      </c>
      <c r="C80" s="373" t="str">
        <f>IF(Detalle!C89="","",Detalle!C89)</f>
        <v/>
      </c>
      <c r="D80" s="525" t="str">
        <f>IF(Detalle!D89="","",Detalle!D89)</f>
        <v/>
      </c>
      <c r="E80" s="374" t="str">
        <f>IF(Detalle!E89=0,"",Detalle!E89)</f>
        <v/>
      </c>
      <c r="F80" s="374" t="str">
        <f>IF(Detalle!F89=0,"",Detalle!F89)</f>
        <v/>
      </c>
    </row>
    <row r="81" spans="1:39" x14ac:dyDescent="0.2">
      <c r="A81" s="378" t="str">
        <f>IF(Detalle!A90="","",Detalle!A90)</f>
        <v/>
      </c>
      <c r="B81" s="373" t="str">
        <f>IF(Detalle!B90="","",Detalle!B90)</f>
        <v/>
      </c>
      <c r="C81" s="373" t="str">
        <f>IF(Detalle!C90="","",Detalle!C90)</f>
        <v/>
      </c>
      <c r="D81" s="525" t="str">
        <f>IF(Detalle!D90="","",Detalle!D90)</f>
        <v/>
      </c>
      <c r="E81" s="374" t="str">
        <f>IF(Detalle!E90=0,"",Detalle!E90)</f>
        <v/>
      </c>
      <c r="F81" s="374" t="str">
        <f>IF(Detalle!F90=0,"",Detalle!F90)</f>
        <v/>
      </c>
    </row>
    <row r="82" spans="1:39" s="444" customFormat="1" x14ac:dyDescent="0.2">
      <c r="A82" s="378" t="str">
        <f>IF(Detalle!A91="","",Detalle!A91)</f>
        <v/>
      </c>
      <c r="B82" s="373" t="str">
        <f>IF(Detalle!B91="","",Detalle!B91)</f>
        <v/>
      </c>
      <c r="C82" s="373" t="str">
        <f>IF(Detalle!C91="","",Detalle!C91)</f>
        <v/>
      </c>
      <c r="D82" s="525" t="str">
        <f>IF(Detalle!D91="","",Detalle!D91)</f>
        <v/>
      </c>
      <c r="E82" s="374" t="str">
        <f>IF(Detalle!E91=0,"",Detalle!E91)</f>
        <v/>
      </c>
      <c r="F82" s="374" t="str">
        <f>IF(Detalle!F91=0,"",Detalle!F91)</f>
        <v/>
      </c>
    </row>
    <row r="83" spans="1:39" x14ac:dyDescent="0.2">
      <c r="A83" s="378" t="str">
        <f>IF(Detalle!A92="","",Detalle!A92)</f>
        <v/>
      </c>
      <c r="B83" s="373" t="str">
        <f>IF(Detalle!B92="","",Detalle!B92)</f>
        <v/>
      </c>
      <c r="C83" s="373" t="str">
        <f>IF(Detalle!C92="","",Detalle!C92)</f>
        <v/>
      </c>
      <c r="D83" s="525" t="str">
        <f>IF(Detalle!D92="","",Detalle!D92)</f>
        <v/>
      </c>
      <c r="E83" s="374" t="str">
        <f>IF(Detalle!E92=0,"",Detalle!E92)</f>
        <v/>
      </c>
      <c r="F83" s="374" t="str">
        <f>IF(Detalle!F92=0,"",Detalle!F92)</f>
        <v/>
      </c>
    </row>
    <row r="84" spans="1:39" x14ac:dyDescent="0.2">
      <c r="A84" s="378" t="str">
        <f>IF(Detalle!A93="","",Detalle!A93)</f>
        <v/>
      </c>
      <c r="B84" s="373" t="str">
        <f>IF(Detalle!B93="","",Detalle!B93)</f>
        <v/>
      </c>
      <c r="C84" s="373" t="str">
        <f>IF(Detalle!C93="","",Detalle!C93)</f>
        <v/>
      </c>
      <c r="D84" s="525" t="str">
        <f>IF(Detalle!D93="","",Detalle!D93)</f>
        <v/>
      </c>
      <c r="E84" s="374" t="str">
        <f>IF(Detalle!E93=0,"",Detalle!E93)</f>
        <v/>
      </c>
      <c r="F84" s="374" t="str">
        <f>IF(Detalle!F93=0,"",Detalle!F93)</f>
        <v/>
      </c>
    </row>
    <row r="85" spans="1:39" x14ac:dyDescent="0.2">
      <c r="A85" s="378" t="str">
        <f>IF(Detalle!A94="","",Detalle!A94)</f>
        <v/>
      </c>
      <c r="B85" s="373" t="str">
        <f>IF(Detalle!B94="","",Detalle!B94)</f>
        <v/>
      </c>
      <c r="C85" s="373" t="str">
        <f>IF(Detalle!C94="","",Detalle!C94)</f>
        <v/>
      </c>
      <c r="D85" s="525" t="str">
        <f>IF(Detalle!D94="","",Detalle!D94)</f>
        <v/>
      </c>
      <c r="E85" s="374" t="str">
        <f>IF(Detalle!E94=0,"",Detalle!E94)</f>
        <v/>
      </c>
      <c r="F85" s="374" t="str">
        <f>IF(Detalle!F94=0,"",Detalle!F94)</f>
        <v/>
      </c>
    </row>
    <row r="86" spans="1:39" x14ac:dyDescent="0.2">
      <c r="A86" s="378" t="str">
        <f>IF(Detalle!A95="","",Detalle!A95)</f>
        <v/>
      </c>
      <c r="B86" s="373" t="str">
        <f>IF(Detalle!B95="","",Detalle!B95)</f>
        <v/>
      </c>
      <c r="C86" s="373" t="str">
        <f>IF(Detalle!C95="","",Detalle!C95)</f>
        <v/>
      </c>
      <c r="D86" s="525" t="str">
        <f>IF(Detalle!D95="","",Detalle!D95)</f>
        <v/>
      </c>
      <c r="E86" s="374" t="str">
        <f>IF(Detalle!E95=0,"",Detalle!E95)</f>
        <v/>
      </c>
      <c r="F86" s="374" t="str">
        <f>IF(Detalle!F95=0,"",Detalle!F95)</f>
        <v/>
      </c>
    </row>
    <row r="87" spans="1:39" x14ac:dyDescent="0.2">
      <c r="A87" s="378" t="str">
        <f>IF(Detalle!A96="","",Detalle!A96)</f>
        <v/>
      </c>
      <c r="B87" s="373" t="str">
        <f>IF(Detalle!B96="","",Detalle!B96)</f>
        <v/>
      </c>
      <c r="C87" s="373" t="str">
        <f>IF(Detalle!C96="","",Detalle!C96)</f>
        <v/>
      </c>
      <c r="D87" s="525" t="str">
        <f>IF(Detalle!D96="","",Detalle!D96)</f>
        <v/>
      </c>
      <c r="E87" s="374" t="str">
        <f>IF(Detalle!E96=0,"",Detalle!E96)</f>
        <v/>
      </c>
      <c r="F87" s="374" t="str">
        <f>IF(Detalle!F96=0,"",Detalle!F96)</f>
        <v/>
      </c>
    </row>
    <row r="88" spans="1:39" x14ac:dyDescent="0.2">
      <c r="A88" s="378" t="str">
        <f>IF(Detalle!A97="","",Detalle!A97)</f>
        <v/>
      </c>
      <c r="B88" s="373" t="str">
        <f>IF(Detalle!B97="","",Detalle!B97)</f>
        <v/>
      </c>
      <c r="C88" s="373" t="str">
        <f>IF(Detalle!C97="","",Detalle!C97)</f>
        <v/>
      </c>
      <c r="D88" s="525" t="str">
        <f>IF(Detalle!D97="","",Detalle!D97)</f>
        <v/>
      </c>
      <c r="E88" s="374" t="str">
        <f>IF(Detalle!E97=0,"",Detalle!E97)</f>
        <v/>
      </c>
      <c r="F88" s="374" t="str">
        <f>IF(Detalle!F97=0,"",Detalle!F97)</f>
        <v/>
      </c>
    </row>
    <row r="89" spans="1:39" x14ac:dyDescent="0.2">
      <c r="A89" s="378" t="str">
        <f>IF(Detalle!A98="","",Detalle!A98)</f>
        <v/>
      </c>
      <c r="B89" s="373" t="str">
        <f>IF(Detalle!B98="","",Detalle!B98)</f>
        <v/>
      </c>
      <c r="C89" s="373" t="str">
        <f>IF(Detalle!C98="","",Detalle!C98)</f>
        <v/>
      </c>
      <c r="D89" s="525" t="str">
        <f>IF(Detalle!D98="","",Detalle!D98)</f>
        <v/>
      </c>
      <c r="E89" s="374" t="str">
        <f>IF(Detalle!E98=0,"",Detalle!E98)</f>
        <v/>
      </c>
      <c r="F89" s="374" t="str">
        <f>IF(Detalle!F98=0,"",Detalle!F98)</f>
        <v/>
      </c>
    </row>
    <row r="90" spans="1:39" x14ac:dyDescent="0.2">
      <c r="A90" s="378" t="str">
        <f>IF(Detalle!A99="","",Detalle!A99)</f>
        <v/>
      </c>
      <c r="B90" s="373" t="str">
        <f>IF(Detalle!B99="","",Detalle!B99)</f>
        <v/>
      </c>
      <c r="C90" s="373" t="str">
        <f>IF(Detalle!C99="","",Detalle!C99)</f>
        <v/>
      </c>
      <c r="D90" s="525" t="str">
        <f>IF(Detalle!D99="","",Detalle!D99)</f>
        <v/>
      </c>
      <c r="E90" s="374" t="str">
        <f>IF(Detalle!E99=0,"",Detalle!E99)</f>
        <v/>
      </c>
      <c r="F90" s="374" t="str">
        <f>IF(Detalle!F99=0,"",Detalle!F99)</f>
        <v/>
      </c>
    </row>
    <row r="91" spans="1:39" ht="6.75" customHeight="1" x14ac:dyDescent="0.2">
      <c r="A91" s="379" t="s">
        <v>6131</v>
      </c>
      <c r="B91" s="451"/>
      <c r="C91" s="468"/>
      <c r="D91" s="467"/>
      <c r="E91" s="375"/>
      <c r="F91" s="375"/>
      <c r="H91" s="439"/>
      <c r="I91" s="439"/>
      <c r="J91" s="439"/>
      <c r="K91" s="439"/>
      <c r="L91" s="450"/>
      <c r="N91" s="448"/>
      <c r="O91" s="445"/>
      <c r="P91" s="445"/>
      <c r="Q91" s="445"/>
      <c r="R91" s="445"/>
      <c r="S91" s="448"/>
      <c r="T91" s="449"/>
      <c r="U91" s="449"/>
      <c r="V91" s="448"/>
      <c r="W91" s="449"/>
      <c r="X91" s="448"/>
      <c r="Y91" s="449"/>
      <c r="Z91" s="448"/>
      <c r="AA91" s="449"/>
      <c r="AB91" s="449"/>
      <c r="AC91" s="449"/>
      <c r="AD91" s="449"/>
      <c r="AE91" s="449"/>
      <c r="AF91" s="449"/>
      <c r="AG91" s="449"/>
      <c r="AH91" s="449"/>
      <c r="AI91" s="449"/>
      <c r="AJ91" s="449"/>
      <c r="AK91" s="449"/>
      <c r="AL91" s="449"/>
      <c r="AM91" s="449"/>
    </row>
    <row r="92" spans="1:39" ht="6.75" customHeight="1" x14ac:dyDescent="0.2">
      <c r="A92" s="464" t="s">
        <v>6131</v>
      </c>
      <c r="C92" s="456"/>
      <c r="D92" s="455"/>
      <c r="E92" s="376"/>
      <c r="F92" s="376"/>
      <c r="H92" s="439"/>
      <c r="I92" s="439"/>
      <c r="J92" s="439"/>
      <c r="K92" s="439"/>
      <c r="L92" s="450"/>
      <c r="N92" s="448"/>
      <c r="O92" s="445"/>
      <c r="P92" s="445"/>
      <c r="Q92" s="445"/>
      <c r="R92" s="445"/>
      <c r="S92" s="448"/>
      <c r="T92" s="449"/>
      <c r="U92" s="449"/>
      <c r="V92" s="448"/>
      <c r="W92" s="449"/>
      <c r="X92" s="448"/>
      <c r="Y92" s="449"/>
      <c r="Z92" s="448"/>
      <c r="AA92" s="449"/>
      <c r="AB92" s="449"/>
      <c r="AC92" s="449"/>
      <c r="AD92" s="449"/>
      <c r="AE92" s="449"/>
      <c r="AF92" s="449"/>
      <c r="AG92" s="449"/>
      <c r="AH92" s="449"/>
      <c r="AI92" s="449"/>
      <c r="AJ92" s="449"/>
      <c r="AK92" s="449"/>
      <c r="AL92" s="449"/>
      <c r="AM92" s="449"/>
    </row>
    <row r="93" spans="1:39" x14ac:dyDescent="0.2">
      <c r="A93" s="464" t="s">
        <v>6131</v>
      </c>
      <c r="E93" s="469" t="s">
        <v>8111</v>
      </c>
      <c r="F93" s="469">
        <f>SUM(F21:F90)</f>
        <v>0</v>
      </c>
    </row>
    <row r="94" spans="1:39" x14ac:dyDescent="0.2">
      <c r="A94" s="464" t="s">
        <v>6131</v>
      </c>
    </row>
    <row r="95" spans="1:39" x14ac:dyDescent="0.2">
      <c r="A95" s="464" t="s">
        <v>6131</v>
      </c>
    </row>
    <row r="96" spans="1:39" x14ac:dyDescent="0.2">
      <c r="A96" s="464" t="s">
        <v>6131</v>
      </c>
    </row>
    <row r="97" spans="1:55" s="444" customFormat="1" x14ac:dyDescent="0.2">
      <c r="A97" s="469" t="s">
        <v>8112</v>
      </c>
      <c r="B97" s="469"/>
      <c r="C97" s="475"/>
      <c r="D97" s="469"/>
      <c r="E97" s="476"/>
      <c r="F97" s="477"/>
      <c r="G97" s="447"/>
      <c r="H97" s="447"/>
      <c r="I97" s="447"/>
      <c r="J97" s="447"/>
      <c r="K97" s="447"/>
      <c r="L97" s="447"/>
      <c r="M97" s="447"/>
      <c r="N97" s="447"/>
      <c r="O97" s="447"/>
      <c r="P97" s="447"/>
      <c r="Q97" s="447"/>
      <c r="R97" s="447"/>
      <c r="S97" s="443"/>
      <c r="T97" s="443"/>
      <c r="U97" s="443"/>
      <c r="V97" s="447"/>
      <c r="W97" s="443"/>
      <c r="X97" s="447"/>
      <c r="Y97" s="443"/>
      <c r="Z97" s="447"/>
      <c r="AA97" s="443"/>
      <c r="AB97" s="443"/>
      <c r="AC97" s="443"/>
      <c r="AD97" s="443"/>
      <c r="AE97" s="443"/>
      <c r="AF97" s="443"/>
      <c r="AG97" s="443"/>
      <c r="AH97" s="443"/>
      <c r="AI97" s="443"/>
      <c r="AJ97" s="443"/>
      <c r="AK97" s="443"/>
      <c r="AL97" s="443"/>
      <c r="AM97" s="443"/>
      <c r="AN97" s="445"/>
      <c r="AO97" s="445"/>
      <c r="AP97" s="448"/>
      <c r="AQ97" s="448"/>
      <c r="AR97" s="449"/>
      <c r="AS97" s="448"/>
      <c r="AT97" s="449"/>
      <c r="AU97" s="448"/>
      <c r="AV97" s="449"/>
      <c r="AW97" s="448"/>
      <c r="AX97" s="449"/>
      <c r="AY97" s="448"/>
      <c r="AZ97" s="449"/>
      <c r="BA97" s="448"/>
      <c r="BB97" s="448"/>
      <c r="BC97" s="448"/>
    </row>
    <row r="98" spans="1:55" ht="6.75" customHeight="1" x14ac:dyDescent="0.2">
      <c r="A98" s="464" t="s">
        <v>6131</v>
      </c>
      <c r="C98" s="456"/>
      <c r="D98" s="464" t="s">
        <v>6131</v>
      </c>
      <c r="E98" s="457"/>
      <c r="F98" s="457"/>
      <c r="H98" s="439"/>
      <c r="I98" s="439"/>
      <c r="J98" s="439"/>
      <c r="K98" s="439"/>
      <c r="L98" s="450"/>
      <c r="N98" s="448"/>
      <c r="O98" s="445"/>
      <c r="P98" s="445"/>
      <c r="Q98" s="445"/>
      <c r="R98" s="445"/>
      <c r="S98" s="448"/>
      <c r="T98" s="449"/>
      <c r="U98" s="449"/>
      <c r="V98" s="448"/>
      <c r="W98" s="449"/>
      <c r="X98" s="448"/>
      <c r="Y98" s="449"/>
      <c r="Z98" s="448"/>
      <c r="AA98" s="449"/>
      <c r="AB98" s="449"/>
      <c r="AC98" s="449"/>
      <c r="AD98" s="449"/>
      <c r="AE98" s="449"/>
      <c r="AF98" s="449"/>
      <c r="AG98" s="449"/>
      <c r="AH98" s="449"/>
      <c r="AI98" s="449"/>
      <c r="AJ98" s="449"/>
      <c r="AK98" s="449"/>
      <c r="AL98" s="449"/>
      <c r="AM98" s="449"/>
    </row>
    <row r="99" spans="1:55" s="444" customFormat="1" x14ac:dyDescent="0.2">
      <c r="A99" s="478" t="s">
        <v>8113</v>
      </c>
      <c r="B99" s="477"/>
      <c r="C99" s="475"/>
      <c r="D99" s="478"/>
      <c r="E99" s="476"/>
      <c r="F99" s="477"/>
      <c r="G99" s="447"/>
      <c r="H99" s="447"/>
      <c r="I99" s="447"/>
      <c r="J99" s="447"/>
      <c r="K99" s="447"/>
      <c r="L99" s="447"/>
      <c r="M99" s="447"/>
      <c r="N99" s="447"/>
      <c r="O99" s="447"/>
      <c r="P99" s="447"/>
      <c r="Q99" s="447"/>
      <c r="R99" s="447"/>
      <c r="S99" s="443"/>
      <c r="T99" s="443"/>
      <c r="U99" s="443"/>
      <c r="V99" s="447"/>
      <c r="W99" s="443"/>
      <c r="X99" s="447"/>
      <c r="Y99" s="443"/>
      <c r="Z99" s="447"/>
      <c r="AA99" s="443"/>
      <c r="AB99" s="443"/>
      <c r="AC99" s="443"/>
      <c r="AD99" s="443"/>
      <c r="AE99" s="443"/>
      <c r="AF99" s="443"/>
      <c r="AG99" s="443"/>
      <c r="AH99" s="443"/>
      <c r="AI99" s="443"/>
      <c r="AJ99" s="443"/>
      <c r="AK99" s="443"/>
      <c r="AL99" s="443"/>
      <c r="AM99" s="443"/>
      <c r="AN99" s="445"/>
      <c r="AO99" s="445"/>
      <c r="AP99" s="448"/>
      <c r="AQ99" s="448"/>
      <c r="AR99" s="449"/>
      <c r="AS99" s="448"/>
      <c r="AT99" s="449"/>
      <c r="AU99" s="448"/>
      <c r="AV99" s="449"/>
      <c r="AW99" s="448"/>
      <c r="AX99" s="449"/>
      <c r="AY99" s="448"/>
      <c r="AZ99" s="449"/>
      <c r="BA99" s="448"/>
      <c r="BB99" s="448"/>
      <c r="BC99" s="448"/>
    </row>
    <row r="100" spans="1:55" s="444" customFormat="1" x14ac:dyDescent="0.2">
      <c r="A100" s="478" t="s">
        <v>8114</v>
      </c>
      <c r="B100" s="477"/>
      <c r="C100" s="475"/>
      <c r="D100" s="478"/>
      <c r="E100" s="476"/>
      <c r="F100" s="477"/>
      <c r="G100" s="447"/>
      <c r="H100" s="447"/>
      <c r="I100" s="447"/>
      <c r="J100" s="447"/>
      <c r="K100" s="447"/>
      <c r="L100" s="447"/>
      <c r="M100" s="447"/>
      <c r="N100" s="447"/>
      <c r="O100" s="447"/>
      <c r="P100" s="447"/>
      <c r="Q100" s="447"/>
      <c r="R100" s="447"/>
      <c r="S100" s="443"/>
      <c r="T100" s="443"/>
      <c r="U100" s="443"/>
      <c r="V100" s="447"/>
      <c r="W100" s="443"/>
      <c r="X100" s="447"/>
      <c r="Y100" s="443"/>
      <c r="Z100" s="447"/>
      <c r="AA100" s="443"/>
      <c r="AB100" s="443"/>
      <c r="AC100" s="443"/>
      <c r="AD100" s="443"/>
      <c r="AE100" s="443"/>
      <c r="AF100" s="443"/>
      <c r="AG100" s="443"/>
      <c r="AH100" s="443"/>
      <c r="AI100" s="443"/>
      <c r="AJ100" s="443"/>
      <c r="AK100" s="443"/>
      <c r="AL100" s="443"/>
      <c r="AM100" s="443"/>
      <c r="AN100" s="445"/>
      <c r="AO100" s="445"/>
      <c r="AP100" s="448"/>
      <c r="AQ100" s="448"/>
      <c r="AR100" s="449"/>
      <c r="AS100" s="448"/>
      <c r="AT100" s="449"/>
      <c r="AU100" s="448"/>
      <c r="AV100" s="449"/>
      <c r="AW100" s="448"/>
      <c r="AX100" s="449"/>
      <c r="AY100" s="448"/>
      <c r="AZ100" s="449"/>
      <c r="BA100" s="448"/>
      <c r="BB100" s="448"/>
      <c r="BC100" s="448"/>
    </row>
    <row r="101" spans="1:55" s="482" customFormat="1" x14ac:dyDescent="0.2">
      <c r="A101" s="479" t="s">
        <v>8115</v>
      </c>
      <c r="B101" s="480"/>
      <c r="C101" s="473"/>
      <c r="D101" s="479"/>
      <c r="E101" s="480"/>
      <c r="F101" s="481"/>
      <c r="G101" s="448"/>
      <c r="H101" s="448"/>
      <c r="I101" s="448"/>
      <c r="J101" s="448"/>
      <c r="K101" s="448"/>
      <c r="L101" s="448"/>
      <c r="M101" s="448"/>
      <c r="N101" s="448"/>
      <c r="O101" s="448"/>
      <c r="P101" s="448"/>
      <c r="Q101" s="448"/>
      <c r="R101" s="448"/>
      <c r="S101" s="449"/>
      <c r="T101" s="449"/>
      <c r="U101" s="449"/>
      <c r="V101" s="448"/>
      <c r="W101" s="449"/>
      <c r="X101" s="448"/>
      <c r="Y101" s="449"/>
      <c r="Z101" s="448"/>
      <c r="AA101" s="449"/>
      <c r="AB101" s="449"/>
      <c r="AC101" s="449"/>
      <c r="AD101" s="449"/>
      <c r="AE101" s="449"/>
      <c r="AF101" s="449"/>
      <c r="AG101" s="449"/>
      <c r="AH101" s="449"/>
      <c r="AI101" s="449"/>
      <c r="AJ101" s="449"/>
      <c r="AK101" s="449"/>
      <c r="AL101" s="449"/>
      <c r="AM101" s="449"/>
    </row>
    <row r="102" spans="1:55" s="482" customFormat="1" x14ac:dyDescent="0.2">
      <c r="A102" s="479" t="s">
        <v>8116</v>
      </c>
      <c r="B102" s="480"/>
      <c r="C102" s="473"/>
      <c r="D102" s="480"/>
      <c r="E102" s="480"/>
      <c r="F102" s="481"/>
      <c r="G102" s="448"/>
      <c r="H102" s="448"/>
      <c r="I102" s="448"/>
      <c r="J102" s="448"/>
      <c r="K102" s="448"/>
      <c r="L102" s="448"/>
      <c r="M102" s="448"/>
      <c r="N102" s="448"/>
      <c r="O102" s="448"/>
      <c r="P102" s="448"/>
      <c r="Q102" s="448"/>
      <c r="R102" s="448"/>
      <c r="S102" s="449"/>
      <c r="T102" s="449"/>
      <c r="U102" s="449"/>
      <c r="V102" s="448"/>
      <c r="W102" s="449"/>
      <c r="X102" s="448"/>
      <c r="Y102" s="449"/>
      <c r="Z102" s="448"/>
      <c r="AA102" s="449"/>
      <c r="AB102" s="449"/>
      <c r="AC102" s="449"/>
      <c r="AD102" s="449"/>
      <c r="AE102" s="449"/>
      <c r="AF102" s="449"/>
      <c r="AG102" s="449"/>
      <c r="AH102" s="449"/>
      <c r="AI102" s="449"/>
      <c r="AJ102" s="449"/>
      <c r="AK102" s="449"/>
      <c r="AL102" s="449"/>
      <c r="AM102" s="449"/>
    </row>
    <row r="103" spans="1:55" x14ac:dyDescent="0.2">
      <c r="A103" s="487" t="s">
        <v>6131</v>
      </c>
      <c r="B103" s="472"/>
      <c r="C103" s="473"/>
      <c r="D103" s="472"/>
      <c r="E103" s="474"/>
      <c r="F103" s="474"/>
    </row>
    <row r="104" spans="1:55" s="444" customFormat="1" x14ac:dyDescent="0.2">
      <c r="A104" s="488" t="s">
        <v>6131</v>
      </c>
      <c r="B104" s="469"/>
      <c r="C104" s="470"/>
      <c r="D104" s="469"/>
      <c r="E104" s="471"/>
      <c r="F104" s="469"/>
      <c r="G104" s="445"/>
      <c r="H104" s="445"/>
      <c r="I104" s="445"/>
      <c r="J104" s="445"/>
      <c r="K104" s="445"/>
      <c r="L104" s="445"/>
      <c r="M104" s="445"/>
      <c r="N104" s="445"/>
      <c r="O104" s="445"/>
      <c r="P104" s="445"/>
      <c r="Q104" s="445"/>
      <c r="R104" s="445"/>
      <c r="S104" s="446"/>
      <c r="T104" s="446"/>
      <c r="U104" s="446"/>
      <c r="V104" s="445"/>
      <c r="W104" s="446"/>
      <c r="X104" s="445"/>
      <c r="Y104" s="446"/>
      <c r="Z104" s="445"/>
      <c r="AA104" s="446"/>
      <c r="AB104" s="446"/>
      <c r="AC104" s="446"/>
      <c r="AD104" s="446"/>
      <c r="AE104" s="446"/>
      <c r="AF104" s="446"/>
      <c r="AG104" s="446"/>
      <c r="AH104" s="446"/>
      <c r="AI104" s="446"/>
      <c r="AJ104" s="446"/>
      <c r="AK104" s="446"/>
      <c r="AL104" s="446"/>
      <c r="AM104" s="446"/>
      <c r="AN104" s="445"/>
      <c r="AO104" s="445"/>
      <c r="AP104" s="448"/>
      <c r="AQ104" s="448"/>
      <c r="AR104" s="449"/>
      <c r="AS104" s="448"/>
      <c r="AT104" s="449"/>
      <c r="AU104" s="448"/>
      <c r="AV104" s="449"/>
      <c r="AW104" s="448"/>
      <c r="AX104" s="449"/>
      <c r="AY104" s="448"/>
      <c r="AZ104" s="449"/>
      <c r="BA104" s="448"/>
      <c r="BB104" s="448"/>
      <c r="BC104" s="448"/>
    </row>
    <row r="105" spans="1:55" x14ac:dyDescent="0.2">
      <c r="A105" s="472" t="s">
        <v>91</v>
      </c>
      <c r="B105" s="472"/>
      <c r="C105" s="473"/>
      <c r="D105" s="483" t="str">
        <f>RN</f>
        <v>Carlos Javier MuÑoz</v>
      </c>
      <c r="E105" s="474" t="s">
        <v>8117</v>
      </c>
      <c r="F105" s="474"/>
    </row>
    <row r="106" spans="1:55" x14ac:dyDescent="0.2">
      <c r="A106" s="472" t="s">
        <v>92</v>
      </c>
      <c r="B106" s="472"/>
      <c r="C106" s="470"/>
      <c r="D106" s="493" t="str">
        <f>Tel_RN</f>
        <v>934314666</v>
      </c>
      <c r="E106" s="474"/>
      <c r="F106" s="474"/>
    </row>
    <row r="107" spans="1:55" x14ac:dyDescent="0.2">
      <c r="A107" s="472" t="s">
        <v>93</v>
      </c>
      <c r="B107" s="472"/>
      <c r="C107" s="473"/>
      <c r="D107" s="483" t="str">
        <f>Email_RN</f>
        <v>carlos.munoz@sparkiberica.com</v>
      </c>
      <c r="E107" s="474"/>
      <c r="F107" s="474"/>
    </row>
  </sheetData>
  <autoFilter ref="A19:F107"/>
  <mergeCells count="4">
    <mergeCell ref="E8:F8"/>
    <mergeCell ref="B15:D15"/>
    <mergeCell ref="B16:D16"/>
    <mergeCell ref="B17:D17"/>
  </mergeCells>
  <dataValidations count="1">
    <dataValidation type="list" allowBlank="1" showInputMessage="1" showErrorMessage="1" sqref="M98 M91:M92 F16">
      <formula1>"Sin Dieta,Media Dieta,Dieta Completa"</formula1>
    </dataValidation>
  </dataValidations>
  <pageMargins left="0.43307086614173229" right="0.51181102362204722" top="0.6692913385826772" bottom="0.98425196850393704" header="0" footer="0.27559055118110237"/>
  <pageSetup paperSize="9" fitToHeight="4" orientation="portrait" r:id="rId1"/>
  <headerFooter alignWithMargins="0">
    <oddFooter>&amp;C&amp;"Helvetica,Normal"&amp;8Página &amp;P de &amp;N
CIF: A-08421315 - SPARK IBERICA, SAU  C/ Miguel Hernandez 31-33 Polígon Gran Via Sud 08908 
L'Hospitalet Llobregat (Barcelona) Tel. 934314666    Fax. 934317808</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4:BC107"/>
  <sheetViews>
    <sheetView view="pageBreakPreview" zoomScaleNormal="100" zoomScaleSheetLayoutView="100" workbookViewId="0">
      <selection activeCell="D12" sqref="D12"/>
    </sheetView>
  </sheetViews>
  <sheetFormatPr baseColWidth="10" defaultRowHeight="11.25" x14ac:dyDescent="0.2"/>
  <cols>
    <col min="1" max="1" width="6.28515625" style="441" customWidth="1" collapsed="1"/>
    <col min="2" max="2" width="6.85546875" style="441" customWidth="1" collapsed="1"/>
    <col min="3" max="3" width="3.28515625" style="440" customWidth="1" collapsed="1"/>
    <col min="4" max="4" width="45.42578125" style="441" customWidth="1" collapsed="1"/>
    <col min="5" max="5" width="17" style="442" customWidth="1" collapsed="1"/>
    <col min="6" max="6" width="16" style="442" customWidth="1" collapsed="1"/>
    <col min="7" max="16384" width="11.42578125" style="442" collapsed="1"/>
  </cols>
  <sheetData>
    <row r="4" spans="1:6" x14ac:dyDescent="0.2">
      <c r="A4" s="451"/>
      <c r="B4" s="451"/>
      <c r="C4" s="452"/>
      <c r="D4" s="451"/>
      <c r="E4" s="453"/>
      <c r="F4" s="454" t="s">
        <v>8106</v>
      </c>
    </row>
    <row r="7" spans="1:6" x14ac:dyDescent="0.2">
      <c r="A7" s="455"/>
      <c r="B7" s="455"/>
      <c r="C7" s="456"/>
      <c r="D7" s="455"/>
      <c r="E7" s="556"/>
      <c r="F7" s="557" t="str">
        <f>Nombre_Cliente</f>
        <v>ENDESA DISTRIBUCION ELECTRICA S.L.</v>
      </c>
    </row>
    <row r="8" spans="1:6" x14ac:dyDescent="0.2">
      <c r="A8" s="455"/>
      <c r="B8" s="455"/>
      <c r="C8" s="456"/>
      <c r="D8" s="455"/>
      <c r="E8" s="658" t="str">
        <f>Dir_Cliente</f>
        <v>AVDA. VILANOVA, 12</v>
      </c>
      <c r="F8" s="658"/>
    </row>
    <row r="9" spans="1:6" x14ac:dyDescent="0.2">
      <c r="A9" s="455"/>
      <c r="B9" s="455"/>
      <c r="C9" s="456"/>
      <c r="D9" s="455"/>
      <c r="E9" s="556"/>
      <c r="F9" s="557" t="str">
        <f>CONCATENATE(IF(CP_Cliente="","",CP_Cliente)," ",Pobl_Cliente)</f>
        <v>08018 BARCELONA</v>
      </c>
    </row>
    <row r="10" spans="1:6" x14ac:dyDescent="0.2">
      <c r="A10" s="455"/>
      <c r="B10" s="455"/>
      <c r="C10" s="456"/>
      <c r="D10" s="458"/>
      <c r="E10" s="380"/>
      <c r="F10" s="380"/>
    </row>
    <row r="11" spans="1:6" x14ac:dyDescent="0.2">
      <c r="A11" s="455"/>
      <c r="B11" s="455"/>
      <c r="C11" s="456"/>
      <c r="D11" s="458"/>
      <c r="E11" s="380"/>
      <c r="F11" s="380"/>
    </row>
    <row r="12" spans="1:6" x14ac:dyDescent="0.2">
      <c r="A12" s="455"/>
      <c r="B12" s="455"/>
      <c r="C12" s="456"/>
      <c r="D12" s="458"/>
      <c r="E12" s="380" t="str">
        <f>IF(Interloc_Cliente="","",CONCATENATE("Atención de: ",Interloc_Cliente))</f>
        <v/>
      </c>
      <c r="F12" s="380"/>
    </row>
    <row r="13" spans="1:6" s="459" customFormat="1" x14ac:dyDescent="0.2">
      <c r="C13" s="460"/>
      <c r="D13" s="461"/>
      <c r="E13" s="380" t="str">
        <f>IF(Email_cliente="","",CONCATENATE("Email: ",Email_cliente))</f>
        <v/>
      </c>
      <c r="F13" s="381"/>
    </row>
    <row r="14" spans="1:6" x14ac:dyDescent="0.2">
      <c r="C14" s="456"/>
      <c r="D14" s="455"/>
      <c r="E14" s="380"/>
      <c r="F14" s="380"/>
    </row>
    <row r="15" spans="1:6" x14ac:dyDescent="0.2">
      <c r="A15" s="486" t="s">
        <v>8107</v>
      </c>
      <c r="B15" s="659" t="str">
        <f>CONCATENATE(Proy_COP,"-", Version_Ppto)</f>
        <v>19820-01</v>
      </c>
      <c r="C15" s="659"/>
      <c r="D15" s="659"/>
      <c r="E15" s="457"/>
      <c r="F15" s="457"/>
    </row>
    <row r="16" spans="1:6" x14ac:dyDescent="0.2">
      <c r="A16" s="486" t="s">
        <v>8108</v>
      </c>
      <c r="B16" s="660">
        <f>Fecha_Oferta</f>
        <v>42408</v>
      </c>
      <c r="C16" s="660"/>
      <c r="D16" s="660"/>
      <c r="E16" s="462"/>
      <c r="F16" s="457"/>
    </row>
    <row r="17" spans="1:6" x14ac:dyDescent="0.2">
      <c r="A17" s="486" t="s">
        <v>8109</v>
      </c>
      <c r="B17" s="659" t="str">
        <f>Titulo_Proy</f>
        <v>EDE ES SE VERNEDA NV IMP (ESTUDIO NUEVA SE VERNEDA)</v>
      </c>
      <c r="C17" s="659"/>
      <c r="D17" s="659"/>
      <c r="E17" s="457"/>
      <c r="F17" s="457"/>
    </row>
    <row r="18" spans="1:6" x14ac:dyDescent="0.2">
      <c r="A18" s="486"/>
      <c r="B18" s="486"/>
      <c r="C18" s="486"/>
      <c r="D18" s="486"/>
      <c r="E18" s="446"/>
      <c r="F18" s="447"/>
    </row>
    <row r="19" spans="1:6" s="463" customFormat="1" ht="21.75" customHeight="1" x14ac:dyDescent="0.2">
      <c r="A19" s="484" t="s">
        <v>141</v>
      </c>
      <c r="B19" s="484" t="s">
        <v>142</v>
      </c>
      <c r="C19" s="484" t="s">
        <v>143</v>
      </c>
      <c r="D19" s="484" t="s">
        <v>144</v>
      </c>
      <c r="E19" s="485" t="s">
        <v>8110</v>
      </c>
      <c r="F19" s="485" t="s">
        <v>7293</v>
      </c>
    </row>
    <row r="20" spans="1:6" s="463" customFormat="1" ht="6.75" customHeight="1" x14ac:dyDescent="0.2">
      <c r="A20" s="377" t="s">
        <v>6131</v>
      </c>
      <c r="B20" s="465"/>
      <c r="C20" s="465"/>
      <c r="D20" s="465"/>
      <c r="E20" s="489"/>
      <c r="F20" s="489"/>
    </row>
    <row r="21" spans="1:6" s="466" customFormat="1" x14ac:dyDescent="0.2">
      <c r="A21" s="378" t="str">
        <f>IF(Detalle!A30="","",Detalle!A30)</f>
        <v/>
      </c>
      <c r="B21" s="373" t="str">
        <f>IF(Detalle!B30="","",Detalle!B30)</f>
        <v/>
      </c>
      <c r="C21" s="373" t="str">
        <f>IF(Detalle!C30="","",Detalle!C30)</f>
        <v/>
      </c>
      <c r="D21" s="525" t="str">
        <f>IF(Detalle!D30="","",Detalle!D30)</f>
        <v/>
      </c>
      <c r="E21" s="374" t="str">
        <f>IF(Detalle!E30=0,"",Detalle!E30)</f>
        <v/>
      </c>
      <c r="F21" s="374" t="str">
        <f>IF(Detalle!F30=0,"",Detalle!F30)</f>
        <v/>
      </c>
    </row>
    <row r="22" spans="1:6" s="466" customFormat="1" x14ac:dyDescent="0.2">
      <c r="A22" s="378" t="str">
        <f>IF(Detalle!A31="","",Detalle!A31)</f>
        <v/>
      </c>
      <c r="B22" s="373" t="str">
        <f>IF(Detalle!B31="","",Detalle!B31)</f>
        <v/>
      </c>
      <c r="C22" s="373" t="str">
        <f>IF(Detalle!C31="","",Detalle!C31)</f>
        <v/>
      </c>
      <c r="D22" s="525" t="str">
        <f>IF(Detalle!D31="","",Detalle!D31)</f>
        <v/>
      </c>
      <c r="E22" s="374" t="str">
        <f>IF(Detalle!E31=0,"",Detalle!E31)</f>
        <v/>
      </c>
      <c r="F22" s="374" t="str">
        <f>IF(Detalle!F31=0,"",Detalle!F31)</f>
        <v/>
      </c>
    </row>
    <row r="23" spans="1:6" s="466" customFormat="1" x14ac:dyDescent="0.2">
      <c r="A23" s="378" t="str">
        <f>IF(Detalle!A32="","",Detalle!A32)</f>
        <v/>
      </c>
      <c r="B23" s="373" t="str">
        <f>IF(Detalle!B32="","",Detalle!B32)</f>
        <v/>
      </c>
      <c r="C23" s="373" t="str">
        <f>IF(Detalle!C32="","",Detalle!C32)</f>
        <v/>
      </c>
      <c r="D23" s="525" t="str">
        <f>IF(Detalle!D32="","",Detalle!D32)</f>
        <v/>
      </c>
      <c r="E23" s="374" t="str">
        <f>IF(Detalle!E32=0,"",Detalle!E32)</f>
        <v/>
      </c>
      <c r="F23" s="374" t="str">
        <f>IF(Detalle!F32=0,"",Detalle!F32)</f>
        <v/>
      </c>
    </row>
    <row r="24" spans="1:6" s="466" customFormat="1" x14ac:dyDescent="0.2">
      <c r="A24" s="378" t="str">
        <f>IF(Detalle!A33="","",Detalle!A33)</f>
        <v/>
      </c>
      <c r="B24" s="373" t="str">
        <f>IF(Detalle!B33="","",Detalle!B33)</f>
        <v/>
      </c>
      <c r="C24" s="373" t="str">
        <f>IF(Detalle!C33="","",Detalle!C33)</f>
        <v/>
      </c>
      <c r="D24" s="525" t="str">
        <f>IF(Detalle!D33="","",Detalle!D33)</f>
        <v/>
      </c>
      <c r="E24" s="374" t="str">
        <f>IF(Detalle!E33=0,"",Detalle!E33)</f>
        <v/>
      </c>
      <c r="F24" s="374" t="str">
        <f>IF(Detalle!F33=0,"",Detalle!F33)</f>
        <v/>
      </c>
    </row>
    <row r="25" spans="1:6" s="466" customFormat="1" x14ac:dyDescent="0.2">
      <c r="A25" s="378" t="str">
        <f>IF(Detalle!A34="","",Detalle!A34)</f>
        <v/>
      </c>
      <c r="B25" s="373" t="str">
        <f>IF(Detalle!B34="","",Detalle!B34)</f>
        <v/>
      </c>
      <c r="C25" s="373" t="str">
        <f>IF(Detalle!C34="","",Detalle!C34)</f>
        <v/>
      </c>
      <c r="D25" s="525" t="str">
        <f>IF(Detalle!D34="","",Detalle!D34)</f>
        <v/>
      </c>
      <c r="E25" s="374" t="str">
        <f>IF(Detalle!E34=0,"",Detalle!E34)</f>
        <v/>
      </c>
      <c r="F25" s="374" t="str">
        <f>IF(Detalle!F34=0,"",Detalle!F34)</f>
        <v/>
      </c>
    </row>
    <row r="26" spans="1:6" s="466" customFormat="1" x14ac:dyDescent="0.2">
      <c r="A26" s="378" t="str">
        <f>IF(Detalle!A35="","",Detalle!A35)</f>
        <v/>
      </c>
      <c r="B26" s="373" t="str">
        <f>IF(Detalle!B35="","",Detalle!B35)</f>
        <v/>
      </c>
      <c r="C26" s="373" t="str">
        <f>IF(Detalle!C35="","",Detalle!C35)</f>
        <v/>
      </c>
      <c r="D26" s="525" t="str">
        <f>IF(Detalle!D35="","",Detalle!D35)</f>
        <v/>
      </c>
      <c r="E26" s="374" t="str">
        <f>IF(Detalle!E35=0,"",Detalle!E35)</f>
        <v/>
      </c>
      <c r="F26" s="374" t="str">
        <f>IF(Detalle!F35=0,"",Detalle!F35)</f>
        <v/>
      </c>
    </row>
    <row r="27" spans="1:6" s="466" customFormat="1" x14ac:dyDescent="0.2">
      <c r="A27" s="378" t="str">
        <f>IF(Detalle!A36="","",Detalle!A36)</f>
        <v/>
      </c>
      <c r="B27" s="373" t="str">
        <f>IF(Detalle!B36="","",Detalle!B36)</f>
        <v/>
      </c>
      <c r="C27" s="373" t="str">
        <f>IF(Detalle!C36="","",Detalle!C36)</f>
        <v/>
      </c>
      <c r="D27" s="525" t="str">
        <f>IF(Detalle!D36="","",Detalle!D36)</f>
        <v/>
      </c>
      <c r="E27" s="374" t="str">
        <f>IF(Detalle!E36=0,"",Detalle!E36)</f>
        <v/>
      </c>
      <c r="F27" s="374" t="str">
        <f>IF(Detalle!F36=0,"",Detalle!F36)</f>
        <v/>
      </c>
    </row>
    <row r="28" spans="1:6" s="466" customFormat="1" x14ac:dyDescent="0.2">
      <c r="A28" s="378" t="str">
        <f>IF(Detalle!A37="","",Detalle!A37)</f>
        <v/>
      </c>
      <c r="B28" s="373" t="str">
        <f>IF(Detalle!B37="","",Detalle!B37)</f>
        <v/>
      </c>
      <c r="C28" s="373" t="str">
        <f>IF(Detalle!C37="","",Detalle!C37)</f>
        <v/>
      </c>
      <c r="D28" s="525" t="str">
        <f>IF(Detalle!D37="","",Detalle!D37)</f>
        <v/>
      </c>
      <c r="E28" s="374" t="str">
        <f>IF(Detalle!E37=0,"",Detalle!E37)</f>
        <v/>
      </c>
      <c r="F28" s="374" t="str">
        <f>IF(Detalle!F37=0,"",Detalle!F37)</f>
        <v/>
      </c>
    </row>
    <row r="29" spans="1:6" s="466" customFormat="1" x14ac:dyDescent="0.2">
      <c r="A29" s="378" t="str">
        <f>IF(Detalle!A38="","",Detalle!A38)</f>
        <v/>
      </c>
      <c r="B29" s="373" t="str">
        <f>IF(Detalle!B38="","",Detalle!B38)</f>
        <v/>
      </c>
      <c r="C29" s="373" t="str">
        <f>IF(Detalle!C38="","",Detalle!C38)</f>
        <v/>
      </c>
      <c r="D29" s="525" t="str">
        <f>IF(Detalle!D38="","",Detalle!D38)</f>
        <v/>
      </c>
      <c r="E29" s="374" t="str">
        <f>IF(Detalle!E38=0,"",Detalle!E38)</f>
        <v/>
      </c>
      <c r="F29" s="374" t="str">
        <f>IF(Detalle!F38=0,"",Detalle!F38)</f>
        <v/>
      </c>
    </row>
    <row r="30" spans="1:6" s="466" customFormat="1" x14ac:dyDescent="0.2">
      <c r="A30" s="378" t="str">
        <f>IF(Detalle!A39="","",Detalle!A39)</f>
        <v/>
      </c>
      <c r="B30" s="373" t="str">
        <f>IF(Detalle!B39="","",Detalle!B39)</f>
        <v/>
      </c>
      <c r="C30" s="373" t="str">
        <f>IF(Detalle!C39="","",Detalle!C39)</f>
        <v/>
      </c>
      <c r="D30" s="525" t="str">
        <f>IF(Detalle!D39="","",Detalle!D39)</f>
        <v/>
      </c>
      <c r="E30" s="374" t="str">
        <f>IF(Detalle!E39=0,"",Detalle!E39)</f>
        <v/>
      </c>
      <c r="F30" s="374" t="str">
        <f>IF(Detalle!F39=0,"",Detalle!F39)</f>
        <v/>
      </c>
    </row>
    <row r="31" spans="1:6" s="466" customFormat="1" x14ac:dyDescent="0.2">
      <c r="A31" s="378" t="str">
        <f>IF(Detalle!A40="","",Detalle!A40)</f>
        <v/>
      </c>
      <c r="B31" s="373" t="str">
        <f>IF(Detalle!B40="","",Detalle!B40)</f>
        <v/>
      </c>
      <c r="C31" s="373" t="str">
        <f>IF(Detalle!C40="","",Detalle!C40)</f>
        <v/>
      </c>
      <c r="D31" s="525" t="str">
        <f>IF(Detalle!D40="","",Detalle!D40)</f>
        <v/>
      </c>
      <c r="E31" s="374" t="str">
        <f>IF(Detalle!E40=0,"",Detalle!E40)</f>
        <v/>
      </c>
      <c r="F31" s="374" t="str">
        <f>IF(Detalle!F40=0,"",Detalle!F40)</f>
        <v/>
      </c>
    </row>
    <row r="32" spans="1:6" s="466" customFormat="1" x14ac:dyDescent="0.2">
      <c r="A32" s="378" t="str">
        <f>IF(Detalle!A41="","",Detalle!A41)</f>
        <v/>
      </c>
      <c r="B32" s="373" t="str">
        <f>IF(Detalle!B41="","",Detalle!B41)</f>
        <v/>
      </c>
      <c r="C32" s="373" t="str">
        <f>IF(Detalle!C41="","",Detalle!C41)</f>
        <v/>
      </c>
      <c r="D32" s="525" t="str">
        <f>IF(Detalle!D41="","",Detalle!D41)</f>
        <v/>
      </c>
      <c r="E32" s="374" t="str">
        <f>IF(Detalle!E41=0,"",Detalle!E41)</f>
        <v/>
      </c>
      <c r="F32" s="374" t="str">
        <f>IF(Detalle!F41=0,"",Detalle!F41)</f>
        <v/>
      </c>
    </row>
    <row r="33" spans="1:6" s="466" customFormat="1" x14ac:dyDescent="0.2">
      <c r="A33" s="378" t="str">
        <f>IF(Detalle!A42="","",Detalle!A42)</f>
        <v/>
      </c>
      <c r="B33" s="373" t="str">
        <f>IF(Detalle!B42="","",Detalle!B42)</f>
        <v/>
      </c>
      <c r="C33" s="373" t="str">
        <f>IF(Detalle!C42="","",Detalle!C42)</f>
        <v/>
      </c>
      <c r="D33" s="525" t="str">
        <f>IF(Detalle!D42="","",Detalle!D42)</f>
        <v/>
      </c>
      <c r="E33" s="374" t="str">
        <f>IF(Detalle!E42=0,"",Detalle!E42)</f>
        <v/>
      </c>
      <c r="F33" s="374" t="str">
        <f>IF(Detalle!F42=0,"",Detalle!F42)</f>
        <v/>
      </c>
    </row>
    <row r="34" spans="1:6" s="466" customFormat="1" x14ac:dyDescent="0.2">
      <c r="A34" s="378" t="str">
        <f>IF(Detalle!A43="","",Detalle!A43)</f>
        <v/>
      </c>
      <c r="B34" s="373" t="str">
        <f>IF(Detalle!B43="","",Detalle!B43)</f>
        <v/>
      </c>
      <c r="C34" s="373" t="str">
        <f>IF(Detalle!C43="","",Detalle!C43)</f>
        <v/>
      </c>
      <c r="D34" s="525" t="str">
        <f>IF(Detalle!D43="","",Detalle!D43)</f>
        <v/>
      </c>
      <c r="E34" s="374" t="str">
        <f>IF(Detalle!E43=0,"",Detalle!E43)</f>
        <v/>
      </c>
      <c r="F34" s="374" t="str">
        <f>IF(Detalle!F43=0,"",Detalle!F43)</f>
        <v/>
      </c>
    </row>
    <row r="35" spans="1:6" s="466" customFormat="1" x14ac:dyDescent="0.2">
      <c r="A35" s="378" t="str">
        <f>IF(Detalle!A44="","",Detalle!A44)</f>
        <v/>
      </c>
      <c r="B35" s="373" t="str">
        <f>IF(Detalle!B44="","",Detalle!B44)</f>
        <v/>
      </c>
      <c r="C35" s="373" t="str">
        <f>IF(Detalle!C44="","",Detalle!C44)</f>
        <v/>
      </c>
      <c r="D35" s="525" t="str">
        <f>IF(Detalle!D44="","",Detalle!D44)</f>
        <v/>
      </c>
      <c r="E35" s="374" t="str">
        <f>IF(Detalle!E44=0,"",Detalle!E44)</f>
        <v/>
      </c>
      <c r="F35" s="374" t="str">
        <f>IF(Detalle!F44=0,"",Detalle!F44)</f>
        <v/>
      </c>
    </row>
    <row r="36" spans="1:6" s="466" customFormat="1" x14ac:dyDescent="0.2">
      <c r="A36" s="378" t="str">
        <f>IF(Detalle!A45="","",Detalle!A45)</f>
        <v/>
      </c>
      <c r="B36" s="373" t="str">
        <f>IF(Detalle!B45="","",Detalle!B45)</f>
        <v/>
      </c>
      <c r="C36" s="373" t="str">
        <f>IF(Detalle!C45="","",Detalle!C45)</f>
        <v/>
      </c>
      <c r="D36" s="525" t="str">
        <f>IF(Detalle!D45="","",Detalle!D45)</f>
        <v/>
      </c>
      <c r="E36" s="374" t="str">
        <f>IF(Detalle!E45=0,"",Detalle!E45)</f>
        <v/>
      </c>
      <c r="F36" s="374" t="str">
        <f>IF(Detalle!F45=0,"",Detalle!F45)</f>
        <v/>
      </c>
    </row>
    <row r="37" spans="1:6" s="466" customFormat="1" x14ac:dyDescent="0.2">
      <c r="A37" s="378" t="str">
        <f>IF(Detalle!A46="","",Detalle!A46)</f>
        <v/>
      </c>
      <c r="B37" s="373" t="str">
        <f>IF(Detalle!B46="","",Detalle!B46)</f>
        <v/>
      </c>
      <c r="C37" s="373" t="str">
        <f>IF(Detalle!C46="","",Detalle!C46)</f>
        <v/>
      </c>
      <c r="D37" s="525" t="str">
        <f>IF(Detalle!D46="","",Detalle!D46)</f>
        <v/>
      </c>
      <c r="E37" s="374" t="str">
        <f>IF(Detalle!E46=0,"",Detalle!E46)</f>
        <v/>
      </c>
      <c r="F37" s="374" t="str">
        <f>IF(Detalle!F46=0,"",Detalle!F46)</f>
        <v/>
      </c>
    </row>
    <row r="38" spans="1:6" s="466" customFormat="1" x14ac:dyDescent="0.2">
      <c r="A38" s="378" t="str">
        <f>IF(Detalle!A47="","",Detalle!A47)</f>
        <v/>
      </c>
      <c r="B38" s="373" t="str">
        <f>IF(Detalle!B47="","",Detalle!B47)</f>
        <v/>
      </c>
      <c r="C38" s="373" t="str">
        <f>IF(Detalle!C47="","",Detalle!C47)</f>
        <v/>
      </c>
      <c r="D38" s="525" t="str">
        <f>IF(Detalle!D47="","",Detalle!D47)</f>
        <v/>
      </c>
      <c r="E38" s="374" t="str">
        <f>IF(Detalle!E47=0,"",Detalle!E47)</f>
        <v/>
      </c>
      <c r="F38" s="374" t="str">
        <f>IF(Detalle!F47=0,"",Detalle!F47)</f>
        <v/>
      </c>
    </row>
    <row r="39" spans="1:6" s="466" customFormat="1" x14ac:dyDescent="0.2">
      <c r="A39" s="378" t="str">
        <f>IF(Detalle!A48="","",Detalle!A48)</f>
        <v/>
      </c>
      <c r="B39" s="373" t="str">
        <f>IF(Detalle!B48="","",Detalle!B48)</f>
        <v/>
      </c>
      <c r="C39" s="373" t="str">
        <f>IF(Detalle!C48="","",Detalle!C48)</f>
        <v/>
      </c>
      <c r="D39" s="525" t="str">
        <f>IF(Detalle!D48="","",Detalle!D48)</f>
        <v/>
      </c>
      <c r="E39" s="374" t="str">
        <f>IF(Detalle!E48=0,"",Detalle!E48)</f>
        <v/>
      </c>
      <c r="F39" s="374" t="str">
        <f>IF(Detalle!F48=0,"",Detalle!F48)</f>
        <v/>
      </c>
    </row>
    <row r="40" spans="1:6" s="466" customFormat="1" x14ac:dyDescent="0.2">
      <c r="A40" s="378" t="str">
        <f>IF(Detalle!A49="","",Detalle!A49)</f>
        <v/>
      </c>
      <c r="B40" s="373" t="str">
        <f>IF(Detalle!B49="","",Detalle!B49)</f>
        <v/>
      </c>
      <c r="C40" s="373" t="str">
        <f>IF(Detalle!C49="","",Detalle!C49)</f>
        <v/>
      </c>
      <c r="D40" s="525" t="str">
        <f>IF(Detalle!D49="","",Detalle!D49)</f>
        <v/>
      </c>
      <c r="E40" s="374" t="str">
        <f>IF(Detalle!E49=0,"",Detalle!E49)</f>
        <v/>
      </c>
      <c r="F40" s="374" t="str">
        <f>IF(Detalle!F49=0,"",Detalle!F49)</f>
        <v/>
      </c>
    </row>
    <row r="41" spans="1:6" s="466" customFormat="1" x14ac:dyDescent="0.2">
      <c r="A41" s="378" t="str">
        <f>IF(Detalle!A50="","",Detalle!A50)</f>
        <v/>
      </c>
      <c r="B41" s="373" t="str">
        <f>IF(Detalle!B50="","",Detalle!B50)</f>
        <v/>
      </c>
      <c r="C41" s="373" t="str">
        <f>IF(Detalle!C50="","",Detalle!C50)</f>
        <v/>
      </c>
      <c r="D41" s="525" t="str">
        <f>IF(Detalle!D50="","",Detalle!D50)</f>
        <v/>
      </c>
      <c r="E41" s="374" t="str">
        <f>IF(Detalle!E50=0,"",Detalle!E50)</f>
        <v/>
      </c>
      <c r="F41" s="374" t="str">
        <f>IF(Detalle!F50=0,"",Detalle!F50)</f>
        <v/>
      </c>
    </row>
    <row r="42" spans="1:6" s="466" customFormat="1" x14ac:dyDescent="0.2">
      <c r="A42" s="378" t="str">
        <f>IF(Detalle!A51="","",Detalle!A51)</f>
        <v/>
      </c>
      <c r="B42" s="373" t="str">
        <f>IF(Detalle!B51="","",Detalle!B51)</f>
        <v/>
      </c>
      <c r="C42" s="373" t="str">
        <f>IF(Detalle!C51="","",Detalle!C51)</f>
        <v/>
      </c>
      <c r="D42" s="525" t="str">
        <f>IF(Detalle!D51="","",Detalle!D51)</f>
        <v/>
      </c>
      <c r="E42" s="374" t="str">
        <f>IF(Detalle!E51=0,"",Detalle!E51)</f>
        <v/>
      </c>
      <c r="F42" s="374" t="str">
        <f>IF(Detalle!F51=0,"",Detalle!F51)</f>
        <v/>
      </c>
    </row>
    <row r="43" spans="1:6" s="466" customFormat="1" x14ac:dyDescent="0.2">
      <c r="A43" s="378" t="str">
        <f>IF(Detalle!A52="","",Detalle!A52)</f>
        <v/>
      </c>
      <c r="B43" s="373" t="str">
        <f>IF(Detalle!B52="","",Detalle!B52)</f>
        <v/>
      </c>
      <c r="C43" s="373" t="str">
        <f>IF(Detalle!C52="","",Detalle!C52)</f>
        <v/>
      </c>
      <c r="D43" s="525" t="str">
        <f>IF(Detalle!D52="","",Detalle!D52)</f>
        <v/>
      </c>
      <c r="E43" s="374" t="str">
        <f>IF(Detalle!E52=0,"",Detalle!E52)</f>
        <v/>
      </c>
      <c r="F43" s="374" t="str">
        <f>IF(Detalle!F52=0,"",Detalle!F52)</f>
        <v/>
      </c>
    </row>
    <row r="44" spans="1:6" s="466" customFormat="1" x14ac:dyDescent="0.2">
      <c r="A44" s="378" t="str">
        <f>IF(Detalle!A53="","",Detalle!A53)</f>
        <v/>
      </c>
      <c r="B44" s="373" t="str">
        <f>IF(Detalle!B53="","",Detalle!B53)</f>
        <v/>
      </c>
      <c r="C44" s="373" t="str">
        <f>IF(Detalle!C53="","",Detalle!C53)</f>
        <v/>
      </c>
      <c r="D44" s="525" t="str">
        <f>IF(Detalle!D53="","",Detalle!D53)</f>
        <v/>
      </c>
      <c r="E44" s="374" t="str">
        <f>IF(Detalle!E53=0,"",Detalle!E53)</f>
        <v/>
      </c>
      <c r="F44" s="374" t="str">
        <f>IF(Detalle!F53=0,"",Detalle!F53)</f>
        <v/>
      </c>
    </row>
    <row r="45" spans="1:6" s="466" customFormat="1" x14ac:dyDescent="0.2">
      <c r="A45" s="378" t="str">
        <f>IF(Detalle!A54="","",Detalle!A54)</f>
        <v/>
      </c>
      <c r="B45" s="373" t="str">
        <f>IF(Detalle!B54="","",Detalle!B54)</f>
        <v/>
      </c>
      <c r="C45" s="373" t="str">
        <f>IF(Detalle!C54="","",Detalle!C54)</f>
        <v/>
      </c>
      <c r="D45" s="525" t="str">
        <f>IF(Detalle!D54="","",Detalle!D54)</f>
        <v/>
      </c>
      <c r="E45" s="374" t="str">
        <f>IF(Detalle!E54=0,"",Detalle!E54)</f>
        <v/>
      </c>
      <c r="F45" s="374" t="str">
        <f>IF(Detalle!F54=0,"",Detalle!F54)</f>
        <v/>
      </c>
    </row>
    <row r="46" spans="1:6" s="466" customFormat="1" x14ac:dyDescent="0.2">
      <c r="A46" s="378" t="str">
        <f>IF(Detalle!A55="","",Detalle!A55)</f>
        <v/>
      </c>
      <c r="B46" s="373" t="str">
        <f>IF(Detalle!B55="","",Detalle!B55)</f>
        <v/>
      </c>
      <c r="C46" s="373" t="str">
        <f>IF(Detalle!C55="","",Detalle!C55)</f>
        <v/>
      </c>
      <c r="D46" s="525" t="str">
        <f>IF(Detalle!D55="","",Detalle!D55)</f>
        <v/>
      </c>
      <c r="E46" s="374" t="str">
        <f>IF(Detalle!E55=0,"",Detalle!E55)</f>
        <v/>
      </c>
      <c r="F46" s="374" t="str">
        <f>IF(Detalle!F55=0,"",Detalle!F55)</f>
        <v/>
      </c>
    </row>
    <row r="47" spans="1:6" s="466" customFormat="1" x14ac:dyDescent="0.2">
      <c r="A47" s="378" t="str">
        <f>IF(Detalle!A56="","",Detalle!A56)</f>
        <v/>
      </c>
      <c r="B47" s="373" t="str">
        <f>IF(Detalle!B56="","",Detalle!B56)</f>
        <v/>
      </c>
      <c r="C47" s="373" t="str">
        <f>IF(Detalle!C56="","",Detalle!C56)</f>
        <v/>
      </c>
      <c r="D47" s="525" t="str">
        <f>IF(Detalle!D56="","",Detalle!D56)</f>
        <v/>
      </c>
      <c r="E47" s="374" t="str">
        <f>IF(Detalle!E56=0,"",Detalle!E56)</f>
        <v/>
      </c>
      <c r="F47" s="374" t="str">
        <f>IF(Detalle!F56=0,"",Detalle!F56)</f>
        <v/>
      </c>
    </row>
    <row r="48" spans="1:6" s="466" customFormat="1" x14ac:dyDescent="0.2">
      <c r="A48" s="378" t="str">
        <f>IF(Detalle!A57="","",Detalle!A57)</f>
        <v/>
      </c>
      <c r="B48" s="373" t="str">
        <f>IF(Detalle!B57="","",Detalle!B57)</f>
        <v/>
      </c>
      <c r="C48" s="373" t="str">
        <f>IF(Detalle!C57="","",Detalle!C57)</f>
        <v/>
      </c>
      <c r="D48" s="525" t="str">
        <f>IF(Detalle!D57="","",Detalle!D57)</f>
        <v/>
      </c>
      <c r="E48" s="374" t="str">
        <f>IF(Detalle!E57=0,"",Detalle!E57)</f>
        <v/>
      </c>
      <c r="F48" s="374" t="str">
        <f>IF(Detalle!F57=0,"",Detalle!F57)</f>
        <v/>
      </c>
    </row>
    <row r="49" spans="1:6" s="466" customFormat="1" x14ac:dyDescent="0.2">
      <c r="A49" s="378" t="str">
        <f>IF(Detalle!A58="","",Detalle!A58)</f>
        <v/>
      </c>
      <c r="B49" s="373" t="str">
        <f>IF(Detalle!B58="","",Detalle!B58)</f>
        <v/>
      </c>
      <c r="C49" s="373" t="str">
        <f>IF(Detalle!C58="","",Detalle!C58)</f>
        <v/>
      </c>
      <c r="D49" s="525" t="str">
        <f>IF(Detalle!D58="","",Detalle!D58)</f>
        <v/>
      </c>
      <c r="E49" s="374" t="str">
        <f>IF(Detalle!E58=0,"",Detalle!E58)</f>
        <v/>
      </c>
      <c r="F49" s="374" t="str">
        <f>IF(Detalle!F58=0,"",Detalle!F58)</f>
        <v/>
      </c>
    </row>
    <row r="50" spans="1:6" s="466" customFormat="1" x14ac:dyDescent="0.2">
      <c r="A50" s="378" t="str">
        <f>IF(Detalle!A59="","",Detalle!A59)</f>
        <v/>
      </c>
      <c r="B50" s="373" t="str">
        <f>IF(Detalle!B59="","",Detalle!B59)</f>
        <v/>
      </c>
      <c r="C50" s="373" t="str">
        <f>IF(Detalle!C59="","",Detalle!C59)</f>
        <v/>
      </c>
      <c r="D50" s="525" t="str">
        <f>IF(Detalle!D59="","",Detalle!D59)</f>
        <v/>
      </c>
      <c r="E50" s="374" t="str">
        <f>IF(Detalle!E59=0,"",Detalle!E59)</f>
        <v/>
      </c>
      <c r="F50" s="374" t="str">
        <f>IF(Detalle!F59=0,"",Detalle!F59)</f>
        <v/>
      </c>
    </row>
    <row r="51" spans="1:6" s="466" customFormat="1" x14ac:dyDescent="0.2">
      <c r="A51" s="378" t="str">
        <f>IF(Detalle!A60="","",Detalle!A60)</f>
        <v/>
      </c>
      <c r="B51" s="373" t="str">
        <f>IF(Detalle!B60="","",Detalle!B60)</f>
        <v/>
      </c>
      <c r="C51" s="373" t="str">
        <f>IF(Detalle!C60="","",Detalle!C60)</f>
        <v/>
      </c>
      <c r="D51" s="525" t="str">
        <f>IF(Detalle!D60="","",Detalle!D60)</f>
        <v/>
      </c>
      <c r="E51" s="374" t="str">
        <f>IF(Detalle!E60=0,"",Detalle!E60)</f>
        <v/>
      </c>
      <c r="F51" s="374" t="str">
        <f>IF(Detalle!F60=0,"",Detalle!F60)</f>
        <v/>
      </c>
    </row>
    <row r="52" spans="1:6" s="466" customFormat="1" x14ac:dyDescent="0.2">
      <c r="A52" s="378" t="str">
        <f>IF(Detalle!A61="","",Detalle!A61)</f>
        <v/>
      </c>
      <c r="B52" s="373" t="str">
        <f>IF(Detalle!B61="","",Detalle!B61)</f>
        <v/>
      </c>
      <c r="C52" s="373" t="str">
        <f>IF(Detalle!C61="","",Detalle!C61)</f>
        <v/>
      </c>
      <c r="D52" s="525" t="str">
        <f>IF(Detalle!D61="","",Detalle!D61)</f>
        <v/>
      </c>
      <c r="E52" s="374" t="str">
        <f>IF(Detalle!E61=0,"",Detalle!E61)</f>
        <v/>
      </c>
      <c r="F52" s="374" t="str">
        <f>IF(Detalle!F61=0,"",Detalle!F61)</f>
        <v/>
      </c>
    </row>
    <row r="53" spans="1:6" s="466" customFormat="1" x14ac:dyDescent="0.2">
      <c r="A53" s="378" t="str">
        <f>IF(Detalle!A62="","",Detalle!A62)</f>
        <v/>
      </c>
      <c r="B53" s="373" t="str">
        <f>IF(Detalle!B62="","",Detalle!B62)</f>
        <v/>
      </c>
      <c r="C53" s="373" t="str">
        <f>IF(Detalle!C62="","",Detalle!C62)</f>
        <v/>
      </c>
      <c r="D53" s="525" t="str">
        <f>IF(Detalle!D62="","",Detalle!D62)</f>
        <v/>
      </c>
      <c r="E53" s="374" t="str">
        <f>IF(Detalle!E62=0,"",Detalle!E62)</f>
        <v/>
      </c>
      <c r="F53" s="374" t="str">
        <f>IF(Detalle!F62=0,"",Detalle!F62)</f>
        <v/>
      </c>
    </row>
    <row r="54" spans="1:6" s="466" customFormat="1" x14ac:dyDescent="0.2">
      <c r="A54" s="378" t="str">
        <f>IF(Detalle!A63="","",Detalle!A63)</f>
        <v/>
      </c>
      <c r="B54" s="373" t="str">
        <f>IF(Detalle!B63="","",Detalle!B63)</f>
        <v/>
      </c>
      <c r="C54" s="373" t="str">
        <f>IF(Detalle!C63="","",Detalle!C63)</f>
        <v/>
      </c>
      <c r="D54" s="525" t="str">
        <f>IF(Detalle!D63="","",Detalle!D63)</f>
        <v/>
      </c>
      <c r="E54" s="374" t="str">
        <f>IF(Detalle!E63=0,"",Detalle!E63)</f>
        <v/>
      </c>
      <c r="F54" s="374" t="str">
        <f>IF(Detalle!F63=0,"",Detalle!F63)</f>
        <v/>
      </c>
    </row>
    <row r="55" spans="1:6" s="466" customFormat="1" x14ac:dyDescent="0.2">
      <c r="A55" s="378" t="str">
        <f>IF(Detalle!A64="","",Detalle!A64)</f>
        <v/>
      </c>
      <c r="B55" s="373" t="str">
        <f>IF(Detalle!B64="","",Detalle!B64)</f>
        <v/>
      </c>
      <c r="C55" s="373" t="str">
        <f>IF(Detalle!C64="","",Detalle!C64)</f>
        <v/>
      </c>
      <c r="D55" s="525" t="str">
        <f>IF(Detalle!D64="","",Detalle!D64)</f>
        <v/>
      </c>
      <c r="E55" s="374" t="str">
        <f>IF(Detalle!E64=0,"",Detalle!E64)</f>
        <v/>
      </c>
      <c r="F55" s="374" t="str">
        <f>IF(Detalle!F64=0,"",Detalle!F64)</f>
        <v/>
      </c>
    </row>
    <row r="56" spans="1:6" s="466" customFormat="1" x14ac:dyDescent="0.2">
      <c r="A56" s="378" t="str">
        <f>IF(Detalle!A65="","",Detalle!A65)</f>
        <v/>
      </c>
      <c r="B56" s="373" t="str">
        <f>IF(Detalle!B65="","",Detalle!B65)</f>
        <v/>
      </c>
      <c r="C56" s="373" t="str">
        <f>IF(Detalle!C65="","",Detalle!C65)</f>
        <v/>
      </c>
      <c r="D56" s="525" t="str">
        <f>IF(Detalle!D65="","",Detalle!D65)</f>
        <v/>
      </c>
      <c r="E56" s="374" t="str">
        <f>IF(Detalle!E65=0,"",Detalle!E65)</f>
        <v/>
      </c>
      <c r="F56" s="374" t="str">
        <f>IF(Detalle!F65=0,"",Detalle!F65)</f>
        <v/>
      </c>
    </row>
    <row r="57" spans="1:6" s="466" customFormat="1" x14ac:dyDescent="0.2">
      <c r="A57" s="378" t="str">
        <f>IF(Detalle!A66="","",Detalle!A66)</f>
        <v/>
      </c>
      <c r="B57" s="373" t="str">
        <f>IF(Detalle!B66="","",Detalle!B66)</f>
        <v/>
      </c>
      <c r="C57" s="373" t="str">
        <f>IF(Detalle!C66="","",Detalle!C66)</f>
        <v/>
      </c>
      <c r="D57" s="525" t="str">
        <f>IF(Detalle!D66="","",Detalle!D66)</f>
        <v/>
      </c>
      <c r="E57" s="374" t="str">
        <f>IF(Detalle!E66=0,"",Detalle!E66)</f>
        <v/>
      </c>
      <c r="F57" s="374" t="str">
        <f>IF(Detalle!F66=0,"",Detalle!F66)</f>
        <v/>
      </c>
    </row>
    <row r="58" spans="1:6" s="466" customFormat="1" x14ac:dyDescent="0.2">
      <c r="A58" s="378" t="str">
        <f>IF(Detalle!A67="","",Detalle!A67)</f>
        <v/>
      </c>
      <c r="B58" s="373" t="str">
        <f>IF(Detalle!B67="","",Detalle!B67)</f>
        <v/>
      </c>
      <c r="C58" s="373" t="str">
        <f>IF(Detalle!C67="","",Detalle!C67)</f>
        <v/>
      </c>
      <c r="D58" s="525" t="str">
        <f>IF(Detalle!D67="","",Detalle!D67)</f>
        <v/>
      </c>
      <c r="E58" s="374" t="str">
        <f>IF(Detalle!E67=0,"",Detalle!E67)</f>
        <v/>
      </c>
      <c r="F58" s="374" t="str">
        <f>IF(Detalle!F67=0,"",Detalle!F67)</f>
        <v/>
      </c>
    </row>
    <row r="59" spans="1:6" s="466" customFormat="1" x14ac:dyDescent="0.2">
      <c r="A59" s="378" t="str">
        <f>IF(Detalle!A68="","",Detalle!A68)</f>
        <v/>
      </c>
      <c r="B59" s="373" t="str">
        <f>IF(Detalle!B68="","",Detalle!B68)</f>
        <v/>
      </c>
      <c r="C59" s="373" t="str">
        <f>IF(Detalle!C68="","",Detalle!C68)</f>
        <v/>
      </c>
      <c r="D59" s="525" t="str">
        <f>IF(Detalle!D68="","",Detalle!D68)</f>
        <v/>
      </c>
      <c r="E59" s="374" t="str">
        <f>IF(Detalle!E68=0,"",Detalle!E68)</f>
        <v/>
      </c>
      <c r="F59" s="374" t="str">
        <f>IF(Detalle!F68=0,"",Detalle!F68)</f>
        <v/>
      </c>
    </row>
    <row r="60" spans="1:6" s="466" customFormat="1" x14ac:dyDescent="0.2">
      <c r="A60" s="378" t="str">
        <f>IF(Detalle!A69="","",Detalle!A69)</f>
        <v/>
      </c>
      <c r="B60" s="373" t="str">
        <f>IF(Detalle!B69="","",Detalle!B69)</f>
        <v/>
      </c>
      <c r="C60" s="373" t="str">
        <f>IF(Detalle!C69="","",Detalle!C69)</f>
        <v/>
      </c>
      <c r="D60" s="525" t="str">
        <f>IF(Detalle!D69="","",Detalle!D69)</f>
        <v/>
      </c>
      <c r="E60" s="374" t="str">
        <f>IF(Detalle!E69=0,"",Detalle!E69)</f>
        <v/>
      </c>
      <c r="F60" s="374" t="str">
        <f>IF(Detalle!F69=0,"",Detalle!F69)</f>
        <v/>
      </c>
    </row>
    <row r="61" spans="1:6" s="466" customFormat="1" x14ac:dyDescent="0.2">
      <c r="A61" s="378" t="str">
        <f>IF(Detalle!A70="","",Detalle!A70)</f>
        <v/>
      </c>
      <c r="B61" s="373" t="str">
        <f>IF(Detalle!B70="","",Detalle!B70)</f>
        <v/>
      </c>
      <c r="C61" s="373" t="str">
        <f>IF(Detalle!C70="","",Detalle!C70)</f>
        <v/>
      </c>
      <c r="D61" s="525" t="str">
        <f>IF(Detalle!D70="","",Detalle!D70)</f>
        <v/>
      </c>
      <c r="E61" s="374" t="str">
        <f>IF(Detalle!E70=0,"",Detalle!E70)</f>
        <v/>
      </c>
      <c r="F61" s="374" t="str">
        <f>IF(Detalle!F70=0,"",Detalle!F70)</f>
        <v/>
      </c>
    </row>
    <row r="62" spans="1:6" s="466" customFormat="1" x14ac:dyDescent="0.2">
      <c r="A62" s="378" t="str">
        <f>IF(Detalle!A71="","",Detalle!A71)</f>
        <v/>
      </c>
      <c r="B62" s="373" t="str">
        <f>IF(Detalle!B71="","",Detalle!B71)</f>
        <v/>
      </c>
      <c r="C62" s="373" t="str">
        <f>IF(Detalle!C71="","",Detalle!C71)</f>
        <v/>
      </c>
      <c r="D62" s="525" t="str">
        <f>IF(Detalle!D71="","",Detalle!D71)</f>
        <v/>
      </c>
      <c r="E62" s="374" t="str">
        <f>IF(Detalle!E71=0,"",Detalle!E71)</f>
        <v/>
      </c>
      <c r="F62" s="374" t="str">
        <f>IF(Detalle!F71=0,"",Detalle!F71)</f>
        <v/>
      </c>
    </row>
    <row r="63" spans="1:6" s="466" customFormat="1" x14ac:dyDescent="0.2">
      <c r="A63" s="378" t="str">
        <f>IF(Detalle!A72="","",Detalle!A72)</f>
        <v/>
      </c>
      <c r="B63" s="373" t="str">
        <f>IF(Detalle!B72="","",Detalle!B72)</f>
        <v/>
      </c>
      <c r="C63" s="373" t="str">
        <f>IF(Detalle!C72="","",Detalle!C72)</f>
        <v/>
      </c>
      <c r="D63" s="525" t="str">
        <f>IF(Detalle!D72="","",Detalle!D72)</f>
        <v/>
      </c>
      <c r="E63" s="374" t="str">
        <f>IF(Detalle!E72=0,"",Detalle!E72)</f>
        <v/>
      </c>
      <c r="F63" s="374" t="str">
        <f>IF(Detalle!F72=0,"",Detalle!F72)</f>
        <v/>
      </c>
    </row>
    <row r="64" spans="1:6" s="466" customFormat="1" x14ac:dyDescent="0.2">
      <c r="A64" s="378" t="str">
        <f>IF(Detalle!A73="","",Detalle!A73)</f>
        <v/>
      </c>
      <c r="B64" s="373" t="str">
        <f>IF(Detalle!B73="","",Detalle!B73)</f>
        <v/>
      </c>
      <c r="C64" s="373" t="str">
        <f>IF(Detalle!C73="","",Detalle!C73)</f>
        <v/>
      </c>
      <c r="D64" s="525" t="str">
        <f>IF(Detalle!D73="","",Detalle!D73)</f>
        <v/>
      </c>
      <c r="E64" s="374" t="str">
        <f>IF(Detalle!E73=0,"",Detalle!E73)</f>
        <v/>
      </c>
      <c r="F64" s="374" t="str">
        <f>IF(Detalle!F73=0,"",Detalle!F73)</f>
        <v/>
      </c>
    </row>
    <row r="65" spans="1:6" s="466" customFormat="1" x14ac:dyDescent="0.2">
      <c r="A65" s="378" t="str">
        <f>IF(Detalle!A74="","",Detalle!A74)</f>
        <v/>
      </c>
      <c r="B65" s="373" t="str">
        <f>IF(Detalle!B74="","",Detalle!B74)</f>
        <v/>
      </c>
      <c r="C65" s="373" t="str">
        <f>IF(Detalle!C74="","",Detalle!C74)</f>
        <v/>
      </c>
      <c r="D65" s="525" t="str">
        <f>IF(Detalle!D74="","",Detalle!D74)</f>
        <v/>
      </c>
      <c r="E65" s="374" t="str">
        <f>IF(Detalle!E74=0,"",Detalle!E74)</f>
        <v/>
      </c>
      <c r="F65" s="374" t="str">
        <f>IF(Detalle!F74=0,"",Detalle!F74)</f>
        <v/>
      </c>
    </row>
    <row r="66" spans="1:6" s="466" customFormat="1" x14ac:dyDescent="0.2">
      <c r="A66" s="378" t="str">
        <f>IF(Detalle!A75="","",Detalle!A75)</f>
        <v/>
      </c>
      <c r="B66" s="373" t="str">
        <f>IF(Detalle!B75="","",Detalle!B75)</f>
        <v/>
      </c>
      <c r="C66" s="373" t="str">
        <f>IF(Detalle!C75="","",Detalle!C75)</f>
        <v/>
      </c>
      <c r="D66" s="525" t="str">
        <f>IF(Detalle!D75="","",Detalle!D75)</f>
        <v/>
      </c>
      <c r="E66" s="374" t="str">
        <f>IF(Detalle!E75=0,"",Detalle!E75)</f>
        <v/>
      </c>
      <c r="F66" s="374" t="str">
        <f>IF(Detalle!F75=0,"",Detalle!F75)</f>
        <v/>
      </c>
    </row>
    <row r="67" spans="1:6" s="466" customFormat="1" x14ac:dyDescent="0.2">
      <c r="A67" s="378" t="str">
        <f>IF(Detalle!A76="","",Detalle!A76)</f>
        <v/>
      </c>
      <c r="B67" s="373" t="str">
        <f>IF(Detalle!B76="","",Detalle!B76)</f>
        <v/>
      </c>
      <c r="C67" s="373" t="str">
        <f>IF(Detalle!C76="","",Detalle!C76)</f>
        <v/>
      </c>
      <c r="D67" s="525" t="str">
        <f>IF(Detalle!D76="","",Detalle!D76)</f>
        <v/>
      </c>
      <c r="E67" s="374" t="str">
        <f>IF(Detalle!E76=0,"",Detalle!E76)</f>
        <v/>
      </c>
      <c r="F67" s="374" t="str">
        <f>IF(Detalle!F76=0,"",Detalle!F76)</f>
        <v/>
      </c>
    </row>
    <row r="68" spans="1:6" s="466" customFormat="1" x14ac:dyDescent="0.2">
      <c r="A68" s="378" t="str">
        <f>IF(Detalle!A77="","",Detalle!A77)</f>
        <v/>
      </c>
      <c r="B68" s="373" t="str">
        <f>IF(Detalle!B77="","",Detalle!B77)</f>
        <v/>
      </c>
      <c r="C68" s="373" t="str">
        <f>IF(Detalle!C77="","",Detalle!C77)</f>
        <v/>
      </c>
      <c r="D68" s="525" t="str">
        <f>IF(Detalle!D77="","",Detalle!D77)</f>
        <v/>
      </c>
      <c r="E68" s="374" t="str">
        <f>IF(Detalle!E77=0,"",Detalle!E77)</f>
        <v/>
      </c>
      <c r="F68" s="374" t="str">
        <f>IF(Detalle!F77=0,"",Detalle!F77)</f>
        <v/>
      </c>
    </row>
    <row r="69" spans="1:6" s="466" customFormat="1" x14ac:dyDescent="0.2">
      <c r="A69" s="378" t="str">
        <f>IF(Detalle!A78="","",Detalle!A78)</f>
        <v/>
      </c>
      <c r="B69" s="373" t="str">
        <f>IF(Detalle!B78="","",Detalle!B78)</f>
        <v/>
      </c>
      <c r="C69" s="373" t="str">
        <f>IF(Detalle!C78="","",Detalle!C78)</f>
        <v/>
      </c>
      <c r="D69" s="525" t="str">
        <f>IF(Detalle!D78="","",Detalle!D78)</f>
        <v/>
      </c>
      <c r="E69" s="374" t="str">
        <f>IF(Detalle!E78=0,"",Detalle!E78)</f>
        <v/>
      </c>
      <c r="F69" s="374" t="str">
        <f>IF(Detalle!F78=0,"",Detalle!F78)</f>
        <v/>
      </c>
    </row>
    <row r="70" spans="1:6" s="466" customFormat="1" x14ac:dyDescent="0.2">
      <c r="A70" s="378" t="str">
        <f>IF(Detalle!A79="","",Detalle!A79)</f>
        <v/>
      </c>
      <c r="B70" s="373" t="str">
        <f>IF(Detalle!B79="","",Detalle!B79)</f>
        <v/>
      </c>
      <c r="C70" s="373" t="str">
        <f>IF(Detalle!C79="","",Detalle!C79)</f>
        <v/>
      </c>
      <c r="D70" s="525" t="str">
        <f>IF(Detalle!D79="","",Detalle!D79)</f>
        <v/>
      </c>
      <c r="E70" s="374" t="str">
        <f>IF(Detalle!E79=0,"",Detalle!E79)</f>
        <v/>
      </c>
      <c r="F70" s="374" t="str">
        <f>IF(Detalle!F79=0,"",Detalle!F79)</f>
        <v/>
      </c>
    </row>
    <row r="71" spans="1:6" s="466" customFormat="1" x14ac:dyDescent="0.2">
      <c r="A71" s="378" t="str">
        <f>IF(Detalle!A80="","",Detalle!A80)</f>
        <v/>
      </c>
      <c r="B71" s="373" t="str">
        <f>IF(Detalle!B80="","",Detalle!B80)</f>
        <v/>
      </c>
      <c r="C71" s="373" t="str">
        <f>IF(Detalle!C80="","",Detalle!C80)</f>
        <v/>
      </c>
      <c r="D71" s="525" t="str">
        <f>IF(Detalle!D80="","",Detalle!D80)</f>
        <v/>
      </c>
      <c r="E71" s="374" t="str">
        <f>IF(Detalle!E80=0,"",Detalle!E80)</f>
        <v/>
      </c>
      <c r="F71" s="374" t="str">
        <f>IF(Detalle!F80=0,"",Detalle!F80)</f>
        <v/>
      </c>
    </row>
    <row r="72" spans="1:6" s="466" customFormat="1" x14ac:dyDescent="0.2">
      <c r="A72" s="378" t="str">
        <f>IF(Detalle!A81="","",Detalle!A81)</f>
        <v/>
      </c>
      <c r="B72" s="373" t="str">
        <f>IF(Detalle!B81="","",Detalle!B81)</f>
        <v/>
      </c>
      <c r="C72" s="373" t="str">
        <f>IF(Detalle!C81="","",Detalle!C81)</f>
        <v/>
      </c>
      <c r="D72" s="525" t="str">
        <f>IF(Detalle!D81="","",Detalle!D81)</f>
        <v/>
      </c>
      <c r="E72" s="374" t="str">
        <f>IF(Detalle!E81=0,"",Detalle!E81)</f>
        <v/>
      </c>
      <c r="F72" s="374" t="str">
        <f>IF(Detalle!F81=0,"",Detalle!F81)</f>
        <v/>
      </c>
    </row>
    <row r="73" spans="1:6" s="466" customFormat="1" x14ac:dyDescent="0.2">
      <c r="A73" s="378" t="str">
        <f>IF(Detalle!A82="","",Detalle!A82)</f>
        <v/>
      </c>
      <c r="B73" s="373" t="str">
        <f>IF(Detalle!B82="","",Detalle!B82)</f>
        <v/>
      </c>
      <c r="C73" s="373" t="str">
        <f>IF(Detalle!C82="","",Detalle!C82)</f>
        <v/>
      </c>
      <c r="D73" s="525" t="str">
        <f>IF(Detalle!D82="","",Detalle!D82)</f>
        <v/>
      </c>
      <c r="E73" s="374" t="str">
        <f>IF(Detalle!E82=0,"",Detalle!E82)</f>
        <v/>
      </c>
      <c r="F73" s="374" t="str">
        <f>IF(Detalle!F82=0,"",Detalle!F82)</f>
        <v/>
      </c>
    </row>
    <row r="74" spans="1:6" x14ac:dyDescent="0.2">
      <c r="A74" s="378" t="str">
        <f>IF(Detalle!A83="","",Detalle!A83)</f>
        <v/>
      </c>
      <c r="B74" s="373" t="str">
        <f>IF(Detalle!B83="","",Detalle!B83)</f>
        <v/>
      </c>
      <c r="C74" s="373" t="str">
        <f>IF(Detalle!C83="","",Detalle!C83)</f>
        <v/>
      </c>
      <c r="D74" s="525" t="str">
        <f>IF(Detalle!D83="","",Detalle!D83)</f>
        <v/>
      </c>
      <c r="E74" s="374" t="str">
        <f>IF(Detalle!E83=0,"",Detalle!E83)</f>
        <v/>
      </c>
      <c r="F74" s="374" t="str">
        <f>IF(Detalle!F83=0,"",Detalle!F83)</f>
        <v/>
      </c>
    </row>
    <row r="75" spans="1:6" s="444" customFormat="1" x14ac:dyDescent="0.2">
      <c r="A75" s="378" t="str">
        <f>IF(Detalle!A84="","",Detalle!A84)</f>
        <v/>
      </c>
      <c r="B75" s="373" t="str">
        <f>IF(Detalle!B84="","",Detalle!B84)</f>
        <v/>
      </c>
      <c r="C75" s="373" t="str">
        <f>IF(Detalle!C84="","",Detalle!C84)</f>
        <v/>
      </c>
      <c r="D75" s="525" t="str">
        <f>IF(Detalle!D84="","",Detalle!D84)</f>
        <v/>
      </c>
      <c r="E75" s="374" t="str">
        <f>IF(Detalle!E84=0,"",Detalle!E84)</f>
        <v/>
      </c>
      <c r="F75" s="374" t="str">
        <f>IF(Detalle!F84=0,"",Detalle!F84)</f>
        <v/>
      </c>
    </row>
    <row r="76" spans="1:6" s="444" customFormat="1" x14ac:dyDescent="0.2">
      <c r="A76" s="378" t="str">
        <f>IF(Detalle!A85="","",Detalle!A85)</f>
        <v/>
      </c>
      <c r="B76" s="373" t="str">
        <f>IF(Detalle!B85="","",Detalle!B85)</f>
        <v/>
      </c>
      <c r="C76" s="373" t="str">
        <f>IF(Detalle!C85="","",Detalle!C85)</f>
        <v/>
      </c>
      <c r="D76" s="525" t="str">
        <f>IF(Detalle!D85="","",Detalle!D85)</f>
        <v/>
      </c>
      <c r="E76" s="374" t="str">
        <f>IF(Detalle!E85=0,"",Detalle!E85)</f>
        <v/>
      </c>
      <c r="F76" s="374" t="str">
        <f>IF(Detalle!F85=0,"",Detalle!F85)</f>
        <v/>
      </c>
    </row>
    <row r="77" spans="1:6" s="444" customFormat="1" x14ac:dyDescent="0.2">
      <c r="A77" s="378" t="str">
        <f>IF(Detalle!A86="","",Detalle!A86)</f>
        <v/>
      </c>
      <c r="B77" s="373" t="str">
        <f>IF(Detalle!B86="","",Detalle!B86)</f>
        <v/>
      </c>
      <c r="C77" s="373" t="str">
        <f>IF(Detalle!C86="","",Detalle!C86)</f>
        <v/>
      </c>
      <c r="D77" s="525" t="str">
        <f>IF(Detalle!D86="","",Detalle!D86)</f>
        <v/>
      </c>
      <c r="E77" s="374" t="str">
        <f>IF(Detalle!E86=0,"",Detalle!E86)</f>
        <v/>
      </c>
      <c r="F77" s="374" t="str">
        <f>IF(Detalle!F86=0,"",Detalle!F86)</f>
        <v/>
      </c>
    </row>
    <row r="78" spans="1:6" s="444" customFormat="1" x14ac:dyDescent="0.2">
      <c r="A78" s="378" t="str">
        <f>IF(Detalle!A87="","",Detalle!A87)</f>
        <v/>
      </c>
      <c r="B78" s="373" t="str">
        <f>IF(Detalle!B87="","",Detalle!B87)</f>
        <v/>
      </c>
      <c r="C78" s="373" t="str">
        <f>IF(Detalle!C87="","",Detalle!C87)</f>
        <v/>
      </c>
      <c r="D78" s="525" t="str">
        <f>IF(Detalle!D87="","",Detalle!D87)</f>
        <v/>
      </c>
      <c r="E78" s="374" t="str">
        <f>IF(Detalle!E87=0,"",Detalle!E87)</f>
        <v/>
      </c>
      <c r="F78" s="374" t="str">
        <f>IF(Detalle!F87=0,"",Detalle!F87)</f>
        <v/>
      </c>
    </row>
    <row r="79" spans="1:6" s="482" customFormat="1" x14ac:dyDescent="0.2">
      <c r="A79" s="378" t="str">
        <f>IF(Detalle!A88="","",Detalle!A88)</f>
        <v/>
      </c>
      <c r="B79" s="373" t="str">
        <f>IF(Detalle!B88="","",Detalle!B88)</f>
        <v/>
      </c>
      <c r="C79" s="373" t="str">
        <f>IF(Detalle!C88="","",Detalle!C88)</f>
        <v/>
      </c>
      <c r="D79" s="525" t="str">
        <f>IF(Detalle!D88="","",Detalle!D88)</f>
        <v/>
      </c>
      <c r="E79" s="374" t="str">
        <f>IF(Detalle!E88=0,"",Detalle!E88)</f>
        <v/>
      </c>
      <c r="F79" s="374" t="str">
        <f>IF(Detalle!F88=0,"",Detalle!F88)</f>
        <v/>
      </c>
    </row>
    <row r="80" spans="1:6" s="482" customFormat="1" x14ac:dyDescent="0.2">
      <c r="A80" s="378" t="str">
        <f>IF(Detalle!A89="","",Detalle!A89)</f>
        <v/>
      </c>
      <c r="B80" s="373" t="str">
        <f>IF(Detalle!B89="","",Detalle!B89)</f>
        <v/>
      </c>
      <c r="C80" s="373" t="str">
        <f>IF(Detalle!C89="","",Detalle!C89)</f>
        <v/>
      </c>
      <c r="D80" s="525" t="str">
        <f>IF(Detalle!D89="","",Detalle!D89)</f>
        <v/>
      </c>
      <c r="E80" s="374" t="str">
        <f>IF(Detalle!E89=0,"",Detalle!E89)</f>
        <v/>
      </c>
      <c r="F80" s="374" t="str">
        <f>IF(Detalle!F89=0,"",Detalle!F89)</f>
        <v/>
      </c>
    </row>
    <row r="81" spans="1:39" x14ac:dyDescent="0.2">
      <c r="A81" s="378" t="str">
        <f>IF(Detalle!A90="","",Detalle!A90)</f>
        <v/>
      </c>
      <c r="B81" s="373" t="str">
        <f>IF(Detalle!B90="","",Detalle!B90)</f>
        <v/>
      </c>
      <c r="C81" s="373" t="str">
        <f>IF(Detalle!C90="","",Detalle!C90)</f>
        <v/>
      </c>
      <c r="D81" s="525" t="str">
        <f>IF(Detalle!D90="","",Detalle!D90)</f>
        <v/>
      </c>
      <c r="E81" s="374" t="str">
        <f>IF(Detalle!E90=0,"",Detalle!E90)</f>
        <v/>
      </c>
      <c r="F81" s="374" t="str">
        <f>IF(Detalle!F90=0,"",Detalle!F90)</f>
        <v/>
      </c>
    </row>
    <row r="82" spans="1:39" s="444" customFormat="1" x14ac:dyDescent="0.2">
      <c r="A82" s="378" t="str">
        <f>IF(Detalle!A91="","",Detalle!A91)</f>
        <v/>
      </c>
      <c r="B82" s="373" t="str">
        <f>IF(Detalle!B91="","",Detalle!B91)</f>
        <v/>
      </c>
      <c r="C82" s="373" t="str">
        <f>IF(Detalle!C91="","",Detalle!C91)</f>
        <v/>
      </c>
      <c r="D82" s="525" t="str">
        <f>IF(Detalle!D91="","",Detalle!D91)</f>
        <v/>
      </c>
      <c r="E82" s="374" t="str">
        <f>IF(Detalle!E91=0,"",Detalle!E91)</f>
        <v/>
      </c>
      <c r="F82" s="374" t="str">
        <f>IF(Detalle!F91=0,"",Detalle!F91)</f>
        <v/>
      </c>
    </row>
    <row r="83" spans="1:39" x14ac:dyDescent="0.2">
      <c r="A83" s="378" t="str">
        <f>IF(Detalle!A92="","",Detalle!A92)</f>
        <v/>
      </c>
      <c r="B83" s="373" t="str">
        <f>IF(Detalle!B92="","",Detalle!B92)</f>
        <v/>
      </c>
      <c r="C83" s="373" t="str">
        <f>IF(Detalle!C92="","",Detalle!C92)</f>
        <v/>
      </c>
      <c r="D83" s="525" t="str">
        <f>IF(Detalle!D92="","",Detalle!D92)</f>
        <v/>
      </c>
      <c r="E83" s="374" t="str">
        <f>IF(Detalle!E92=0,"",Detalle!E92)</f>
        <v/>
      </c>
      <c r="F83" s="374" t="str">
        <f>IF(Detalle!F92=0,"",Detalle!F92)</f>
        <v/>
      </c>
    </row>
    <row r="84" spans="1:39" x14ac:dyDescent="0.2">
      <c r="A84" s="378" t="str">
        <f>IF(Detalle!A93="","",Detalle!A93)</f>
        <v/>
      </c>
      <c r="B84" s="373" t="str">
        <f>IF(Detalle!B93="","",Detalle!B93)</f>
        <v/>
      </c>
      <c r="C84" s="373" t="str">
        <f>IF(Detalle!C93="","",Detalle!C93)</f>
        <v/>
      </c>
      <c r="D84" s="525" t="str">
        <f>IF(Detalle!D93="","",Detalle!D93)</f>
        <v/>
      </c>
      <c r="E84" s="374" t="str">
        <f>IF(Detalle!E93=0,"",Detalle!E93)</f>
        <v/>
      </c>
      <c r="F84" s="374" t="str">
        <f>IF(Detalle!F93=0,"",Detalle!F93)</f>
        <v/>
      </c>
    </row>
    <row r="85" spans="1:39" x14ac:dyDescent="0.2">
      <c r="A85" s="378" t="str">
        <f>IF(Detalle!A94="","",Detalle!A94)</f>
        <v/>
      </c>
      <c r="B85" s="373" t="str">
        <f>IF(Detalle!B94="","",Detalle!B94)</f>
        <v/>
      </c>
      <c r="C85" s="373" t="str">
        <f>IF(Detalle!C94="","",Detalle!C94)</f>
        <v/>
      </c>
      <c r="D85" s="525" t="str">
        <f>IF(Detalle!D94="","",Detalle!D94)</f>
        <v/>
      </c>
      <c r="E85" s="374" t="str">
        <f>IF(Detalle!E94=0,"",Detalle!E94)</f>
        <v/>
      </c>
      <c r="F85" s="374" t="str">
        <f>IF(Detalle!F94=0,"",Detalle!F94)</f>
        <v/>
      </c>
    </row>
    <row r="86" spans="1:39" x14ac:dyDescent="0.2">
      <c r="A86" s="378" t="str">
        <f>IF(Detalle!A95="","",Detalle!A95)</f>
        <v/>
      </c>
      <c r="B86" s="373" t="str">
        <f>IF(Detalle!B95="","",Detalle!B95)</f>
        <v/>
      </c>
      <c r="C86" s="373" t="str">
        <f>IF(Detalle!C95="","",Detalle!C95)</f>
        <v/>
      </c>
      <c r="D86" s="525" t="str">
        <f>IF(Detalle!D95="","",Detalle!D95)</f>
        <v/>
      </c>
      <c r="E86" s="374" t="str">
        <f>IF(Detalle!E95=0,"",Detalle!E95)</f>
        <v/>
      </c>
      <c r="F86" s="374" t="str">
        <f>IF(Detalle!F95=0,"",Detalle!F95)</f>
        <v/>
      </c>
    </row>
    <row r="87" spans="1:39" x14ac:dyDescent="0.2">
      <c r="A87" s="378" t="str">
        <f>IF(Detalle!A96="","",Detalle!A96)</f>
        <v/>
      </c>
      <c r="B87" s="373" t="str">
        <f>IF(Detalle!B96="","",Detalle!B96)</f>
        <v/>
      </c>
      <c r="C87" s="373" t="str">
        <f>IF(Detalle!C96="","",Detalle!C96)</f>
        <v/>
      </c>
      <c r="D87" s="525" t="str">
        <f>IF(Detalle!D96="","",Detalle!D96)</f>
        <v/>
      </c>
      <c r="E87" s="374" t="str">
        <f>IF(Detalle!E96=0,"",Detalle!E96)</f>
        <v/>
      </c>
      <c r="F87" s="374" t="str">
        <f>IF(Detalle!F96=0,"",Detalle!F96)</f>
        <v/>
      </c>
    </row>
    <row r="88" spans="1:39" x14ac:dyDescent="0.2">
      <c r="A88" s="378" t="str">
        <f>IF(Detalle!A97="","",Detalle!A97)</f>
        <v/>
      </c>
      <c r="B88" s="373" t="str">
        <f>IF(Detalle!B97="","",Detalle!B97)</f>
        <v/>
      </c>
      <c r="C88" s="373" t="str">
        <f>IF(Detalle!C97="","",Detalle!C97)</f>
        <v/>
      </c>
      <c r="D88" s="525" t="str">
        <f>IF(Detalle!D97="","",Detalle!D97)</f>
        <v/>
      </c>
      <c r="E88" s="374" t="str">
        <f>IF(Detalle!E97=0,"",Detalle!E97)</f>
        <v/>
      </c>
      <c r="F88" s="374" t="str">
        <f>IF(Detalle!F97=0,"",Detalle!F97)</f>
        <v/>
      </c>
    </row>
    <row r="89" spans="1:39" x14ac:dyDescent="0.2">
      <c r="A89" s="378" t="str">
        <f>IF(Detalle!A98="","",Detalle!A98)</f>
        <v/>
      </c>
      <c r="B89" s="373" t="str">
        <f>IF(Detalle!B98="","",Detalle!B98)</f>
        <v/>
      </c>
      <c r="C89" s="373" t="str">
        <f>IF(Detalle!C98="","",Detalle!C98)</f>
        <v/>
      </c>
      <c r="D89" s="525" t="str">
        <f>IF(Detalle!D98="","",Detalle!D98)</f>
        <v/>
      </c>
      <c r="E89" s="374" t="str">
        <f>IF(Detalle!E98=0,"",Detalle!E98)</f>
        <v/>
      </c>
      <c r="F89" s="374" t="str">
        <f>IF(Detalle!F98=0,"",Detalle!F98)</f>
        <v/>
      </c>
    </row>
    <row r="90" spans="1:39" x14ac:dyDescent="0.2">
      <c r="A90" s="378" t="str">
        <f>IF(Detalle!A99="","",Detalle!A99)</f>
        <v/>
      </c>
      <c r="B90" s="373" t="str">
        <f>IF(Detalle!B99="","",Detalle!B99)</f>
        <v/>
      </c>
      <c r="C90" s="373" t="str">
        <f>IF(Detalle!C99="","",Detalle!C99)</f>
        <v/>
      </c>
      <c r="D90" s="525" t="str">
        <f>IF(Detalle!D99="","",Detalle!D99)</f>
        <v/>
      </c>
      <c r="E90" s="374" t="str">
        <f>IF(Detalle!E99=0,"",Detalle!E99)</f>
        <v/>
      </c>
      <c r="F90" s="374" t="str">
        <f>IF(Detalle!F99=0,"",Detalle!F99)</f>
        <v/>
      </c>
    </row>
    <row r="91" spans="1:39" ht="6.75" customHeight="1" x14ac:dyDescent="0.2">
      <c r="A91" s="379" t="s">
        <v>6131</v>
      </c>
      <c r="B91" s="451"/>
      <c r="C91" s="468"/>
      <c r="D91" s="467"/>
      <c r="E91" s="375"/>
      <c r="F91" s="375"/>
      <c r="H91" s="439"/>
      <c r="I91" s="439"/>
      <c r="J91" s="439"/>
      <c r="K91" s="439"/>
      <c r="L91" s="450"/>
      <c r="N91" s="448"/>
      <c r="O91" s="445"/>
      <c r="P91" s="445"/>
      <c r="Q91" s="445"/>
      <c r="R91" s="445"/>
      <c r="S91" s="448"/>
      <c r="T91" s="449"/>
      <c r="U91" s="449"/>
      <c r="V91" s="448"/>
      <c r="W91" s="449"/>
      <c r="X91" s="448"/>
      <c r="Y91" s="449"/>
      <c r="Z91" s="448"/>
      <c r="AA91" s="449"/>
      <c r="AB91" s="449"/>
      <c r="AC91" s="449"/>
      <c r="AD91" s="449"/>
      <c r="AE91" s="449"/>
      <c r="AF91" s="449"/>
      <c r="AG91" s="449"/>
      <c r="AH91" s="449"/>
      <c r="AI91" s="449"/>
      <c r="AJ91" s="449"/>
      <c r="AK91" s="449"/>
      <c r="AL91" s="449"/>
      <c r="AM91" s="449"/>
    </row>
    <row r="92" spans="1:39" ht="6.75" customHeight="1" x14ac:dyDescent="0.2">
      <c r="A92" s="464" t="s">
        <v>6131</v>
      </c>
      <c r="C92" s="456"/>
      <c r="D92" s="455"/>
      <c r="E92" s="376"/>
      <c r="F92" s="376"/>
      <c r="H92" s="439"/>
      <c r="I92" s="439"/>
      <c r="J92" s="439"/>
      <c r="K92" s="439"/>
      <c r="L92" s="450"/>
      <c r="N92" s="448"/>
      <c r="O92" s="445"/>
      <c r="P92" s="445"/>
      <c r="Q92" s="445"/>
      <c r="R92" s="445"/>
      <c r="S92" s="448"/>
      <c r="T92" s="449"/>
      <c r="U92" s="449"/>
      <c r="V92" s="448"/>
      <c r="W92" s="449"/>
      <c r="X92" s="448"/>
      <c r="Y92" s="449"/>
      <c r="Z92" s="448"/>
      <c r="AA92" s="449"/>
      <c r="AB92" s="449"/>
      <c r="AC92" s="449"/>
      <c r="AD92" s="449"/>
      <c r="AE92" s="449"/>
      <c r="AF92" s="449"/>
      <c r="AG92" s="449"/>
      <c r="AH92" s="449"/>
      <c r="AI92" s="449"/>
      <c r="AJ92" s="449"/>
      <c r="AK92" s="449"/>
      <c r="AL92" s="449"/>
      <c r="AM92" s="449"/>
    </row>
    <row r="93" spans="1:39" x14ac:dyDescent="0.2">
      <c r="A93" s="464" t="s">
        <v>6131</v>
      </c>
      <c r="E93" s="469" t="s">
        <v>8111</v>
      </c>
      <c r="F93" s="469">
        <f>SUM(F21:F90)</f>
        <v>0</v>
      </c>
    </row>
    <row r="94" spans="1:39" x14ac:dyDescent="0.2">
      <c r="A94" s="464" t="s">
        <v>6131</v>
      </c>
    </row>
    <row r="95" spans="1:39" x14ac:dyDescent="0.2">
      <c r="A95" s="464" t="s">
        <v>6131</v>
      </c>
    </row>
    <row r="96" spans="1:39" x14ac:dyDescent="0.2">
      <c r="A96" s="464" t="s">
        <v>6131</v>
      </c>
    </row>
    <row r="97" spans="1:55" s="444" customFormat="1" x14ac:dyDescent="0.2">
      <c r="A97" s="469" t="s">
        <v>8112</v>
      </c>
      <c r="B97" s="469"/>
      <c r="C97" s="475"/>
      <c r="D97" s="469"/>
      <c r="E97" s="476"/>
      <c r="F97" s="477"/>
      <c r="G97" s="447"/>
      <c r="H97" s="447"/>
      <c r="I97" s="447"/>
      <c r="J97" s="447"/>
      <c r="K97" s="447"/>
      <c r="L97" s="447"/>
      <c r="M97" s="447"/>
      <c r="N97" s="447"/>
      <c r="O97" s="447"/>
      <c r="P97" s="447"/>
      <c r="Q97" s="447"/>
      <c r="R97" s="447"/>
      <c r="S97" s="443"/>
      <c r="T97" s="443"/>
      <c r="U97" s="443"/>
      <c r="V97" s="447"/>
      <c r="W97" s="443"/>
      <c r="X97" s="447"/>
      <c r="Y97" s="443"/>
      <c r="Z97" s="447"/>
      <c r="AA97" s="443"/>
      <c r="AB97" s="443"/>
      <c r="AC97" s="443"/>
      <c r="AD97" s="443"/>
      <c r="AE97" s="443"/>
      <c r="AF97" s="443"/>
      <c r="AG97" s="443"/>
      <c r="AH97" s="443"/>
      <c r="AI97" s="443"/>
      <c r="AJ97" s="443"/>
      <c r="AK97" s="443"/>
      <c r="AL97" s="443"/>
      <c r="AM97" s="443"/>
      <c r="AN97" s="445"/>
      <c r="AO97" s="445"/>
      <c r="AP97" s="448"/>
      <c r="AQ97" s="448"/>
      <c r="AR97" s="449"/>
      <c r="AS97" s="448"/>
      <c r="AT97" s="449"/>
      <c r="AU97" s="448"/>
      <c r="AV97" s="449"/>
      <c r="AW97" s="448"/>
      <c r="AX97" s="449"/>
      <c r="AY97" s="448"/>
      <c r="AZ97" s="449"/>
      <c r="BA97" s="448"/>
      <c r="BB97" s="448"/>
      <c r="BC97" s="448"/>
    </row>
    <row r="98" spans="1:55" ht="6.75" customHeight="1" x14ac:dyDescent="0.2">
      <c r="A98" s="464" t="s">
        <v>6131</v>
      </c>
      <c r="C98" s="456"/>
      <c r="D98" s="464" t="s">
        <v>6131</v>
      </c>
      <c r="E98" s="457"/>
      <c r="F98" s="457"/>
      <c r="H98" s="439"/>
      <c r="I98" s="439"/>
      <c r="J98" s="439"/>
      <c r="K98" s="439"/>
      <c r="L98" s="450"/>
      <c r="N98" s="448"/>
      <c r="O98" s="445"/>
      <c r="P98" s="445"/>
      <c r="Q98" s="445"/>
      <c r="R98" s="445"/>
      <c r="S98" s="448"/>
      <c r="T98" s="449"/>
      <c r="U98" s="449"/>
      <c r="V98" s="448"/>
      <c r="W98" s="449"/>
      <c r="X98" s="448"/>
      <c r="Y98" s="449"/>
      <c r="Z98" s="448"/>
      <c r="AA98" s="449"/>
      <c r="AB98" s="449"/>
      <c r="AC98" s="449"/>
      <c r="AD98" s="449"/>
      <c r="AE98" s="449"/>
      <c r="AF98" s="449"/>
      <c r="AG98" s="449"/>
      <c r="AH98" s="449"/>
      <c r="AI98" s="449"/>
      <c r="AJ98" s="449"/>
      <c r="AK98" s="449"/>
      <c r="AL98" s="449"/>
      <c r="AM98" s="449"/>
    </row>
    <row r="99" spans="1:55" s="444" customFormat="1" x14ac:dyDescent="0.2">
      <c r="A99" s="478" t="s">
        <v>8113</v>
      </c>
      <c r="B99" s="477"/>
      <c r="C99" s="475"/>
      <c r="D99" s="478"/>
      <c r="E99" s="476"/>
      <c r="F99" s="477"/>
      <c r="G99" s="447"/>
      <c r="H99" s="447"/>
      <c r="I99" s="447"/>
      <c r="J99" s="447"/>
      <c r="K99" s="447"/>
      <c r="L99" s="447"/>
      <c r="M99" s="447"/>
      <c r="N99" s="447"/>
      <c r="O99" s="447"/>
      <c r="P99" s="447"/>
      <c r="Q99" s="447"/>
      <c r="R99" s="447"/>
      <c r="S99" s="443"/>
      <c r="T99" s="443"/>
      <c r="U99" s="443"/>
      <c r="V99" s="447"/>
      <c r="W99" s="443"/>
      <c r="X99" s="447"/>
      <c r="Y99" s="443"/>
      <c r="Z99" s="447"/>
      <c r="AA99" s="443"/>
      <c r="AB99" s="443"/>
      <c r="AC99" s="443"/>
      <c r="AD99" s="443"/>
      <c r="AE99" s="443"/>
      <c r="AF99" s="443"/>
      <c r="AG99" s="443"/>
      <c r="AH99" s="443"/>
      <c r="AI99" s="443"/>
      <c r="AJ99" s="443"/>
      <c r="AK99" s="443"/>
      <c r="AL99" s="443"/>
      <c r="AM99" s="443"/>
      <c r="AN99" s="445"/>
      <c r="AO99" s="445"/>
      <c r="AP99" s="448"/>
      <c r="AQ99" s="448"/>
      <c r="AR99" s="449"/>
      <c r="AS99" s="448"/>
      <c r="AT99" s="449"/>
      <c r="AU99" s="448"/>
      <c r="AV99" s="449"/>
      <c r="AW99" s="448"/>
      <c r="AX99" s="449"/>
      <c r="AY99" s="448"/>
      <c r="AZ99" s="449"/>
      <c r="BA99" s="448"/>
      <c r="BB99" s="448"/>
      <c r="BC99" s="448"/>
    </row>
    <row r="100" spans="1:55" s="444" customFormat="1" x14ac:dyDescent="0.2">
      <c r="A100" s="478" t="s">
        <v>8114</v>
      </c>
      <c r="B100" s="477"/>
      <c r="C100" s="475"/>
      <c r="D100" s="478"/>
      <c r="E100" s="476"/>
      <c r="F100" s="477"/>
      <c r="G100" s="447"/>
      <c r="H100" s="447"/>
      <c r="I100" s="447"/>
      <c r="J100" s="447"/>
      <c r="K100" s="447"/>
      <c r="L100" s="447"/>
      <c r="M100" s="447"/>
      <c r="N100" s="447"/>
      <c r="O100" s="447"/>
      <c r="P100" s="447"/>
      <c r="Q100" s="447"/>
      <c r="R100" s="447"/>
      <c r="S100" s="443"/>
      <c r="T100" s="443"/>
      <c r="U100" s="443"/>
      <c r="V100" s="447"/>
      <c r="W100" s="443"/>
      <c r="X100" s="447"/>
      <c r="Y100" s="443"/>
      <c r="Z100" s="447"/>
      <c r="AA100" s="443"/>
      <c r="AB100" s="443"/>
      <c r="AC100" s="443"/>
      <c r="AD100" s="443"/>
      <c r="AE100" s="443"/>
      <c r="AF100" s="443"/>
      <c r="AG100" s="443"/>
      <c r="AH100" s="443"/>
      <c r="AI100" s="443"/>
      <c r="AJ100" s="443"/>
      <c r="AK100" s="443"/>
      <c r="AL100" s="443"/>
      <c r="AM100" s="443"/>
      <c r="AN100" s="445"/>
      <c r="AO100" s="445"/>
      <c r="AP100" s="448"/>
      <c r="AQ100" s="448"/>
      <c r="AR100" s="449"/>
      <c r="AS100" s="448"/>
      <c r="AT100" s="449"/>
      <c r="AU100" s="448"/>
      <c r="AV100" s="449"/>
      <c r="AW100" s="448"/>
      <c r="AX100" s="449"/>
      <c r="AY100" s="448"/>
      <c r="AZ100" s="449"/>
      <c r="BA100" s="448"/>
      <c r="BB100" s="448"/>
      <c r="BC100" s="448"/>
    </row>
    <row r="101" spans="1:55" s="482" customFormat="1" x14ac:dyDescent="0.2">
      <c r="A101" s="479" t="s">
        <v>8115</v>
      </c>
      <c r="B101" s="480"/>
      <c r="C101" s="473"/>
      <c r="D101" s="479"/>
      <c r="E101" s="480"/>
      <c r="F101" s="481"/>
      <c r="G101" s="448"/>
      <c r="H101" s="448"/>
      <c r="I101" s="448"/>
      <c r="J101" s="448"/>
      <c r="K101" s="448"/>
      <c r="L101" s="448"/>
      <c r="M101" s="448"/>
      <c r="N101" s="448"/>
      <c r="O101" s="448"/>
      <c r="P101" s="448"/>
      <c r="Q101" s="448"/>
      <c r="R101" s="448"/>
      <c r="S101" s="449"/>
      <c r="T101" s="449"/>
      <c r="U101" s="449"/>
      <c r="V101" s="448"/>
      <c r="W101" s="449"/>
      <c r="X101" s="448"/>
      <c r="Y101" s="449"/>
      <c r="Z101" s="448"/>
      <c r="AA101" s="449"/>
      <c r="AB101" s="449"/>
      <c r="AC101" s="449"/>
      <c r="AD101" s="449"/>
      <c r="AE101" s="449"/>
      <c r="AF101" s="449"/>
      <c r="AG101" s="449"/>
      <c r="AH101" s="449"/>
      <c r="AI101" s="449"/>
      <c r="AJ101" s="449"/>
      <c r="AK101" s="449"/>
      <c r="AL101" s="449"/>
      <c r="AM101" s="449"/>
    </row>
    <row r="102" spans="1:55" s="482" customFormat="1" x14ac:dyDescent="0.2">
      <c r="A102" s="479" t="s">
        <v>8116</v>
      </c>
      <c r="B102" s="480"/>
      <c r="C102" s="473"/>
      <c r="D102" s="480"/>
      <c r="E102" s="480"/>
      <c r="F102" s="481"/>
      <c r="G102" s="448"/>
      <c r="H102" s="448"/>
      <c r="I102" s="448"/>
      <c r="J102" s="448"/>
      <c r="K102" s="448"/>
      <c r="L102" s="448"/>
      <c r="M102" s="448"/>
      <c r="N102" s="448"/>
      <c r="O102" s="448"/>
      <c r="P102" s="448"/>
      <c r="Q102" s="448"/>
      <c r="R102" s="448"/>
      <c r="S102" s="449"/>
      <c r="T102" s="449"/>
      <c r="U102" s="449"/>
      <c r="V102" s="448"/>
      <c r="W102" s="449"/>
      <c r="X102" s="448"/>
      <c r="Y102" s="449"/>
      <c r="Z102" s="448"/>
      <c r="AA102" s="449"/>
      <c r="AB102" s="449"/>
      <c r="AC102" s="449"/>
      <c r="AD102" s="449"/>
      <c r="AE102" s="449"/>
      <c r="AF102" s="449"/>
      <c r="AG102" s="449"/>
      <c r="AH102" s="449"/>
      <c r="AI102" s="449"/>
      <c r="AJ102" s="449"/>
      <c r="AK102" s="449"/>
      <c r="AL102" s="449"/>
      <c r="AM102" s="449"/>
    </row>
    <row r="103" spans="1:55" x14ac:dyDescent="0.2">
      <c r="A103" s="487" t="s">
        <v>6131</v>
      </c>
      <c r="B103" s="472"/>
      <c r="C103" s="473"/>
      <c r="D103" s="472"/>
      <c r="E103" s="474"/>
      <c r="F103" s="474"/>
    </row>
    <row r="104" spans="1:55" s="444" customFormat="1" x14ac:dyDescent="0.2">
      <c r="A104" s="488" t="s">
        <v>6131</v>
      </c>
      <c r="B104" s="469"/>
      <c r="C104" s="470"/>
      <c r="D104" s="469"/>
      <c r="E104" s="471"/>
      <c r="F104" s="469"/>
      <c r="G104" s="445"/>
      <c r="H104" s="445"/>
      <c r="I104" s="445"/>
      <c r="J104" s="445"/>
      <c r="K104" s="445"/>
      <c r="L104" s="445"/>
      <c r="M104" s="445"/>
      <c r="N104" s="445"/>
      <c r="O104" s="445"/>
      <c r="P104" s="445"/>
      <c r="Q104" s="445"/>
      <c r="R104" s="445"/>
      <c r="S104" s="446"/>
      <c r="T104" s="446"/>
      <c r="U104" s="446"/>
      <c r="V104" s="445"/>
      <c r="W104" s="446"/>
      <c r="X104" s="445"/>
      <c r="Y104" s="446"/>
      <c r="Z104" s="445"/>
      <c r="AA104" s="446"/>
      <c r="AB104" s="446"/>
      <c r="AC104" s="446"/>
      <c r="AD104" s="446"/>
      <c r="AE104" s="446"/>
      <c r="AF104" s="446"/>
      <c r="AG104" s="446"/>
      <c r="AH104" s="446"/>
      <c r="AI104" s="446"/>
      <c r="AJ104" s="446"/>
      <c r="AK104" s="446"/>
      <c r="AL104" s="446"/>
      <c r="AM104" s="446"/>
      <c r="AN104" s="445"/>
      <c r="AO104" s="445"/>
      <c r="AP104" s="448"/>
      <c r="AQ104" s="448"/>
      <c r="AR104" s="449"/>
      <c r="AS104" s="448"/>
      <c r="AT104" s="449"/>
      <c r="AU104" s="448"/>
      <c r="AV104" s="449"/>
      <c r="AW104" s="448"/>
      <c r="AX104" s="449"/>
      <c r="AY104" s="448"/>
      <c r="AZ104" s="449"/>
      <c r="BA104" s="448"/>
      <c r="BB104" s="448"/>
      <c r="BC104" s="448"/>
    </row>
    <row r="105" spans="1:55" x14ac:dyDescent="0.2">
      <c r="A105" s="472" t="s">
        <v>91</v>
      </c>
      <c r="B105" s="472"/>
      <c r="C105" s="473"/>
      <c r="D105" s="483" t="str">
        <f>RN</f>
        <v>Carlos Javier MuÑoz</v>
      </c>
      <c r="E105" s="474" t="s">
        <v>8117</v>
      </c>
      <c r="F105" s="474"/>
    </row>
    <row r="106" spans="1:55" x14ac:dyDescent="0.2">
      <c r="A106" s="472" t="s">
        <v>92</v>
      </c>
      <c r="B106" s="472"/>
      <c r="C106" s="470"/>
      <c r="D106" s="493" t="str">
        <f>Tel_RN</f>
        <v>934314666</v>
      </c>
      <c r="E106" s="474"/>
      <c r="F106" s="474"/>
    </row>
    <row r="107" spans="1:55" x14ac:dyDescent="0.2">
      <c r="A107" s="472" t="s">
        <v>93</v>
      </c>
      <c r="B107" s="472"/>
      <c r="C107" s="473"/>
      <c r="D107" s="483" t="str">
        <f>Email_RN</f>
        <v>carlos.munoz@sparkiberica.com</v>
      </c>
      <c r="E107" s="474"/>
      <c r="F107" s="474"/>
    </row>
  </sheetData>
  <autoFilter ref="A19:F107"/>
  <mergeCells count="4">
    <mergeCell ref="E8:F8"/>
    <mergeCell ref="B15:D15"/>
    <mergeCell ref="B16:D16"/>
    <mergeCell ref="B17:D17"/>
  </mergeCells>
  <dataValidations count="1">
    <dataValidation type="list" allowBlank="1" showInputMessage="1" showErrorMessage="1" sqref="M98 M91:M92 F16">
      <formula1>"Sin Dieta,Media Dieta,Dieta Completa"</formula1>
    </dataValidation>
  </dataValidations>
  <pageMargins left="0.43307086614173229" right="0.51181102362204722" top="0.6692913385826772" bottom="0.98425196850393704" header="0" footer="0.27559055118110237"/>
  <pageSetup paperSize="9" fitToHeight="4" orientation="portrait" r:id="rId1"/>
  <headerFooter alignWithMargins="0">
    <oddFooter>&amp;C&amp;"Helvetica,Normal"&amp;8Página &amp;P de &amp;N
CIF: A-08421315 - SPARK IBERICA, SAU  C/ Miguel Hernandez 31-33 Polígon Gran Via Sud 08908 
L'Hospitalet Llobregat (Barcelona) Tel. 934314666    Fax. 934317808</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B1:BE53"/>
  <sheetViews>
    <sheetView showGridLines="0" workbookViewId="0">
      <selection activeCell="Y7" sqref="Y7"/>
    </sheetView>
  </sheetViews>
  <sheetFormatPr baseColWidth="10" defaultRowHeight="12.75" x14ac:dyDescent="0.2"/>
  <cols>
    <col min="1" max="3" width="0.85546875" style="1" customWidth="1" collapsed="1"/>
    <col min="4" max="4" width="15.85546875" style="1" customWidth="1" collapsed="1"/>
    <col min="5" max="5" width="16.7109375" style="1" customWidth="1" collapsed="1"/>
    <col min="6" max="6" width="7.140625" style="1" customWidth="1" collapsed="1"/>
    <col min="7" max="7" width="7" style="1" customWidth="1" collapsed="1"/>
    <col min="8" max="29" width="6.7109375" style="1" customWidth="1" collapsed="1"/>
    <col min="30" max="31" width="0.85546875" style="1" customWidth="1" collapsed="1"/>
    <col min="32" max="33" width="11.42578125" style="1" collapsed="1"/>
    <col min="34" max="57" width="7.7109375" style="1" customWidth="1" collapsed="1"/>
    <col min="58" max="16384" width="11.42578125" style="1" collapsed="1"/>
  </cols>
  <sheetData>
    <row r="1" spans="2:57" ht="6.75" customHeight="1" thickBot="1" x14ac:dyDescent="0.25"/>
    <row r="2" spans="2:57" ht="7.5" customHeight="1" x14ac:dyDescent="0.2">
      <c r="B2" s="2"/>
      <c r="C2" s="3"/>
      <c r="D2" s="3"/>
      <c r="E2" s="3"/>
      <c r="F2" s="3"/>
      <c r="G2" s="3"/>
      <c r="H2" s="3"/>
      <c r="I2" s="3"/>
      <c r="J2" s="3"/>
      <c r="K2" s="3"/>
      <c r="L2" s="3"/>
      <c r="M2" s="3"/>
      <c r="N2" s="3"/>
      <c r="O2" s="3"/>
      <c r="P2" s="3"/>
      <c r="Q2" s="3"/>
      <c r="R2" s="3"/>
      <c r="S2" s="3"/>
      <c r="T2" s="3"/>
      <c r="U2" s="3"/>
      <c r="V2" s="3"/>
      <c r="W2" s="3"/>
      <c r="X2" s="3"/>
      <c r="Y2" s="3"/>
      <c r="Z2" s="3"/>
      <c r="AA2" s="3"/>
      <c r="AB2" s="3"/>
      <c r="AC2" s="3"/>
      <c r="AD2" s="4"/>
    </row>
    <row r="3" spans="2:57" x14ac:dyDescent="0.2">
      <c r="B3" s="5"/>
      <c r="C3" s="6"/>
      <c r="D3" s="664" t="str">
        <f>Nombre_BU</f>
        <v>OMEXOM Ingenieria Barcelona</v>
      </c>
      <c r="E3" s="664"/>
      <c r="F3" s="664"/>
      <c r="G3" s="6"/>
      <c r="H3" s="6"/>
      <c r="I3" s="6"/>
      <c r="J3" s="6"/>
      <c r="K3" s="6"/>
      <c r="L3" s="6"/>
      <c r="M3" s="6"/>
      <c r="N3" s="6"/>
      <c r="O3" s="6"/>
      <c r="P3" s="6"/>
      <c r="Q3" s="6"/>
      <c r="R3" s="6"/>
      <c r="S3" s="6"/>
      <c r="T3" s="6"/>
      <c r="U3" s="6"/>
      <c r="V3" s="6"/>
      <c r="W3" s="6"/>
      <c r="X3" s="6"/>
      <c r="Y3" s="6"/>
      <c r="Z3" s="6"/>
      <c r="AA3" s="6"/>
      <c r="AB3" s="6"/>
      <c r="AC3" s="6"/>
      <c r="AD3" s="7"/>
      <c r="AG3" s="1" t="s">
        <v>9</v>
      </c>
      <c r="AH3" s="1">
        <f>F9</f>
        <v>1</v>
      </c>
      <c r="AI3" s="1">
        <f t="shared" ref="AI3:AU3" si="0">G9</f>
        <v>2</v>
      </c>
      <c r="AJ3" s="1">
        <f t="shared" si="0"/>
        <v>3</v>
      </c>
      <c r="AK3" s="1">
        <f t="shared" si="0"/>
        <v>4</v>
      </c>
      <c r="AL3" s="1">
        <f t="shared" si="0"/>
        <v>5</v>
      </c>
      <c r="AM3" s="1">
        <f t="shared" si="0"/>
        <v>6</v>
      </c>
      <c r="AN3" s="1">
        <f t="shared" si="0"/>
        <v>7</v>
      </c>
      <c r="AO3" s="1">
        <f t="shared" si="0"/>
        <v>8</v>
      </c>
      <c r="AP3" s="1">
        <f t="shared" si="0"/>
        <v>9</v>
      </c>
      <c r="AQ3" s="1">
        <f t="shared" si="0"/>
        <v>10</v>
      </c>
      <c r="AR3" s="1">
        <f t="shared" si="0"/>
        <v>11</v>
      </c>
      <c r="AS3" s="1">
        <f t="shared" si="0"/>
        <v>12</v>
      </c>
      <c r="AT3" s="1">
        <f t="shared" si="0"/>
        <v>13</v>
      </c>
      <c r="AU3" s="1">
        <f t="shared" si="0"/>
        <v>14</v>
      </c>
      <c r="AV3" s="1">
        <f t="shared" ref="AV3:BE3" si="1">T9</f>
        <v>15</v>
      </c>
      <c r="AW3" s="1">
        <f t="shared" si="1"/>
        <v>16</v>
      </c>
      <c r="AX3" s="1">
        <f t="shared" si="1"/>
        <v>17</v>
      </c>
      <c r="AY3" s="1">
        <f t="shared" si="1"/>
        <v>18</v>
      </c>
      <c r="AZ3" s="1">
        <f t="shared" si="1"/>
        <v>19</v>
      </c>
      <c r="BA3" s="1">
        <f t="shared" si="1"/>
        <v>20</v>
      </c>
      <c r="BB3" s="1">
        <f t="shared" si="1"/>
        <v>21</v>
      </c>
      <c r="BC3" s="1">
        <f t="shared" si="1"/>
        <v>22</v>
      </c>
      <c r="BD3" s="1">
        <f t="shared" si="1"/>
        <v>23</v>
      </c>
      <c r="BE3" s="1">
        <f t="shared" si="1"/>
        <v>24</v>
      </c>
    </row>
    <row r="4" spans="2:57" ht="15" x14ac:dyDescent="0.2">
      <c r="B4" s="5"/>
      <c r="C4" s="6"/>
      <c r="D4" s="664"/>
      <c r="E4" s="664"/>
      <c r="F4" s="664"/>
      <c r="G4" s="6"/>
      <c r="H4" s="6"/>
      <c r="I4" s="172" t="s">
        <v>6</v>
      </c>
      <c r="J4" s="172"/>
      <c r="K4" s="72"/>
      <c r="L4" s="6"/>
      <c r="M4" s="6"/>
      <c r="O4" s="6"/>
      <c r="P4" s="6"/>
      <c r="Q4" s="382" t="str">
        <f>Titulo_Proy</f>
        <v>EDE ES SE VERNEDA NV IMP (ESTUDIO NUEVA SE VERNEDA)</v>
      </c>
      <c r="R4" s="6"/>
      <c r="S4" s="6"/>
      <c r="T4" s="6"/>
      <c r="V4" s="6"/>
      <c r="W4" s="6"/>
      <c r="Y4" s="6"/>
      <c r="Z4" s="512" t="str">
        <f>Proy_P5</f>
        <v>016.879.27</v>
      </c>
      <c r="AA4" s="6"/>
      <c r="AB4" s="171">
        <f>Sintesis!R6</f>
        <v>42408</v>
      </c>
      <c r="AC4" s="171"/>
      <c r="AD4" s="7"/>
      <c r="AG4" s="1" t="s">
        <v>18</v>
      </c>
      <c r="AH4" s="124">
        <f>F12</f>
        <v>0</v>
      </c>
      <c r="AI4" s="124">
        <f t="shared" ref="AI4:BE4" si="2">G12</f>
        <v>0</v>
      </c>
      <c r="AJ4" s="124">
        <f t="shared" si="2"/>
        <v>0</v>
      </c>
      <c r="AK4" s="124">
        <f t="shared" si="2"/>
        <v>0</v>
      </c>
      <c r="AL4" s="124">
        <f t="shared" si="2"/>
        <v>0</v>
      </c>
      <c r="AM4" s="124">
        <f t="shared" si="2"/>
        <v>0</v>
      </c>
      <c r="AN4" s="124">
        <f t="shared" si="2"/>
        <v>0</v>
      </c>
      <c r="AO4" s="124">
        <f t="shared" si="2"/>
        <v>0</v>
      </c>
      <c r="AP4" s="124">
        <f t="shared" si="2"/>
        <v>0</v>
      </c>
      <c r="AQ4" s="124">
        <f t="shared" si="2"/>
        <v>0</v>
      </c>
      <c r="AR4" s="124">
        <f t="shared" si="2"/>
        <v>0</v>
      </c>
      <c r="AS4" s="124">
        <f t="shared" si="2"/>
        <v>0</v>
      </c>
      <c r="AT4" s="124">
        <f t="shared" si="2"/>
        <v>0</v>
      </c>
      <c r="AU4" s="124">
        <f t="shared" si="2"/>
        <v>0</v>
      </c>
      <c r="AV4" s="124">
        <f t="shared" si="2"/>
        <v>0</v>
      </c>
      <c r="AW4" s="124">
        <f t="shared" si="2"/>
        <v>0</v>
      </c>
      <c r="AX4" s="124">
        <f t="shared" si="2"/>
        <v>0</v>
      </c>
      <c r="AY4" s="124">
        <f t="shared" si="2"/>
        <v>0</v>
      </c>
      <c r="AZ4" s="124">
        <f t="shared" si="2"/>
        <v>0</v>
      </c>
      <c r="BA4" s="124">
        <f t="shared" si="2"/>
        <v>0</v>
      </c>
      <c r="BB4" s="124">
        <f t="shared" si="2"/>
        <v>0</v>
      </c>
      <c r="BC4" s="124">
        <f t="shared" si="2"/>
        <v>0</v>
      </c>
      <c r="BD4" s="124">
        <f t="shared" si="2"/>
        <v>0</v>
      </c>
      <c r="BE4" s="124">
        <f t="shared" si="2"/>
        <v>0</v>
      </c>
    </row>
    <row r="5" spans="2:57" x14ac:dyDescent="0.2">
      <c r="B5" s="5"/>
      <c r="C5" s="6"/>
      <c r="D5" s="664"/>
      <c r="E5" s="664"/>
      <c r="F5" s="664"/>
      <c r="G5" s="6"/>
      <c r="H5" s="6"/>
      <c r="I5" s="6"/>
      <c r="J5" s="6"/>
      <c r="K5" s="6"/>
      <c r="L5" s="6"/>
      <c r="M5" s="6"/>
      <c r="N5" s="6"/>
      <c r="O5" s="6"/>
      <c r="P5" s="6"/>
      <c r="Q5" s="6"/>
      <c r="R5" s="6"/>
      <c r="S5" s="6"/>
      <c r="T5" s="6"/>
      <c r="U5" s="6"/>
      <c r="V5" s="6"/>
      <c r="W5" s="6"/>
      <c r="X5" s="6"/>
      <c r="Y5" s="6"/>
      <c r="Z5" s="6"/>
      <c r="AA5" s="6"/>
      <c r="AB5" s="6"/>
      <c r="AC5" s="6"/>
      <c r="AD5" s="7"/>
      <c r="AG5" s="1" t="s">
        <v>19</v>
      </c>
      <c r="AH5" s="124">
        <f>F15</f>
        <v>0</v>
      </c>
      <c r="AI5" s="124">
        <f t="shared" ref="AI5:BE5" si="3">G15</f>
        <v>0</v>
      </c>
      <c r="AJ5" s="124">
        <f t="shared" si="3"/>
        <v>0</v>
      </c>
      <c r="AK5" s="124">
        <f t="shared" si="3"/>
        <v>0</v>
      </c>
      <c r="AL5" s="124">
        <f t="shared" si="3"/>
        <v>0</v>
      </c>
      <c r="AM5" s="124">
        <f t="shared" si="3"/>
        <v>0</v>
      </c>
      <c r="AN5" s="124">
        <f t="shared" si="3"/>
        <v>0</v>
      </c>
      <c r="AO5" s="124">
        <f t="shared" si="3"/>
        <v>0</v>
      </c>
      <c r="AP5" s="124">
        <f t="shared" si="3"/>
        <v>0</v>
      </c>
      <c r="AQ5" s="124">
        <f t="shared" si="3"/>
        <v>0</v>
      </c>
      <c r="AR5" s="124">
        <f t="shared" si="3"/>
        <v>0</v>
      </c>
      <c r="AS5" s="124">
        <f t="shared" si="3"/>
        <v>0</v>
      </c>
      <c r="AT5" s="124">
        <f t="shared" si="3"/>
        <v>0</v>
      </c>
      <c r="AU5" s="124">
        <f t="shared" si="3"/>
        <v>0</v>
      </c>
      <c r="AV5" s="124">
        <f t="shared" si="3"/>
        <v>0</v>
      </c>
      <c r="AW5" s="124">
        <f t="shared" si="3"/>
        <v>0</v>
      </c>
      <c r="AX5" s="124">
        <f t="shared" si="3"/>
        <v>0</v>
      </c>
      <c r="AY5" s="124">
        <f t="shared" si="3"/>
        <v>0</v>
      </c>
      <c r="AZ5" s="124">
        <f t="shared" si="3"/>
        <v>0</v>
      </c>
      <c r="BA5" s="124">
        <f t="shared" si="3"/>
        <v>0</v>
      </c>
      <c r="BB5" s="124">
        <f t="shared" si="3"/>
        <v>0</v>
      </c>
      <c r="BC5" s="124">
        <f t="shared" si="3"/>
        <v>0</v>
      </c>
      <c r="BD5" s="124">
        <f t="shared" si="3"/>
        <v>0</v>
      </c>
      <c r="BE5" s="124">
        <f t="shared" si="3"/>
        <v>0</v>
      </c>
    </row>
    <row r="6" spans="2:57" x14ac:dyDescent="0.2">
      <c r="B6" s="5"/>
      <c r="C6" s="6"/>
      <c r="D6" s="6"/>
      <c r="E6" s="155" t="s">
        <v>8</v>
      </c>
      <c r="F6" s="156">
        <f>GF_Mes</f>
        <v>6.0000000000000001E-3</v>
      </c>
      <c r="G6" s="6"/>
      <c r="H6" s="6"/>
      <c r="I6" s="173" t="s">
        <v>7</v>
      </c>
      <c r="J6" s="174">
        <f>Fecha_Inicio</f>
        <v>0</v>
      </c>
      <c r="K6" s="174"/>
      <c r="L6" s="6"/>
      <c r="M6" s="6"/>
      <c r="N6" s="6"/>
      <c r="O6" s="6"/>
      <c r="P6" s="6"/>
      <c r="Q6" s="6"/>
      <c r="R6" s="6"/>
      <c r="S6" s="6"/>
      <c r="T6" s="6"/>
      <c r="U6" s="6"/>
      <c r="V6" s="6"/>
      <c r="W6" s="6"/>
      <c r="X6" s="6"/>
      <c r="Y6" s="6"/>
      <c r="Z6" s="6"/>
      <c r="AA6" s="6"/>
      <c r="AB6" s="6"/>
      <c r="AC6" s="6"/>
      <c r="AD6" s="7"/>
    </row>
    <row r="7" spans="2:57" x14ac:dyDescent="0.2">
      <c r="B7" s="5"/>
      <c r="C7" s="6"/>
      <c r="D7" s="6"/>
      <c r="E7" s="6"/>
      <c r="F7" s="6"/>
      <c r="G7" s="6"/>
      <c r="H7" s="6"/>
      <c r="I7" s="6"/>
      <c r="J7" s="6"/>
      <c r="K7" s="6"/>
      <c r="L7" s="6"/>
      <c r="M7" s="6"/>
      <c r="N7" s="6"/>
      <c r="O7" s="6"/>
      <c r="P7" s="6"/>
      <c r="Q7" s="6"/>
      <c r="R7" s="6"/>
      <c r="S7" s="6"/>
      <c r="T7" s="6"/>
      <c r="U7" s="6"/>
      <c r="V7" s="6"/>
      <c r="W7" s="6"/>
      <c r="X7" s="6"/>
      <c r="Y7" s="6"/>
      <c r="Z7" s="6"/>
      <c r="AA7" s="6"/>
      <c r="AB7" s="6"/>
      <c r="AC7" s="6"/>
      <c r="AD7" s="7"/>
    </row>
    <row r="8" spans="2:57" x14ac:dyDescent="0.2">
      <c r="B8" s="5"/>
      <c r="C8" s="645" t="s">
        <v>5</v>
      </c>
      <c r="D8" s="645"/>
      <c r="E8" s="661"/>
      <c r="F8" s="37" t="s">
        <v>9</v>
      </c>
      <c r="G8" s="122"/>
      <c r="H8" s="122"/>
      <c r="I8" s="122"/>
      <c r="J8" s="122"/>
      <c r="K8" s="122"/>
      <c r="L8" s="122"/>
      <c r="M8" s="122"/>
      <c r="N8" s="122"/>
      <c r="O8" s="122"/>
      <c r="P8" s="122"/>
      <c r="Q8" s="122"/>
      <c r="R8" s="122"/>
      <c r="S8" s="122"/>
      <c r="T8" s="122"/>
      <c r="U8" s="122"/>
      <c r="V8" s="122"/>
      <c r="W8" s="122"/>
      <c r="X8" s="122"/>
      <c r="Y8" s="122"/>
      <c r="Z8" s="122"/>
      <c r="AA8" s="122"/>
      <c r="AB8" s="122"/>
      <c r="AC8" s="38"/>
      <c r="AD8" s="7"/>
    </row>
    <row r="9" spans="2:57" x14ac:dyDescent="0.2">
      <c r="B9" s="5"/>
      <c r="C9" s="662"/>
      <c r="D9" s="662"/>
      <c r="E9" s="663"/>
      <c r="F9" s="123">
        <v>1</v>
      </c>
      <c r="G9" s="133">
        <v>2</v>
      </c>
      <c r="H9" s="133">
        <v>3</v>
      </c>
      <c r="I9" s="133">
        <v>4</v>
      </c>
      <c r="J9" s="133">
        <v>5</v>
      </c>
      <c r="K9" s="133">
        <v>6</v>
      </c>
      <c r="L9" s="133">
        <v>7</v>
      </c>
      <c r="M9" s="133">
        <v>8</v>
      </c>
      <c r="N9" s="133">
        <v>9</v>
      </c>
      <c r="O9" s="133">
        <v>10</v>
      </c>
      <c r="P9" s="133">
        <v>11</v>
      </c>
      <c r="Q9" s="133">
        <v>12</v>
      </c>
      <c r="R9" s="133">
        <v>13</v>
      </c>
      <c r="S9" s="133">
        <v>14</v>
      </c>
      <c r="T9" s="133">
        <v>15</v>
      </c>
      <c r="U9" s="133">
        <v>16</v>
      </c>
      <c r="V9" s="133">
        <v>17</v>
      </c>
      <c r="W9" s="133">
        <v>18</v>
      </c>
      <c r="X9" s="133">
        <v>19</v>
      </c>
      <c r="Y9" s="133">
        <v>20</v>
      </c>
      <c r="Z9" s="133">
        <v>21</v>
      </c>
      <c r="AA9" s="133">
        <v>22</v>
      </c>
      <c r="AB9" s="133">
        <v>23</v>
      </c>
      <c r="AC9" s="102">
        <v>24</v>
      </c>
      <c r="AD9" s="7"/>
    </row>
    <row r="10" spans="2:57" s="124" customFormat="1" x14ac:dyDescent="0.2">
      <c r="B10" s="144"/>
      <c r="C10" s="125"/>
      <c r="D10" s="137" t="s">
        <v>10</v>
      </c>
      <c r="E10" s="126"/>
      <c r="F10" s="125"/>
      <c r="G10" s="134"/>
      <c r="H10" s="134"/>
      <c r="I10" s="134"/>
      <c r="J10" s="134"/>
      <c r="K10" s="134"/>
      <c r="L10" s="134"/>
      <c r="M10" s="134"/>
      <c r="N10" s="134"/>
      <c r="O10" s="134"/>
      <c r="P10" s="134"/>
      <c r="Q10" s="134"/>
      <c r="R10" s="134"/>
      <c r="S10" s="134"/>
      <c r="T10" s="134"/>
      <c r="U10" s="134"/>
      <c r="V10" s="134"/>
      <c r="W10" s="134"/>
      <c r="X10" s="134"/>
      <c r="Y10" s="134"/>
      <c r="Z10" s="134"/>
      <c r="AA10" s="134"/>
      <c r="AB10" s="134"/>
      <c r="AC10" s="126"/>
      <c r="AD10" s="145"/>
    </row>
    <row r="11" spans="2:57" s="154" customFormat="1" x14ac:dyDescent="0.2">
      <c r="B11" s="148"/>
      <c r="C11" s="149"/>
      <c r="D11" s="150"/>
      <c r="E11" s="151" t="s">
        <v>11</v>
      </c>
      <c r="F11" s="513">
        <f>Coste_Total/1000/12</f>
        <v>0</v>
      </c>
      <c r="G11" s="152">
        <f>F11</f>
        <v>0</v>
      </c>
      <c r="H11" s="152">
        <f t="shared" ref="H11:Q11" si="4">G11</f>
        <v>0</v>
      </c>
      <c r="I11" s="152">
        <f t="shared" si="4"/>
        <v>0</v>
      </c>
      <c r="J11" s="152">
        <f t="shared" si="4"/>
        <v>0</v>
      </c>
      <c r="K11" s="152">
        <f t="shared" si="4"/>
        <v>0</v>
      </c>
      <c r="L11" s="152">
        <f t="shared" si="4"/>
        <v>0</v>
      </c>
      <c r="M11" s="152">
        <f t="shared" si="4"/>
        <v>0</v>
      </c>
      <c r="N11" s="152">
        <f t="shared" si="4"/>
        <v>0</v>
      </c>
      <c r="O11" s="152">
        <f t="shared" si="4"/>
        <v>0</v>
      </c>
      <c r="P11" s="152">
        <f t="shared" si="4"/>
        <v>0</v>
      </c>
      <c r="Q11" s="152">
        <f t="shared" si="4"/>
        <v>0</v>
      </c>
      <c r="R11" s="152"/>
      <c r="S11" s="152"/>
      <c r="T11" s="152"/>
      <c r="U11" s="152"/>
      <c r="V11" s="152"/>
      <c r="W11" s="152"/>
      <c r="X11" s="152"/>
      <c r="Y11" s="152"/>
      <c r="Z11" s="152"/>
      <c r="AA11" s="152"/>
      <c r="AB11" s="152"/>
      <c r="AC11" s="151"/>
      <c r="AD11" s="153"/>
    </row>
    <row r="12" spans="2:57" s="124" customFormat="1" x14ac:dyDescent="0.2">
      <c r="B12" s="144"/>
      <c r="C12" s="127"/>
      <c r="D12" s="128"/>
      <c r="E12" s="129" t="s">
        <v>12</v>
      </c>
      <c r="F12" s="127">
        <f>F11</f>
        <v>0</v>
      </c>
      <c r="G12" s="135">
        <f>F12+G11</f>
        <v>0</v>
      </c>
      <c r="H12" s="135">
        <f t="shared" ref="H12:AC12" si="5">G12+H11</f>
        <v>0</v>
      </c>
      <c r="I12" s="135">
        <f t="shared" si="5"/>
        <v>0</v>
      </c>
      <c r="J12" s="135">
        <f t="shared" si="5"/>
        <v>0</v>
      </c>
      <c r="K12" s="135">
        <f t="shared" si="5"/>
        <v>0</v>
      </c>
      <c r="L12" s="135">
        <f t="shared" si="5"/>
        <v>0</v>
      </c>
      <c r="M12" s="135">
        <f t="shared" si="5"/>
        <v>0</v>
      </c>
      <c r="N12" s="135">
        <f t="shared" si="5"/>
        <v>0</v>
      </c>
      <c r="O12" s="135">
        <f t="shared" si="5"/>
        <v>0</v>
      </c>
      <c r="P12" s="135">
        <f t="shared" si="5"/>
        <v>0</v>
      </c>
      <c r="Q12" s="135">
        <f t="shared" si="5"/>
        <v>0</v>
      </c>
      <c r="R12" s="135">
        <f t="shared" si="5"/>
        <v>0</v>
      </c>
      <c r="S12" s="135">
        <f t="shared" si="5"/>
        <v>0</v>
      </c>
      <c r="T12" s="135">
        <f t="shared" si="5"/>
        <v>0</v>
      </c>
      <c r="U12" s="135">
        <f t="shared" si="5"/>
        <v>0</v>
      </c>
      <c r="V12" s="135">
        <f t="shared" si="5"/>
        <v>0</v>
      </c>
      <c r="W12" s="135">
        <f t="shared" si="5"/>
        <v>0</v>
      </c>
      <c r="X12" s="135">
        <f t="shared" si="5"/>
        <v>0</v>
      </c>
      <c r="Y12" s="135">
        <f t="shared" si="5"/>
        <v>0</v>
      </c>
      <c r="Z12" s="135">
        <f t="shared" si="5"/>
        <v>0</v>
      </c>
      <c r="AA12" s="135">
        <f t="shared" si="5"/>
        <v>0</v>
      </c>
      <c r="AB12" s="135">
        <f t="shared" si="5"/>
        <v>0</v>
      </c>
      <c r="AC12" s="129">
        <f t="shared" si="5"/>
        <v>0</v>
      </c>
      <c r="AD12" s="145"/>
    </row>
    <row r="13" spans="2:57" s="124" customFormat="1" x14ac:dyDescent="0.2">
      <c r="B13" s="144"/>
      <c r="C13" s="127"/>
      <c r="D13" s="138" t="s">
        <v>13</v>
      </c>
      <c r="E13" s="129"/>
      <c r="F13" s="127"/>
      <c r="G13" s="135"/>
      <c r="H13" s="135"/>
      <c r="I13" s="135"/>
      <c r="J13" s="135"/>
      <c r="K13" s="135"/>
      <c r="L13" s="135"/>
      <c r="M13" s="135"/>
      <c r="N13" s="135"/>
      <c r="O13" s="135"/>
      <c r="P13" s="135"/>
      <c r="Q13" s="135"/>
      <c r="R13" s="135"/>
      <c r="S13" s="135"/>
      <c r="T13" s="135"/>
      <c r="U13" s="135"/>
      <c r="V13" s="135"/>
      <c r="W13" s="135"/>
      <c r="X13" s="135"/>
      <c r="Y13" s="135"/>
      <c r="Z13" s="135"/>
      <c r="AA13" s="135"/>
      <c r="AB13" s="135"/>
      <c r="AC13" s="129"/>
      <c r="AD13" s="145"/>
    </row>
    <row r="14" spans="2:57" s="154" customFormat="1" x14ac:dyDescent="0.2">
      <c r="B14" s="148"/>
      <c r="C14" s="149"/>
      <c r="D14" s="150"/>
      <c r="E14" s="151" t="s">
        <v>11</v>
      </c>
      <c r="F14" s="149"/>
      <c r="G14" s="152"/>
      <c r="H14" s="152"/>
      <c r="I14" s="514">
        <f>Venta_Total/1000/12</f>
        <v>0</v>
      </c>
      <c r="J14" s="152">
        <f>I14</f>
        <v>0</v>
      </c>
      <c r="K14" s="152">
        <f t="shared" ref="K14:T14" si="6">J14</f>
        <v>0</v>
      </c>
      <c r="L14" s="152">
        <f t="shared" si="6"/>
        <v>0</v>
      </c>
      <c r="M14" s="152">
        <f t="shared" si="6"/>
        <v>0</v>
      </c>
      <c r="N14" s="152">
        <f t="shared" si="6"/>
        <v>0</v>
      </c>
      <c r="O14" s="152">
        <f t="shared" si="6"/>
        <v>0</v>
      </c>
      <c r="P14" s="152">
        <f t="shared" si="6"/>
        <v>0</v>
      </c>
      <c r="Q14" s="152">
        <f t="shared" si="6"/>
        <v>0</v>
      </c>
      <c r="R14" s="152">
        <f t="shared" si="6"/>
        <v>0</v>
      </c>
      <c r="S14" s="152">
        <f t="shared" si="6"/>
        <v>0</v>
      </c>
      <c r="T14" s="152">
        <f t="shared" si="6"/>
        <v>0</v>
      </c>
      <c r="U14" s="152"/>
      <c r="V14" s="152"/>
      <c r="W14" s="152"/>
      <c r="X14" s="152"/>
      <c r="Y14" s="152"/>
      <c r="Z14" s="152"/>
      <c r="AA14" s="152"/>
      <c r="AB14" s="152"/>
      <c r="AC14" s="151"/>
      <c r="AD14" s="153"/>
    </row>
    <row r="15" spans="2:57" s="124" customFormat="1" x14ac:dyDescent="0.2">
      <c r="B15" s="144"/>
      <c r="C15" s="130"/>
      <c r="D15" s="131"/>
      <c r="E15" s="132" t="s">
        <v>12</v>
      </c>
      <c r="F15" s="130">
        <f>F14</f>
        <v>0</v>
      </c>
      <c r="G15" s="136">
        <f>F15+G14</f>
        <v>0</v>
      </c>
      <c r="H15" s="136">
        <f t="shared" ref="H15:AC15" si="7">G15+H14</f>
        <v>0</v>
      </c>
      <c r="I15" s="136">
        <f t="shared" si="7"/>
        <v>0</v>
      </c>
      <c r="J15" s="136">
        <f t="shared" si="7"/>
        <v>0</v>
      </c>
      <c r="K15" s="136">
        <f t="shared" si="7"/>
        <v>0</v>
      </c>
      <c r="L15" s="136">
        <f t="shared" si="7"/>
        <v>0</v>
      </c>
      <c r="M15" s="136">
        <f t="shared" si="7"/>
        <v>0</v>
      </c>
      <c r="N15" s="136">
        <f t="shared" si="7"/>
        <v>0</v>
      </c>
      <c r="O15" s="136">
        <f t="shared" si="7"/>
        <v>0</v>
      </c>
      <c r="P15" s="136">
        <f t="shared" si="7"/>
        <v>0</v>
      </c>
      <c r="Q15" s="136">
        <f t="shared" si="7"/>
        <v>0</v>
      </c>
      <c r="R15" s="136">
        <f t="shared" si="7"/>
        <v>0</v>
      </c>
      <c r="S15" s="136">
        <f t="shared" si="7"/>
        <v>0</v>
      </c>
      <c r="T15" s="136">
        <f t="shared" si="7"/>
        <v>0</v>
      </c>
      <c r="U15" s="136">
        <f t="shared" si="7"/>
        <v>0</v>
      </c>
      <c r="V15" s="136">
        <f t="shared" si="7"/>
        <v>0</v>
      </c>
      <c r="W15" s="136">
        <f t="shared" si="7"/>
        <v>0</v>
      </c>
      <c r="X15" s="136">
        <f t="shared" si="7"/>
        <v>0</v>
      </c>
      <c r="Y15" s="136">
        <f t="shared" si="7"/>
        <v>0</v>
      </c>
      <c r="Z15" s="136">
        <f t="shared" si="7"/>
        <v>0</v>
      </c>
      <c r="AA15" s="136">
        <f t="shared" si="7"/>
        <v>0</v>
      </c>
      <c r="AB15" s="136">
        <f t="shared" si="7"/>
        <v>0</v>
      </c>
      <c r="AC15" s="132">
        <f t="shared" si="7"/>
        <v>0</v>
      </c>
      <c r="AD15" s="145"/>
    </row>
    <row r="16" spans="2:57" s="139" customFormat="1" ht="15" customHeight="1" x14ac:dyDescent="0.2">
      <c r="B16" s="146"/>
      <c r="C16" s="140"/>
      <c r="D16" s="141" t="s">
        <v>14</v>
      </c>
      <c r="E16" s="142"/>
      <c r="F16" s="140">
        <f>F15-F12</f>
        <v>0</v>
      </c>
      <c r="G16" s="143">
        <f t="shared" ref="G16:AC16" si="8">G15-G12</f>
        <v>0</v>
      </c>
      <c r="H16" s="143">
        <f t="shared" si="8"/>
        <v>0</v>
      </c>
      <c r="I16" s="143">
        <f t="shared" si="8"/>
        <v>0</v>
      </c>
      <c r="J16" s="143">
        <f t="shared" si="8"/>
        <v>0</v>
      </c>
      <c r="K16" s="143">
        <f t="shared" si="8"/>
        <v>0</v>
      </c>
      <c r="L16" s="143">
        <f t="shared" si="8"/>
        <v>0</v>
      </c>
      <c r="M16" s="143">
        <f t="shared" si="8"/>
        <v>0</v>
      </c>
      <c r="N16" s="143">
        <f t="shared" si="8"/>
        <v>0</v>
      </c>
      <c r="O16" s="143">
        <f t="shared" si="8"/>
        <v>0</v>
      </c>
      <c r="P16" s="143">
        <f t="shared" si="8"/>
        <v>0</v>
      </c>
      <c r="Q16" s="143">
        <f t="shared" si="8"/>
        <v>0</v>
      </c>
      <c r="R16" s="143">
        <f t="shared" si="8"/>
        <v>0</v>
      </c>
      <c r="S16" s="143">
        <f t="shared" si="8"/>
        <v>0</v>
      </c>
      <c r="T16" s="143">
        <f t="shared" si="8"/>
        <v>0</v>
      </c>
      <c r="U16" s="143">
        <f t="shared" si="8"/>
        <v>0</v>
      </c>
      <c r="V16" s="143">
        <f t="shared" si="8"/>
        <v>0</v>
      </c>
      <c r="W16" s="143">
        <f t="shared" si="8"/>
        <v>0</v>
      </c>
      <c r="X16" s="143">
        <f t="shared" si="8"/>
        <v>0</v>
      </c>
      <c r="Y16" s="143">
        <f t="shared" si="8"/>
        <v>0</v>
      </c>
      <c r="Z16" s="143">
        <f t="shared" si="8"/>
        <v>0</v>
      </c>
      <c r="AA16" s="143">
        <f t="shared" si="8"/>
        <v>0</v>
      </c>
      <c r="AB16" s="143">
        <f t="shared" si="8"/>
        <v>0</v>
      </c>
      <c r="AC16" s="142">
        <f t="shared" si="8"/>
        <v>0</v>
      </c>
      <c r="AD16" s="147"/>
    </row>
    <row r="17" spans="2:30" x14ac:dyDescent="0.2">
      <c r="B17" s="5"/>
      <c r="C17" s="14"/>
      <c r="D17" s="90" t="s">
        <v>15</v>
      </c>
      <c r="E17" s="16"/>
      <c r="F17" s="15"/>
      <c r="G17" s="15"/>
      <c r="H17" s="15"/>
      <c r="I17" s="15"/>
      <c r="J17" s="15"/>
      <c r="K17" s="15"/>
      <c r="L17" s="15"/>
      <c r="M17" s="15"/>
      <c r="N17" s="15"/>
      <c r="O17" s="15"/>
      <c r="P17" s="15"/>
      <c r="Q17" s="15"/>
      <c r="R17" s="15"/>
      <c r="S17" s="15"/>
      <c r="T17" s="15"/>
      <c r="U17" s="15"/>
      <c r="V17" s="15"/>
      <c r="W17" s="15"/>
      <c r="X17" s="15"/>
      <c r="Y17" s="15"/>
      <c r="Z17" s="15"/>
      <c r="AA17" s="15"/>
      <c r="AB17" s="15"/>
      <c r="AC17" s="16"/>
      <c r="AD17" s="7"/>
    </row>
    <row r="18" spans="2:30" s="170" customFormat="1" x14ac:dyDescent="0.2">
      <c r="B18" s="165"/>
      <c r="C18" s="166"/>
      <c r="D18" s="90" t="s">
        <v>15</v>
      </c>
      <c r="E18" s="168" t="s">
        <v>11</v>
      </c>
      <c r="F18" s="167">
        <f>F16*$F$6</f>
        <v>0</v>
      </c>
      <c r="G18" s="167">
        <f t="shared" ref="G18:AC18" si="9">G16*$F$6</f>
        <v>0</v>
      </c>
      <c r="H18" s="167">
        <f t="shared" si="9"/>
        <v>0</v>
      </c>
      <c r="I18" s="167">
        <f t="shared" si="9"/>
        <v>0</v>
      </c>
      <c r="J18" s="167">
        <f t="shared" si="9"/>
        <v>0</v>
      </c>
      <c r="K18" s="167">
        <f t="shared" si="9"/>
        <v>0</v>
      </c>
      <c r="L18" s="167">
        <f t="shared" si="9"/>
        <v>0</v>
      </c>
      <c r="M18" s="167">
        <f t="shared" si="9"/>
        <v>0</v>
      </c>
      <c r="N18" s="167">
        <f t="shared" si="9"/>
        <v>0</v>
      </c>
      <c r="O18" s="167">
        <f t="shared" si="9"/>
        <v>0</v>
      </c>
      <c r="P18" s="167">
        <f t="shared" si="9"/>
        <v>0</v>
      </c>
      <c r="Q18" s="167">
        <f t="shared" si="9"/>
        <v>0</v>
      </c>
      <c r="R18" s="167">
        <f t="shared" si="9"/>
        <v>0</v>
      </c>
      <c r="S18" s="167">
        <f t="shared" si="9"/>
        <v>0</v>
      </c>
      <c r="T18" s="167">
        <f t="shared" si="9"/>
        <v>0</v>
      </c>
      <c r="U18" s="167">
        <f t="shared" si="9"/>
        <v>0</v>
      </c>
      <c r="V18" s="167">
        <f t="shared" si="9"/>
        <v>0</v>
      </c>
      <c r="W18" s="167">
        <f t="shared" si="9"/>
        <v>0</v>
      </c>
      <c r="X18" s="167">
        <f t="shared" si="9"/>
        <v>0</v>
      </c>
      <c r="Y18" s="167">
        <f t="shared" si="9"/>
        <v>0</v>
      </c>
      <c r="Z18" s="167">
        <f t="shared" si="9"/>
        <v>0</v>
      </c>
      <c r="AA18" s="167">
        <f t="shared" si="9"/>
        <v>0</v>
      </c>
      <c r="AB18" s="167">
        <f t="shared" si="9"/>
        <v>0</v>
      </c>
      <c r="AC18" s="168">
        <f t="shared" si="9"/>
        <v>0</v>
      </c>
      <c r="AD18" s="169"/>
    </row>
    <row r="19" spans="2:30" s="159" customFormat="1" x14ac:dyDescent="0.2">
      <c r="B19" s="157"/>
      <c r="C19" s="162"/>
      <c r="D19" s="90" t="s">
        <v>15</v>
      </c>
      <c r="E19" s="164" t="s">
        <v>12</v>
      </c>
      <c r="F19" s="163">
        <f>F18</f>
        <v>0</v>
      </c>
      <c r="G19" s="163">
        <f>F19+G18</f>
        <v>0</v>
      </c>
      <c r="H19" s="163">
        <f t="shared" ref="H19:AC19" si="10">G19+H18</f>
        <v>0</v>
      </c>
      <c r="I19" s="163">
        <f t="shared" si="10"/>
        <v>0</v>
      </c>
      <c r="J19" s="163">
        <f t="shared" si="10"/>
        <v>0</v>
      </c>
      <c r="K19" s="163">
        <f t="shared" si="10"/>
        <v>0</v>
      </c>
      <c r="L19" s="163">
        <f t="shared" si="10"/>
        <v>0</v>
      </c>
      <c r="M19" s="163">
        <f t="shared" si="10"/>
        <v>0</v>
      </c>
      <c r="N19" s="163">
        <f t="shared" si="10"/>
        <v>0</v>
      </c>
      <c r="O19" s="163">
        <f t="shared" si="10"/>
        <v>0</v>
      </c>
      <c r="P19" s="163">
        <f t="shared" si="10"/>
        <v>0</v>
      </c>
      <c r="Q19" s="163">
        <f t="shared" si="10"/>
        <v>0</v>
      </c>
      <c r="R19" s="163">
        <f t="shared" si="10"/>
        <v>0</v>
      </c>
      <c r="S19" s="163">
        <f t="shared" si="10"/>
        <v>0</v>
      </c>
      <c r="T19" s="163">
        <f t="shared" si="10"/>
        <v>0</v>
      </c>
      <c r="U19" s="163">
        <f t="shared" si="10"/>
        <v>0</v>
      </c>
      <c r="V19" s="163">
        <f t="shared" si="10"/>
        <v>0</v>
      </c>
      <c r="W19" s="163">
        <f t="shared" si="10"/>
        <v>0</v>
      </c>
      <c r="X19" s="163">
        <f t="shared" si="10"/>
        <v>0</v>
      </c>
      <c r="Y19" s="163">
        <f t="shared" si="10"/>
        <v>0</v>
      </c>
      <c r="Z19" s="163">
        <f t="shared" si="10"/>
        <v>0</v>
      </c>
      <c r="AA19" s="163">
        <f t="shared" si="10"/>
        <v>0</v>
      </c>
      <c r="AB19" s="163">
        <f t="shared" si="10"/>
        <v>0</v>
      </c>
      <c r="AC19" s="164">
        <f t="shared" si="10"/>
        <v>0</v>
      </c>
      <c r="AD19" s="158"/>
    </row>
    <row r="20" spans="2:30" ht="15" customHeight="1" x14ac:dyDescent="0.2">
      <c r="B20" s="5"/>
      <c r="C20" s="19"/>
      <c r="D20" s="90" t="s">
        <v>15</v>
      </c>
      <c r="E20" s="160" t="s">
        <v>16</v>
      </c>
      <c r="F20" s="160"/>
      <c r="G20" s="161" t="e">
        <f>-(AC19*1000)/PCI</f>
        <v>#DIV/0!</v>
      </c>
      <c r="H20" s="20" t="s">
        <v>17</v>
      </c>
      <c r="I20" s="20"/>
      <c r="J20" s="20"/>
      <c r="K20" s="20"/>
      <c r="L20" s="20"/>
      <c r="M20" s="20"/>
      <c r="N20" s="20"/>
      <c r="O20" s="20"/>
      <c r="P20" s="20"/>
      <c r="Q20" s="20"/>
      <c r="R20" s="20"/>
      <c r="S20" s="20"/>
      <c r="T20" s="20"/>
      <c r="U20" s="20"/>
      <c r="V20" s="20"/>
      <c r="W20" s="20"/>
      <c r="X20" s="20"/>
      <c r="Y20" s="20"/>
      <c r="Z20" s="20"/>
      <c r="AA20" s="20"/>
      <c r="AB20" s="20"/>
      <c r="AC20" s="21"/>
      <c r="AD20" s="7"/>
    </row>
    <row r="21" spans="2:30" x14ac:dyDescent="0.2">
      <c r="B21" s="5"/>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7"/>
    </row>
    <row r="22" spans="2:30" x14ac:dyDescent="0.2">
      <c r="B22" s="5"/>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7"/>
    </row>
    <row r="23" spans="2:30" x14ac:dyDescent="0.2">
      <c r="B23" s="5"/>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7"/>
    </row>
    <row r="24" spans="2:30" x14ac:dyDescent="0.2">
      <c r="B24" s="5"/>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7"/>
    </row>
    <row r="25" spans="2:30" x14ac:dyDescent="0.2">
      <c r="B25" s="5"/>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7"/>
    </row>
    <row r="26" spans="2:30" x14ac:dyDescent="0.2">
      <c r="B26" s="5"/>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7"/>
    </row>
    <row r="27" spans="2:30" x14ac:dyDescent="0.2">
      <c r="B27" s="5"/>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7"/>
    </row>
    <row r="28" spans="2:30" x14ac:dyDescent="0.2">
      <c r="B28" s="5"/>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7"/>
    </row>
    <row r="29" spans="2:30" x14ac:dyDescent="0.2">
      <c r="B29" s="5"/>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7"/>
    </row>
    <row r="30" spans="2:30" x14ac:dyDescent="0.2">
      <c r="B30" s="5"/>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7"/>
    </row>
    <row r="31" spans="2:30" x14ac:dyDescent="0.2">
      <c r="B31" s="5"/>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7"/>
    </row>
    <row r="32" spans="2:30" x14ac:dyDescent="0.2">
      <c r="B32" s="5"/>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7"/>
    </row>
    <row r="33" spans="2:30" x14ac:dyDescent="0.2">
      <c r="B33" s="5"/>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7"/>
    </row>
    <row r="34" spans="2:30" x14ac:dyDescent="0.2">
      <c r="B34" s="5"/>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7"/>
    </row>
    <row r="35" spans="2:30" x14ac:dyDescent="0.2">
      <c r="B35" s="5"/>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7"/>
    </row>
    <row r="36" spans="2:30" x14ac:dyDescent="0.2">
      <c r="B36" s="5"/>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7"/>
    </row>
    <row r="37" spans="2:30" x14ac:dyDescent="0.2">
      <c r="B37" s="5"/>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7"/>
    </row>
    <row r="38" spans="2:30" x14ac:dyDescent="0.2">
      <c r="B38" s="5"/>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7"/>
    </row>
    <row r="39" spans="2:30" x14ac:dyDescent="0.2">
      <c r="B39" s="5"/>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7"/>
    </row>
    <row r="40" spans="2:30" x14ac:dyDescent="0.2">
      <c r="B40" s="5"/>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7"/>
    </row>
    <row r="41" spans="2:30" x14ac:dyDescent="0.2">
      <c r="B41" s="5"/>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7"/>
    </row>
    <row r="42" spans="2:30" x14ac:dyDescent="0.2">
      <c r="B42" s="5"/>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7"/>
    </row>
    <row r="43" spans="2:30" x14ac:dyDescent="0.2">
      <c r="B43" s="5"/>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7"/>
    </row>
    <row r="44" spans="2:30" x14ac:dyDescent="0.2">
      <c r="B44" s="5"/>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7"/>
    </row>
    <row r="45" spans="2:30" x14ac:dyDescent="0.2">
      <c r="B45" s="5"/>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7"/>
    </row>
    <row r="46" spans="2:30" x14ac:dyDescent="0.2">
      <c r="B46" s="5"/>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7"/>
    </row>
    <row r="47" spans="2:30" x14ac:dyDescent="0.2">
      <c r="B47" s="5"/>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7"/>
    </row>
    <row r="48" spans="2:30" x14ac:dyDescent="0.2">
      <c r="B48" s="5"/>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7"/>
    </row>
    <row r="49" spans="2:30" x14ac:dyDescent="0.2">
      <c r="B49" s="5"/>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7"/>
    </row>
    <row r="50" spans="2:30" x14ac:dyDescent="0.2">
      <c r="B50" s="5"/>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7"/>
    </row>
    <row r="51" spans="2:30" x14ac:dyDescent="0.2">
      <c r="B51" s="5"/>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7"/>
    </row>
    <row r="52" spans="2:30" x14ac:dyDescent="0.2">
      <c r="B52" s="5"/>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7"/>
    </row>
    <row r="53" spans="2:30" ht="13.5" thickBot="1" x14ac:dyDescent="0.25">
      <c r="B53" s="8"/>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0"/>
    </row>
  </sheetData>
  <mergeCells count="2">
    <mergeCell ref="C8:E9"/>
    <mergeCell ref="D3:F5"/>
  </mergeCells>
  <phoneticPr fontId="2" type="noConversion"/>
  <printOptions horizontalCentered="1"/>
  <pageMargins left="0" right="0" top="0.39370078740157483" bottom="0" header="0.51181102362204722" footer="0.51181102362204722"/>
  <pageSetup paperSize="9" scale="80"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dimension ref="A1:M7830"/>
  <sheetViews>
    <sheetView zoomScale="85" workbookViewId="0">
      <selection activeCell="J2" sqref="J2"/>
    </sheetView>
  </sheetViews>
  <sheetFormatPr baseColWidth="10" defaultRowHeight="12.75" x14ac:dyDescent="0.2"/>
  <cols>
    <col min="1" max="1" width="10.28515625" style="270" customWidth="1" collapsed="1"/>
    <col min="2" max="2" width="29.42578125" style="270" customWidth="1" collapsed="1"/>
    <col min="3" max="3" width="11.42578125" style="270" collapsed="1"/>
    <col min="4" max="4" width="16.28515625" style="270" customWidth="1" collapsed="1"/>
    <col min="5" max="5" width="14" style="270" customWidth="1" collapsed="1"/>
    <col min="6" max="6" width="11.28515625" style="270" customWidth="1" collapsed="1"/>
    <col min="7" max="7" width="50.5703125" style="270" customWidth="1" collapsed="1"/>
    <col min="8" max="8" width="12.5703125" style="270" customWidth="1" collapsed="1"/>
    <col min="9" max="16384" width="11.42578125" style="270" collapsed="1"/>
  </cols>
  <sheetData>
    <row r="1" spans="1:12" customFormat="1" ht="18" customHeight="1" x14ac:dyDescent="0.25">
      <c r="A1" s="666" t="s">
        <v>8169</v>
      </c>
      <c r="B1" s="666"/>
      <c r="C1" s="666"/>
      <c r="D1" s="666"/>
      <c r="E1" s="666"/>
      <c r="F1" s="666"/>
      <c r="G1" s="666"/>
      <c r="H1" s="666"/>
      <c r="I1" s="666"/>
      <c r="J1" s="666"/>
    </row>
    <row r="2" spans="1:12" customFormat="1" ht="56.25" x14ac:dyDescent="0.2">
      <c r="A2" s="278" t="s">
        <v>190</v>
      </c>
      <c r="B2" s="278" t="s">
        <v>191</v>
      </c>
      <c r="C2" s="278" t="s">
        <v>192</v>
      </c>
      <c r="D2" s="278" t="s">
        <v>193</v>
      </c>
      <c r="E2" s="278" t="s">
        <v>194</v>
      </c>
      <c r="F2" s="278" t="s">
        <v>195</v>
      </c>
      <c r="G2" s="278" t="s">
        <v>196</v>
      </c>
      <c r="H2" s="278" t="s">
        <v>197</v>
      </c>
      <c r="I2" s="278" t="s">
        <v>198</v>
      </c>
      <c r="J2" s="278" t="s">
        <v>12319</v>
      </c>
    </row>
    <row r="3" spans="1:12" customFormat="1" ht="76.5" x14ac:dyDescent="0.2">
      <c r="A3" s="529" t="s">
        <v>8170</v>
      </c>
      <c r="B3" s="530" t="s">
        <v>211</v>
      </c>
      <c r="C3" s="529" t="s">
        <v>8171</v>
      </c>
      <c r="D3" s="532">
        <v>7628.84</v>
      </c>
      <c r="E3" s="532"/>
      <c r="F3" s="532">
        <v>7628.84</v>
      </c>
      <c r="G3" s="533" t="s">
        <v>213</v>
      </c>
      <c r="I3" s="529" t="s">
        <v>8172</v>
      </c>
      <c r="J3" s="529" t="s">
        <v>210</v>
      </c>
      <c r="K3" s="531"/>
      <c r="L3" s="559"/>
    </row>
    <row r="4" spans="1:12" customFormat="1" ht="216.75" x14ac:dyDescent="0.2">
      <c r="A4" s="529" t="s">
        <v>8173</v>
      </c>
      <c r="B4" s="530" t="s">
        <v>216</v>
      </c>
      <c r="C4" s="529" t="s">
        <v>8171</v>
      </c>
      <c r="D4" s="532">
        <v>1959.46</v>
      </c>
      <c r="E4" s="532"/>
      <c r="F4" s="532">
        <v>1959.46</v>
      </c>
      <c r="G4" s="533" t="s">
        <v>217</v>
      </c>
      <c r="I4" s="529" t="s">
        <v>8174</v>
      </c>
      <c r="J4" s="529" t="s">
        <v>215</v>
      </c>
      <c r="K4" s="531"/>
      <c r="L4" s="559"/>
    </row>
    <row r="5" spans="1:12" customFormat="1" ht="89.25" x14ac:dyDescent="0.2">
      <c r="A5" s="529" t="s">
        <v>8175</v>
      </c>
      <c r="B5" s="530" t="s">
        <v>220</v>
      </c>
      <c r="C5" s="529" t="s">
        <v>8171</v>
      </c>
      <c r="D5" s="532">
        <v>762.88</v>
      </c>
      <c r="E5" s="532"/>
      <c r="F5" s="532">
        <v>762.88</v>
      </c>
      <c r="G5" s="533" t="s">
        <v>221</v>
      </c>
      <c r="I5" s="529" t="s">
        <v>8176</v>
      </c>
      <c r="J5" s="529" t="s">
        <v>219</v>
      </c>
      <c r="K5" s="531"/>
      <c r="L5" s="559"/>
    </row>
    <row r="6" spans="1:12" customFormat="1" ht="89.25" x14ac:dyDescent="0.2">
      <c r="A6" s="529" t="s">
        <v>8177</v>
      </c>
      <c r="B6" s="530" t="s">
        <v>224</v>
      </c>
      <c r="C6" s="529" t="s">
        <v>8171</v>
      </c>
      <c r="D6" s="532">
        <v>3808</v>
      </c>
      <c r="E6" s="532"/>
      <c r="F6" s="532">
        <v>3808</v>
      </c>
      <c r="G6" s="533" t="s">
        <v>225</v>
      </c>
      <c r="I6" s="529" t="s">
        <v>8178</v>
      </c>
      <c r="J6" s="529" t="s">
        <v>223</v>
      </c>
      <c r="K6" s="531"/>
      <c r="L6" s="559"/>
    </row>
    <row r="7" spans="1:12" customFormat="1" ht="140.25" x14ac:dyDescent="0.2">
      <c r="A7" s="529" t="s">
        <v>8179</v>
      </c>
      <c r="B7" s="530" t="s">
        <v>232</v>
      </c>
      <c r="C7" s="529" t="s">
        <v>8171</v>
      </c>
      <c r="D7" s="532">
        <v>2296.6799999999998</v>
      </c>
      <c r="E7" s="532"/>
      <c r="F7" s="532">
        <v>2296.6799999999998</v>
      </c>
      <c r="G7" s="533" t="s">
        <v>233</v>
      </c>
      <c r="I7" s="529" t="s">
        <v>8180</v>
      </c>
      <c r="J7" s="529" t="s">
        <v>231</v>
      </c>
      <c r="K7" s="531"/>
      <c r="L7" s="559"/>
    </row>
    <row r="8" spans="1:12" customFormat="1" ht="178.5" x14ac:dyDescent="0.2">
      <c r="A8" s="529" t="s">
        <v>8181</v>
      </c>
      <c r="B8" s="530" t="s">
        <v>236</v>
      </c>
      <c r="C8" s="529" t="s">
        <v>8171</v>
      </c>
      <c r="D8" s="532">
        <v>2397.5</v>
      </c>
      <c r="E8" s="532"/>
      <c r="F8" s="532">
        <v>2397.5</v>
      </c>
      <c r="G8" s="533" t="s">
        <v>237</v>
      </c>
      <c r="I8" s="529" t="s">
        <v>8182</v>
      </c>
      <c r="J8" s="529" t="s">
        <v>235</v>
      </c>
      <c r="K8" s="531"/>
      <c r="L8" s="559"/>
    </row>
    <row r="9" spans="1:12" customFormat="1" ht="38.25" x14ac:dyDescent="0.2">
      <c r="A9" s="529" t="s">
        <v>8183</v>
      </c>
      <c r="B9" s="530" t="s">
        <v>240</v>
      </c>
      <c r="C9" s="529" t="s">
        <v>8171</v>
      </c>
      <c r="D9" s="532">
        <v>671.19</v>
      </c>
      <c r="E9" s="532"/>
      <c r="F9" s="532">
        <v>671.19</v>
      </c>
      <c r="G9" s="533" t="s">
        <v>241</v>
      </c>
      <c r="I9" s="529" t="s">
        <v>8184</v>
      </c>
      <c r="J9" s="529" t="s">
        <v>239</v>
      </c>
      <c r="K9" s="531"/>
      <c r="L9" s="559"/>
    </row>
    <row r="10" spans="1:12" customFormat="1" ht="216.75" x14ac:dyDescent="0.2">
      <c r="A10" s="529" t="s">
        <v>8185</v>
      </c>
      <c r="B10" s="530" t="s">
        <v>244</v>
      </c>
      <c r="C10" s="529" t="s">
        <v>8171</v>
      </c>
      <c r="D10" s="532">
        <v>2511.23</v>
      </c>
      <c r="E10" s="532"/>
      <c r="F10" s="532">
        <v>2511.23</v>
      </c>
      <c r="G10" s="533" t="s">
        <v>245</v>
      </c>
      <c r="I10" s="529" t="s">
        <v>8186</v>
      </c>
      <c r="J10" s="529" t="s">
        <v>243</v>
      </c>
      <c r="K10" s="531"/>
      <c r="L10" s="559"/>
    </row>
    <row r="11" spans="1:12" customFormat="1" ht="38.25" x14ac:dyDescent="0.2">
      <c r="A11" s="529" t="s">
        <v>8187</v>
      </c>
      <c r="B11" s="530" t="s">
        <v>248</v>
      </c>
      <c r="C11" s="529" t="s">
        <v>8171</v>
      </c>
      <c r="D11" s="532">
        <v>4041.44</v>
      </c>
      <c r="E11" s="532"/>
      <c r="F11" s="532">
        <v>4041.44</v>
      </c>
      <c r="G11" s="533" t="s">
        <v>249</v>
      </c>
      <c r="I11" s="529" t="s">
        <v>8188</v>
      </c>
      <c r="J11" s="529" t="s">
        <v>247</v>
      </c>
      <c r="K11" s="531"/>
      <c r="L11" s="559"/>
    </row>
    <row r="12" spans="1:12" customFormat="1" ht="344.25" x14ac:dyDescent="0.2">
      <c r="A12" s="529" t="s">
        <v>8189</v>
      </c>
      <c r="B12" s="530" t="s">
        <v>252</v>
      </c>
      <c r="C12" s="529" t="s">
        <v>8171</v>
      </c>
      <c r="D12" s="532">
        <v>3970.01</v>
      </c>
      <c r="E12" s="532"/>
      <c r="F12" s="532">
        <v>3970.01</v>
      </c>
      <c r="G12" s="533" t="s">
        <v>253</v>
      </c>
      <c r="I12" s="529" t="s">
        <v>8190</v>
      </c>
      <c r="J12" s="529" t="s">
        <v>251</v>
      </c>
      <c r="K12" s="531"/>
      <c r="L12" s="559"/>
    </row>
    <row r="13" spans="1:12" customFormat="1" ht="51" x14ac:dyDescent="0.2">
      <c r="A13" s="529" t="s">
        <v>8191</v>
      </c>
      <c r="B13" s="530" t="s">
        <v>256</v>
      </c>
      <c r="C13" s="529" t="s">
        <v>8171</v>
      </c>
      <c r="D13" s="532">
        <v>337.9</v>
      </c>
      <c r="E13" s="532"/>
      <c r="F13" s="532">
        <v>337.9</v>
      </c>
      <c r="G13" s="533" t="s">
        <v>257</v>
      </c>
      <c r="I13" s="529" t="s">
        <v>8192</v>
      </c>
      <c r="J13" s="529" t="s">
        <v>255</v>
      </c>
      <c r="K13" s="531"/>
      <c r="L13" s="559"/>
    </row>
    <row r="14" spans="1:12" customFormat="1" ht="344.25" x14ac:dyDescent="0.2">
      <c r="A14" s="529" t="s">
        <v>8193</v>
      </c>
      <c r="B14" s="530" t="s">
        <v>260</v>
      </c>
      <c r="C14" s="529" t="s">
        <v>8171</v>
      </c>
      <c r="D14" s="532">
        <v>3589.81</v>
      </c>
      <c r="E14" s="532"/>
      <c r="F14" s="532">
        <v>3589.81</v>
      </c>
      <c r="G14" s="533" t="s">
        <v>261</v>
      </c>
      <c r="I14" s="529" t="s">
        <v>8194</v>
      </c>
      <c r="J14" s="529" t="s">
        <v>259</v>
      </c>
      <c r="K14" s="531"/>
      <c r="L14" s="559"/>
    </row>
    <row r="15" spans="1:12" customFormat="1" ht="51" x14ac:dyDescent="0.2">
      <c r="A15" s="529" t="s">
        <v>8195</v>
      </c>
      <c r="B15" s="530" t="s">
        <v>8196</v>
      </c>
      <c r="C15" s="529" t="s">
        <v>8171</v>
      </c>
      <c r="D15" s="532">
        <v>337.9</v>
      </c>
      <c r="E15" s="532"/>
      <c r="F15" s="532">
        <v>337.9</v>
      </c>
      <c r="G15" s="533" t="s">
        <v>265</v>
      </c>
      <c r="I15" s="529" t="s">
        <v>8197</v>
      </c>
      <c r="J15" s="529" t="s">
        <v>263</v>
      </c>
      <c r="K15" s="531"/>
      <c r="L15" s="559"/>
    </row>
    <row r="16" spans="1:12" customFormat="1" ht="306" x14ac:dyDescent="0.2">
      <c r="A16" s="529" t="s">
        <v>8198</v>
      </c>
      <c r="B16" s="530" t="s">
        <v>268</v>
      </c>
      <c r="C16" s="529" t="s">
        <v>8171</v>
      </c>
      <c r="D16" s="532">
        <v>3853.28</v>
      </c>
      <c r="E16" s="532"/>
      <c r="F16" s="532">
        <v>3853.28</v>
      </c>
      <c r="G16" s="533" t="s">
        <v>269</v>
      </c>
      <c r="I16" s="529" t="s">
        <v>8199</v>
      </c>
      <c r="J16" s="529" t="s">
        <v>267</v>
      </c>
      <c r="K16" s="531"/>
      <c r="L16" s="559"/>
    </row>
    <row r="17" spans="1:12" customFormat="1" ht="51" x14ac:dyDescent="0.2">
      <c r="A17" s="529" t="s">
        <v>8200</v>
      </c>
      <c r="B17" s="530" t="s">
        <v>8201</v>
      </c>
      <c r="C17" s="529" t="s">
        <v>8171</v>
      </c>
      <c r="D17" s="532">
        <v>168.94</v>
      </c>
      <c r="E17" s="532"/>
      <c r="F17" s="532">
        <v>168.94</v>
      </c>
      <c r="G17" s="533" t="s">
        <v>265</v>
      </c>
      <c r="I17" s="529" t="s">
        <v>8202</v>
      </c>
      <c r="J17" s="529" t="s">
        <v>271</v>
      </c>
      <c r="K17" s="531"/>
      <c r="L17" s="559"/>
    </row>
    <row r="18" spans="1:12" customFormat="1" ht="204" x14ac:dyDescent="0.2">
      <c r="A18" s="529" t="s">
        <v>8203</v>
      </c>
      <c r="B18" s="530" t="s">
        <v>8204</v>
      </c>
      <c r="C18" s="529" t="s">
        <v>276</v>
      </c>
      <c r="D18" s="532">
        <v>17.18</v>
      </c>
      <c r="E18" s="532"/>
      <c r="F18" s="532">
        <v>17.18</v>
      </c>
      <c r="G18" s="533" t="s">
        <v>277</v>
      </c>
      <c r="I18" s="529" t="s">
        <v>8205</v>
      </c>
      <c r="J18" s="529" t="s">
        <v>274</v>
      </c>
      <c r="K18" s="531"/>
      <c r="L18" s="559"/>
    </row>
    <row r="19" spans="1:12" customFormat="1" ht="204" x14ac:dyDescent="0.2">
      <c r="A19" s="529" t="s">
        <v>8206</v>
      </c>
      <c r="B19" s="530" t="s">
        <v>8207</v>
      </c>
      <c r="C19" s="529" t="s">
        <v>276</v>
      </c>
      <c r="D19" s="532">
        <v>30.23</v>
      </c>
      <c r="E19" s="532"/>
      <c r="F19" s="532">
        <v>30.23</v>
      </c>
      <c r="G19" s="533" t="s">
        <v>281</v>
      </c>
      <c r="I19" s="529" t="s">
        <v>8208</v>
      </c>
      <c r="J19" s="529" t="s">
        <v>279</v>
      </c>
      <c r="K19" s="531"/>
      <c r="L19" s="559"/>
    </row>
    <row r="20" spans="1:12" customFormat="1" ht="38.25" x14ac:dyDescent="0.2">
      <c r="A20" s="529" t="s">
        <v>8209</v>
      </c>
      <c r="B20" s="530" t="s">
        <v>284</v>
      </c>
      <c r="C20" s="529" t="s">
        <v>8171</v>
      </c>
      <c r="D20" s="532">
        <v>858.94</v>
      </c>
      <c r="E20" s="532"/>
      <c r="F20" s="532">
        <v>858.94</v>
      </c>
      <c r="G20" s="533" t="s">
        <v>285</v>
      </c>
      <c r="I20" s="529" t="s">
        <v>8210</v>
      </c>
      <c r="J20" s="529" t="s">
        <v>283</v>
      </c>
      <c r="K20" s="531"/>
      <c r="L20" s="559"/>
    </row>
    <row r="21" spans="1:12" customFormat="1" ht="51" x14ac:dyDescent="0.2">
      <c r="A21" s="529" t="s">
        <v>8211</v>
      </c>
      <c r="B21" s="530" t="s">
        <v>288</v>
      </c>
      <c r="C21" s="529" t="s">
        <v>8171</v>
      </c>
      <c r="D21" s="532">
        <v>603.94000000000005</v>
      </c>
      <c r="E21" s="532"/>
      <c r="F21" s="532">
        <v>603.94000000000005</v>
      </c>
      <c r="G21" s="533" t="s">
        <v>289</v>
      </c>
      <c r="I21" s="529" t="s">
        <v>8212</v>
      </c>
      <c r="J21" s="529" t="s">
        <v>287</v>
      </c>
      <c r="K21" s="531"/>
      <c r="L21" s="559"/>
    </row>
    <row r="22" spans="1:12" customFormat="1" ht="89.25" x14ac:dyDescent="0.2">
      <c r="A22" s="529" t="s">
        <v>8213</v>
      </c>
      <c r="B22" s="530" t="s">
        <v>292</v>
      </c>
      <c r="C22" s="529" t="s">
        <v>8171</v>
      </c>
      <c r="D22" s="532">
        <v>706.69</v>
      </c>
      <c r="E22" s="532"/>
      <c r="F22" s="532">
        <v>706.69</v>
      </c>
      <c r="G22" s="533" t="s">
        <v>293</v>
      </c>
      <c r="I22" s="529" t="s">
        <v>8214</v>
      </c>
      <c r="J22" s="529" t="s">
        <v>291</v>
      </c>
      <c r="K22" s="531"/>
      <c r="L22" s="559"/>
    </row>
    <row r="23" spans="1:12" customFormat="1" ht="89.25" x14ac:dyDescent="0.2">
      <c r="A23" s="529" t="s">
        <v>8215</v>
      </c>
      <c r="B23" s="530" t="s">
        <v>296</v>
      </c>
      <c r="C23" s="529" t="s">
        <v>8171</v>
      </c>
      <c r="D23" s="532">
        <v>706.69</v>
      </c>
      <c r="E23" s="532"/>
      <c r="F23" s="532">
        <v>706.69</v>
      </c>
      <c r="G23" s="533" t="s">
        <v>297</v>
      </c>
      <c r="I23" s="529" t="s">
        <v>8216</v>
      </c>
      <c r="J23" s="529" t="s">
        <v>295</v>
      </c>
      <c r="K23" s="531"/>
      <c r="L23" s="559"/>
    </row>
    <row r="24" spans="1:12" customFormat="1" ht="178.5" x14ac:dyDescent="0.2">
      <c r="A24" s="529" t="s">
        <v>8217</v>
      </c>
      <c r="B24" s="530" t="s">
        <v>300</v>
      </c>
      <c r="C24" s="529" t="s">
        <v>8171</v>
      </c>
      <c r="D24" s="532">
        <v>3504.89</v>
      </c>
      <c r="E24" s="532"/>
      <c r="F24" s="532">
        <v>3504.89</v>
      </c>
      <c r="G24" s="533" t="s">
        <v>301</v>
      </c>
      <c r="I24" s="529" t="s">
        <v>8218</v>
      </c>
      <c r="J24" s="529" t="s">
        <v>299</v>
      </c>
      <c r="K24" s="531"/>
      <c r="L24" s="559"/>
    </row>
    <row r="25" spans="1:12" customFormat="1" ht="178.5" x14ac:dyDescent="0.2">
      <c r="A25" s="529" t="s">
        <v>8219</v>
      </c>
      <c r="B25" s="530" t="s">
        <v>304</v>
      </c>
      <c r="C25" s="529" t="s">
        <v>8171</v>
      </c>
      <c r="D25" s="532">
        <v>1418.84</v>
      </c>
      <c r="E25" s="532"/>
      <c r="F25" s="532">
        <v>1418.84</v>
      </c>
      <c r="G25" s="533" t="s">
        <v>305</v>
      </c>
      <c r="I25" s="529" t="s">
        <v>8220</v>
      </c>
      <c r="J25" s="529" t="s">
        <v>303</v>
      </c>
      <c r="K25" s="531"/>
      <c r="L25" s="559"/>
    </row>
    <row r="26" spans="1:12" customFormat="1" ht="216.75" x14ac:dyDescent="0.2">
      <c r="A26" s="529" t="s">
        <v>8221</v>
      </c>
      <c r="B26" s="530" t="s">
        <v>312</v>
      </c>
      <c r="C26" s="529" t="s">
        <v>8171</v>
      </c>
      <c r="D26" s="532">
        <v>1234.07</v>
      </c>
      <c r="E26" s="532"/>
      <c r="F26" s="532">
        <v>1234.07</v>
      </c>
      <c r="G26" s="533" t="s">
        <v>313</v>
      </c>
      <c r="I26" s="529" t="s">
        <v>8222</v>
      </c>
      <c r="J26" s="529" t="s">
        <v>311</v>
      </c>
      <c r="K26" s="531"/>
      <c r="L26" s="559"/>
    </row>
    <row r="27" spans="1:12" customFormat="1" ht="178.5" x14ac:dyDescent="0.2">
      <c r="A27" s="529" t="s">
        <v>8223</v>
      </c>
      <c r="B27" s="530" t="s">
        <v>316</v>
      </c>
      <c r="C27" s="529" t="s">
        <v>8171</v>
      </c>
      <c r="D27" s="532">
        <v>419.58</v>
      </c>
      <c r="E27" s="532"/>
      <c r="F27" s="532">
        <v>419.58</v>
      </c>
      <c r="G27" s="533" t="s">
        <v>317</v>
      </c>
      <c r="I27" s="529" t="s">
        <v>8224</v>
      </c>
      <c r="J27" s="529" t="s">
        <v>315</v>
      </c>
      <c r="K27" s="531"/>
      <c r="L27" s="559"/>
    </row>
    <row r="28" spans="1:12" customFormat="1" ht="191.25" x14ac:dyDescent="0.2">
      <c r="A28" s="529" t="s">
        <v>8225</v>
      </c>
      <c r="B28" s="530" t="s">
        <v>320</v>
      </c>
      <c r="C28" s="529" t="s">
        <v>8171</v>
      </c>
      <c r="D28" s="532">
        <v>881.48</v>
      </c>
      <c r="E28" s="532"/>
      <c r="F28" s="532">
        <v>881.48</v>
      </c>
      <c r="G28" s="533" t="s">
        <v>321</v>
      </c>
      <c r="I28" s="529" t="s">
        <v>8226</v>
      </c>
      <c r="J28" s="529" t="s">
        <v>319</v>
      </c>
      <c r="K28" s="531"/>
      <c r="L28" s="559"/>
    </row>
    <row r="29" spans="1:12" customFormat="1" ht="216.75" x14ac:dyDescent="0.2">
      <c r="A29" s="529" t="s">
        <v>8227</v>
      </c>
      <c r="B29" s="530" t="s">
        <v>324</v>
      </c>
      <c r="C29" s="529" t="s">
        <v>8171</v>
      </c>
      <c r="D29" s="532">
        <v>1234.07</v>
      </c>
      <c r="E29" s="532"/>
      <c r="F29" s="532">
        <v>1234.07</v>
      </c>
      <c r="G29" s="533" t="s">
        <v>325</v>
      </c>
      <c r="I29" s="529" t="s">
        <v>8228</v>
      </c>
      <c r="J29" s="529" t="s">
        <v>323</v>
      </c>
      <c r="K29" s="531"/>
      <c r="L29" s="559"/>
    </row>
    <row r="30" spans="1:12" customFormat="1" ht="178.5" x14ac:dyDescent="0.2">
      <c r="A30" s="529" t="s">
        <v>8229</v>
      </c>
      <c r="B30" s="530" t="s">
        <v>328</v>
      </c>
      <c r="C30" s="529" t="s">
        <v>8171</v>
      </c>
      <c r="D30" s="532">
        <v>464.24</v>
      </c>
      <c r="E30" s="532"/>
      <c r="F30" s="532">
        <v>464.24</v>
      </c>
      <c r="G30" s="533" t="s">
        <v>329</v>
      </c>
      <c r="I30" s="529" t="s">
        <v>8230</v>
      </c>
      <c r="J30" s="529" t="s">
        <v>327</v>
      </c>
      <c r="K30" s="531"/>
      <c r="L30" s="559"/>
    </row>
    <row r="31" spans="1:12" customFormat="1" ht="178.5" x14ac:dyDescent="0.2">
      <c r="A31" s="529" t="s">
        <v>8231</v>
      </c>
      <c r="B31" s="530" t="s">
        <v>8232</v>
      </c>
      <c r="C31" s="529" t="s">
        <v>8171</v>
      </c>
      <c r="D31" s="532">
        <v>4583.72</v>
      </c>
      <c r="E31" s="532"/>
      <c r="F31" s="532">
        <v>4583.72</v>
      </c>
      <c r="G31" s="533" t="s">
        <v>349</v>
      </c>
      <c r="I31" s="529" t="s">
        <v>8233</v>
      </c>
      <c r="J31" s="529" t="s">
        <v>347</v>
      </c>
      <c r="K31" s="531"/>
      <c r="L31" s="559"/>
    </row>
    <row r="32" spans="1:12" customFormat="1" ht="178.5" x14ac:dyDescent="0.2">
      <c r="A32" s="529" t="s">
        <v>8234</v>
      </c>
      <c r="B32" s="530" t="s">
        <v>8235</v>
      </c>
      <c r="C32" s="529" t="s">
        <v>8171</v>
      </c>
      <c r="D32" s="532">
        <v>1558.46</v>
      </c>
      <c r="E32" s="532"/>
      <c r="F32" s="532">
        <v>1558.46</v>
      </c>
      <c r="G32" s="533" t="s">
        <v>353</v>
      </c>
      <c r="I32" s="529" t="s">
        <v>8236</v>
      </c>
      <c r="J32" s="529" t="s">
        <v>351</v>
      </c>
      <c r="K32" s="531"/>
      <c r="L32" s="559"/>
    </row>
    <row r="33" spans="1:12" customFormat="1" ht="178.5" x14ac:dyDescent="0.2">
      <c r="A33" s="529" t="s">
        <v>8237</v>
      </c>
      <c r="B33" s="530" t="s">
        <v>8238</v>
      </c>
      <c r="C33" s="529" t="s">
        <v>8171</v>
      </c>
      <c r="D33" s="532">
        <v>2468.15</v>
      </c>
      <c r="E33" s="532"/>
      <c r="F33" s="532">
        <v>2468.15</v>
      </c>
      <c r="G33" s="533" t="s">
        <v>365</v>
      </c>
      <c r="I33" s="529" t="s">
        <v>8239</v>
      </c>
      <c r="J33" s="529" t="s">
        <v>363</v>
      </c>
      <c r="K33" s="531"/>
      <c r="L33" s="559"/>
    </row>
    <row r="34" spans="1:12" customFormat="1" ht="191.25" x14ac:dyDescent="0.2">
      <c r="A34" s="529" t="s">
        <v>8240</v>
      </c>
      <c r="B34" s="530" t="s">
        <v>8241</v>
      </c>
      <c r="C34" s="529" t="s">
        <v>8171</v>
      </c>
      <c r="D34" s="532">
        <v>839.17</v>
      </c>
      <c r="E34" s="532"/>
      <c r="F34" s="532">
        <v>839.17</v>
      </c>
      <c r="G34" s="533" t="s">
        <v>369</v>
      </c>
      <c r="I34" s="529" t="s">
        <v>8242</v>
      </c>
      <c r="J34" s="529" t="s">
        <v>367</v>
      </c>
      <c r="K34" s="531"/>
      <c r="L34" s="559"/>
    </row>
    <row r="35" spans="1:12" customFormat="1" ht="204" x14ac:dyDescent="0.2">
      <c r="A35" s="529" t="s">
        <v>8243</v>
      </c>
      <c r="B35" s="530" t="s">
        <v>372</v>
      </c>
      <c r="C35" s="529" t="s">
        <v>8171</v>
      </c>
      <c r="D35" s="532">
        <v>2997.04</v>
      </c>
      <c r="E35" s="532"/>
      <c r="F35" s="532">
        <v>2997.04</v>
      </c>
      <c r="G35" s="533" t="s">
        <v>373</v>
      </c>
      <c r="I35" s="529" t="s">
        <v>8244</v>
      </c>
      <c r="J35" s="529" t="s">
        <v>371</v>
      </c>
      <c r="K35" s="531"/>
      <c r="L35" s="559"/>
    </row>
    <row r="36" spans="1:12" customFormat="1" ht="204" x14ac:dyDescent="0.2">
      <c r="A36" s="529" t="s">
        <v>8245</v>
      </c>
      <c r="B36" s="530" t="s">
        <v>8246</v>
      </c>
      <c r="C36" s="529" t="s">
        <v>8171</v>
      </c>
      <c r="D36" s="532">
        <v>1018.99</v>
      </c>
      <c r="E36" s="532"/>
      <c r="F36" s="532">
        <v>1018.99</v>
      </c>
      <c r="G36" s="533" t="s">
        <v>377</v>
      </c>
      <c r="I36" s="529" t="s">
        <v>8247</v>
      </c>
      <c r="J36" s="529" t="s">
        <v>375</v>
      </c>
      <c r="K36" s="531"/>
      <c r="L36" s="559"/>
    </row>
    <row r="37" spans="1:12" customFormat="1" ht="204" x14ac:dyDescent="0.2">
      <c r="A37" s="529" t="s">
        <v>8248</v>
      </c>
      <c r="B37" s="530" t="s">
        <v>380</v>
      </c>
      <c r="C37" s="529" t="s">
        <v>8171</v>
      </c>
      <c r="D37" s="532">
        <v>3232.1</v>
      </c>
      <c r="E37" s="532"/>
      <c r="F37" s="532">
        <v>3232.1</v>
      </c>
      <c r="G37" s="533" t="s">
        <v>381</v>
      </c>
      <c r="I37" s="529" t="s">
        <v>8249</v>
      </c>
      <c r="J37" s="529" t="s">
        <v>379</v>
      </c>
      <c r="K37" s="531"/>
      <c r="L37" s="559"/>
    </row>
    <row r="38" spans="1:12" customFormat="1" ht="204" x14ac:dyDescent="0.2">
      <c r="A38" s="529" t="s">
        <v>8250</v>
      </c>
      <c r="B38" s="530" t="s">
        <v>8251</v>
      </c>
      <c r="C38" s="529" t="s">
        <v>8171</v>
      </c>
      <c r="D38" s="532">
        <v>1098.92</v>
      </c>
      <c r="E38" s="532"/>
      <c r="F38" s="532">
        <v>1098.92</v>
      </c>
      <c r="G38" s="533" t="s">
        <v>385</v>
      </c>
      <c r="I38" s="529" t="s">
        <v>8252</v>
      </c>
      <c r="J38" s="529" t="s">
        <v>383</v>
      </c>
      <c r="K38" s="531"/>
      <c r="L38" s="559"/>
    </row>
    <row r="39" spans="1:12" customFormat="1" ht="165.75" x14ac:dyDescent="0.2">
      <c r="A39" s="529" t="s">
        <v>8253</v>
      </c>
      <c r="B39" s="530" t="s">
        <v>388</v>
      </c>
      <c r="C39" s="529" t="s">
        <v>8171</v>
      </c>
      <c r="D39" s="532">
        <v>881.48</v>
      </c>
      <c r="E39" s="532"/>
      <c r="F39" s="532">
        <v>881.48</v>
      </c>
      <c r="G39" s="533" t="s">
        <v>389</v>
      </c>
      <c r="I39" s="529" t="s">
        <v>8254</v>
      </c>
      <c r="J39" s="529" t="s">
        <v>387</v>
      </c>
      <c r="K39" s="531"/>
      <c r="L39" s="559"/>
    </row>
    <row r="40" spans="1:12" customFormat="1" ht="191.25" x14ac:dyDescent="0.2">
      <c r="A40" s="529" t="s">
        <v>8255</v>
      </c>
      <c r="B40" s="530" t="s">
        <v>392</v>
      </c>
      <c r="C40" s="529" t="s">
        <v>8171</v>
      </c>
      <c r="D40" s="532">
        <v>881.48</v>
      </c>
      <c r="E40" s="532"/>
      <c r="F40" s="532">
        <v>881.48</v>
      </c>
      <c r="G40" s="533" t="s">
        <v>393</v>
      </c>
      <c r="I40" s="529" t="s">
        <v>8256</v>
      </c>
      <c r="J40" s="529" t="s">
        <v>391</v>
      </c>
      <c r="K40" s="531"/>
      <c r="L40" s="559"/>
    </row>
    <row r="41" spans="1:12" customFormat="1" ht="102" x14ac:dyDescent="0.2">
      <c r="A41" s="529" t="s">
        <v>8257</v>
      </c>
      <c r="B41" s="530" t="s">
        <v>8258</v>
      </c>
      <c r="C41" s="529" t="s">
        <v>8171</v>
      </c>
      <c r="D41" s="532">
        <v>1980</v>
      </c>
      <c r="E41" s="532"/>
      <c r="F41" s="532">
        <v>1980</v>
      </c>
      <c r="G41" s="533" t="s">
        <v>405</v>
      </c>
      <c r="I41" s="529" t="s">
        <v>8259</v>
      </c>
      <c r="J41" s="529" t="s">
        <v>403</v>
      </c>
      <c r="K41" s="531"/>
      <c r="L41" s="559"/>
    </row>
    <row r="42" spans="1:12" customFormat="1" ht="165.75" x14ac:dyDescent="0.2">
      <c r="A42" s="529" t="s">
        <v>8260</v>
      </c>
      <c r="B42" s="530" t="s">
        <v>408</v>
      </c>
      <c r="C42" s="529" t="s">
        <v>8171</v>
      </c>
      <c r="D42" s="532">
        <v>117.53</v>
      </c>
      <c r="E42" s="532"/>
      <c r="F42" s="532">
        <v>117.53</v>
      </c>
      <c r="G42" s="533" t="s">
        <v>409</v>
      </c>
      <c r="I42" s="529" t="s">
        <v>8261</v>
      </c>
      <c r="J42" s="529" t="s">
        <v>407</v>
      </c>
      <c r="K42" s="531"/>
      <c r="L42" s="559"/>
    </row>
    <row r="43" spans="1:12" customFormat="1" ht="165.75" x14ac:dyDescent="0.2">
      <c r="A43" s="529" t="s">
        <v>8262</v>
      </c>
      <c r="B43" s="530" t="s">
        <v>419</v>
      </c>
      <c r="C43" s="529" t="s">
        <v>8171</v>
      </c>
      <c r="D43" s="532">
        <v>117.53</v>
      </c>
      <c r="E43" s="532"/>
      <c r="F43" s="532">
        <v>117.53</v>
      </c>
      <c r="G43" s="533" t="s">
        <v>420</v>
      </c>
      <c r="I43" s="529" t="s">
        <v>8263</v>
      </c>
      <c r="J43" s="529" t="s">
        <v>418</v>
      </c>
      <c r="K43" s="531"/>
      <c r="L43" s="559"/>
    </row>
    <row r="44" spans="1:12" customFormat="1" ht="140.25" x14ac:dyDescent="0.2">
      <c r="A44" s="529" t="s">
        <v>8264</v>
      </c>
      <c r="B44" s="530" t="s">
        <v>423</v>
      </c>
      <c r="C44" s="529" t="s">
        <v>8171</v>
      </c>
      <c r="D44" s="532">
        <v>117.53</v>
      </c>
      <c r="E44" s="532"/>
      <c r="F44" s="532">
        <v>117.53</v>
      </c>
      <c r="G44" s="533" t="s">
        <v>424</v>
      </c>
      <c r="I44" s="529" t="s">
        <v>8265</v>
      </c>
      <c r="J44" s="529" t="s">
        <v>422</v>
      </c>
      <c r="K44" s="531"/>
      <c r="L44" s="559"/>
    </row>
    <row r="45" spans="1:12" customFormat="1" ht="153" x14ac:dyDescent="0.2">
      <c r="A45" s="529" t="s">
        <v>8266</v>
      </c>
      <c r="B45" s="530" t="s">
        <v>8267</v>
      </c>
      <c r="C45" s="529" t="s">
        <v>8171</v>
      </c>
      <c r="D45" s="532">
        <v>205.67</v>
      </c>
      <c r="E45" s="532"/>
      <c r="F45" s="532">
        <v>205.67</v>
      </c>
      <c r="G45" s="533" t="s">
        <v>428</v>
      </c>
      <c r="I45" s="529" t="s">
        <v>8268</v>
      </c>
      <c r="J45" s="529" t="s">
        <v>426</v>
      </c>
      <c r="K45" s="531"/>
      <c r="L45" s="559"/>
    </row>
    <row r="46" spans="1:12" customFormat="1" ht="153" x14ac:dyDescent="0.2">
      <c r="A46" s="529" t="s">
        <v>8269</v>
      </c>
      <c r="B46" s="530" t="s">
        <v>431</v>
      </c>
      <c r="C46" s="529" t="s">
        <v>8171</v>
      </c>
      <c r="D46" s="532">
        <v>399.6</v>
      </c>
      <c r="E46" s="532"/>
      <c r="F46" s="532">
        <v>399.6</v>
      </c>
      <c r="G46" s="533" t="s">
        <v>432</v>
      </c>
      <c r="I46" s="529" t="s">
        <v>8270</v>
      </c>
      <c r="J46" s="529" t="s">
        <v>430</v>
      </c>
      <c r="K46" s="531"/>
      <c r="L46" s="559"/>
    </row>
    <row r="47" spans="1:12" customFormat="1" ht="38.25" x14ac:dyDescent="0.2">
      <c r="A47" s="529" t="s">
        <v>8271</v>
      </c>
      <c r="B47" s="530" t="s">
        <v>435</v>
      </c>
      <c r="C47" s="529" t="s">
        <v>8171</v>
      </c>
      <c r="D47" s="532">
        <v>293.82</v>
      </c>
      <c r="E47" s="532"/>
      <c r="F47" s="532">
        <v>293.82</v>
      </c>
      <c r="G47" s="533" t="s">
        <v>436</v>
      </c>
      <c r="I47" s="529" t="s">
        <v>8272</v>
      </c>
      <c r="J47" s="529" t="s">
        <v>434</v>
      </c>
      <c r="K47" s="531"/>
      <c r="L47" s="559"/>
    </row>
    <row r="48" spans="1:12" customFormat="1" ht="25.5" x14ac:dyDescent="0.2">
      <c r="A48" s="529" t="s">
        <v>8273</v>
      </c>
      <c r="B48" s="530" t="s">
        <v>439</v>
      </c>
      <c r="C48" s="529" t="s">
        <v>8171</v>
      </c>
      <c r="D48" s="532">
        <v>205.67</v>
      </c>
      <c r="E48" s="532"/>
      <c r="F48" s="532">
        <v>205.67</v>
      </c>
      <c r="G48" s="533" t="s">
        <v>440</v>
      </c>
      <c r="I48" s="529" t="s">
        <v>8274</v>
      </c>
      <c r="J48" s="529" t="s">
        <v>438</v>
      </c>
      <c r="K48" s="531"/>
      <c r="L48" s="559"/>
    </row>
    <row r="49" spans="1:12" customFormat="1" ht="89.25" x14ac:dyDescent="0.2">
      <c r="A49" s="529" t="s">
        <v>8275</v>
      </c>
      <c r="B49" s="530" t="s">
        <v>443</v>
      </c>
      <c r="C49" s="529" t="s">
        <v>8171</v>
      </c>
      <c r="D49" s="532">
        <v>0.11</v>
      </c>
      <c r="E49" s="532"/>
      <c r="F49" s="532">
        <v>0.11</v>
      </c>
      <c r="G49" s="533" t="s">
        <v>444</v>
      </c>
      <c r="I49" s="529" t="s">
        <v>8276</v>
      </c>
      <c r="J49" s="529" t="s">
        <v>442</v>
      </c>
      <c r="K49" s="531"/>
      <c r="L49" s="559"/>
    </row>
    <row r="50" spans="1:12" customFormat="1" ht="153" x14ac:dyDescent="0.2">
      <c r="A50" s="529" t="s">
        <v>8277</v>
      </c>
      <c r="B50" s="530" t="s">
        <v>451</v>
      </c>
      <c r="C50" s="529" t="s">
        <v>8171</v>
      </c>
      <c r="D50" s="532">
        <v>231.38</v>
      </c>
      <c r="E50" s="532"/>
      <c r="F50" s="532">
        <v>231.38</v>
      </c>
      <c r="G50" s="533" t="s">
        <v>452</v>
      </c>
      <c r="I50" s="529" t="s">
        <v>8278</v>
      </c>
      <c r="J50" s="529" t="s">
        <v>450</v>
      </c>
      <c r="K50" s="531"/>
      <c r="L50" s="559"/>
    </row>
    <row r="51" spans="1:12" customFormat="1" ht="127.5" x14ac:dyDescent="0.2">
      <c r="A51" s="529" t="s">
        <v>8279</v>
      </c>
      <c r="B51" s="530" t="s">
        <v>459</v>
      </c>
      <c r="C51" s="529" t="s">
        <v>8171</v>
      </c>
      <c r="D51" s="532">
        <v>231.38</v>
      </c>
      <c r="E51" s="532"/>
      <c r="F51" s="532">
        <v>231.38</v>
      </c>
      <c r="G51" s="533" t="s">
        <v>460</v>
      </c>
      <c r="I51" s="529" t="s">
        <v>8280</v>
      </c>
      <c r="J51" s="529" t="s">
        <v>458</v>
      </c>
      <c r="K51" s="531"/>
      <c r="L51" s="559"/>
    </row>
    <row r="52" spans="1:12" customFormat="1" ht="140.25" x14ac:dyDescent="0.2">
      <c r="A52" s="529" t="s">
        <v>8281</v>
      </c>
      <c r="B52" s="530" t="s">
        <v>8282</v>
      </c>
      <c r="C52" s="529" t="s">
        <v>8171</v>
      </c>
      <c r="D52" s="532">
        <v>449.55</v>
      </c>
      <c r="E52" s="532"/>
      <c r="F52" s="532">
        <v>449.55</v>
      </c>
      <c r="G52" s="533" t="s">
        <v>464</v>
      </c>
      <c r="I52" s="529" t="s">
        <v>8283</v>
      </c>
      <c r="J52" s="529" t="s">
        <v>462</v>
      </c>
      <c r="K52" s="531"/>
      <c r="L52" s="559"/>
    </row>
    <row r="53" spans="1:12" customFormat="1" ht="140.25" x14ac:dyDescent="0.2">
      <c r="A53" s="529" t="s">
        <v>8284</v>
      </c>
      <c r="B53" s="530" t="s">
        <v>8285</v>
      </c>
      <c r="C53" s="529" t="s">
        <v>8171</v>
      </c>
      <c r="D53" s="532">
        <v>515.66</v>
      </c>
      <c r="E53" s="532"/>
      <c r="F53" s="532">
        <v>515.66</v>
      </c>
      <c r="G53" s="533" t="s">
        <v>468</v>
      </c>
      <c r="I53" s="529" t="s">
        <v>8286</v>
      </c>
      <c r="J53" s="529" t="s">
        <v>466</v>
      </c>
      <c r="K53" s="531"/>
      <c r="L53" s="559"/>
    </row>
    <row r="54" spans="1:12" customFormat="1" ht="127.5" x14ac:dyDescent="0.2">
      <c r="A54" s="529" t="s">
        <v>8287</v>
      </c>
      <c r="B54" s="530" t="s">
        <v>471</v>
      </c>
      <c r="C54" s="529" t="s">
        <v>8171</v>
      </c>
      <c r="D54" s="532">
        <v>271.05</v>
      </c>
      <c r="E54" s="532"/>
      <c r="F54" s="532">
        <v>271.05</v>
      </c>
      <c r="G54" s="533" t="s">
        <v>472</v>
      </c>
      <c r="I54" s="529" t="s">
        <v>8288</v>
      </c>
      <c r="J54" s="529" t="s">
        <v>470</v>
      </c>
      <c r="K54" s="531"/>
      <c r="L54" s="559"/>
    </row>
    <row r="55" spans="1:12" customFormat="1" ht="140.25" x14ac:dyDescent="0.2">
      <c r="A55" s="529" t="s">
        <v>8289</v>
      </c>
      <c r="B55" s="530" t="s">
        <v>475</v>
      </c>
      <c r="C55" s="529" t="s">
        <v>8171</v>
      </c>
      <c r="D55" s="532">
        <v>271.05</v>
      </c>
      <c r="E55" s="532"/>
      <c r="F55" s="532">
        <v>271.05</v>
      </c>
      <c r="G55" s="533" t="s">
        <v>476</v>
      </c>
      <c r="I55" s="529" t="s">
        <v>8290</v>
      </c>
      <c r="J55" s="529" t="s">
        <v>474</v>
      </c>
      <c r="K55" s="531"/>
      <c r="L55" s="559"/>
    </row>
    <row r="56" spans="1:12" customFormat="1" ht="127.5" x14ac:dyDescent="0.2">
      <c r="A56" s="529" t="s">
        <v>8291</v>
      </c>
      <c r="B56" s="530" t="s">
        <v>479</v>
      </c>
      <c r="C56" s="529" t="s">
        <v>8171</v>
      </c>
      <c r="D56" s="532">
        <v>449.55</v>
      </c>
      <c r="E56" s="532"/>
      <c r="F56" s="532">
        <v>449.55</v>
      </c>
      <c r="G56" s="533" t="s">
        <v>480</v>
      </c>
      <c r="I56" s="529" t="s">
        <v>8292</v>
      </c>
      <c r="J56" s="529" t="s">
        <v>478</v>
      </c>
      <c r="K56" s="531"/>
      <c r="L56" s="559"/>
    </row>
    <row r="57" spans="1:12" customFormat="1" ht="153" x14ac:dyDescent="0.2">
      <c r="A57" s="529" t="s">
        <v>8293</v>
      </c>
      <c r="B57" s="530" t="s">
        <v>483</v>
      </c>
      <c r="C57" s="529" t="s">
        <v>8171</v>
      </c>
      <c r="D57" s="532">
        <v>793.33</v>
      </c>
      <c r="E57" s="532"/>
      <c r="F57" s="532">
        <v>793.33</v>
      </c>
      <c r="G57" s="533" t="s">
        <v>484</v>
      </c>
      <c r="I57" s="529" t="s">
        <v>8294</v>
      </c>
      <c r="J57" s="529" t="s">
        <v>482</v>
      </c>
      <c r="K57" s="531"/>
      <c r="L57" s="559"/>
    </row>
    <row r="58" spans="1:12" customFormat="1" ht="153" x14ac:dyDescent="0.2">
      <c r="A58" s="529" t="s">
        <v>8295</v>
      </c>
      <c r="B58" s="530" t="s">
        <v>487</v>
      </c>
      <c r="C58" s="529" t="s">
        <v>8171</v>
      </c>
      <c r="D58" s="532">
        <v>581.77</v>
      </c>
      <c r="E58" s="532"/>
      <c r="F58" s="532">
        <v>581.77</v>
      </c>
      <c r="G58" s="533" t="s">
        <v>488</v>
      </c>
      <c r="I58" s="529" t="s">
        <v>8296</v>
      </c>
      <c r="J58" s="529" t="s">
        <v>486</v>
      </c>
      <c r="K58" s="531"/>
      <c r="L58" s="559"/>
    </row>
    <row r="59" spans="1:12" customFormat="1" ht="127.5" x14ac:dyDescent="0.2">
      <c r="A59" s="529" t="s">
        <v>8297</v>
      </c>
      <c r="B59" s="530" t="s">
        <v>491</v>
      </c>
      <c r="C59" s="529" t="s">
        <v>8171</v>
      </c>
      <c r="D59" s="532">
        <v>449.55</v>
      </c>
      <c r="E59" s="532"/>
      <c r="F59" s="532">
        <v>449.55</v>
      </c>
      <c r="G59" s="533" t="s">
        <v>492</v>
      </c>
      <c r="I59" s="529" t="s">
        <v>8298</v>
      </c>
      <c r="J59" s="529" t="s">
        <v>490</v>
      </c>
      <c r="K59" s="531"/>
      <c r="L59" s="559"/>
    </row>
    <row r="60" spans="1:12" customFormat="1" ht="165.75" x14ac:dyDescent="0.2">
      <c r="A60" s="529" t="s">
        <v>8299</v>
      </c>
      <c r="B60" s="530" t="s">
        <v>495</v>
      </c>
      <c r="C60" s="529" t="s">
        <v>8171</v>
      </c>
      <c r="D60" s="532">
        <v>273.45</v>
      </c>
      <c r="E60" s="532"/>
      <c r="F60" s="532">
        <v>273.45</v>
      </c>
      <c r="G60" s="533" t="s">
        <v>8300</v>
      </c>
      <c r="I60" s="529" t="s">
        <v>8301</v>
      </c>
      <c r="J60" s="529" t="s">
        <v>494</v>
      </c>
      <c r="K60" s="531"/>
      <c r="L60" s="559"/>
    </row>
    <row r="61" spans="1:12" customFormat="1" ht="89.25" x14ac:dyDescent="0.2">
      <c r="A61" s="529" t="s">
        <v>8302</v>
      </c>
      <c r="B61" s="530" t="s">
        <v>499</v>
      </c>
      <c r="C61" s="529" t="s">
        <v>8171</v>
      </c>
      <c r="D61" s="532">
        <v>24.04</v>
      </c>
      <c r="E61" s="532"/>
      <c r="F61" s="532">
        <v>24.04</v>
      </c>
      <c r="G61" s="533" t="s">
        <v>500</v>
      </c>
      <c r="I61" s="529" t="s">
        <v>8303</v>
      </c>
      <c r="J61" s="529" t="s">
        <v>498</v>
      </c>
      <c r="K61" s="531"/>
      <c r="L61" s="559"/>
    </row>
    <row r="62" spans="1:12" customFormat="1" ht="63.75" x14ac:dyDescent="0.2">
      <c r="A62" s="529" t="s">
        <v>8304</v>
      </c>
      <c r="B62" s="530" t="s">
        <v>510</v>
      </c>
      <c r="C62" s="529" t="s">
        <v>8171</v>
      </c>
      <c r="D62" s="532">
        <v>5031.25</v>
      </c>
      <c r="E62" s="532"/>
      <c r="F62" s="532">
        <v>5031.25</v>
      </c>
      <c r="G62" s="533" t="s">
        <v>511</v>
      </c>
      <c r="I62" s="529" t="s">
        <v>8305</v>
      </c>
      <c r="J62" s="529" t="s">
        <v>509</v>
      </c>
      <c r="K62" s="531"/>
      <c r="L62" s="559"/>
    </row>
    <row r="63" spans="1:12" customFormat="1" ht="25.5" x14ac:dyDescent="0.2">
      <c r="A63" s="529" t="s">
        <v>8306</v>
      </c>
      <c r="B63" s="530" t="s">
        <v>514</v>
      </c>
      <c r="C63" s="529" t="s">
        <v>8171</v>
      </c>
      <c r="D63" s="532">
        <v>1</v>
      </c>
      <c r="E63" s="532"/>
      <c r="F63" s="532">
        <v>1</v>
      </c>
      <c r="G63" s="533" t="s">
        <v>515</v>
      </c>
      <c r="I63" s="529" t="s">
        <v>8307</v>
      </c>
      <c r="J63" s="529" t="s">
        <v>513</v>
      </c>
      <c r="K63" s="531"/>
      <c r="L63" s="559"/>
    </row>
    <row r="64" spans="1:12" customFormat="1" ht="63.75" x14ac:dyDescent="0.2">
      <c r="A64" s="529" t="s">
        <v>8308</v>
      </c>
      <c r="B64" s="530" t="s">
        <v>8309</v>
      </c>
      <c r="C64" s="529" t="s">
        <v>8171</v>
      </c>
      <c r="D64" s="532">
        <v>2781.35</v>
      </c>
      <c r="E64" s="532"/>
      <c r="F64" s="532">
        <v>2781.35</v>
      </c>
      <c r="G64" s="533" t="s">
        <v>519</v>
      </c>
      <c r="I64" s="529" t="s">
        <v>8310</v>
      </c>
      <c r="J64" s="529" t="s">
        <v>517</v>
      </c>
      <c r="K64" s="531"/>
      <c r="L64" s="559"/>
    </row>
    <row r="65" spans="1:12" customFormat="1" ht="63.75" x14ac:dyDescent="0.2">
      <c r="A65" s="529" t="s">
        <v>8311</v>
      </c>
      <c r="B65" s="530" t="s">
        <v>526</v>
      </c>
      <c r="C65" s="529" t="s">
        <v>8171</v>
      </c>
      <c r="D65" s="532">
        <v>1390.66</v>
      </c>
      <c r="E65" s="532"/>
      <c r="F65" s="532">
        <v>1390.66</v>
      </c>
      <c r="G65" s="533" t="s">
        <v>527</v>
      </c>
      <c r="I65" s="529" t="s">
        <v>8312</v>
      </c>
      <c r="J65" s="529" t="s">
        <v>525</v>
      </c>
      <c r="K65" s="531"/>
      <c r="L65" s="559"/>
    </row>
    <row r="66" spans="1:12" customFormat="1" ht="51" x14ac:dyDescent="0.2">
      <c r="A66" s="529" t="s">
        <v>8313</v>
      </c>
      <c r="B66" s="530" t="s">
        <v>530</v>
      </c>
      <c r="C66" s="529" t="s">
        <v>8171</v>
      </c>
      <c r="D66" s="532">
        <v>2781.35</v>
      </c>
      <c r="E66" s="532"/>
      <c r="F66" s="532">
        <v>2781.35</v>
      </c>
      <c r="G66" s="533" t="s">
        <v>531</v>
      </c>
      <c r="I66" s="529" t="s">
        <v>8314</v>
      </c>
      <c r="J66" s="529" t="s">
        <v>529</v>
      </c>
      <c r="K66" s="531"/>
      <c r="L66" s="559"/>
    </row>
    <row r="67" spans="1:12" customFormat="1" ht="25.5" x14ac:dyDescent="0.2">
      <c r="A67" s="529" t="s">
        <v>8315</v>
      </c>
      <c r="B67" s="530" t="s">
        <v>554</v>
      </c>
      <c r="C67" s="529" t="s">
        <v>8171</v>
      </c>
      <c r="D67" s="532">
        <v>2781.35</v>
      </c>
      <c r="E67" s="532"/>
      <c r="F67" s="532">
        <v>2781.35</v>
      </c>
      <c r="G67" s="533" t="s">
        <v>555</v>
      </c>
      <c r="I67" s="529" t="s">
        <v>8316</v>
      </c>
      <c r="J67" s="529" t="s">
        <v>553</v>
      </c>
      <c r="K67" s="531"/>
      <c r="L67" s="559"/>
    </row>
    <row r="68" spans="1:12" customFormat="1" ht="229.5" x14ac:dyDescent="0.2">
      <c r="A68" s="529" t="s">
        <v>8317</v>
      </c>
      <c r="B68" s="530" t="s">
        <v>558</v>
      </c>
      <c r="C68" s="529" t="s">
        <v>8171</v>
      </c>
      <c r="D68" s="532">
        <v>186.89</v>
      </c>
      <c r="E68" s="532"/>
      <c r="F68" s="532">
        <v>186.89</v>
      </c>
      <c r="G68" s="533" t="s">
        <v>559</v>
      </c>
      <c r="I68" s="529" t="s">
        <v>8318</v>
      </c>
      <c r="J68" s="529" t="s">
        <v>557</v>
      </c>
      <c r="K68" s="531"/>
      <c r="L68" s="559"/>
    </row>
    <row r="69" spans="1:12" customFormat="1" ht="102" x14ac:dyDescent="0.2">
      <c r="A69" s="529" t="s">
        <v>8319</v>
      </c>
      <c r="B69" s="530" t="s">
        <v>562</v>
      </c>
      <c r="C69" s="529" t="s">
        <v>8171</v>
      </c>
      <c r="D69" s="532">
        <v>203.61</v>
      </c>
      <c r="E69" s="532"/>
      <c r="F69" s="532">
        <v>203.61</v>
      </c>
      <c r="G69" s="533" t="s">
        <v>563</v>
      </c>
      <c r="I69" s="529" t="s">
        <v>8320</v>
      </c>
      <c r="J69" s="529" t="s">
        <v>561</v>
      </c>
      <c r="K69" s="531"/>
      <c r="L69" s="559"/>
    </row>
    <row r="70" spans="1:12" customFormat="1" ht="51" x14ac:dyDescent="0.2">
      <c r="A70" s="529" t="s">
        <v>8321</v>
      </c>
      <c r="B70" s="530" t="s">
        <v>566</v>
      </c>
      <c r="C70" s="529" t="s">
        <v>8171</v>
      </c>
      <c r="D70" s="532">
        <v>65.12</v>
      </c>
      <c r="E70" s="532"/>
      <c r="F70" s="532">
        <v>65.12</v>
      </c>
      <c r="G70" s="533" t="s">
        <v>567</v>
      </c>
      <c r="I70" s="529" t="s">
        <v>8322</v>
      </c>
      <c r="J70" s="529" t="s">
        <v>565</v>
      </c>
      <c r="K70" s="531"/>
      <c r="L70" s="559"/>
    </row>
    <row r="71" spans="1:12" customFormat="1" ht="89.25" x14ac:dyDescent="0.2">
      <c r="A71" s="529" t="s">
        <v>8323</v>
      </c>
      <c r="B71" s="530" t="s">
        <v>570</v>
      </c>
      <c r="C71" s="529" t="s">
        <v>8171</v>
      </c>
      <c r="D71" s="532">
        <v>412.32</v>
      </c>
      <c r="E71" s="532"/>
      <c r="F71" s="532">
        <v>412.32</v>
      </c>
      <c r="G71" s="533" t="s">
        <v>571</v>
      </c>
      <c r="I71" s="529" t="s">
        <v>8324</v>
      </c>
      <c r="J71" s="529" t="s">
        <v>569</v>
      </c>
      <c r="K71" s="531"/>
      <c r="L71" s="559"/>
    </row>
    <row r="72" spans="1:12" customFormat="1" ht="140.25" x14ac:dyDescent="0.2">
      <c r="A72" s="529" t="s">
        <v>8325</v>
      </c>
      <c r="B72" s="530" t="s">
        <v>574</v>
      </c>
      <c r="C72" s="529" t="s">
        <v>8171</v>
      </c>
      <c r="D72" s="532">
        <v>9386.5499999999993</v>
      </c>
      <c r="E72" s="532"/>
      <c r="F72" s="532">
        <v>9386.5499999999993</v>
      </c>
      <c r="G72" s="533" t="s">
        <v>575</v>
      </c>
      <c r="I72" s="529" t="s">
        <v>8326</v>
      </c>
      <c r="J72" s="529" t="s">
        <v>573</v>
      </c>
      <c r="K72" s="531"/>
      <c r="L72" s="559"/>
    </row>
    <row r="73" spans="1:12" customFormat="1" ht="76.5" x14ac:dyDescent="0.2">
      <c r="A73" s="529" t="s">
        <v>8327</v>
      </c>
      <c r="B73" s="530" t="s">
        <v>578</v>
      </c>
      <c r="C73" s="529" t="s">
        <v>8171</v>
      </c>
      <c r="D73" s="532">
        <v>697.17</v>
      </c>
      <c r="E73" s="532"/>
      <c r="F73" s="532">
        <v>697.17</v>
      </c>
      <c r="G73" s="533" t="s">
        <v>579</v>
      </c>
      <c r="I73" s="529" t="s">
        <v>8328</v>
      </c>
      <c r="J73" s="529" t="s">
        <v>577</v>
      </c>
      <c r="K73" s="531"/>
      <c r="L73" s="559"/>
    </row>
    <row r="74" spans="1:12" customFormat="1" ht="76.5" x14ac:dyDescent="0.2">
      <c r="A74" s="529" t="s">
        <v>8329</v>
      </c>
      <c r="B74" s="530" t="s">
        <v>582</v>
      </c>
      <c r="C74" s="529" t="s">
        <v>8171</v>
      </c>
      <c r="D74" s="532">
        <v>1772.01</v>
      </c>
      <c r="E74" s="532"/>
      <c r="F74" s="532">
        <v>1772.01</v>
      </c>
      <c r="G74" s="533" t="s">
        <v>583</v>
      </c>
      <c r="I74" s="529" t="s">
        <v>8330</v>
      </c>
      <c r="J74" s="529" t="s">
        <v>581</v>
      </c>
      <c r="K74" s="531"/>
      <c r="L74" s="559"/>
    </row>
    <row r="75" spans="1:12" customFormat="1" ht="204" x14ac:dyDescent="0.2">
      <c r="A75" s="529" t="s">
        <v>8331</v>
      </c>
      <c r="B75" s="530" t="s">
        <v>589</v>
      </c>
      <c r="C75" s="529" t="s">
        <v>8171</v>
      </c>
      <c r="D75" s="532">
        <v>660</v>
      </c>
      <c r="E75" s="532"/>
      <c r="F75" s="532">
        <v>660</v>
      </c>
      <c r="G75" s="533" t="s">
        <v>590</v>
      </c>
      <c r="I75" s="529" t="s">
        <v>8332</v>
      </c>
      <c r="J75" s="529" t="s">
        <v>588</v>
      </c>
      <c r="K75" s="531"/>
      <c r="L75" s="559"/>
    </row>
    <row r="76" spans="1:12" customFormat="1" ht="204" x14ac:dyDescent="0.2">
      <c r="A76" s="529" t="s">
        <v>8333</v>
      </c>
      <c r="B76" s="530" t="s">
        <v>593</v>
      </c>
      <c r="C76" s="529" t="s">
        <v>8171</v>
      </c>
      <c r="D76" s="532">
        <v>880</v>
      </c>
      <c r="E76" s="532"/>
      <c r="F76" s="532">
        <v>880</v>
      </c>
      <c r="G76" s="533" t="s">
        <v>594</v>
      </c>
      <c r="I76" s="529" t="s">
        <v>8334</v>
      </c>
      <c r="J76" s="529" t="s">
        <v>592</v>
      </c>
      <c r="K76" s="531"/>
      <c r="L76" s="559"/>
    </row>
    <row r="77" spans="1:12" customFormat="1" ht="216.75" x14ac:dyDescent="0.2">
      <c r="A77" s="529" t="s">
        <v>8335</v>
      </c>
      <c r="B77" s="530" t="s">
        <v>597</v>
      </c>
      <c r="C77" s="529" t="s">
        <v>8171</v>
      </c>
      <c r="D77" s="532">
        <v>165</v>
      </c>
      <c r="E77" s="532"/>
      <c r="F77" s="532">
        <v>165</v>
      </c>
      <c r="G77" s="533" t="s">
        <v>598</v>
      </c>
      <c r="I77" s="529" t="s">
        <v>8336</v>
      </c>
      <c r="J77" s="529" t="s">
        <v>596</v>
      </c>
      <c r="K77" s="531"/>
      <c r="L77" s="559"/>
    </row>
    <row r="78" spans="1:12" customFormat="1" ht="89.25" x14ac:dyDescent="0.2">
      <c r="A78" s="529" t="s">
        <v>8337</v>
      </c>
      <c r="B78" s="530" t="s">
        <v>601</v>
      </c>
      <c r="C78" s="529" t="s">
        <v>8171</v>
      </c>
      <c r="D78" s="532">
        <v>990</v>
      </c>
      <c r="E78" s="532"/>
      <c r="F78" s="532">
        <v>990</v>
      </c>
      <c r="G78" s="533" t="s">
        <v>602</v>
      </c>
      <c r="I78" s="529" t="s">
        <v>8338</v>
      </c>
      <c r="J78" s="529" t="s">
        <v>600</v>
      </c>
      <c r="K78" s="531"/>
      <c r="L78" s="559"/>
    </row>
    <row r="79" spans="1:12" customFormat="1" ht="89.25" x14ac:dyDescent="0.2">
      <c r="A79" s="529" t="s">
        <v>8339</v>
      </c>
      <c r="B79" s="530" t="s">
        <v>605</v>
      </c>
      <c r="C79" s="529" t="s">
        <v>8171</v>
      </c>
      <c r="D79" s="532">
        <v>1320</v>
      </c>
      <c r="E79" s="532"/>
      <c r="F79" s="532">
        <v>1320</v>
      </c>
      <c r="G79" s="533" t="s">
        <v>606</v>
      </c>
      <c r="I79" s="529" t="s">
        <v>8340</v>
      </c>
      <c r="J79" s="529" t="s">
        <v>604</v>
      </c>
      <c r="K79" s="531"/>
      <c r="L79" s="559"/>
    </row>
    <row r="80" spans="1:12" customFormat="1" ht="38.25" x14ac:dyDescent="0.2">
      <c r="A80" s="529" t="s">
        <v>8341</v>
      </c>
      <c r="B80" s="530" t="s">
        <v>8342</v>
      </c>
      <c r="C80" s="529" t="s">
        <v>8171</v>
      </c>
      <c r="D80" s="532">
        <v>1960</v>
      </c>
      <c r="E80" s="532"/>
      <c r="F80" s="532">
        <v>1960</v>
      </c>
      <c r="G80" s="533" t="s">
        <v>8343</v>
      </c>
      <c r="I80" s="529" t="s">
        <v>8344</v>
      </c>
      <c r="J80" s="529" t="s">
        <v>12451</v>
      </c>
      <c r="K80" s="531"/>
      <c r="L80" s="559"/>
    </row>
    <row r="81" spans="1:12" customFormat="1" ht="25.5" x14ac:dyDescent="0.2">
      <c r="A81" s="529" t="s">
        <v>8345</v>
      </c>
      <c r="B81" s="530" t="s">
        <v>8346</v>
      </c>
      <c r="C81" s="529" t="s">
        <v>8171</v>
      </c>
      <c r="D81" s="532">
        <v>371.88</v>
      </c>
      <c r="E81" s="532"/>
      <c r="F81" s="532">
        <v>371.88</v>
      </c>
      <c r="G81" s="533" t="s">
        <v>8346</v>
      </c>
      <c r="I81" s="529" t="s">
        <v>8347</v>
      </c>
      <c r="J81" s="529" t="s">
        <v>12452</v>
      </c>
      <c r="K81" s="531"/>
      <c r="L81" s="559"/>
    </row>
    <row r="82" spans="1:12" customFormat="1" ht="25.5" x14ac:dyDescent="0.2">
      <c r="A82" s="529" t="s">
        <v>8348</v>
      </c>
      <c r="B82" s="530" t="s">
        <v>8349</v>
      </c>
      <c r="C82" s="529" t="s">
        <v>8171</v>
      </c>
      <c r="D82" s="532">
        <v>470.32</v>
      </c>
      <c r="E82" s="532"/>
      <c r="F82" s="532">
        <v>470.32</v>
      </c>
      <c r="G82" s="533" t="s">
        <v>8349</v>
      </c>
      <c r="I82" s="529" t="s">
        <v>8350</v>
      </c>
      <c r="J82" s="529" t="s">
        <v>12453</v>
      </c>
      <c r="K82" s="531"/>
      <c r="L82" s="559"/>
    </row>
    <row r="83" spans="1:12" customFormat="1" ht="38.25" x14ac:dyDescent="0.2">
      <c r="A83" s="529" t="s">
        <v>8351</v>
      </c>
      <c r="B83" s="530" t="s">
        <v>8352</v>
      </c>
      <c r="C83" s="529" t="s">
        <v>8171</v>
      </c>
      <c r="D83" s="532">
        <v>2065.35</v>
      </c>
      <c r="E83" s="532"/>
      <c r="F83" s="532">
        <v>2065.35</v>
      </c>
      <c r="G83" s="533" t="s">
        <v>8353</v>
      </c>
      <c r="I83" s="529" t="s">
        <v>8354</v>
      </c>
      <c r="J83" s="529" t="s">
        <v>12454</v>
      </c>
      <c r="K83" s="531"/>
      <c r="L83" s="559"/>
    </row>
    <row r="84" spans="1:12" customFormat="1" ht="38.25" x14ac:dyDescent="0.2">
      <c r="A84" s="529" t="s">
        <v>8355</v>
      </c>
      <c r="B84" s="530" t="s">
        <v>8356</v>
      </c>
      <c r="C84" s="529" t="s">
        <v>8171</v>
      </c>
      <c r="D84" s="532">
        <v>3051.57</v>
      </c>
      <c r="E84" s="532"/>
      <c r="F84" s="532">
        <v>3051.57</v>
      </c>
      <c r="G84" s="533" t="s">
        <v>8353</v>
      </c>
      <c r="I84" s="529" t="s">
        <v>8357</v>
      </c>
      <c r="J84" s="529" t="s">
        <v>12455</v>
      </c>
      <c r="K84" s="531"/>
      <c r="L84" s="559"/>
    </row>
    <row r="85" spans="1:12" customFormat="1" x14ac:dyDescent="0.2">
      <c r="A85" s="529" t="s">
        <v>8358</v>
      </c>
      <c r="B85" s="530" t="s">
        <v>8359</v>
      </c>
      <c r="C85" s="529" t="s">
        <v>8171</v>
      </c>
      <c r="D85" s="532">
        <v>459.38</v>
      </c>
      <c r="E85" s="532"/>
      <c r="F85" s="532">
        <v>459.38</v>
      </c>
      <c r="G85" s="533" t="s">
        <v>8359</v>
      </c>
      <c r="I85" s="529" t="s">
        <v>8360</v>
      </c>
      <c r="J85" s="529" t="s">
        <v>12456</v>
      </c>
      <c r="K85" s="531"/>
      <c r="L85" s="559"/>
    </row>
    <row r="86" spans="1:12" customFormat="1" ht="25.5" x14ac:dyDescent="0.2">
      <c r="A86" s="529" t="s">
        <v>8361</v>
      </c>
      <c r="B86" s="530" t="s">
        <v>8362</v>
      </c>
      <c r="C86" s="529" t="s">
        <v>8171</v>
      </c>
      <c r="D86" s="532">
        <v>700</v>
      </c>
      <c r="E86" s="532"/>
      <c r="F86" s="532">
        <v>700</v>
      </c>
      <c r="G86" s="533" t="s">
        <v>8362</v>
      </c>
      <c r="I86" s="529" t="s">
        <v>8363</v>
      </c>
      <c r="J86" s="529" t="s">
        <v>12457</v>
      </c>
      <c r="K86" s="531"/>
      <c r="L86" s="559"/>
    </row>
    <row r="87" spans="1:12" customFormat="1" ht="38.25" x14ac:dyDescent="0.2">
      <c r="A87" s="529" t="s">
        <v>8364</v>
      </c>
      <c r="B87" s="530" t="s">
        <v>8365</v>
      </c>
      <c r="C87" s="529" t="s">
        <v>8171</v>
      </c>
      <c r="D87" s="532">
        <v>483</v>
      </c>
      <c r="E87" s="532"/>
      <c r="F87" s="532">
        <v>483</v>
      </c>
      <c r="G87" s="533" t="s">
        <v>8365</v>
      </c>
      <c r="I87" s="529" t="s">
        <v>8366</v>
      </c>
      <c r="J87" s="529" t="s">
        <v>12458</v>
      </c>
      <c r="K87" s="531"/>
      <c r="L87" s="559"/>
    </row>
    <row r="88" spans="1:12" customFormat="1" ht="38.25" x14ac:dyDescent="0.2">
      <c r="A88" s="529" t="s">
        <v>8367</v>
      </c>
      <c r="B88" s="530" t="s">
        <v>8368</v>
      </c>
      <c r="C88" s="529" t="s">
        <v>8171</v>
      </c>
      <c r="D88" s="532">
        <v>2065</v>
      </c>
      <c r="E88" s="532"/>
      <c r="F88" s="532">
        <v>2065</v>
      </c>
      <c r="G88" s="533" t="s">
        <v>8353</v>
      </c>
      <c r="I88" s="529" t="s">
        <v>8369</v>
      </c>
      <c r="J88" s="529" t="s">
        <v>12459</v>
      </c>
      <c r="K88" s="531"/>
      <c r="L88" s="559"/>
    </row>
    <row r="89" spans="1:12" customFormat="1" ht="25.5" x14ac:dyDescent="0.2">
      <c r="A89" s="529" t="s">
        <v>8370</v>
      </c>
      <c r="B89" s="530" t="s">
        <v>8371</v>
      </c>
      <c r="C89" s="529" t="s">
        <v>8171</v>
      </c>
      <c r="D89" s="532">
        <v>470.32</v>
      </c>
      <c r="E89" s="532"/>
      <c r="F89" s="532">
        <v>470.32</v>
      </c>
      <c r="G89" s="533" t="s">
        <v>8371</v>
      </c>
      <c r="I89" s="529" t="s">
        <v>8372</v>
      </c>
      <c r="J89" s="529" t="s">
        <v>12460</v>
      </c>
      <c r="K89" s="531"/>
      <c r="L89" s="559"/>
    </row>
    <row r="90" spans="1:12" customFormat="1" ht="38.25" x14ac:dyDescent="0.2">
      <c r="A90" s="529" t="s">
        <v>8373</v>
      </c>
      <c r="B90" s="530" t="s">
        <v>8374</v>
      </c>
      <c r="C90" s="529" t="s">
        <v>8171</v>
      </c>
      <c r="D90" s="532">
        <v>1750</v>
      </c>
      <c r="E90" s="532"/>
      <c r="F90" s="532">
        <v>1750</v>
      </c>
      <c r="G90" s="533" t="s">
        <v>8375</v>
      </c>
      <c r="I90" s="529" t="s">
        <v>8376</v>
      </c>
      <c r="J90" s="529" t="s">
        <v>12461</v>
      </c>
      <c r="K90" s="531"/>
      <c r="L90" s="559"/>
    </row>
    <row r="91" spans="1:12" customFormat="1" ht="38.25" x14ac:dyDescent="0.2">
      <c r="A91" s="529" t="s">
        <v>8377</v>
      </c>
      <c r="B91" s="530" t="s">
        <v>8378</v>
      </c>
      <c r="C91" s="529" t="s">
        <v>8171</v>
      </c>
      <c r="D91" s="532">
        <v>483</v>
      </c>
      <c r="E91" s="532"/>
      <c r="F91" s="532">
        <v>483</v>
      </c>
      <c r="G91" s="533" t="s">
        <v>8379</v>
      </c>
      <c r="I91" s="529" t="s">
        <v>8380</v>
      </c>
      <c r="J91" s="529" t="s">
        <v>12462</v>
      </c>
      <c r="K91" s="531"/>
      <c r="L91" s="559"/>
    </row>
    <row r="92" spans="1:12" customFormat="1" x14ac:dyDescent="0.2">
      <c r="A92" s="529" t="s">
        <v>8381</v>
      </c>
      <c r="B92" s="530" t="s">
        <v>8382</v>
      </c>
      <c r="C92" s="529" t="s">
        <v>8171</v>
      </c>
      <c r="D92" s="532">
        <v>147</v>
      </c>
      <c r="E92" s="532"/>
      <c r="F92" s="532">
        <v>147</v>
      </c>
      <c r="G92" s="533" t="s">
        <v>8382</v>
      </c>
      <c r="I92" s="529" t="s">
        <v>8383</v>
      </c>
      <c r="J92" s="529" t="s">
        <v>12463</v>
      </c>
      <c r="K92" s="531"/>
      <c r="L92" s="559"/>
    </row>
    <row r="93" spans="1:12" customFormat="1" ht="38.25" x14ac:dyDescent="0.2">
      <c r="A93" s="529" t="s">
        <v>8384</v>
      </c>
      <c r="B93" s="530" t="s">
        <v>8385</v>
      </c>
      <c r="C93" s="529" t="s">
        <v>8171</v>
      </c>
      <c r="D93" s="532">
        <v>2394</v>
      </c>
      <c r="E93" s="532"/>
      <c r="F93" s="532">
        <v>2394</v>
      </c>
      <c r="G93" s="533" t="s">
        <v>8386</v>
      </c>
      <c r="I93" s="529" t="s">
        <v>8387</v>
      </c>
      <c r="J93" s="529" t="s">
        <v>12464</v>
      </c>
      <c r="K93" s="531"/>
      <c r="L93" s="559"/>
    </row>
    <row r="94" spans="1:12" customFormat="1" ht="25.5" x14ac:dyDescent="0.2">
      <c r="A94" s="529" t="s">
        <v>8388</v>
      </c>
      <c r="B94" s="530" t="s">
        <v>8389</v>
      </c>
      <c r="C94" s="529" t="s">
        <v>8171</v>
      </c>
      <c r="D94" s="532">
        <v>1131.9000000000001</v>
      </c>
      <c r="E94" s="532"/>
      <c r="F94" s="532">
        <v>1131.9000000000001</v>
      </c>
      <c r="G94" s="533" t="s">
        <v>8390</v>
      </c>
      <c r="I94" s="529" t="s">
        <v>8391</v>
      </c>
      <c r="J94" s="529" t="s">
        <v>12465</v>
      </c>
      <c r="K94" s="531"/>
      <c r="L94" s="559"/>
    </row>
    <row r="95" spans="1:12" customFormat="1" ht="38.25" x14ac:dyDescent="0.2">
      <c r="A95" s="529" t="s">
        <v>8392</v>
      </c>
      <c r="B95" s="530" t="s">
        <v>8393</v>
      </c>
      <c r="C95" s="529" t="s">
        <v>8171</v>
      </c>
      <c r="D95" s="532">
        <v>49</v>
      </c>
      <c r="E95" s="532"/>
      <c r="F95" s="532">
        <v>49</v>
      </c>
      <c r="G95" s="533" t="s">
        <v>8394</v>
      </c>
      <c r="I95" s="529" t="s">
        <v>8395</v>
      </c>
      <c r="J95" s="529" t="s">
        <v>12466</v>
      </c>
      <c r="K95" s="531"/>
      <c r="L95" s="559"/>
    </row>
    <row r="96" spans="1:12" customFormat="1" ht="38.25" x14ac:dyDescent="0.2">
      <c r="A96" s="529" t="s">
        <v>8396</v>
      </c>
      <c r="B96" s="530" t="s">
        <v>8397</v>
      </c>
      <c r="C96" s="529" t="s">
        <v>8171</v>
      </c>
      <c r="D96" s="532">
        <v>4445</v>
      </c>
      <c r="E96" s="532"/>
      <c r="F96" s="532">
        <v>4445</v>
      </c>
      <c r="G96" s="533" t="s">
        <v>8398</v>
      </c>
      <c r="I96" s="529" t="s">
        <v>8399</v>
      </c>
      <c r="J96" s="529" t="s">
        <v>12467</v>
      </c>
      <c r="K96" s="531"/>
      <c r="L96" s="559"/>
    </row>
    <row r="97" spans="1:12" customFormat="1" ht="25.5" x14ac:dyDescent="0.2">
      <c r="A97" s="529" t="s">
        <v>8400</v>
      </c>
      <c r="B97" s="530" t="s">
        <v>8401</v>
      </c>
      <c r="C97" s="529" t="s">
        <v>8171</v>
      </c>
      <c r="D97" s="532">
        <v>2222.5</v>
      </c>
      <c r="E97" s="532"/>
      <c r="F97" s="532">
        <v>2222.5</v>
      </c>
      <c r="G97" s="533" t="s">
        <v>8401</v>
      </c>
      <c r="I97" s="529" t="s">
        <v>8402</v>
      </c>
      <c r="J97" s="529" t="s">
        <v>12468</v>
      </c>
      <c r="K97" s="531"/>
      <c r="L97" s="559"/>
    </row>
    <row r="98" spans="1:12" customFormat="1" ht="25.5" x14ac:dyDescent="0.2">
      <c r="A98" s="529" t="s">
        <v>8403</v>
      </c>
      <c r="B98" s="530" t="s">
        <v>8404</v>
      </c>
      <c r="C98" s="529" t="s">
        <v>8171</v>
      </c>
      <c r="D98" s="532">
        <v>196.88</v>
      </c>
      <c r="E98" s="532"/>
      <c r="F98" s="532">
        <v>196.88</v>
      </c>
      <c r="G98" s="533" t="s">
        <v>8404</v>
      </c>
      <c r="I98" s="529" t="s">
        <v>8405</v>
      </c>
      <c r="J98" s="529" t="s">
        <v>12469</v>
      </c>
      <c r="K98" s="531"/>
      <c r="L98" s="559"/>
    </row>
    <row r="99" spans="1:12" customFormat="1" ht="38.25" x14ac:dyDescent="0.2">
      <c r="A99" s="529" t="s">
        <v>8406</v>
      </c>
      <c r="B99" s="530" t="s">
        <v>8407</v>
      </c>
      <c r="C99" s="529" t="s">
        <v>8171</v>
      </c>
      <c r="D99" s="532">
        <v>1750</v>
      </c>
      <c r="E99" s="532"/>
      <c r="F99" s="532">
        <v>1750</v>
      </c>
      <c r="G99" s="533" t="s">
        <v>8408</v>
      </c>
      <c r="I99" s="529" t="s">
        <v>8409</v>
      </c>
      <c r="J99" s="529" t="s">
        <v>12470</v>
      </c>
      <c r="K99" s="531"/>
      <c r="L99" s="559"/>
    </row>
    <row r="100" spans="1:12" customFormat="1" ht="25.5" x14ac:dyDescent="0.2">
      <c r="A100" s="529" t="s">
        <v>8410</v>
      </c>
      <c r="B100" s="530" t="s">
        <v>8411</v>
      </c>
      <c r="C100" s="529" t="s">
        <v>8171</v>
      </c>
      <c r="D100" s="532">
        <v>140</v>
      </c>
      <c r="E100" s="532"/>
      <c r="F100" s="532">
        <v>140</v>
      </c>
      <c r="G100" s="533" t="s">
        <v>8411</v>
      </c>
      <c r="I100" s="529" t="s">
        <v>8412</v>
      </c>
      <c r="J100" s="529" t="s">
        <v>12471</v>
      </c>
      <c r="K100" s="531"/>
      <c r="L100" s="559"/>
    </row>
    <row r="101" spans="1:12" customFormat="1" ht="25.5" x14ac:dyDescent="0.2">
      <c r="A101" s="529" t="s">
        <v>8413</v>
      </c>
      <c r="B101" s="530" t="s">
        <v>8414</v>
      </c>
      <c r="C101" s="529" t="s">
        <v>8171</v>
      </c>
      <c r="D101" s="532">
        <v>196.88</v>
      </c>
      <c r="E101" s="532"/>
      <c r="F101" s="532">
        <v>196.88</v>
      </c>
      <c r="G101" s="533" t="s">
        <v>8414</v>
      </c>
      <c r="I101" s="529" t="s">
        <v>8415</v>
      </c>
      <c r="J101" s="529" t="s">
        <v>12472</v>
      </c>
      <c r="K101" s="531"/>
      <c r="L101" s="559"/>
    </row>
    <row r="102" spans="1:12" customFormat="1" ht="25.5" x14ac:dyDescent="0.2">
      <c r="A102" s="529" t="s">
        <v>8416</v>
      </c>
      <c r="B102" s="530" t="s">
        <v>8417</v>
      </c>
      <c r="C102" s="529" t="s">
        <v>8171</v>
      </c>
      <c r="D102" s="532">
        <v>196.88</v>
      </c>
      <c r="E102" s="532"/>
      <c r="F102" s="532">
        <v>196.88</v>
      </c>
      <c r="G102" s="533" t="s">
        <v>8417</v>
      </c>
      <c r="I102" s="529" t="s">
        <v>8418</v>
      </c>
      <c r="J102" s="529" t="s">
        <v>12473</v>
      </c>
      <c r="K102" s="531"/>
      <c r="L102" s="559"/>
    </row>
    <row r="103" spans="1:12" customFormat="1" ht="25.5" x14ac:dyDescent="0.2">
      <c r="A103" s="529" t="s">
        <v>8419</v>
      </c>
      <c r="B103" s="530" t="s">
        <v>8420</v>
      </c>
      <c r="C103" s="529" t="s">
        <v>8171</v>
      </c>
      <c r="D103" s="532">
        <v>196.88</v>
      </c>
      <c r="E103" s="532"/>
      <c r="F103" s="532">
        <v>196.88</v>
      </c>
      <c r="G103" s="533" t="s">
        <v>8420</v>
      </c>
      <c r="I103" s="529" t="s">
        <v>8421</v>
      </c>
      <c r="J103" s="529" t="s">
        <v>12474</v>
      </c>
      <c r="K103" s="531"/>
      <c r="L103" s="559"/>
    </row>
    <row r="104" spans="1:12" customFormat="1" ht="38.25" x14ac:dyDescent="0.2">
      <c r="A104" s="529" t="s">
        <v>8422</v>
      </c>
      <c r="B104" s="530" t="s">
        <v>8423</v>
      </c>
      <c r="C104" s="529" t="s">
        <v>8171</v>
      </c>
      <c r="D104" s="532">
        <v>196.88</v>
      </c>
      <c r="E104" s="532"/>
      <c r="F104" s="532">
        <v>196.88</v>
      </c>
      <c r="G104" s="533" t="s">
        <v>8423</v>
      </c>
      <c r="I104" s="529" t="s">
        <v>8424</v>
      </c>
      <c r="J104" s="529" t="s">
        <v>12475</v>
      </c>
      <c r="K104" s="531"/>
      <c r="L104" s="559"/>
    </row>
    <row r="105" spans="1:12" customFormat="1" ht="25.5" x14ac:dyDescent="0.2">
      <c r="A105" s="529" t="s">
        <v>8425</v>
      </c>
      <c r="B105" s="530" t="s">
        <v>8426</v>
      </c>
      <c r="C105" s="529" t="s">
        <v>8171</v>
      </c>
      <c r="D105" s="532">
        <v>196.88</v>
      </c>
      <c r="E105" s="532"/>
      <c r="F105" s="532">
        <v>196.88</v>
      </c>
      <c r="G105" s="533" t="s">
        <v>8426</v>
      </c>
      <c r="I105" s="529" t="s">
        <v>8427</v>
      </c>
      <c r="J105" s="529" t="s">
        <v>12476</v>
      </c>
      <c r="K105" s="531"/>
      <c r="L105" s="559"/>
    </row>
    <row r="106" spans="1:12" customFormat="1" ht="25.5" x14ac:dyDescent="0.2">
      <c r="A106" s="529" t="s">
        <v>8428</v>
      </c>
      <c r="B106" s="530" t="s">
        <v>8429</v>
      </c>
      <c r="C106" s="529" t="s">
        <v>8171</v>
      </c>
      <c r="D106" s="532">
        <v>483</v>
      </c>
      <c r="E106" s="532"/>
      <c r="F106" s="532">
        <v>483</v>
      </c>
      <c r="G106" s="533" t="s">
        <v>8429</v>
      </c>
      <c r="I106" s="529" t="s">
        <v>8430</v>
      </c>
      <c r="J106" s="529" t="s">
        <v>12477</v>
      </c>
      <c r="K106" s="531"/>
      <c r="L106" s="559"/>
    </row>
    <row r="107" spans="1:12" customFormat="1" ht="38.25" x14ac:dyDescent="0.2">
      <c r="A107" s="529" t="s">
        <v>8431</v>
      </c>
      <c r="B107" s="530" t="s">
        <v>8432</v>
      </c>
      <c r="C107" s="529" t="s">
        <v>8171</v>
      </c>
      <c r="D107" s="532">
        <v>2073.85</v>
      </c>
      <c r="E107" s="532"/>
      <c r="F107" s="532">
        <v>2073.85</v>
      </c>
      <c r="G107" s="533" t="s">
        <v>8433</v>
      </c>
      <c r="I107" s="529" t="s">
        <v>8434</v>
      </c>
      <c r="J107" s="529" t="s">
        <v>12478</v>
      </c>
      <c r="K107" s="531"/>
      <c r="L107" s="559"/>
    </row>
    <row r="108" spans="1:12" customFormat="1" ht="25.5" x14ac:dyDescent="0.2">
      <c r="A108" s="529" t="s">
        <v>8435</v>
      </c>
      <c r="B108" s="530" t="s">
        <v>8436</v>
      </c>
      <c r="C108" s="529" t="s">
        <v>8171</v>
      </c>
      <c r="D108" s="532">
        <v>470.32</v>
      </c>
      <c r="E108" s="532"/>
      <c r="F108" s="532">
        <v>470.32</v>
      </c>
      <c r="G108" s="533" t="s">
        <v>8436</v>
      </c>
      <c r="I108" s="529" t="s">
        <v>8437</v>
      </c>
      <c r="J108" s="529" t="s">
        <v>12479</v>
      </c>
      <c r="K108" s="531"/>
      <c r="L108" s="559"/>
    </row>
    <row r="109" spans="1:12" customFormat="1" ht="38.25" x14ac:dyDescent="0.2">
      <c r="A109" s="529" t="s">
        <v>8438</v>
      </c>
      <c r="B109" s="530" t="s">
        <v>8439</v>
      </c>
      <c r="C109" s="529" t="s">
        <v>8171</v>
      </c>
      <c r="D109" s="532">
        <v>3051.57</v>
      </c>
      <c r="E109" s="532"/>
      <c r="F109" s="532">
        <v>3051.57</v>
      </c>
      <c r="G109" s="533" t="s">
        <v>8440</v>
      </c>
      <c r="I109" s="529" t="s">
        <v>8441</v>
      </c>
      <c r="J109" s="529" t="s">
        <v>12480</v>
      </c>
      <c r="K109" s="531"/>
      <c r="L109" s="559"/>
    </row>
    <row r="110" spans="1:12" customFormat="1" ht="25.5" x14ac:dyDescent="0.2">
      <c r="A110" s="529" t="s">
        <v>8442</v>
      </c>
      <c r="B110" s="530" t="s">
        <v>8443</v>
      </c>
      <c r="C110" s="529" t="s">
        <v>8171</v>
      </c>
      <c r="D110" s="532">
        <v>700</v>
      </c>
      <c r="E110" s="532"/>
      <c r="F110" s="532">
        <v>700</v>
      </c>
      <c r="G110" s="533" t="s">
        <v>8443</v>
      </c>
      <c r="I110" s="529" t="s">
        <v>8444</v>
      </c>
      <c r="J110" s="529" t="s">
        <v>12481</v>
      </c>
      <c r="K110" s="531"/>
      <c r="L110" s="559"/>
    </row>
    <row r="111" spans="1:12" customFormat="1" ht="38.25" x14ac:dyDescent="0.2">
      <c r="A111" s="529" t="s">
        <v>8445</v>
      </c>
      <c r="B111" s="530" t="s">
        <v>8446</v>
      </c>
      <c r="C111" s="529" t="s">
        <v>8171</v>
      </c>
      <c r="D111" s="532">
        <v>3150</v>
      </c>
      <c r="E111" s="532"/>
      <c r="F111" s="532">
        <v>3150</v>
      </c>
      <c r="G111" s="533" t="s">
        <v>8447</v>
      </c>
      <c r="I111" s="529" t="s">
        <v>8448</v>
      </c>
      <c r="J111" s="529" t="s">
        <v>12482</v>
      </c>
      <c r="K111" s="531"/>
      <c r="L111" s="559"/>
    </row>
    <row r="112" spans="1:12" customFormat="1" ht="25.5" x14ac:dyDescent="0.2">
      <c r="A112" s="529" t="s">
        <v>8449</v>
      </c>
      <c r="B112" s="530" t="s">
        <v>8450</v>
      </c>
      <c r="C112" s="529" t="s">
        <v>8171</v>
      </c>
      <c r="D112" s="532">
        <v>700</v>
      </c>
      <c r="E112" s="532"/>
      <c r="F112" s="532">
        <v>700</v>
      </c>
      <c r="G112" s="533" t="s">
        <v>8450</v>
      </c>
      <c r="I112" s="529" t="s">
        <v>8451</v>
      </c>
      <c r="J112" s="529" t="s">
        <v>12483</v>
      </c>
      <c r="K112" s="531"/>
      <c r="L112" s="559"/>
    </row>
    <row r="113" spans="1:12" customFormat="1" ht="25.5" x14ac:dyDescent="0.2">
      <c r="A113" s="529" t="s">
        <v>8452</v>
      </c>
      <c r="B113" s="530" t="s">
        <v>8453</v>
      </c>
      <c r="C113" s="529" t="s">
        <v>8171</v>
      </c>
      <c r="D113" s="532">
        <v>2065</v>
      </c>
      <c r="E113" s="532"/>
      <c r="F113" s="532">
        <v>2065</v>
      </c>
      <c r="G113" s="533" t="s">
        <v>8453</v>
      </c>
      <c r="I113" s="529" t="s">
        <v>8454</v>
      </c>
      <c r="J113" s="529" t="s">
        <v>12484</v>
      </c>
      <c r="K113" s="531"/>
      <c r="L113" s="559"/>
    </row>
    <row r="114" spans="1:12" customFormat="1" ht="25.5" x14ac:dyDescent="0.2">
      <c r="A114" s="529" t="s">
        <v>8455</v>
      </c>
      <c r="B114" s="530" t="s">
        <v>8456</v>
      </c>
      <c r="C114" s="529" t="s">
        <v>8171</v>
      </c>
      <c r="D114" s="532">
        <v>700</v>
      </c>
      <c r="E114" s="532"/>
      <c r="F114" s="532">
        <v>700</v>
      </c>
      <c r="G114" s="533" t="s">
        <v>8456</v>
      </c>
      <c r="I114" s="529" t="s">
        <v>8457</v>
      </c>
      <c r="J114" s="529" t="s">
        <v>12485</v>
      </c>
      <c r="K114" s="531"/>
      <c r="L114" s="559"/>
    </row>
    <row r="115" spans="1:12" customFormat="1" ht="25.5" x14ac:dyDescent="0.2">
      <c r="A115" s="529" t="s">
        <v>8458</v>
      </c>
      <c r="B115" s="530" t="s">
        <v>8459</v>
      </c>
      <c r="C115" s="529" t="s">
        <v>8171</v>
      </c>
      <c r="D115" s="532">
        <v>2800</v>
      </c>
      <c r="E115" s="532"/>
      <c r="F115" s="532">
        <v>2800</v>
      </c>
      <c r="G115" s="533" t="s">
        <v>8459</v>
      </c>
      <c r="I115" s="529" t="s">
        <v>8460</v>
      </c>
      <c r="J115" s="529" t="s">
        <v>12486</v>
      </c>
      <c r="K115" s="531"/>
      <c r="L115" s="559"/>
    </row>
    <row r="116" spans="1:12" customFormat="1" ht="38.25" x14ac:dyDescent="0.2">
      <c r="A116" s="529" t="s">
        <v>8461</v>
      </c>
      <c r="B116" s="530" t="s">
        <v>8462</v>
      </c>
      <c r="C116" s="529" t="s">
        <v>8171</v>
      </c>
      <c r="D116" s="532">
        <v>4445</v>
      </c>
      <c r="E116" s="532"/>
      <c r="F116" s="532">
        <v>4445</v>
      </c>
      <c r="G116" s="533" t="s">
        <v>8463</v>
      </c>
      <c r="I116" s="529" t="s">
        <v>8464</v>
      </c>
      <c r="J116" s="529" t="s">
        <v>12487</v>
      </c>
      <c r="K116" s="531"/>
      <c r="L116" s="559"/>
    </row>
    <row r="117" spans="1:12" customFormat="1" ht="38.25" x14ac:dyDescent="0.2">
      <c r="A117" s="529" t="s">
        <v>8465</v>
      </c>
      <c r="B117" s="530" t="s">
        <v>8466</v>
      </c>
      <c r="C117" s="529" t="s">
        <v>8171</v>
      </c>
      <c r="D117" s="532">
        <v>280</v>
      </c>
      <c r="E117" s="532"/>
      <c r="F117" s="532">
        <v>280</v>
      </c>
      <c r="G117" s="533" t="s">
        <v>8467</v>
      </c>
      <c r="I117" s="529" t="s">
        <v>8468</v>
      </c>
      <c r="J117" s="529" t="s">
        <v>12488</v>
      </c>
      <c r="K117" s="531"/>
      <c r="L117" s="559"/>
    </row>
    <row r="118" spans="1:12" customFormat="1" x14ac:dyDescent="0.2">
      <c r="A118" s="529" t="s">
        <v>8469</v>
      </c>
      <c r="B118" s="530" t="s">
        <v>8470</v>
      </c>
      <c r="C118" s="529" t="s">
        <v>8171</v>
      </c>
      <c r="D118" s="532">
        <v>378</v>
      </c>
      <c r="E118" s="532"/>
      <c r="F118" s="532">
        <v>378</v>
      </c>
      <c r="G118" s="533" t="s">
        <v>8471</v>
      </c>
      <c r="I118" s="529" t="s">
        <v>8472</v>
      </c>
      <c r="J118" s="529" t="s">
        <v>12489</v>
      </c>
      <c r="K118" s="531"/>
      <c r="L118" s="559"/>
    </row>
    <row r="119" spans="1:12" customFormat="1" ht="25.5" x14ac:dyDescent="0.2">
      <c r="A119" s="529" t="s">
        <v>8473</v>
      </c>
      <c r="B119" s="530" t="s">
        <v>8474</v>
      </c>
      <c r="C119" s="529" t="s">
        <v>8171</v>
      </c>
      <c r="D119" s="532">
        <v>302.39999999999998</v>
      </c>
      <c r="E119" s="532"/>
      <c r="F119" s="532">
        <v>302.39999999999998</v>
      </c>
      <c r="G119" s="533" t="s">
        <v>8475</v>
      </c>
      <c r="I119" s="529" t="s">
        <v>8476</v>
      </c>
      <c r="J119" s="529" t="s">
        <v>12490</v>
      </c>
      <c r="K119" s="531"/>
      <c r="L119" s="559"/>
    </row>
    <row r="120" spans="1:12" customFormat="1" ht="38.25" x14ac:dyDescent="0.2">
      <c r="A120" s="529" t="s">
        <v>8477</v>
      </c>
      <c r="B120" s="530" t="s">
        <v>615</v>
      </c>
      <c r="C120" s="529" t="s">
        <v>616</v>
      </c>
      <c r="D120" s="532">
        <v>3.97</v>
      </c>
      <c r="E120" s="532"/>
      <c r="F120" s="532">
        <v>3.97</v>
      </c>
      <c r="G120" s="533" t="s">
        <v>8478</v>
      </c>
      <c r="I120" s="529" t="s">
        <v>8479</v>
      </c>
      <c r="J120" s="529" t="s">
        <v>614</v>
      </c>
      <c r="K120" s="531"/>
      <c r="L120" s="559"/>
    </row>
    <row r="121" spans="1:12" customFormat="1" ht="38.25" x14ac:dyDescent="0.2">
      <c r="A121" s="529" t="s">
        <v>8480</v>
      </c>
      <c r="B121" s="530" t="s">
        <v>620</v>
      </c>
      <c r="C121" s="529" t="s">
        <v>616</v>
      </c>
      <c r="D121" s="532">
        <v>9.6199999999999992</v>
      </c>
      <c r="E121" s="532"/>
      <c r="F121" s="532">
        <v>9.6199999999999992</v>
      </c>
      <c r="G121" s="533" t="s">
        <v>8481</v>
      </c>
      <c r="I121" s="529" t="s">
        <v>8482</v>
      </c>
      <c r="J121" s="529" t="s">
        <v>619</v>
      </c>
      <c r="K121" s="531"/>
      <c r="L121" s="559"/>
    </row>
    <row r="122" spans="1:12" customFormat="1" ht="51" x14ac:dyDescent="0.2">
      <c r="A122" s="529" t="s">
        <v>8483</v>
      </c>
      <c r="B122" s="530" t="s">
        <v>624</v>
      </c>
      <c r="C122" s="529" t="s">
        <v>616</v>
      </c>
      <c r="D122" s="532">
        <v>19.41</v>
      </c>
      <c r="E122" s="532"/>
      <c r="F122" s="532">
        <v>19.41</v>
      </c>
      <c r="G122" s="533" t="s">
        <v>8484</v>
      </c>
      <c r="I122" s="529" t="s">
        <v>8485</v>
      </c>
      <c r="J122" s="529" t="s">
        <v>623</v>
      </c>
      <c r="K122" s="531"/>
      <c r="L122" s="559"/>
    </row>
    <row r="123" spans="1:12" customFormat="1" ht="38.25" x14ac:dyDescent="0.2">
      <c r="A123" s="529" t="s">
        <v>8486</v>
      </c>
      <c r="B123" s="530" t="s">
        <v>628</v>
      </c>
      <c r="C123" s="529" t="s">
        <v>616</v>
      </c>
      <c r="D123" s="532">
        <v>93.7</v>
      </c>
      <c r="E123" s="532"/>
      <c r="F123" s="532">
        <v>93.7</v>
      </c>
      <c r="G123" s="533" t="s">
        <v>8487</v>
      </c>
      <c r="I123" s="529" t="s">
        <v>8488</v>
      </c>
      <c r="J123" s="529" t="s">
        <v>627</v>
      </c>
      <c r="K123" s="531"/>
      <c r="L123" s="559"/>
    </row>
    <row r="124" spans="1:12" customFormat="1" ht="51" x14ac:dyDescent="0.2">
      <c r="A124" s="529" t="s">
        <v>8489</v>
      </c>
      <c r="B124" s="530" t="s">
        <v>632</v>
      </c>
      <c r="C124" s="529" t="s">
        <v>616</v>
      </c>
      <c r="D124" s="532">
        <v>35</v>
      </c>
      <c r="E124" s="532"/>
      <c r="F124" s="532">
        <v>35</v>
      </c>
      <c r="G124" s="533" t="s">
        <v>8490</v>
      </c>
      <c r="I124" s="529" t="s">
        <v>8491</v>
      </c>
      <c r="J124" s="529" t="s">
        <v>631</v>
      </c>
      <c r="K124" s="531"/>
      <c r="L124" s="559"/>
    </row>
    <row r="125" spans="1:12" customFormat="1" ht="51" x14ac:dyDescent="0.2">
      <c r="A125" s="529" t="s">
        <v>8492</v>
      </c>
      <c r="B125" s="530" t="s">
        <v>636</v>
      </c>
      <c r="C125" s="529" t="s">
        <v>616</v>
      </c>
      <c r="D125" s="532">
        <v>9.81</v>
      </c>
      <c r="E125" s="532">
        <v>0.98</v>
      </c>
      <c r="F125" s="532">
        <v>8.83</v>
      </c>
      <c r="G125" s="533" t="s">
        <v>637</v>
      </c>
      <c r="I125" s="529" t="s">
        <v>8493</v>
      </c>
      <c r="J125" s="529" t="s">
        <v>635</v>
      </c>
      <c r="K125" s="531"/>
      <c r="L125" s="559"/>
    </row>
    <row r="126" spans="1:12" customFormat="1" ht="89.25" x14ac:dyDescent="0.2">
      <c r="A126" s="529" t="s">
        <v>8494</v>
      </c>
      <c r="B126" s="530" t="s">
        <v>640</v>
      </c>
      <c r="C126" s="529" t="s">
        <v>641</v>
      </c>
      <c r="D126" s="532">
        <v>23.22</v>
      </c>
      <c r="E126" s="532">
        <v>2.3199999999999998</v>
      </c>
      <c r="F126" s="532">
        <v>20.9</v>
      </c>
      <c r="G126" s="533" t="s">
        <v>8495</v>
      </c>
      <c r="I126" s="529" t="s">
        <v>8496</v>
      </c>
      <c r="J126" s="529" t="s">
        <v>639</v>
      </c>
      <c r="K126" s="531"/>
      <c r="L126" s="559"/>
    </row>
    <row r="127" spans="1:12" customFormat="1" ht="102" x14ac:dyDescent="0.2">
      <c r="A127" s="529" t="s">
        <v>8497</v>
      </c>
      <c r="B127" s="530" t="s">
        <v>645</v>
      </c>
      <c r="C127" s="529" t="s">
        <v>641</v>
      </c>
      <c r="D127" s="532">
        <v>75</v>
      </c>
      <c r="E127" s="532">
        <v>35</v>
      </c>
      <c r="F127" s="532">
        <v>40</v>
      </c>
      <c r="G127" s="533" t="s">
        <v>8498</v>
      </c>
      <c r="I127" s="529" t="s">
        <v>8499</v>
      </c>
      <c r="J127" s="529" t="s">
        <v>644</v>
      </c>
      <c r="K127" s="531"/>
      <c r="L127" s="559"/>
    </row>
    <row r="128" spans="1:12" customFormat="1" ht="38.25" x14ac:dyDescent="0.2">
      <c r="A128" s="529" t="s">
        <v>8500</v>
      </c>
      <c r="B128" s="530" t="s">
        <v>649</v>
      </c>
      <c r="C128" s="529" t="s">
        <v>641</v>
      </c>
      <c r="D128" s="532">
        <v>15</v>
      </c>
      <c r="E128" s="532"/>
      <c r="F128" s="532">
        <v>15</v>
      </c>
      <c r="G128" s="533" t="s">
        <v>8501</v>
      </c>
      <c r="I128" s="529" t="s">
        <v>8502</v>
      </c>
      <c r="J128" s="529" t="s">
        <v>648</v>
      </c>
      <c r="K128" s="531"/>
      <c r="L128" s="559"/>
    </row>
    <row r="129" spans="1:12" customFormat="1" ht="102" x14ac:dyDescent="0.2">
      <c r="A129" s="529" t="s">
        <v>8503</v>
      </c>
      <c r="B129" s="530" t="s">
        <v>653</v>
      </c>
      <c r="C129" s="529" t="s">
        <v>641</v>
      </c>
      <c r="D129" s="532">
        <v>15.63</v>
      </c>
      <c r="E129" s="532">
        <v>1.56</v>
      </c>
      <c r="F129" s="532">
        <v>14.07</v>
      </c>
      <c r="G129" s="533" t="s">
        <v>8504</v>
      </c>
      <c r="I129" s="529" t="s">
        <v>8505</v>
      </c>
      <c r="J129" s="529" t="s">
        <v>652</v>
      </c>
      <c r="K129" s="531"/>
      <c r="L129" s="559"/>
    </row>
    <row r="130" spans="1:12" customFormat="1" ht="76.5" x14ac:dyDescent="0.2">
      <c r="A130" s="529" t="s">
        <v>8506</v>
      </c>
      <c r="B130" s="560" t="s">
        <v>8507</v>
      </c>
      <c r="C130" s="529" t="s">
        <v>616</v>
      </c>
      <c r="D130" s="532">
        <v>4.54</v>
      </c>
      <c r="E130" s="532">
        <v>0.45</v>
      </c>
      <c r="F130" s="532">
        <v>4.09</v>
      </c>
      <c r="G130" s="533" t="s">
        <v>658</v>
      </c>
      <c r="I130" s="529" t="s">
        <v>8508</v>
      </c>
      <c r="J130" s="529" t="s">
        <v>656</v>
      </c>
      <c r="K130" s="531"/>
      <c r="L130" s="559"/>
    </row>
    <row r="131" spans="1:12" customFormat="1" ht="38.25" x14ac:dyDescent="0.2">
      <c r="A131" s="529" t="s">
        <v>8509</v>
      </c>
      <c r="B131" s="530" t="s">
        <v>661</v>
      </c>
      <c r="C131" s="529" t="s">
        <v>616</v>
      </c>
      <c r="D131" s="532">
        <v>5.44</v>
      </c>
      <c r="E131" s="532">
        <v>0.54</v>
      </c>
      <c r="F131" s="532">
        <v>4.9000000000000004</v>
      </c>
      <c r="G131" s="533" t="s">
        <v>662</v>
      </c>
      <c r="I131" s="529" t="s">
        <v>8510</v>
      </c>
      <c r="J131" s="529" t="s">
        <v>660</v>
      </c>
      <c r="K131" s="531"/>
      <c r="L131" s="559"/>
    </row>
    <row r="132" spans="1:12" customFormat="1" ht="25.5" x14ac:dyDescent="0.2">
      <c r="A132" s="529" t="s">
        <v>8511</v>
      </c>
      <c r="B132" s="530" t="s">
        <v>665</v>
      </c>
      <c r="C132" s="529" t="s">
        <v>616</v>
      </c>
      <c r="D132" s="532">
        <v>4.67</v>
      </c>
      <c r="E132" s="532">
        <v>0.46</v>
      </c>
      <c r="F132" s="532">
        <v>4.21</v>
      </c>
      <c r="G132" s="533" t="s">
        <v>666</v>
      </c>
      <c r="I132" s="529" t="s">
        <v>8512</v>
      </c>
      <c r="J132" s="529" t="s">
        <v>664</v>
      </c>
      <c r="K132" s="531"/>
      <c r="L132" s="559"/>
    </row>
    <row r="133" spans="1:12" customFormat="1" ht="63.75" x14ac:dyDescent="0.2">
      <c r="A133" s="529" t="s">
        <v>8513</v>
      </c>
      <c r="B133" s="530" t="s">
        <v>669</v>
      </c>
      <c r="C133" s="529" t="s">
        <v>616</v>
      </c>
      <c r="D133" s="532">
        <v>19.23</v>
      </c>
      <c r="E133" s="532"/>
      <c r="F133" s="532">
        <v>19.23</v>
      </c>
      <c r="G133" s="533" t="s">
        <v>670</v>
      </c>
      <c r="I133" s="529" t="s">
        <v>8514</v>
      </c>
      <c r="J133" s="529" t="s">
        <v>668</v>
      </c>
      <c r="K133" s="531"/>
      <c r="L133" s="559"/>
    </row>
    <row r="134" spans="1:12" customFormat="1" ht="76.5" x14ac:dyDescent="0.2">
      <c r="A134" s="529" t="s">
        <v>8515</v>
      </c>
      <c r="B134" s="530" t="s">
        <v>673</v>
      </c>
      <c r="C134" s="529" t="s">
        <v>616</v>
      </c>
      <c r="D134" s="532">
        <v>9.85</v>
      </c>
      <c r="E134" s="532">
        <v>0.98</v>
      </c>
      <c r="F134" s="532">
        <v>8.8699999999999992</v>
      </c>
      <c r="G134" s="533" t="s">
        <v>674</v>
      </c>
      <c r="I134" s="529" t="s">
        <v>8516</v>
      </c>
      <c r="J134" s="529" t="s">
        <v>672</v>
      </c>
      <c r="K134" s="531"/>
      <c r="L134" s="559"/>
    </row>
    <row r="135" spans="1:12" customFormat="1" ht="38.25" x14ac:dyDescent="0.2">
      <c r="A135" s="529" t="s">
        <v>8517</v>
      </c>
      <c r="B135" s="530" t="s">
        <v>8518</v>
      </c>
      <c r="C135" s="529" t="s">
        <v>276</v>
      </c>
      <c r="D135" s="532">
        <v>2.1399999999999997</v>
      </c>
      <c r="E135" s="532">
        <v>0.75</v>
      </c>
      <c r="F135" s="532">
        <v>1.39</v>
      </c>
      <c r="G135" s="533" t="s">
        <v>678</v>
      </c>
      <c r="I135" s="529" t="s">
        <v>8519</v>
      </c>
      <c r="J135" s="529" t="s">
        <v>676</v>
      </c>
      <c r="K135" s="531"/>
      <c r="L135" s="559"/>
    </row>
    <row r="136" spans="1:12" customFormat="1" ht="38.25" x14ac:dyDescent="0.2">
      <c r="A136" s="529" t="s">
        <v>8520</v>
      </c>
      <c r="B136" s="530" t="s">
        <v>681</v>
      </c>
      <c r="C136" s="529" t="s">
        <v>276</v>
      </c>
      <c r="D136" s="532">
        <v>3.37</v>
      </c>
      <c r="E136" s="532">
        <v>1.03</v>
      </c>
      <c r="F136" s="532">
        <v>2.34</v>
      </c>
      <c r="G136" s="533" t="s">
        <v>682</v>
      </c>
      <c r="I136" s="529" t="s">
        <v>8521</v>
      </c>
      <c r="J136" s="529" t="s">
        <v>680</v>
      </c>
      <c r="K136" s="531"/>
      <c r="L136" s="559"/>
    </row>
    <row r="137" spans="1:12" customFormat="1" ht="38.25" x14ac:dyDescent="0.2">
      <c r="A137" s="529" t="s">
        <v>8522</v>
      </c>
      <c r="B137" s="530" t="s">
        <v>8523</v>
      </c>
      <c r="C137" s="529" t="s">
        <v>616</v>
      </c>
      <c r="D137" s="532">
        <v>30.47</v>
      </c>
      <c r="E137" s="532">
        <v>10.27</v>
      </c>
      <c r="F137" s="532">
        <v>20.2</v>
      </c>
      <c r="G137" s="533" t="s">
        <v>686</v>
      </c>
      <c r="I137" s="529" t="s">
        <v>8524</v>
      </c>
      <c r="J137" s="529" t="s">
        <v>684</v>
      </c>
      <c r="K137" s="531"/>
      <c r="L137" s="559"/>
    </row>
    <row r="138" spans="1:12" customFormat="1" ht="25.5" x14ac:dyDescent="0.2">
      <c r="A138" s="529" t="s">
        <v>8525</v>
      </c>
      <c r="B138" s="530" t="s">
        <v>689</v>
      </c>
      <c r="C138" s="529" t="s">
        <v>276</v>
      </c>
      <c r="D138" s="532">
        <v>2</v>
      </c>
      <c r="E138" s="532"/>
      <c r="F138" s="532">
        <v>2</v>
      </c>
      <c r="G138" s="533" t="s">
        <v>690</v>
      </c>
      <c r="I138" s="529" t="s">
        <v>8526</v>
      </c>
      <c r="J138" s="529" t="s">
        <v>688</v>
      </c>
      <c r="K138" s="531"/>
      <c r="L138" s="559"/>
    </row>
    <row r="139" spans="1:12" customFormat="1" ht="38.25" x14ac:dyDescent="0.2">
      <c r="A139" s="529" t="s">
        <v>8527</v>
      </c>
      <c r="B139" s="530" t="s">
        <v>693</v>
      </c>
      <c r="C139" s="529" t="s">
        <v>616</v>
      </c>
      <c r="D139" s="532">
        <v>23.139999999999997</v>
      </c>
      <c r="E139" s="532">
        <v>2.31</v>
      </c>
      <c r="F139" s="532">
        <v>20.83</v>
      </c>
      <c r="G139" s="533" t="s">
        <v>694</v>
      </c>
      <c r="I139" s="529" t="s">
        <v>8528</v>
      </c>
      <c r="J139" s="529" t="s">
        <v>692</v>
      </c>
      <c r="K139" s="531"/>
      <c r="L139" s="559"/>
    </row>
    <row r="140" spans="1:12" customFormat="1" ht="38.25" x14ac:dyDescent="0.2">
      <c r="A140" s="529" t="s">
        <v>8529</v>
      </c>
      <c r="B140" s="530" t="s">
        <v>8530</v>
      </c>
      <c r="C140" s="529" t="s">
        <v>8171</v>
      </c>
      <c r="D140" s="532">
        <v>80.91</v>
      </c>
      <c r="E140" s="532"/>
      <c r="F140" s="532">
        <v>80.91</v>
      </c>
      <c r="G140" s="533" t="s">
        <v>8531</v>
      </c>
      <c r="I140" s="529" t="s">
        <v>8532</v>
      </c>
      <c r="J140" s="529" t="s">
        <v>12491</v>
      </c>
      <c r="K140" s="531"/>
      <c r="L140" s="559"/>
    </row>
    <row r="141" spans="1:12" customFormat="1" ht="38.25" x14ac:dyDescent="0.2">
      <c r="A141" s="529" t="s">
        <v>8533</v>
      </c>
      <c r="B141" s="530" t="s">
        <v>8534</v>
      </c>
      <c r="C141" s="529" t="s">
        <v>8171</v>
      </c>
      <c r="D141" s="532">
        <v>48.08</v>
      </c>
      <c r="E141" s="532"/>
      <c r="F141" s="532">
        <v>48.08</v>
      </c>
      <c r="G141" s="533" t="s">
        <v>8534</v>
      </c>
      <c r="I141" s="529" t="s">
        <v>8535</v>
      </c>
      <c r="J141" s="529" t="s">
        <v>12492</v>
      </c>
      <c r="K141" s="531"/>
      <c r="L141" s="559"/>
    </row>
    <row r="142" spans="1:12" customFormat="1" ht="38.25" x14ac:dyDescent="0.2">
      <c r="A142" s="529" t="s">
        <v>8536</v>
      </c>
      <c r="B142" s="530" t="s">
        <v>8537</v>
      </c>
      <c r="C142" s="529" t="s">
        <v>8171</v>
      </c>
      <c r="D142" s="532">
        <v>83.24</v>
      </c>
      <c r="E142" s="532"/>
      <c r="F142" s="532">
        <v>83.24</v>
      </c>
      <c r="G142" s="533" t="s">
        <v>8538</v>
      </c>
      <c r="I142" s="529" t="s">
        <v>8539</v>
      </c>
      <c r="J142" s="529" t="s">
        <v>12493</v>
      </c>
      <c r="K142" s="531"/>
      <c r="L142" s="559"/>
    </row>
    <row r="143" spans="1:12" customFormat="1" ht="38.25" x14ac:dyDescent="0.2">
      <c r="A143" s="529" t="s">
        <v>8540</v>
      </c>
      <c r="B143" s="530" t="s">
        <v>8541</v>
      </c>
      <c r="C143" s="529" t="s">
        <v>8171</v>
      </c>
      <c r="D143" s="532">
        <v>37.94</v>
      </c>
      <c r="E143" s="532"/>
      <c r="F143" s="532">
        <v>37.94</v>
      </c>
      <c r="G143" s="533" t="s">
        <v>8542</v>
      </c>
      <c r="I143" s="529" t="s">
        <v>8543</v>
      </c>
      <c r="J143" s="529" t="s">
        <v>12494</v>
      </c>
      <c r="K143" s="531"/>
      <c r="L143" s="559"/>
    </row>
    <row r="144" spans="1:12" customFormat="1" ht="38.25" x14ac:dyDescent="0.2">
      <c r="A144" s="529" t="s">
        <v>8544</v>
      </c>
      <c r="B144" s="530" t="s">
        <v>8545</v>
      </c>
      <c r="C144" s="529" t="s">
        <v>8171</v>
      </c>
      <c r="D144" s="532">
        <v>30.3</v>
      </c>
      <c r="E144" s="532"/>
      <c r="F144" s="532">
        <v>30.3</v>
      </c>
      <c r="G144" s="533" t="s">
        <v>8546</v>
      </c>
      <c r="I144" s="529" t="s">
        <v>8547</v>
      </c>
      <c r="J144" s="529" t="s">
        <v>12495</v>
      </c>
      <c r="K144" s="531"/>
      <c r="L144" s="559"/>
    </row>
    <row r="145" spans="1:12" customFormat="1" ht="63.75" x14ac:dyDescent="0.2">
      <c r="A145" s="529" t="s">
        <v>8548</v>
      </c>
      <c r="B145" s="530" t="s">
        <v>700</v>
      </c>
      <c r="C145" s="529" t="s">
        <v>276</v>
      </c>
      <c r="D145" s="532">
        <v>17.43</v>
      </c>
      <c r="E145" s="532">
        <v>6.97</v>
      </c>
      <c r="F145" s="532">
        <v>10.46</v>
      </c>
      <c r="G145" s="533" t="s">
        <v>8549</v>
      </c>
      <c r="I145" s="529" t="s">
        <v>8550</v>
      </c>
      <c r="J145" s="529" t="s">
        <v>699</v>
      </c>
      <c r="K145" s="531"/>
      <c r="L145" s="559"/>
    </row>
    <row r="146" spans="1:12" customFormat="1" ht="63.75" x14ac:dyDescent="0.2">
      <c r="A146" s="529" t="s">
        <v>8551</v>
      </c>
      <c r="B146" s="530" t="s">
        <v>704</v>
      </c>
      <c r="C146" s="529" t="s">
        <v>276</v>
      </c>
      <c r="D146" s="532">
        <v>31.53</v>
      </c>
      <c r="E146" s="532"/>
      <c r="F146" s="532">
        <v>31.53</v>
      </c>
      <c r="G146" s="533" t="s">
        <v>701</v>
      </c>
      <c r="I146" s="529" t="s">
        <v>8552</v>
      </c>
      <c r="J146" s="529" t="s">
        <v>703</v>
      </c>
      <c r="K146" s="531"/>
      <c r="L146" s="559"/>
    </row>
    <row r="147" spans="1:12" customFormat="1" ht="51" x14ac:dyDescent="0.2">
      <c r="A147" s="529" t="s">
        <v>8553</v>
      </c>
      <c r="B147" s="530" t="s">
        <v>707</v>
      </c>
      <c r="C147" s="529" t="s">
        <v>276</v>
      </c>
      <c r="D147" s="532">
        <v>38.08</v>
      </c>
      <c r="E147" s="532">
        <v>3.8</v>
      </c>
      <c r="F147" s="532">
        <v>34.28</v>
      </c>
      <c r="G147" s="533" t="s">
        <v>708</v>
      </c>
      <c r="I147" s="529" t="s">
        <v>8554</v>
      </c>
      <c r="J147" s="529" t="s">
        <v>706</v>
      </c>
      <c r="K147" s="531"/>
      <c r="L147" s="559"/>
    </row>
    <row r="148" spans="1:12" customFormat="1" ht="76.5" x14ac:dyDescent="0.2">
      <c r="A148" s="529" t="s">
        <v>8555</v>
      </c>
      <c r="B148" s="530" t="s">
        <v>711</v>
      </c>
      <c r="C148" s="529" t="s">
        <v>276</v>
      </c>
      <c r="D148" s="532">
        <v>19.23</v>
      </c>
      <c r="E148" s="532">
        <v>7.69</v>
      </c>
      <c r="F148" s="532">
        <v>11.54</v>
      </c>
      <c r="G148" s="533" t="s">
        <v>712</v>
      </c>
      <c r="I148" s="529" t="s">
        <v>8556</v>
      </c>
      <c r="J148" s="529" t="s">
        <v>710</v>
      </c>
      <c r="K148" s="531"/>
      <c r="L148" s="559"/>
    </row>
    <row r="149" spans="1:12" customFormat="1" ht="38.25" x14ac:dyDescent="0.2">
      <c r="A149" s="529" t="s">
        <v>8557</v>
      </c>
      <c r="B149" s="530" t="s">
        <v>8558</v>
      </c>
      <c r="C149" s="529" t="s">
        <v>276</v>
      </c>
      <c r="D149" s="532">
        <v>44.43</v>
      </c>
      <c r="E149" s="532">
        <v>4.4400000000000004</v>
      </c>
      <c r="F149" s="532">
        <v>39.99</v>
      </c>
      <c r="G149" s="533" t="s">
        <v>716</v>
      </c>
      <c r="I149" s="529" t="s">
        <v>8559</v>
      </c>
      <c r="J149" s="529" t="s">
        <v>714</v>
      </c>
      <c r="K149" s="531"/>
      <c r="L149" s="559"/>
    </row>
    <row r="150" spans="1:12" customFormat="1" ht="38.25" x14ac:dyDescent="0.2">
      <c r="A150" s="529" t="s">
        <v>8560</v>
      </c>
      <c r="B150" s="530" t="s">
        <v>719</v>
      </c>
      <c r="C150" s="529" t="s">
        <v>641</v>
      </c>
      <c r="D150" s="532">
        <v>47.66</v>
      </c>
      <c r="E150" s="532">
        <v>4.76</v>
      </c>
      <c r="F150" s="532">
        <v>42.9</v>
      </c>
      <c r="G150" s="533" t="s">
        <v>721</v>
      </c>
      <c r="I150" s="529" t="s">
        <v>8561</v>
      </c>
      <c r="J150" s="529" t="s">
        <v>718</v>
      </c>
      <c r="K150" s="531"/>
      <c r="L150" s="559"/>
    </row>
    <row r="151" spans="1:12" customFormat="1" ht="51" x14ac:dyDescent="0.2">
      <c r="A151" s="529" t="s">
        <v>8562</v>
      </c>
      <c r="B151" s="530" t="s">
        <v>724</v>
      </c>
      <c r="C151" s="529" t="s">
        <v>725</v>
      </c>
      <c r="D151" s="532">
        <v>1.8</v>
      </c>
      <c r="E151" s="532">
        <v>1</v>
      </c>
      <c r="F151" s="532">
        <v>0.8</v>
      </c>
      <c r="G151" s="533" t="s">
        <v>726</v>
      </c>
      <c r="I151" s="529" t="s">
        <v>8563</v>
      </c>
      <c r="J151" s="529" t="s">
        <v>723</v>
      </c>
      <c r="K151" s="531"/>
      <c r="L151" s="559"/>
    </row>
    <row r="152" spans="1:12" customFormat="1" ht="38.25" x14ac:dyDescent="0.2">
      <c r="A152" s="529" t="s">
        <v>8564</v>
      </c>
      <c r="B152" s="530" t="s">
        <v>729</v>
      </c>
      <c r="C152" s="529" t="s">
        <v>641</v>
      </c>
      <c r="D152" s="532">
        <v>10.17</v>
      </c>
      <c r="E152" s="532">
        <v>1.01</v>
      </c>
      <c r="F152" s="532">
        <v>9.16</v>
      </c>
      <c r="G152" s="533" t="s">
        <v>730</v>
      </c>
      <c r="I152" s="529" t="s">
        <v>8565</v>
      </c>
      <c r="J152" s="529" t="s">
        <v>728</v>
      </c>
      <c r="K152" s="531"/>
      <c r="L152" s="559"/>
    </row>
    <row r="153" spans="1:12" customFormat="1" ht="63.75" x14ac:dyDescent="0.2">
      <c r="A153" s="529" t="s">
        <v>8566</v>
      </c>
      <c r="B153" s="530" t="s">
        <v>733</v>
      </c>
      <c r="C153" s="529" t="s">
        <v>616</v>
      </c>
      <c r="D153" s="532">
        <v>69.45</v>
      </c>
      <c r="E153" s="532">
        <v>53.42</v>
      </c>
      <c r="F153" s="532">
        <v>16.03</v>
      </c>
      <c r="G153" s="533" t="s">
        <v>734</v>
      </c>
      <c r="I153" s="529" t="s">
        <v>8567</v>
      </c>
      <c r="J153" s="529" t="s">
        <v>732</v>
      </c>
      <c r="K153" s="531"/>
      <c r="L153" s="559"/>
    </row>
    <row r="154" spans="1:12" customFormat="1" ht="63.75" x14ac:dyDescent="0.2">
      <c r="A154" s="529" t="s">
        <v>8568</v>
      </c>
      <c r="B154" s="530" t="s">
        <v>737</v>
      </c>
      <c r="C154" s="529" t="s">
        <v>616</v>
      </c>
      <c r="D154" s="532">
        <v>82.14</v>
      </c>
      <c r="E154" s="532">
        <v>66.11</v>
      </c>
      <c r="F154" s="532">
        <v>16.03</v>
      </c>
      <c r="G154" s="533" t="s">
        <v>738</v>
      </c>
      <c r="I154" s="529" t="s">
        <v>8569</v>
      </c>
      <c r="J154" s="529" t="s">
        <v>736</v>
      </c>
      <c r="K154" s="531"/>
      <c r="L154" s="559"/>
    </row>
    <row r="155" spans="1:12" customFormat="1" ht="76.5" x14ac:dyDescent="0.2">
      <c r="A155" s="529" t="s">
        <v>8570</v>
      </c>
      <c r="B155" s="530" t="s">
        <v>741</v>
      </c>
      <c r="C155" s="529" t="s">
        <v>616</v>
      </c>
      <c r="D155" s="532">
        <v>86.65</v>
      </c>
      <c r="E155" s="532">
        <v>70.62</v>
      </c>
      <c r="F155" s="532">
        <v>16.03</v>
      </c>
      <c r="G155" s="533" t="s">
        <v>742</v>
      </c>
      <c r="I155" s="529" t="s">
        <v>8571</v>
      </c>
      <c r="J155" s="529" t="s">
        <v>740</v>
      </c>
      <c r="K155" s="531"/>
      <c r="L155" s="559"/>
    </row>
    <row r="156" spans="1:12" customFormat="1" ht="76.5" x14ac:dyDescent="0.2">
      <c r="A156" s="529" t="s">
        <v>8572</v>
      </c>
      <c r="B156" s="530" t="s">
        <v>745</v>
      </c>
      <c r="C156" s="529" t="s">
        <v>616</v>
      </c>
      <c r="D156" s="532">
        <v>83.64</v>
      </c>
      <c r="E156" s="532">
        <v>67.61</v>
      </c>
      <c r="F156" s="532">
        <v>16.03</v>
      </c>
      <c r="G156" s="533" t="s">
        <v>746</v>
      </c>
      <c r="I156" s="529" t="s">
        <v>8573</v>
      </c>
      <c r="J156" s="529" t="s">
        <v>744</v>
      </c>
      <c r="K156" s="531"/>
      <c r="L156" s="559"/>
    </row>
    <row r="157" spans="1:12" customFormat="1" ht="102" x14ac:dyDescent="0.2">
      <c r="A157" s="529" t="s">
        <v>8574</v>
      </c>
      <c r="B157" s="530" t="s">
        <v>749</v>
      </c>
      <c r="C157" s="529" t="s">
        <v>616</v>
      </c>
      <c r="D157" s="532">
        <v>116.03</v>
      </c>
      <c r="E157" s="532">
        <v>94.66</v>
      </c>
      <c r="F157" s="532">
        <v>21.37</v>
      </c>
      <c r="G157" s="533" t="s">
        <v>8575</v>
      </c>
      <c r="I157" s="529" t="s">
        <v>8576</v>
      </c>
      <c r="J157" s="529" t="s">
        <v>748</v>
      </c>
      <c r="K157" s="531"/>
      <c r="L157" s="559"/>
    </row>
    <row r="158" spans="1:12" customFormat="1" ht="102" x14ac:dyDescent="0.2">
      <c r="A158" s="529" t="s">
        <v>8577</v>
      </c>
      <c r="B158" s="530" t="s">
        <v>753</v>
      </c>
      <c r="C158" s="529" t="s">
        <v>616</v>
      </c>
      <c r="D158" s="532">
        <v>111.52000000000001</v>
      </c>
      <c r="E158" s="532">
        <v>90.15</v>
      </c>
      <c r="F158" s="532">
        <v>21.37</v>
      </c>
      <c r="G158" s="533" t="s">
        <v>8578</v>
      </c>
      <c r="I158" s="529" t="s">
        <v>8579</v>
      </c>
      <c r="J158" s="529" t="s">
        <v>752</v>
      </c>
      <c r="K158" s="531"/>
      <c r="L158" s="559"/>
    </row>
    <row r="159" spans="1:12" customFormat="1" ht="102" x14ac:dyDescent="0.2">
      <c r="A159" s="529" t="s">
        <v>8580</v>
      </c>
      <c r="B159" s="530" t="s">
        <v>757</v>
      </c>
      <c r="C159" s="529" t="s">
        <v>616</v>
      </c>
      <c r="D159" s="532">
        <v>110.32000000000001</v>
      </c>
      <c r="E159" s="532">
        <v>88.95</v>
      </c>
      <c r="F159" s="532">
        <v>21.37</v>
      </c>
      <c r="G159" s="533" t="s">
        <v>8581</v>
      </c>
      <c r="I159" s="529" t="s">
        <v>8582</v>
      </c>
      <c r="J159" s="529" t="s">
        <v>756</v>
      </c>
      <c r="K159" s="531"/>
      <c r="L159" s="559"/>
    </row>
    <row r="160" spans="1:12" customFormat="1" ht="51" x14ac:dyDescent="0.2">
      <c r="A160" s="529" t="s">
        <v>8583</v>
      </c>
      <c r="B160" s="530" t="s">
        <v>761</v>
      </c>
      <c r="C160" s="529" t="s">
        <v>276</v>
      </c>
      <c r="D160" s="532">
        <v>1.9100000000000001</v>
      </c>
      <c r="E160" s="532">
        <v>1.8</v>
      </c>
      <c r="F160" s="532">
        <v>0.11</v>
      </c>
      <c r="G160" s="533" t="s">
        <v>762</v>
      </c>
      <c r="I160" s="529" t="s">
        <v>8584</v>
      </c>
      <c r="J160" s="529" t="s">
        <v>760</v>
      </c>
      <c r="K160" s="531"/>
      <c r="L160" s="559"/>
    </row>
    <row r="161" spans="1:12" customFormat="1" ht="51" x14ac:dyDescent="0.2">
      <c r="A161" s="529" t="s">
        <v>8585</v>
      </c>
      <c r="B161" s="530" t="s">
        <v>765</v>
      </c>
      <c r="C161" s="529" t="s">
        <v>276</v>
      </c>
      <c r="D161" s="532">
        <v>9.82</v>
      </c>
      <c r="E161" s="532">
        <v>7.42</v>
      </c>
      <c r="F161" s="532">
        <v>2.4</v>
      </c>
      <c r="G161" s="533" t="s">
        <v>766</v>
      </c>
      <c r="I161" s="529" t="s">
        <v>8586</v>
      </c>
      <c r="J161" s="529" t="s">
        <v>764</v>
      </c>
      <c r="K161" s="531"/>
      <c r="L161" s="559"/>
    </row>
    <row r="162" spans="1:12" customFormat="1" ht="51" x14ac:dyDescent="0.2">
      <c r="A162" s="529" t="s">
        <v>8587</v>
      </c>
      <c r="B162" s="530" t="s">
        <v>769</v>
      </c>
      <c r="C162" s="529" t="s">
        <v>276</v>
      </c>
      <c r="D162" s="532">
        <v>6.27</v>
      </c>
      <c r="E162" s="532">
        <v>5.64</v>
      </c>
      <c r="F162" s="532">
        <v>0.63</v>
      </c>
      <c r="G162" s="533" t="s">
        <v>770</v>
      </c>
      <c r="I162" s="529" t="s">
        <v>8588</v>
      </c>
      <c r="J162" s="529" t="s">
        <v>768</v>
      </c>
      <c r="K162" s="531"/>
      <c r="L162" s="559"/>
    </row>
    <row r="163" spans="1:12" customFormat="1" ht="38.25" x14ac:dyDescent="0.2">
      <c r="A163" s="529" t="s">
        <v>8589</v>
      </c>
      <c r="B163" s="530" t="s">
        <v>773</v>
      </c>
      <c r="C163" s="529" t="s">
        <v>276</v>
      </c>
      <c r="D163" s="532">
        <v>4.03</v>
      </c>
      <c r="E163" s="532">
        <v>3.63</v>
      </c>
      <c r="F163" s="532">
        <v>0.4</v>
      </c>
      <c r="G163" s="533" t="s">
        <v>774</v>
      </c>
      <c r="I163" s="529" t="s">
        <v>8590</v>
      </c>
      <c r="J163" s="529" t="s">
        <v>772</v>
      </c>
      <c r="K163" s="531"/>
      <c r="L163" s="559"/>
    </row>
    <row r="164" spans="1:12" customFormat="1" ht="38.25" x14ac:dyDescent="0.2">
      <c r="A164" s="529" t="s">
        <v>8591</v>
      </c>
      <c r="B164" s="530" t="s">
        <v>777</v>
      </c>
      <c r="C164" s="529" t="s">
        <v>276</v>
      </c>
      <c r="D164" s="532">
        <v>2.35</v>
      </c>
      <c r="E164" s="532">
        <v>0.23</v>
      </c>
      <c r="F164" s="532">
        <v>2.12</v>
      </c>
      <c r="G164" s="533" t="s">
        <v>778</v>
      </c>
      <c r="I164" s="529" t="s">
        <v>8592</v>
      </c>
      <c r="J164" s="529" t="s">
        <v>776</v>
      </c>
      <c r="K164" s="531"/>
      <c r="L164" s="559"/>
    </row>
    <row r="165" spans="1:12" customFormat="1" ht="102" x14ac:dyDescent="0.2">
      <c r="A165" s="529" t="s">
        <v>8593</v>
      </c>
      <c r="B165" s="561" t="s">
        <v>8594</v>
      </c>
      <c r="C165" s="529" t="s">
        <v>641</v>
      </c>
      <c r="D165" s="532">
        <v>74.34</v>
      </c>
      <c r="E165" s="532">
        <v>41.76</v>
      </c>
      <c r="F165" s="532">
        <v>32.58</v>
      </c>
      <c r="G165" s="533" t="s">
        <v>782</v>
      </c>
      <c r="I165" s="529" t="s">
        <v>8595</v>
      </c>
      <c r="J165" s="529" t="s">
        <v>780</v>
      </c>
      <c r="K165" s="531"/>
      <c r="L165" s="559"/>
    </row>
    <row r="166" spans="1:12" customFormat="1" ht="76.5" x14ac:dyDescent="0.2">
      <c r="A166" s="529" t="s">
        <v>8596</v>
      </c>
      <c r="B166" s="530" t="s">
        <v>785</v>
      </c>
      <c r="C166" s="529" t="s">
        <v>276</v>
      </c>
      <c r="D166" s="532">
        <v>312.5</v>
      </c>
      <c r="E166" s="532">
        <v>62.5</v>
      </c>
      <c r="F166" s="532">
        <v>250</v>
      </c>
      <c r="G166" s="533" t="s">
        <v>786</v>
      </c>
      <c r="I166" s="529" t="s">
        <v>8597</v>
      </c>
      <c r="J166" s="529" t="s">
        <v>784</v>
      </c>
      <c r="K166" s="531"/>
      <c r="L166" s="559"/>
    </row>
    <row r="167" spans="1:12" customFormat="1" ht="38.25" x14ac:dyDescent="0.2">
      <c r="A167" s="529" t="s">
        <v>8598</v>
      </c>
      <c r="B167" s="530" t="s">
        <v>789</v>
      </c>
      <c r="C167" s="529" t="s">
        <v>276</v>
      </c>
      <c r="D167" s="532">
        <v>11.46</v>
      </c>
      <c r="E167" s="532">
        <v>1.1399999999999999</v>
      </c>
      <c r="F167" s="532">
        <v>10.32</v>
      </c>
      <c r="G167" s="533" t="s">
        <v>790</v>
      </c>
      <c r="I167" s="529" t="s">
        <v>8599</v>
      </c>
      <c r="J167" s="529" t="s">
        <v>788</v>
      </c>
      <c r="K167" s="531"/>
      <c r="L167" s="559"/>
    </row>
    <row r="168" spans="1:12" customFormat="1" ht="63.75" x14ac:dyDescent="0.2">
      <c r="A168" s="529" t="s">
        <v>8600</v>
      </c>
      <c r="B168" s="530" t="s">
        <v>8601</v>
      </c>
      <c r="C168" s="529" t="s">
        <v>8171</v>
      </c>
      <c r="D168" s="532">
        <v>42.12</v>
      </c>
      <c r="E168" s="532"/>
      <c r="F168" s="532">
        <v>42.12</v>
      </c>
      <c r="G168" s="533" t="s">
        <v>8602</v>
      </c>
      <c r="I168" s="529" t="s">
        <v>8603</v>
      </c>
      <c r="J168" s="529" t="s">
        <v>12496</v>
      </c>
      <c r="K168" s="531"/>
      <c r="L168" s="559"/>
    </row>
    <row r="169" spans="1:12" customFormat="1" ht="38.25" x14ac:dyDescent="0.2">
      <c r="A169" s="529" t="s">
        <v>8604</v>
      </c>
      <c r="B169" s="530" t="s">
        <v>8605</v>
      </c>
      <c r="C169" s="529" t="s">
        <v>8171</v>
      </c>
      <c r="D169" s="532">
        <v>7</v>
      </c>
      <c r="E169" s="532"/>
      <c r="F169" s="532">
        <v>7</v>
      </c>
      <c r="G169" s="533" t="s">
        <v>8606</v>
      </c>
      <c r="I169" s="529" t="s">
        <v>8607</v>
      </c>
      <c r="J169" s="529" t="s">
        <v>12497</v>
      </c>
      <c r="K169" s="531"/>
      <c r="L169" s="559"/>
    </row>
    <row r="170" spans="1:12" customFormat="1" ht="25.5" x14ac:dyDescent="0.2">
      <c r="A170" s="529" t="s">
        <v>8608</v>
      </c>
      <c r="B170" s="530" t="s">
        <v>8609</v>
      </c>
      <c r="C170" s="529" t="s">
        <v>8171</v>
      </c>
      <c r="D170" s="532">
        <v>2.58</v>
      </c>
      <c r="E170" s="532"/>
      <c r="F170" s="532">
        <v>2.58</v>
      </c>
      <c r="G170" s="533" t="s">
        <v>8609</v>
      </c>
      <c r="I170" s="529" t="s">
        <v>8610</v>
      </c>
      <c r="J170" s="529" t="s">
        <v>12498</v>
      </c>
      <c r="K170" s="531"/>
      <c r="L170" s="559"/>
    </row>
    <row r="171" spans="1:12" customFormat="1" ht="38.25" x14ac:dyDescent="0.2">
      <c r="A171" s="529" t="s">
        <v>8611</v>
      </c>
      <c r="B171" s="530" t="s">
        <v>8612</v>
      </c>
      <c r="C171" s="529" t="s">
        <v>8171</v>
      </c>
      <c r="D171" s="532">
        <v>5.9</v>
      </c>
      <c r="E171" s="532"/>
      <c r="F171" s="532">
        <v>5.9</v>
      </c>
      <c r="G171" s="533" t="s">
        <v>8612</v>
      </c>
      <c r="I171" s="529" t="s">
        <v>8613</v>
      </c>
      <c r="J171" s="529" t="s">
        <v>12499</v>
      </c>
      <c r="K171" s="531"/>
      <c r="L171" s="559"/>
    </row>
    <row r="172" spans="1:12" customFormat="1" ht="38.25" x14ac:dyDescent="0.2">
      <c r="A172" s="529" t="s">
        <v>8614</v>
      </c>
      <c r="B172" s="530" t="s">
        <v>8615</v>
      </c>
      <c r="C172" s="529" t="s">
        <v>8171</v>
      </c>
      <c r="D172" s="532">
        <v>5</v>
      </c>
      <c r="E172" s="532"/>
      <c r="F172" s="532">
        <v>5</v>
      </c>
      <c r="G172" s="533" t="s">
        <v>8616</v>
      </c>
      <c r="I172" s="529" t="s">
        <v>8617</v>
      </c>
      <c r="J172" s="529" t="s">
        <v>12500</v>
      </c>
      <c r="K172" s="531"/>
      <c r="L172" s="559"/>
    </row>
    <row r="173" spans="1:12" customFormat="1" ht="38.25" x14ac:dyDescent="0.2">
      <c r="A173" s="529" t="s">
        <v>8618</v>
      </c>
      <c r="B173" s="530" t="s">
        <v>8619</v>
      </c>
      <c r="C173" s="529" t="s">
        <v>8171</v>
      </c>
      <c r="D173" s="532">
        <v>12.32</v>
      </c>
      <c r="E173" s="532"/>
      <c r="F173" s="532">
        <v>12.32</v>
      </c>
      <c r="G173" s="533" t="s">
        <v>8620</v>
      </c>
      <c r="I173" s="529" t="s">
        <v>8621</v>
      </c>
      <c r="J173" s="529" t="s">
        <v>12501</v>
      </c>
      <c r="K173" s="531"/>
      <c r="L173" s="559"/>
    </row>
    <row r="174" spans="1:12" customFormat="1" ht="38.25" x14ac:dyDescent="0.2">
      <c r="A174" s="529" t="s">
        <v>8622</v>
      </c>
      <c r="B174" s="530" t="s">
        <v>8623</v>
      </c>
      <c r="C174" s="529" t="s">
        <v>8171</v>
      </c>
      <c r="D174" s="532">
        <v>122</v>
      </c>
      <c r="E174" s="532"/>
      <c r="F174" s="532">
        <v>122</v>
      </c>
      <c r="G174" s="533" t="s">
        <v>8624</v>
      </c>
      <c r="I174" s="529" t="s">
        <v>8625</v>
      </c>
      <c r="J174" s="529" t="s">
        <v>12502</v>
      </c>
      <c r="K174" s="531"/>
      <c r="L174" s="559"/>
    </row>
    <row r="175" spans="1:12" customFormat="1" ht="38.25" x14ac:dyDescent="0.2">
      <c r="A175" s="529" t="s">
        <v>8626</v>
      </c>
      <c r="B175" s="530" t="s">
        <v>8627</v>
      </c>
      <c r="C175" s="529" t="s">
        <v>8171</v>
      </c>
      <c r="D175" s="532">
        <v>28</v>
      </c>
      <c r="E175" s="532"/>
      <c r="F175" s="532">
        <v>28</v>
      </c>
      <c r="G175" s="533" t="s">
        <v>8628</v>
      </c>
      <c r="I175" s="529" t="s">
        <v>8629</v>
      </c>
      <c r="J175" s="529" t="s">
        <v>12503</v>
      </c>
      <c r="K175" s="531"/>
      <c r="L175" s="559"/>
    </row>
    <row r="176" spans="1:12" customFormat="1" ht="38.25" x14ac:dyDescent="0.2">
      <c r="A176" s="529" t="s">
        <v>8630</v>
      </c>
      <c r="B176" s="530" t="s">
        <v>8631</v>
      </c>
      <c r="C176" s="529" t="s">
        <v>8171</v>
      </c>
      <c r="D176" s="532">
        <v>68</v>
      </c>
      <c r="E176" s="532"/>
      <c r="F176" s="532">
        <v>68</v>
      </c>
      <c r="G176" s="533" t="s">
        <v>8632</v>
      </c>
      <c r="I176" s="529" t="s">
        <v>8633</v>
      </c>
      <c r="J176" s="529" t="s">
        <v>12504</v>
      </c>
      <c r="K176" s="531"/>
      <c r="L176" s="559"/>
    </row>
    <row r="177" spans="1:12" customFormat="1" ht="89.25" x14ac:dyDescent="0.2">
      <c r="A177" s="529" t="s">
        <v>8634</v>
      </c>
      <c r="B177" s="530" t="s">
        <v>8635</v>
      </c>
      <c r="C177" s="529" t="s">
        <v>8171</v>
      </c>
      <c r="D177" s="532">
        <v>59.6</v>
      </c>
      <c r="E177" s="532"/>
      <c r="F177" s="532">
        <v>59.6</v>
      </c>
      <c r="G177" s="533" t="s">
        <v>8636</v>
      </c>
      <c r="I177" s="529" t="s">
        <v>8637</v>
      </c>
      <c r="J177" s="529" t="s">
        <v>12505</v>
      </c>
      <c r="K177" s="531"/>
      <c r="L177" s="559"/>
    </row>
    <row r="178" spans="1:12" customFormat="1" ht="89.25" x14ac:dyDescent="0.2">
      <c r="A178" s="529" t="s">
        <v>8638</v>
      </c>
      <c r="B178" s="530" t="s">
        <v>8639</v>
      </c>
      <c r="C178" s="529" t="s">
        <v>8171</v>
      </c>
      <c r="D178" s="532">
        <v>68.150000000000006</v>
      </c>
      <c r="E178" s="532"/>
      <c r="F178" s="532">
        <v>68.150000000000006</v>
      </c>
      <c r="G178" s="533" t="s">
        <v>8640</v>
      </c>
      <c r="I178" s="529" t="s">
        <v>8641</v>
      </c>
      <c r="J178" s="529" t="s">
        <v>12506</v>
      </c>
      <c r="K178" s="531"/>
      <c r="L178" s="559"/>
    </row>
    <row r="179" spans="1:12" customFormat="1" ht="63.75" x14ac:dyDescent="0.2">
      <c r="A179" s="529" t="s">
        <v>8642</v>
      </c>
      <c r="B179" s="530" t="s">
        <v>8643</v>
      </c>
      <c r="C179" s="529" t="s">
        <v>8171</v>
      </c>
      <c r="D179" s="532">
        <v>98</v>
      </c>
      <c r="E179" s="532"/>
      <c r="F179" s="532">
        <v>98</v>
      </c>
      <c r="G179" s="533" t="s">
        <v>8644</v>
      </c>
      <c r="I179" s="529" t="s">
        <v>8645</v>
      </c>
      <c r="J179" s="529" t="s">
        <v>12507</v>
      </c>
      <c r="K179" s="531"/>
      <c r="L179" s="559"/>
    </row>
    <row r="180" spans="1:12" customFormat="1" ht="89.25" x14ac:dyDescent="0.2">
      <c r="A180" s="529" t="s">
        <v>8646</v>
      </c>
      <c r="B180" s="530" t="s">
        <v>8647</v>
      </c>
      <c r="C180" s="529" t="s">
        <v>8171</v>
      </c>
      <c r="D180" s="532">
        <v>77.900000000000006</v>
      </c>
      <c r="E180" s="532"/>
      <c r="F180" s="532">
        <v>77.900000000000006</v>
      </c>
      <c r="G180" s="533" t="s">
        <v>8648</v>
      </c>
      <c r="I180" s="529" t="s">
        <v>8649</v>
      </c>
      <c r="J180" s="529" t="s">
        <v>12508</v>
      </c>
      <c r="K180" s="531"/>
      <c r="L180" s="559"/>
    </row>
    <row r="181" spans="1:12" customFormat="1" ht="89.25" x14ac:dyDescent="0.2">
      <c r="A181" s="529" t="s">
        <v>8650</v>
      </c>
      <c r="B181" s="530" t="s">
        <v>8651</v>
      </c>
      <c r="C181" s="529" t="s">
        <v>8171</v>
      </c>
      <c r="D181" s="532">
        <v>83</v>
      </c>
      <c r="E181" s="532"/>
      <c r="F181" s="532">
        <v>83</v>
      </c>
      <c r="G181" s="533" t="s">
        <v>8652</v>
      </c>
      <c r="I181" s="529" t="s">
        <v>8653</v>
      </c>
      <c r="J181" s="529" t="s">
        <v>12509</v>
      </c>
      <c r="K181" s="531"/>
      <c r="L181" s="559"/>
    </row>
    <row r="182" spans="1:12" customFormat="1" ht="76.5" x14ac:dyDescent="0.2">
      <c r="A182" s="529" t="s">
        <v>8654</v>
      </c>
      <c r="B182" s="530" t="s">
        <v>796</v>
      </c>
      <c r="C182" s="529" t="s">
        <v>276</v>
      </c>
      <c r="D182" s="532">
        <v>34.29</v>
      </c>
      <c r="E182" s="532">
        <v>20.57</v>
      </c>
      <c r="F182" s="532">
        <v>13.72</v>
      </c>
      <c r="G182" s="533" t="s">
        <v>797</v>
      </c>
      <c r="I182" s="529" t="s">
        <v>8655</v>
      </c>
      <c r="J182" s="529" t="s">
        <v>795</v>
      </c>
      <c r="K182" s="531"/>
      <c r="L182" s="559"/>
    </row>
    <row r="183" spans="1:12" customFormat="1" ht="63.75" x14ac:dyDescent="0.2">
      <c r="A183" s="529" t="s">
        <v>8656</v>
      </c>
      <c r="B183" s="530" t="s">
        <v>808</v>
      </c>
      <c r="C183" s="529" t="s">
        <v>641</v>
      </c>
      <c r="D183" s="532">
        <v>274.02999999999997</v>
      </c>
      <c r="E183" s="532">
        <v>164.42</v>
      </c>
      <c r="F183" s="532">
        <v>109.61</v>
      </c>
      <c r="G183" s="533" t="s">
        <v>809</v>
      </c>
      <c r="I183" s="529" t="s">
        <v>8657</v>
      </c>
      <c r="J183" s="529" t="s">
        <v>807</v>
      </c>
      <c r="K183" s="531"/>
      <c r="L183" s="559"/>
    </row>
    <row r="184" spans="1:12" customFormat="1" ht="38.25" x14ac:dyDescent="0.2">
      <c r="A184" s="529" t="s">
        <v>8658</v>
      </c>
      <c r="B184" s="530" t="s">
        <v>812</v>
      </c>
      <c r="C184" s="529" t="s">
        <v>641</v>
      </c>
      <c r="D184" s="532">
        <v>364.03</v>
      </c>
      <c r="E184" s="532">
        <v>254.42</v>
      </c>
      <c r="F184" s="532">
        <v>109.61</v>
      </c>
      <c r="G184" s="533" t="s">
        <v>813</v>
      </c>
      <c r="I184" s="529" t="s">
        <v>8659</v>
      </c>
      <c r="J184" s="529" t="s">
        <v>811</v>
      </c>
      <c r="K184" s="531"/>
      <c r="L184" s="559"/>
    </row>
    <row r="185" spans="1:12" customFormat="1" ht="38.25" x14ac:dyDescent="0.2">
      <c r="A185" s="529" t="s">
        <v>8660</v>
      </c>
      <c r="B185" s="530" t="s">
        <v>816</v>
      </c>
      <c r="C185" s="529" t="s">
        <v>641</v>
      </c>
      <c r="D185" s="532">
        <v>191.82</v>
      </c>
      <c r="E185" s="532">
        <v>82.21</v>
      </c>
      <c r="F185" s="532">
        <v>109.61</v>
      </c>
      <c r="G185" s="533" t="s">
        <v>813</v>
      </c>
      <c r="I185" s="529" t="s">
        <v>8661</v>
      </c>
      <c r="J185" s="529" t="s">
        <v>815</v>
      </c>
      <c r="K185" s="531"/>
      <c r="L185" s="559"/>
    </row>
    <row r="186" spans="1:12" customFormat="1" ht="63.75" x14ac:dyDescent="0.2">
      <c r="A186" s="529" t="s">
        <v>8662</v>
      </c>
      <c r="B186" s="530" t="s">
        <v>819</v>
      </c>
      <c r="C186" s="529" t="s">
        <v>641</v>
      </c>
      <c r="D186" s="532">
        <v>75.13</v>
      </c>
      <c r="E186" s="532">
        <v>39.07</v>
      </c>
      <c r="F186" s="532">
        <v>36.06</v>
      </c>
      <c r="G186" s="533" t="s">
        <v>820</v>
      </c>
      <c r="I186" s="529" t="s">
        <v>8663</v>
      </c>
      <c r="J186" s="529" t="s">
        <v>818</v>
      </c>
      <c r="K186" s="531"/>
      <c r="L186" s="559"/>
    </row>
    <row r="187" spans="1:12" customFormat="1" ht="102" x14ac:dyDescent="0.2">
      <c r="A187" s="529" t="s">
        <v>8664</v>
      </c>
      <c r="B187" s="530" t="s">
        <v>823</v>
      </c>
      <c r="C187" s="529" t="s">
        <v>641</v>
      </c>
      <c r="D187" s="532">
        <v>110</v>
      </c>
      <c r="E187" s="532">
        <v>55</v>
      </c>
      <c r="F187" s="532">
        <v>55</v>
      </c>
      <c r="G187" s="533" t="s">
        <v>824</v>
      </c>
      <c r="I187" s="529" t="s">
        <v>8665</v>
      </c>
      <c r="J187" s="529" t="s">
        <v>822</v>
      </c>
      <c r="K187" s="531"/>
      <c r="L187" s="559"/>
    </row>
    <row r="188" spans="1:12" customFormat="1" ht="102" x14ac:dyDescent="0.2">
      <c r="A188" s="529" t="s">
        <v>8666</v>
      </c>
      <c r="B188" s="530" t="s">
        <v>827</v>
      </c>
      <c r="C188" s="529" t="s">
        <v>641</v>
      </c>
      <c r="D188" s="532">
        <v>150</v>
      </c>
      <c r="E188" s="532">
        <v>75</v>
      </c>
      <c r="F188" s="532">
        <v>75</v>
      </c>
      <c r="G188" s="533" t="s">
        <v>828</v>
      </c>
      <c r="I188" s="529" t="s">
        <v>8667</v>
      </c>
      <c r="J188" s="529" t="s">
        <v>826</v>
      </c>
      <c r="K188" s="531"/>
      <c r="L188" s="559"/>
    </row>
    <row r="189" spans="1:12" customFormat="1" ht="140.25" x14ac:dyDescent="0.2">
      <c r="A189" s="529" t="s">
        <v>8668</v>
      </c>
      <c r="B189" s="530" t="s">
        <v>831</v>
      </c>
      <c r="C189" s="529" t="s">
        <v>641</v>
      </c>
      <c r="D189" s="532">
        <v>108.18</v>
      </c>
      <c r="E189" s="532">
        <v>43.27</v>
      </c>
      <c r="F189" s="532">
        <v>64.91</v>
      </c>
      <c r="G189" s="533" t="s">
        <v>832</v>
      </c>
      <c r="I189" s="529" t="s">
        <v>8669</v>
      </c>
      <c r="J189" s="529" t="s">
        <v>830</v>
      </c>
      <c r="K189" s="531"/>
      <c r="L189" s="559"/>
    </row>
    <row r="190" spans="1:12" customFormat="1" ht="63.75" x14ac:dyDescent="0.2">
      <c r="A190" s="529" t="s">
        <v>8670</v>
      </c>
      <c r="B190" s="530" t="s">
        <v>835</v>
      </c>
      <c r="C190" s="529" t="s">
        <v>641</v>
      </c>
      <c r="D190" s="532">
        <v>212.15</v>
      </c>
      <c r="E190" s="532">
        <v>84.86</v>
      </c>
      <c r="F190" s="532">
        <v>127.29</v>
      </c>
      <c r="G190" s="533" t="s">
        <v>836</v>
      </c>
      <c r="I190" s="529" t="s">
        <v>8671</v>
      </c>
      <c r="J190" s="529" t="s">
        <v>834</v>
      </c>
      <c r="K190" s="531"/>
      <c r="L190" s="559"/>
    </row>
    <row r="191" spans="1:12" customFormat="1" ht="63.75" x14ac:dyDescent="0.2">
      <c r="A191" s="529" t="s">
        <v>8672</v>
      </c>
      <c r="B191" s="530" t="s">
        <v>839</v>
      </c>
      <c r="C191" s="529" t="s">
        <v>641</v>
      </c>
      <c r="D191" s="532">
        <v>131.01999999999998</v>
      </c>
      <c r="E191" s="532">
        <v>52.41</v>
      </c>
      <c r="F191" s="532">
        <v>78.61</v>
      </c>
      <c r="G191" s="533" t="s">
        <v>840</v>
      </c>
      <c r="I191" s="529" t="s">
        <v>8673</v>
      </c>
      <c r="J191" s="529" t="s">
        <v>838</v>
      </c>
      <c r="K191" s="531"/>
      <c r="L191" s="559"/>
    </row>
    <row r="192" spans="1:12" customFormat="1" ht="63.75" x14ac:dyDescent="0.2">
      <c r="A192" s="529" t="s">
        <v>8674</v>
      </c>
      <c r="B192" s="530" t="s">
        <v>843</v>
      </c>
      <c r="C192" s="529" t="s">
        <v>641</v>
      </c>
      <c r="D192" s="532">
        <v>77.53</v>
      </c>
      <c r="E192" s="532">
        <v>31.01</v>
      </c>
      <c r="F192" s="532">
        <v>46.52</v>
      </c>
      <c r="G192" s="533" t="s">
        <v>844</v>
      </c>
      <c r="I192" s="529" t="s">
        <v>8675</v>
      </c>
      <c r="J192" s="529" t="s">
        <v>842</v>
      </c>
      <c r="K192" s="531"/>
      <c r="L192" s="559"/>
    </row>
    <row r="193" spans="1:12" customFormat="1" ht="102" x14ac:dyDescent="0.2">
      <c r="A193" s="529" t="s">
        <v>8676</v>
      </c>
      <c r="B193" s="530" t="s">
        <v>847</v>
      </c>
      <c r="C193" s="529" t="s">
        <v>641</v>
      </c>
      <c r="D193" s="532">
        <v>577.71</v>
      </c>
      <c r="E193" s="532">
        <v>57.77</v>
      </c>
      <c r="F193" s="532">
        <v>519.94000000000005</v>
      </c>
      <c r="G193" s="533" t="s">
        <v>848</v>
      </c>
      <c r="I193" s="529" t="s">
        <v>8677</v>
      </c>
      <c r="J193" s="529" t="s">
        <v>846</v>
      </c>
      <c r="K193" s="531"/>
      <c r="L193" s="559"/>
    </row>
    <row r="194" spans="1:12" customFormat="1" ht="63.75" x14ac:dyDescent="0.2">
      <c r="A194" s="529" t="s">
        <v>8678</v>
      </c>
      <c r="B194" s="530" t="s">
        <v>851</v>
      </c>
      <c r="C194" s="529" t="s">
        <v>8171</v>
      </c>
      <c r="D194" s="532">
        <v>173.66000000000003</v>
      </c>
      <c r="E194" s="532">
        <v>17.36</v>
      </c>
      <c r="F194" s="532">
        <v>156.30000000000001</v>
      </c>
      <c r="G194" s="533" t="s">
        <v>852</v>
      </c>
      <c r="I194" s="529" t="s">
        <v>8679</v>
      </c>
      <c r="J194" s="529" t="s">
        <v>850</v>
      </c>
      <c r="K194" s="531"/>
      <c r="L194" s="559"/>
    </row>
    <row r="195" spans="1:12" customFormat="1" ht="51" x14ac:dyDescent="0.2">
      <c r="A195" s="529" t="s">
        <v>8680</v>
      </c>
      <c r="B195" s="530" t="s">
        <v>855</v>
      </c>
      <c r="C195" s="529" t="s">
        <v>8171</v>
      </c>
      <c r="D195" s="532">
        <v>18.93</v>
      </c>
      <c r="E195" s="532">
        <v>1.89</v>
      </c>
      <c r="F195" s="532">
        <v>17.04</v>
      </c>
      <c r="G195" s="533" t="s">
        <v>856</v>
      </c>
      <c r="I195" s="529" t="s">
        <v>8681</v>
      </c>
      <c r="J195" s="529" t="s">
        <v>854</v>
      </c>
      <c r="K195" s="531"/>
      <c r="L195" s="559"/>
    </row>
    <row r="196" spans="1:12" customFormat="1" ht="63.75" x14ac:dyDescent="0.2">
      <c r="A196" s="529" t="s">
        <v>8682</v>
      </c>
      <c r="B196" s="530" t="s">
        <v>859</v>
      </c>
      <c r="C196" s="529" t="s">
        <v>8171</v>
      </c>
      <c r="D196" s="532">
        <v>14.649999999999999</v>
      </c>
      <c r="E196" s="532">
        <v>1.46</v>
      </c>
      <c r="F196" s="532">
        <v>13.19</v>
      </c>
      <c r="G196" s="533" t="s">
        <v>860</v>
      </c>
      <c r="I196" s="529" t="s">
        <v>8683</v>
      </c>
      <c r="J196" s="529" t="s">
        <v>858</v>
      </c>
      <c r="K196" s="531"/>
      <c r="L196" s="559"/>
    </row>
    <row r="197" spans="1:12" customFormat="1" ht="51" x14ac:dyDescent="0.2">
      <c r="A197" s="529" t="s">
        <v>8684</v>
      </c>
      <c r="B197" s="530" t="s">
        <v>866</v>
      </c>
      <c r="C197" s="529" t="s">
        <v>641</v>
      </c>
      <c r="D197" s="532">
        <v>19.690000000000001</v>
      </c>
      <c r="E197" s="532">
        <v>7.03</v>
      </c>
      <c r="F197" s="532">
        <v>12.66</v>
      </c>
      <c r="G197" s="533" t="s">
        <v>867</v>
      </c>
      <c r="I197" s="529" t="s">
        <v>8685</v>
      </c>
      <c r="J197" s="529" t="s">
        <v>865</v>
      </c>
      <c r="K197" s="531"/>
      <c r="L197" s="559"/>
    </row>
    <row r="198" spans="1:12" customFormat="1" ht="51" x14ac:dyDescent="0.2">
      <c r="A198" s="529" t="s">
        <v>8686</v>
      </c>
      <c r="B198" s="530" t="s">
        <v>870</v>
      </c>
      <c r="C198" s="529" t="s">
        <v>8171</v>
      </c>
      <c r="D198" s="532">
        <v>480.81</v>
      </c>
      <c r="E198" s="532">
        <v>192.32</v>
      </c>
      <c r="F198" s="532">
        <v>288.49</v>
      </c>
      <c r="G198" s="533" t="s">
        <v>871</v>
      </c>
      <c r="I198" s="529" t="s">
        <v>8687</v>
      </c>
      <c r="J198" s="529" t="s">
        <v>869</v>
      </c>
      <c r="K198" s="531"/>
      <c r="L198" s="559"/>
    </row>
    <row r="199" spans="1:12" customFormat="1" ht="38.25" x14ac:dyDescent="0.2">
      <c r="A199" s="529" t="s">
        <v>8688</v>
      </c>
      <c r="B199" s="530" t="s">
        <v>874</v>
      </c>
      <c r="C199" s="529" t="s">
        <v>8171</v>
      </c>
      <c r="D199" s="532">
        <v>90.15</v>
      </c>
      <c r="E199" s="532">
        <v>36.06</v>
      </c>
      <c r="F199" s="532">
        <v>54.09</v>
      </c>
      <c r="G199" s="533" t="s">
        <v>875</v>
      </c>
      <c r="I199" s="529" t="s">
        <v>8689</v>
      </c>
      <c r="J199" s="529" t="s">
        <v>873</v>
      </c>
      <c r="K199" s="531"/>
      <c r="L199" s="559"/>
    </row>
    <row r="200" spans="1:12" customFormat="1" ht="127.5" x14ac:dyDescent="0.2">
      <c r="A200" s="529" t="s">
        <v>8690</v>
      </c>
      <c r="B200" s="530" t="s">
        <v>8691</v>
      </c>
      <c r="C200" s="529" t="s">
        <v>641</v>
      </c>
      <c r="D200" s="532">
        <v>244.34</v>
      </c>
      <c r="E200" s="532">
        <v>127.14</v>
      </c>
      <c r="F200" s="532">
        <v>117.2</v>
      </c>
      <c r="G200" s="533" t="s">
        <v>8692</v>
      </c>
      <c r="I200" s="529" t="s">
        <v>8693</v>
      </c>
      <c r="J200" s="529" t="s">
        <v>877</v>
      </c>
      <c r="K200" s="531"/>
      <c r="L200" s="559"/>
    </row>
    <row r="201" spans="1:12" customFormat="1" ht="102" x14ac:dyDescent="0.2">
      <c r="A201" s="529" t="s">
        <v>8694</v>
      </c>
      <c r="B201" s="530" t="s">
        <v>882</v>
      </c>
      <c r="C201" s="529" t="s">
        <v>641</v>
      </c>
      <c r="D201" s="532">
        <v>300</v>
      </c>
      <c r="E201" s="532">
        <v>182.8</v>
      </c>
      <c r="F201" s="532">
        <v>117.2</v>
      </c>
      <c r="G201" s="533" t="s">
        <v>883</v>
      </c>
      <c r="I201" s="529" t="s">
        <v>8695</v>
      </c>
      <c r="J201" s="529" t="s">
        <v>881</v>
      </c>
      <c r="K201" s="531"/>
      <c r="L201" s="559"/>
    </row>
    <row r="202" spans="1:12" customFormat="1" ht="51" x14ac:dyDescent="0.2">
      <c r="A202" s="529" t="s">
        <v>8696</v>
      </c>
      <c r="B202" s="530" t="s">
        <v>886</v>
      </c>
      <c r="C202" s="529" t="s">
        <v>641</v>
      </c>
      <c r="D202" s="532">
        <v>24.119999999999997</v>
      </c>
      <c r="E202" s="532">
        <v>10.62</v>
      </c>
      <c r="F202" s="532">
        <v>13.5</v>
      </c>
      <c r="G202" s="533" t="s">
        <v>887</v>
      </c>
      <c r="I202" s="529" t="s">
        <v>8697</v>
      </c>
      <c r="J202" s="529" t="s">
        <v>885</v>
      </c>
      <c r="K202" s="531"/>
      <c r="L202" s="559"/>
    </row>
    <row r="203" spans="1:12" customFormat="1" ht="51" x14ac:dyDescent="0.2">
      <c r="A203" s="529" t="s">
        <v>8698</v>
      </c>
      <c r="B203" s="530" t="s">
        <v>890</v>
      </c>
      <c r="C203" s="529" t="s">
        <v>641</v>
      </c>
      <c r="D203" s="532">
        <v>37.010000000000005</v>
      </c>
      <c r="E203" s="532">
        <v>20.51</v>
      </c>
      <c r="F203" s="532">
        <v>16.5</v>
      </c>
      <c r="G203" s="533" t="s">
        <v>891</v>
      </c>
      <c r="I203" s="529" t="s">
        <v>8699</v>
      </c>
      <c r="J203" s="529" t="s">
        <v>889</v>
      </c>
      <c r="K203" s="531"/>
      <c r="L203" s="559"/>
    </row>
    <row r="204" spans="1:12" customFormat="1" ht="51" x14ac:dyDescent="0.2">
      <c r="A204" s="529" t="s">
        <v>8700</v>
      </c>
      <c r="B204" s="530" t="s">
        <v>894</v>
      </c>
      <c r="C204" s="529" t="s">
        <v>641</v>
      </c>
      <c r="D204" s="532">
        <v>57</v>
      </c>
      <c r="E204" s="532">
        <v>39.700000000000003</v>
      </c>
      <c r="F204" s="532">
        <v>17.3</v>
      </c>
      <c r="G204" s="533" t="s">
        <v>895</v>
      </c>
      <c r="I204" s="529" t="s">
        <v>8701</v>
      </c>
      <c r="J204" s="529" t="s">
        <v>893</v>
      </c>
      <c r="K204" s="531"/>
      <c r="L204" s="559"/>
    </row>
    <row r="205" spans="1:12" customFormat="1" ht="51" x14ac:dyDescent="0.2">
      <c r="A205" s="529" t="s">
        <v>8702</v>
      </c>
      <c r="B205" s="530" t="s">
        <v>898</v>
      </c>
      <c r="C205" s="529" t="s">
        <v>641</v>
      </c>
      <c r="D205" s="532">
        <v>87.09</v>
      </c>
      <c r="E205" s="532">
        <v>69.41</v>
      </c>
      <c r="F205" s="532">
        <v>17.68</v>
      </c>
      <c r="G205" s="533" t="s">
        <v>899</v>
      </c>
      <c r="I205" s="529" t="s">
        <v>8703</v>
      </c>
      <c r="J205" s="529" t="s">
        <v>897</v>
      </c>
      <c r="K205" s="531"/>
      <c r="L205" s="559"/>
    </row>
    <row r="206" spans="1:12" customFormat="1" ht="51" x14ac:dyDescent="0.2">
      <c r="A206" s="529" t="s">
        <v>8704</v>
      </c>
      <c r="B206" s="530" t="s">
        <v>902</v>
      </c>
      <c r="C206" s="529" t="s">
        <v>8171</v>
      </c>
      <c r="D206" s="532">
        <v>130</v>
      </c>
      <c r="E206" s="532">
        <v>60</v>
      </c>
      <c r="F206" s="532">
        <v>70</v>
      </c>
      <c r="G206" s="533" t="s">
        <v>903</v>
      </c>
      <c r="I206" s="529" t="s">
        <v>8705</v>
      </c>
      <c r="J206" s="529" t="s">
        <v>901</v>
      </c>
      <c r="K206" s="531"/>
      <c r="L206" s="559"/>
    </row>
    <row r="207" spans="1:12" customFormat="1" ht="25.5" x14ac:dyDescent="0.2">
      <c r="A207" s="529" t="s">
        <v>8706</v>
      </c>
      <c r="B207" s="530" t="s">
        <v>906</v>
      </c>
      <c r="C207" s="529" t="s">
        <v>8171</v>
      </c>
      <c r="D207" s="532">
        <v>100.32000000000001</v>
      </c>
      <c r="E207" s="532">
        <v>10.029999999999999</v>
      </c>
      <c r="F207" s="532">
        <v>90.29</v>
      </c>
      <c r="G207" s="533" t="s">
        <v>906</v>
      </c>
      <c r="I207" s="529" t="s">
        <v>8707</v>
      </c>
      <c r="J207" s="529" t="s">
        <v>905</v>
      </c>
      <c r="K207" s="531"/>
      <c r="L207" s="559"/>
    </row>
    <row r="208" spans="1:12" customFormat="1" ht="63.75" x14ac:dyDescent="0.2">
      <c r="A208" s="529" t="s">
        <v>8708</v>
      </c>
      <c r="B208" s="530" t="s">
        <v>909</v>
      </c>
      <c r="C208" s="529" t="s">
        <v>641</v>
      </c>
      <c r="D208" s="532">
        <v>33.32</v>
      </c>
      <c r="E208" s="532">
        <v>12</v>
      </c>
      <c r="F208" s="532">
        <v>21.32</v>
      </c>
      <c r="G208" s="533" t="s">
        <v>910</v>
      </c>
      <c r="I208" s="529" t="s">
        <v>8709</v>
      </c>
      <c r="J208" s="529" t="s">
        <v>908</v>
      </c>
      <c r="K208" s="531"/>
      <c r="L208" s="559"/>
    </row>
    <row r="209" spans="1:12" customFormat="1" ht="76.5" x14ac:dyDescent="0.2">
      <c r="A209" s="529" t="s">
        <v>8710</v>
      </c>
      <c r="B209" s="530" t="s">
        <v>913</v>
      </c>
      <c r="C209" s="529" t="s">
        <v>641</v>
      </c>
      <c r="D209" s="532">
        <v>18.329999999999998</v>
      </c>
      <c r="E209" s="532">
        <v>10</v>
      </c>
      <c r="F209" s="532">
        <v>8.33</v>
      </c>
      <c r="G209" s="533" t="s">
        <v>914</v>
      </c>
      <c r="I209" s="529" t="s">
        <v>8711</v>
      </c>
      <c r="J209" s="529" t="s">
        <v>912</v>
      </c>
      <c r="K209" s="531"/>
      <c r="L209" s="559"/>
    </row>
    <row r="210" spans="1:12" customFormat="1" ht="63.75" x14ac:dyDescent="0.2">
      <c r="A210" s="529" t="s">
        <v>8712</v>
      </c>
      <c r="B210" s="530" t="s">
        <v>917</v>
      </c>
      <c r="C210" s="529" t="s">
        <v>8171</v>
      </c>
      <c r="D210" s="532">
        <v>112.21</v>
      </c>
      <c r="E210" s="532">
        <v>25</v>
      </c>
      <c r="F210" s="532">
        <v>87.21</v>
      </c>
      <c r="G210" s="533" t="s">
        <v>918</v>
      </c>
      <c r="I210" s="529" t="s">
        <v>8713</v>
      </c>
      <c r="J210" s="529" t="s">
        <v>916</v>
      </c>
      <c r="K210" s="531"/>
      <c r="L210" s="559"/>
    </row>
    <row r="211" spans="1:12" customFormat="1" ht="63.75" x14ac:dyDescent="0.2">
      <c r="A211" s="529" t="s">
        <v>8714</v>
      </c>
      <c r="B211" s="530" t="s">
        <v>921</v>
      </c>
      <c r="C211" s="529" t="s">
        <v>641</v>
      </c>
      <c r="D211" s="532">
        <v>163.23999999999998</v>
      </c>
      <c r="E211" s="532">
        <v>16.32</v>
      </c>
      <c r="F211" s="532">
        <v>146.91999999999999</v>
      </c>
      <c r="G211" s="533" t="s">
        <v>922</v>
      </c>
      <c r="I211" s="529" t="s">
        <v>8715</v>
      </c>
      <c r="J211" s="529" t="s">
        <v>920</v>
      </c>
      <c r="K211" s="531"/>
      <c r="L211" s="559"/>
    </row>
    <row r="212" spans="1:12" customFormat="1" ht="280.5" x14ac:dyDescent="0.2">
      <c r="A212" s="529" t="s">
        <v>8716</v>
      </c>
      <c r="B212" s="530" t="s">
        <v>928</v>
      </c>
      <c r="C212" s="529" t="s">
        <v>276</v>
      </c>
      <c r="D212" s="532">
        <v>37.44</v>
      </c>
      <c r="E212" s="532">
        <v>22.46</v>
      </c>
      <c r="F212" s="532">
        <v>14.98</v>
      </c>
      <c r="G212" s="533" t="s">
        <v>929</v>
      </c>
      <c r="I212" s="529" t="s">
        <v>8717</v>
      </c>
      <c r="J212" s="529" t="s">
        <v>927</v>
      </c>
      <c r="K212" s="531"/>
      <c r="L212" s="559"/>
    </row>
    <row r="213" spans="1:12" customFormat="1" ht="63.75" x14ac:dyDescent="0.2">
      <c r="A213" s="529" t="s">
        <v>8718</v>
      </c>
      <c r="B213" s="530" t="s">
        <v>932</v>
      </c>
      <c r="C213" s="529" t="s">
        <v>276</v>
      </c>
      <c r="D213" s="532">
        <v>23.439999999999998</v>
      </c>
      <c r="E213" s="532">
        <v>8.41</v>
      </c>
      <c r="F213" s="532">
        <v>15.03</v>
      </c>
      <c r="G213" s="533" t="s">
        <v>933</v>
      </c>
      <c r="I213" s="529" t="s">
        <v>8719</v>
      </c>
      <c r="J213" s="529" t="s">
        <v>931</v>
      </c>
      <c r="K213" s="531"/>
      <c r="L213" s="559"/>
    </row>
    <row r="214" spans="1:12" customFormat="1" ht="38.25" x14ac:dyDescent="0.2">
      <c r="A214" s="529" t="s">
        <v>8720</v>
      </c>
      <c r="B214" s="530" t="s">
        <v>936</v>
      </c>
      <c r="C214" s="529" t="s">
        <v>641</v>
      </c>
      <c r="D214" s="532">
        <v>7</v>
      </c>
      <c r="E214" s="532"/>
      <c r="F214" s="532">
        <v>7</v>
      </c>
      <c r="G214" s="533" t="s">
        <v>937</v>
      </c>
      <c r="I214" s="529" t="s">
        <v>8721</v>
      </c>
      <c r="J214" s="529" t="s">
        <v>935</v>
      </c>
      <c r="K214" s="531"/>
      <c r="L214" s="559"/>
    </row>
    <row r="215" spans="1:12" customFormat="1" ht="25.5" x14ac:dyDescent="0.2">
      <c r="A215" s="529" t="s">
        <v>8722</v>
      </c>
      <c r="B215" s="530" t="s">
        <v>940</v>
      </c>
      <c r="C215" s="529" t="s">
        <v>276</v>
      </c>
      <c r="D215" s="532">
        <v>3.85</v>
      </c>
      <c r="E215" s="532">
        <v>0.38</v>
      </c>
      <c r="F215" s="532">
        <v>3.47</v>
      </c>
      <c r="G215" s="533" t="s">
        <v>941</v>
      </c>
      <c r="I215" s="529" t="s">
        <v>8723</v>
      </c>
      <c r="J215" s="529" t="s">
        <v>939</v>
      </c>
      <c r="K215" s="531"/>
      <c r="L215" s="559"/>
    </row>
    <row r="216" spans="1:12" customFormat="1" ht="409.5" x14ac:dyDescent="0.2">
      <c r="A216" s="529" t="s">
        <v>8724</v>
      </c>
      <c r="B216" s="530" t="s">
        <v>947</v>
      </c>
      <c r="C216" s="529" t="s">
        <v>641</v>
      </c>
      <c r="D216" s="532">
        <v>89.02000000000001</v>
      </c>
      <c r="E216" s="532">
        <v>56.93</v>
      </c>
      <c r="F216" s="532">
        <v>32.090000000000003</v>
      </c>
      <c r="G216" s="533" t="s">
        <v>948</v>
      </c>
      <c r="I216" s="529" t="s">
        <v>8725</v>
      </c>
      <c r="J216" s="529" t="s">
        <v>946</v>
      </c>
      <c r="K216" s="531"/>
      <c r="L216" s="559"/>
    </row>
    <row r="217" spans="1:12" customFormat="1" ht="114.75" x14ac:dyDescent="0.2">
      <c r="A217" s="529" t="s">
        <v>8726</v>
      </c>
      <c r="B217" s="530" t="s">
        <v>8727</v>
      </c>
      <c r="C217" s="529" t="s">
        <v>641</v>
      </c>
      <c r="D217" s="532">
        <v>98.050000000000011</v>
      </c>
      <c r="E217" s="532">
        <v>27.68</v>
      </c>
      <c r="F217" s="532">
        <v>70.37</v>
      </c>
      <c r="G217" s="533" t="s">
        <v>952</v>
      </c>
      <c r="I217" s="529" t="s">
        <v>8728</v>
      </c>
      <c r="J217" s="529" t="s">
        <v>950</v>
      </c>
      <c r="K217" s="531"/>
      <c r="L217" s="559"/>
    </row>
    <row r="218" spans="1:12" customFormat="1" ht="127.5" x14ac:dyDescent="0.2">
      <c r="A218" s="529" t="s">
        <v>8729</v>
      </c>
      <c r="B218" s="530" t="s">
        <v>8730</v>
      </c>
      <c r="C218" s="529" t="s">
        <v>641</v>
      </c>
      <c r="D218" s="532">
        <v>106.87</v>
      </c>
      <c r="E218" s="532">
        <v>27.47</v>
      </c>
      <c r="F218" s="532">
        <v>79.400000000000006</v>
      </c>
      <c r="G218" s="533" t="s">
        <v>956</v>
      </c>
      <c r="I218" s="529" t="s">
        <v>8731</v>
      </c>
      <c r="J218" s="529" t="s">
        <v>954</v>
      </c>
      <c r="K218" s="531"/>
      <c r="L218" s="559"/>
    </row>
    <row r="219" spans="1:12" customFormat="1" ht="76.5" x14ac:dyDescent="0.2">
      <c r="A219" s="529" t="s">
        <v>8732</v>
      </c>
      <c r="B219" s="530" t="s">
        <v>959</v>
      </c>
      <c r="C219" s="529" t="s">
        <v>641</v>
      </c>
      <c r="D219" s="532">
        <v>84.15</v>
      </c>
      <c r="E219" s="532">
        <v>33.659999999999997</v>
      </c>
      <c r="F219" s="532">
        <v>50.49</v>
      </c>
      <c r="G219" s="533" t="s">
        <v>960</v>
      </c>
      <c r="I219" s="529" t="s">
        <v>8733</v>
      </c>
      <c r="J219" s="529" t="s">
        <v>958</v>
      </c>
      <c r="K219" s="531"/>
      <c r="L219" s="559"/>
    </row>
    <row r="220" spans="1:12" customFormat="1" ht="63.75" x14ac:dyDescent="0.2">
      <c r="A220" s="529" t="s">
        <v>8734</v>
      </c>
      <c r="B220" s="530" t="s">
        <v>963</v>
      </c>
      <c r="C220" s="529" t="s">
        <v>8171</v>
      </c>
      <c r="D220" s="532">
        <v>11323.710000000001</v>
      </c>
      <c r="E220" s="532">
        <v>7305.81</v>
      </c>
      <c r="F220" s="532">
        <v>4017.9</v>
      </c>
      <c r="G220" s="533" t="s">
        <v>964</v>
      </c>
      <c r="I220" s="529" t="s">
        <v>8735</v>
      </c>
      <c r="J220" s="529" t="s">
        <v>962</v>
      </c>
      <c r="K220" s="531"/>
      <c r="L220" s="559"/>
    </row>
    <row r="221" spans="1:12" customFormat="1" ht="51" x14ac:dyDescent="0.2">
      <c r="A221" s="529" t="s">
        <v>8736</v>
      </c>
      <c r="B221" s="530" t="s">
        <v>967</v>
      </c>
      <c r="C221" s="529" t="s">
        <v>8171</v>
      </c>
      <c r="D221" s="532">
        <v>8946.7100000000009</v>
      </c>
      <c r="E221" s="532">
        <v>6830.81</v>
      </c>
      <c r="F221" s="532">
        <v>2115.9</v>
      </c>
      <c r="G221" s="533" t="s">
        <v>968</v>
      </c>
      <c r="I221" s="529" t="s">
        <v>8737</v>
      </c>
      <c r="J221" s="529" t="s">
        <v>966</v>
      </c>
      <c r="K221" s="531"/>
      <c r="L221" s="559"/>
    </row>
    <row r="222" spans="1:12" customFormat="1" ht="51" x14ac:dyDescent="0.2">
      <c r="A222" s="529" t="s">
        <v>8738</v>
      </c>
      <c r="B222" s="530" t="s">
        <v>971</v>
      </c>
      <c r="C222" s="529" t="s">
        <v>8171</v>
      </c>
      <c r="D222" s="532">
        <v>1100.45</v>
      </c>
      <c r="E222" s="532">
        <v>640.48</v>
      </c>
      <c r="F222" s="532">
        <v>459.97</v>
      </c>
      <c r="G222" s="533" t="s">
        <v>972</v>
      </c>
      <c r="I222" s="529" t="s">
        <v>8739</v>
      </c>
      <c r="J222" s="529" t="s">
        <v>970</v>
      </c>
      <c r="K222" s="531"/>
      <c r="L222" s="559"/>
    </row>
    <row r="223" spans="1:12" customFormat="1" ht="76.5" x14ac:dyDescent="0.2">
      <c r="A223" s="529" t="s">
        <v>8740</v>
      </c>
      <c r="B223" s="530" t="s">
        <v>975</v>
      </c>
      <c r="C223" s="529" t="s">
        <v>8171</v>
      </c>
      <c r="D223" s="532">
        <v>225</v>
      </c>
      <c r="E223" s="532">
        <v>165</v>
      </c>
      <c r="F223" s="532">
        <v>60</v>
      </c>
      <c r="G223" s="533" t="s">
        <v>976</v>
      </c>
      <c r="I223" s="529" t="s">
        <v>8741</v>
      </c>
      <c r="J223" s="529" t="s">
        <v>974</v>
      </c>
      <c r="K223" s="531"/>
      <c r="L223" s="559"/>
    </row>
    <row r="224" spans="1:12" customFormat="1" ht="76.5" x14ac:dyDescent="0.2">
      <c r="A224" s="529" t="s">
        <v>8742</v>
      </c>
      <c r="B224" s="530" t="s">
        <v>979</v>
      </c>
      <c r="C224" s="529" t="s">
        <v>8171</v>
      </c>
      <c r="D224" s="532">
        <v>830.3</v>
      </c>
      <c r="E224" s="532">
        <v>650</v>
      </c>
      <c r="F224" s="532">
        <v>180.3</v>
      </c>
      <c r="G224" s="533" t="s">
        <v>980</v>
      </c>
      <c r="I224" s="529" t="s">
        <v>8743</v>
      </c>
      <c r="J224" s="529" t="s">
        <v>978</v>
      </c>
      <c r="K224" s="531"/>
      <c r="L224" s="559"/>
    </row>
    <row r="225" spans="1:12" customFormat="1" ht="63.75" x14ac:dyDescent="0.2">
      <c r="A225" s="529" t="s">
        <v>8744</v>
      </c>
      <c r="B225" s="530" t="s">
        <v>983</v>
      </c>
      <c r="C225" s="529" t="s">
        <v>8171</v>
      </c>
      <c r="D225" s="532">
        <v>1021.72</v>
      </c>
      <c r="E225" s="532">
        <v>841.42</v>
      </c>
      <c r="F225" s="532">
        <v>180.3</v>
      </c>
      <c r="G225" s="533" t="s">
        <v>984</v>
      </c>
      <c r="I225" s="529" t="s">
        <v>8745</v>
      </c>
      <c r="J225" s="529" t="s">
        <v>982</v>
      </c>
      <c r="K225" s="531"/>
      <c r="L225" s="559"/>
    </row>
    <row r="226" spans="1:12" customFormat="1" ht="76.5" x14ac:dyDescent="0.2">
      <c r="A226" s="529" t="s">
        <v>8746</v>
      </c>
      <c r="B226" s="530" t="s">
        <v>8747</v>
      </c>
      <c r="C226" s="529" t="s">
        <v>276</v>
      </c>
      <c r="D226" s="532">
        <v>83.76</v>
      </c>
      <c r="E226" s="532"/>
      <c r="F226" s="532">
        <v>83.76</v>
      </c>
      <c r="G226" s="533" t="s">
        <v>988</v>
      </c>
      <c r="I226" s="529" t="s">
        <v>8748</v>
      </c>
      <c r="J226" s="529" t="s">
        <v>986</v>
      </c>
      <c r="K226" s="531"/>
      <c r="L226" s="559"/>
    </row>
    <row r="227" spans="1:12" customFormat="1" ht="76.5" x14ac:dyDescent="0.2">
      <c r="A227" s="529" t="s">
        <v>8749</v>
      </c>
      <c r="B227" s="530" t="s">
        <v>991</v>
      </c>
      <c r="C227" s="529" t="s">
        <v>641</v>
      </c>
      <c r="D227" s="532">
        <v>65.150000000000006</v>
      </c>
      <c r="E227" s="532">
        <v>6.51</v>
      </c>
      <c r="F227" s="532">
        <v>58.64</v>
      </c>
      <c r="G227" s="533" t="s">
        <v>992</v>
      </c>
      <c r="I227" s="529" t="s">
        <v>8750</v>
      </c>
      <c r="J227" s="529" t="s">
        <v>990</v>
      </c>
      <c r="K227" s="531"/>
      <c r="L227" s="559"/>
    </row>
    <row r="228" spans="1:12" customFormat="1" ht="127.5" x14ac:dyDescent="0.2">
      <c r="A228" s="529" t="s">
        <v>8751</v>
      </c>
      <c r="B228" s="530" t="s">
        <v>995</v>
      </c>
      <c r="C228" s="529" t="s">
        <v>276</v>
      </c>
      <c r="D228" s="532">
        <v>80.12</v>
      </c>
      <c r="E228" s="532">
        <v>65.42</v>
      </c>
      <c r="F228" s="532">
        <v>14.7</v>
      </c>
      <c r="G228" s="533" t="s">
        <v>996</v>
      </c>
      <c r="I228" s="529" t="s">
        <v>8752</v>
      </c>
      <c r="J228" s="529" t="s">
        <v>994</v>
      </c>
      <c r="K228" s="531"/>
      <c r="L228" s="559"/>
    </row>
    <row r="229" spans="1:12" customFormat="1" ht="89.25" x14ac:dyDescent="0.2">
      <c r="A229" s="529" t="s">
        <v>8753</v>
      </c>
      <c r="B229" s="530" t="s">
        <v>8754</v>
      </c>
      <c r="C229" s="529" t="s">
        <v>8171</v>
      </c>
      <c r="D229" s="532">
        <v>88.55</v>
      </c>
      <c r="E229" s="532"/>
      <c r="F229" s="532">
        <v>88.55</v>
      </c>
      <c r="G229" s="533" t="s">
        <v>8755</v>
      </c>
      <c r="I229" s="529" t="s">
        <v>8756</v>
      </c>
      <c r="J229" s="529" t="s">
        <v>12510</v>
      </c>
      <c r="K229" s="531"/>
      <c r="L229" s="559"/>
    </row>
    <row r="230" spans="1:12" customFormat="1" ht="89.25" x14ac:dyDescent="0.2">
      <c r="A230" s="529" t="s">
        <v>8757</v>
      </c>
      <c r="B230" s="530" t="s">
        <v>8758</v>
      </c>
      <c r="C230" s="529" t="s">
        <v>8171</v>
      </c>
      <c r="D230" s="532">
        <v>139.75</v>
      </c>
      <c r="E230" s="532"/>
      <c r="F230" s="532">
        <v>139.75</v>
      </c>
      <c r="G230" s="533" t="s">
        <v>8759</v>
      </c>
      <c r="I230" s="529" t="s">
        <v>8760</v>
      </c>
      <c r="J230" s="529" t="s">
        <v>12511</v>
      </c>
      <c r="K230" s="531"/>
      <c r="L230" s="559"/>
    </row>
    <row r="231" spans="1:12" customFormat="1" ht="76.5" x14ac:dyDescent="0.2">
      <c r="A231" s="529" t="s">
        <v>8761</v>
      </c>
      <c r="B231" s="530" t="s">
        <v>8762</v>
      </c>
      <c r="C231" s="529" t="s">
        <v>8171</v>
      </c>
      <c r="D231" s="532">
        <v>261.58</v>
      </c>
      <c r="E231" s="532"/>
      <c r="F231" s="532">
        <v>261.58</v>
      </c>
      <c r="G231" s="533" t="s">
        <v>8763</v>
      </c>
      <c r="I231" s="529" t="s">
        <v>8764</v>
      </c>
      <c r="J231" s="529" t="s">
        <v>12512</v>
      </c>
      <c r="K231" s="531"/>
      <c r="L231" s="559"/>
    </row>
    <row r="232" spans="1:12" customFormat="1" ht="51" x14ac:dyDescent="0.2">
      <c r="A232" s="529" t="s">
        <v>8765</v>
      </c>
      <c r="B232" s="530" t="s">
        <v>8766</v>
      </c>
      <c r="C232" s="529" t="s">
        <v>276</v>
      </c>
      <c r="D232" s="532">
        <v>72.94</v>
      </c>
      <c r="E232" s="532">
        <v>45.8</v>
      </c>
      <c r="F232" s="532">
        <v>27.14</v>
      </c>
      <c r="G232" s="533" t="s">
        <v>1003</v>
      </c>
      <c r="I232" s="529" t="s">
        <v>8767</v>
      </c>
      <c r="J232" s="529" t="s">
        <v>1001</v>
      </c>
      <c r="K232" s="531"/>
      <c r="L232" s="559"/>
    </row>
    <row r="233" spans="1:12" customFormat="1" ht="63.75" x14ac:dyDescent="0.2">
      <c r="A233" s="529" t="s">
        <v>8768</v>
      </c>
      <c r="B233" s="530" t="s">
        <v>1006</v>
      </c>
      <c r="C233" s="529" t="s">
        <v>641</v>
      </c>
      <c r="D233" s="532">
        <v>240</v>
      </c>
      <c r="E233" s="532">
        <v>150.69999999999999</v>
      </c>
      <c r="F233" s="532">
        <v>89.3</v>
      </c>
      <c r="G233" s="533" t="s">
        <v>1007</v>
      </c>
      <c r="I233" s="529" t="s">
        <v>8769</v>
      </c>
      <c r="J233" s="529" t="s">
        <v>1005</v>
      </c>
      <c r="K233" s="531"/>
      <c r="L233" s="559"/>
    </row>
    <row r="234" spans="1:12" customFormat="1" ht="38.25" x14ac:dyDescent="0.2">
      <c r="A234" s="529" t="s">
        <v>8770</v>
      </c>
      <c r="B234" s="530" t="s">
        <v>1010</v>
      </c>
      <c r="C234" s="529" t="s">
        <v>8171</v>
      </c>
      <c r="D234" s="532">
        <v>150</v>
      </c>
      <c r="E234" s="562">
        <v>60</v>
      </c>
      <c r="F234" s="562">
        <v>90</v>
      </c>
      <c r="G234" s="533" t="s">
        <v>1011</v>
      </c>
      <c r="I234" s="529" t="s">
        <v>8771</v>
      </c>
      <c r="J234" s="529" t="s">
        <v>1009</v>
      </c>
      <c r="K234" s="531"/>
      <c r="L234" s="559"/>
    </row>
    <row r="235" spans="1:12" customFormat="1" ht="38.25" x14ac:dyDescent="0.2">
      <c r="A235" s="529" t="s">
        <v>8772</v>
      </c>
      <c r="B235" s="530" t="s">
        <v>1014</v>
      </c>
      <c r="C235" s="529" t="s">
        <v>276</v>
      </c>
      <c r="D235" s="532">
        <v>30.45</v>
      </c>
      <c r="E235" s="532">
        <v>18.27</v>
      </c>
      <c r="F235" s="532">
        <v>12.18</v>
      </c>
      <c r="G235" s="533" t="s">
        <v>1015</v>
      </c>
      <c r="I235" s="529" t="s">
        <v>8773</v>
      </c>
      <c r="J235" s="529" t="s">
        <v>1013</v>
      </c>
      <c r="K235" s="531"/>
      <c r="L235" s="559"/>
    </row>
    <row r="236" spans="1:12" customFormat="1" ht="63.75" x14ac:dyDescent="0.2">
      <c r="A236" s="529" t="s">
        <v>8774</v>
      </c>
      <c r="B236" s="530" t="s">
        <v>1018</v>
      </c>
      <c r="C236" s="529" t="s">
        <v>8171</v>
      </c>
      <c r="D236" s="532">
        <v>31260.35</v>
      </c>
      <c r="E236" s="532">
        <v>18756.21</v>
      </c>
      <c r="F236" s="532">
        <v>12504.14</v>
      </c>
      <c r="G236" s="533" t="s">
        <v>1019</v>
      </c>
      <c r="I236" s="529" t="s">
        <v>8775</v>
      </c>
      <c r="J236" s="529" t="s">
        <v>1017</v>
      </c>
      <c r="K236" s="531"/>
      <c r="L236" s="559"/>
    </row>
    <row r="237" spans="1:12" customFormat="1" ht="63.75" x14ac:dyDescent="0.2">
      <c r="A237" s="529" t="s">
        <v>8776</v>
      </c>
      <c r="B237" s="530" t="s">
        <v>1022</v>
      </c>
      <c r="C237" s="529" t="s">
        <v>8171</v>
      </c>
      <c r="D237" s="532">
        <v>14615.95</v>
      </c>
      <c r="E237" s="532">
        <v>8769.57</v>
      </c>
      <c r="F237" s="532">
        <v>5846.38</v>
      </c>
      <c r="G237" s="533" t="s">
        <v>1023</v>
      </c>
      <c r="I237" s="529" t="s">
        <v>8777</v>
      </c>
      <c r="J237" s="529" t="s">
        <v>1021</v>
      </c>
      <c r="K237" s="531"/>
      <c r="L237" s="559"/>
    </row>
    <row r="238" spans="1:12" customFormat="1" ht="63.75" x14ac:dyDescent="0.2">
      <c r="A238" s="529" t="s">
        <v>8778</v>
      </c>
      <c r="B238" s="530" t="s">
        <v>1026</v>
      </c>
      <c r="C238" s="529" t="s">
        <v>8171</v>
      </c>
      <c r="D238" s="532">
        <v>9510.08</v>
      </c>
      <c r="E238" s="532">
        <v>5706.05</v>
      </c>
      <c r="F238" s="532">
        <v>3804.03</v>
      </c>
      <c r="G238" s="533" t="s">
        <v>1027</v>
      </c>
      <c r="I238" s="529" t="s">
        <v>8779</v>
      </c>
      <c r="J238" s="529" t="s">
        <v>1025</v>
      </c>
      <c r="K238" s="531"/>
      <c r="L238" s="559"/>
    </row>
    <row r="239" spans="1:12" customFormat="1" ht="63.75" x14ac:dyDescent="0.2">
      <c r="A239" s="529" t="s">
        <v>8780</v>
      </c>
      <c r="B239" s="530" t="s">
        <v>1030</v>
      </c>
      <c r="C239" s="529" t="s">
        <v>8171</v>
      </c>
      <c r="D239" s="532">
        <v>7746.37</v>
      </c>
      <c r="E239" s="532">
        <v>4647.82</v>
      </c>
      <c r="F239" s="532">
        <v>3098.55</v>
      </c>
      <c r="G239" s="533" t="s">
        <v>1031</v>
      </c>
      <c r="I239" s="529" t="s">
        <v>8781</v>
      </c>
      <c r="J239" s="529" t="s">
        <v>1029</v>
      </c>
      <c r="K239" s="531"/>
      <c r="L239" s="559"/>
    </row>
    <row r="240" spans="1:12" customFormat="1" ht="63.75" x14ac:dyDescent="0.2">
      <c r="A240" s="529" t="s">
        <v>8782</v>
      </c>
      <c r="B240" s="530" t="s">
        <v>1034</v>
      </c>
      <c r="C240" s="529" t="s">
        <v>8171</v>
      </c>
      <c r="D240" s="532">
        <v>5609.4500000000007</v>
      </c>
      <c r="E240" s="532">
        <v>3365.67</v>
      </c>
      <c r="F240" s="532">
        <v>2243.7800000000002</v>
      </c>
      <c r="G240" s="533" t="s">
        <v>1035</v>
      </c>
      <c r="I240" s="529" t="s">
        <v>8783</v>
      </c>
      <c r="J240" s="529" t="s">
        <v>1033</v>
      </c>
      <c r="K240" s="531"/>
      <c r="L240" s="559"/>
    </row>
    <row r="241" spans="1:12" customFormat="1" ht="63.75" x14ac:dyDescent="0.2">
      <c r="A241" s="529" t="s">
        <v>8784</v>
      </c>
      <c r="B241" s="530" t="s">
        <v>1038</v>
      </c>
      <c r="C241" s="529" t="s">
        <v>8171</v>
      </c>
      <c r="D241" s="532">
        <v>4006.75</v>
      </c>
      <c r="E241" s="532">
        <v>2404.0500000000002</v>
      </c>
      <c r="F241" s="532">
        <v>1602.7</v>
      </c>
      <c r="G241" s="533" t="s">
        <v>1039</v>
      </c>
      <c r="I241" s="529" t="s">
        <v>8785</v>
      </c>
      <c r="J241" s="529" t="s">
        <v>1037</v>
      </c>
      <c r="K241" s="531"/>
      <c r="L241" s="559"/>
    </row>
    <row r="242" spans="1:12" customFormat="1" ht="76.5" x14ac:dyDescent="0.2">
      <c r="A242" s="529" t="s">
        <v>8786</v>
      </c>
      <c r="B242" s="530" t="s">
        <v>1042</v>
      </c>
      <c r="C242" s="529" t="s">
        <v>8171</v>
      </c>
      <c r="D242" s="532">
        <v>21519.54</v>
      </c>
      <c r="E242" s="563">
        <v>15990</v>
      </c>
      <c r="F242" s="563">
        <v>5529.54</v>
      </c>
      <c r="G242" s="533" t="s">
        <v>1043</v>
      </c>
      <c r="I242" s="529" t="s">
        <v>8787</v>
      </c>
      <c r="J242" s="529" t="s">
        <v>1041</v>
      </c>
      <c r="K242" s="531"/>
      <c r="L242" s="559"/>
    </row>
    <row r="243" spans="1:12" customFormat="1" ht="76.5" x14ac:dyDescent="0.2">
      <c r="A243" s="529" t="s">
        <v>8788</v>
      </c>
      <c r="B243" s="530" t="s">
        <v>8789</v>
      </c>
      <c r="C243" s="529" t="s">
        <v>8171</v>
      </c>
      <c r="D243" s="532">
        <v>22636.809999999998</v>
      </c>
      <c r="E243" s="563">
        <v>16204.91</v>
      </c>
      <c r="F243" s="563">
        <v>6431.9</v>
      </c>
      <c r="G243" s="533" t="s">
        <v>1047</v>
      </c>
      <c r="I243" s="529" t="s">
        <v>8790</v>
      </c>
      <c r="J243" s="529" t="s">
        <v>1045</v>
      </c>
      <c r="K243" s="531"/>
      <c r="L243" s="559"/>
    </row>
    <row r="244" spans="1:12" customFormat="1" ht="76.5" x14ac:dyDescent="0.2">
      <c r="A244" s="529" t="s">
        <v>8791</v>
      </c>
      <c r="B244" s="530" t="s">
        <v>1050</v>
      </c>
      <c r="C244" s="529" t="s">
        <v>8171</v>
      </c>
      <c r="D244" s="532">
        <v>26760.14</v>
      </c>
      <c r="E244" s="563">
        <v>19070</v>
      </c>
      <c r="F244" s="563">
        <v>7690.14</v>
      </c>
      <c r="G244" s="533" t="s">
        <v>1051</v>
      </c>
      <c r="I244" s="529" t="s">
        <v>8792</v>
      </c>
      <c r="J244" s="529" t="s">
        <v>1049</v>
      </c>
      <c r="K244" s="531"/>
      <c r="L244" s="559"/>
    </row>
    <row r="245" spans="1:12" customFormat="1" ht="76.5" x14ac:dyDescent="0.2">
      <c r="A245" s="529" t="s">
        <v>8793</v>
      </c>
      <c r="B245" s="530" t="s">
        <v>8794</v>
      </c>
      <c r="C245" s="529" t="s">
        <v>8171</v>
      </c>
      <c r="D245" s="532">
        <v>28386.49</v>
      </c>
      <c r="E245" s="563">
        <v>19381.330000000002</v>
      </c>
      <c r="F245" s="563">
        <v>9005.16</v>
      </c>
      <c r="G245" s="533" t="s">
        <v>1055</v>
      </c>
      <c r="I245" s="529" t="s">
        <v>8795</v>
      </c>
      <c r="J245" s="529" t="s">
        <v>1053</v>
      </c>
      <c r="K245" s="531"/>
      <c r="L245" s="559"/>
    </row>
    <row r="246" spans="1:12" customFormat="1" ht="76.5" x14ac:dyDescent="0.2">
      <c r="A246" s="529" t="s">
        <v>8796</v>
      </c>
      <c r="B246" s="530" t="s">
        <v>1058</v>
      </c>
      <c r="C246" s="529" t="s">
        <v>8171</v>
      </c>
      <c r="D246" s="532">
        <v>32973.71</v>
      </c>
      <c r="E246" s="563">
        <v>22430</v>
      </c>
      <c r="F246" s="563">
        <v>10543.71</v>
      </c>
      <c r="G246" s="533" t="s">
        <v>1059</v>
      </c>
      <c r="I246" s="529" t="s">
        <v>8797</v>
      </c>
      <c r="J246" s="529" t="s">
        <v>1057</v>
      </c>
      <c r="K246" s="531"/>
      <c r="L246" s="559"/>
    </row>
    <row r="247" spans="1:12" customFormat="1" ht="76.5" x14ac:dyDescent="0.2">
      <c r="A247" s="529" t="s">
        <v>8798</v>
      </c>
      <c r="B247" s="530" t="s">
        <v>8799</v>
      </c>
      <c r="C247" s="529" t="s">
        <v>8171</v>
      </c>
      <c r="D247" s="532">
        <v>35255.770000000004</v>
      </c>
      <c r="E247" s="563">
        <v>22872.16</v>
      </c>
      <c r="F247" s="563">
        <v>12383.61</v>
      </c>
      <c r="G247" s="533" t="s">
        <v>1063</v>
      </c>
      <c r="I247" s="529" t="s">
        <v>8800</v>
      </c>
      <c r="J247" s="529" t="s">
        <v>1061</v>
      </c>
      <c r="K247" s="531"/>
      <c r="L247" s="559"/>
    </row>
    <row r="248" spans="1:12" customFormat="1" ht="76.5" x14ac:dyDescent="0.2">
      <c r="A248" s="529" t="s">
        <v>8801</v>
      </c>
      <c r="B248" s="530" t="s">
        <v>1078</v>
      </c>
      <c r="C248" s="529" t="s">
        <v>8171</v>
      </c>
      <c r="D248" s="532">
        <v>15556.46</v>
      </c>
      <c r="E248" s="563">
        <v>13364.09</v>
      </c>
      <c r="F248" s="563">
        <v>2192.37</v>
      </c>
      <c r="G248" s="533" t="s">
        <v>1079</v>
      </c>
      <c r="I248" s="529" t="s">
        <v>8802</v>
      </c>
      <c r="J248" s="529" t="s">
        <v>1077</v>
      </c>
      <c r="K248" s="531"/>
      <c r="L248" s="559"/>
    </row>
    <row r="249" spans="1:12" customFormat="1" ht="76.5" x14ac:dyDescent="0.2">
      <c r="A249" s="529" t="s">
        <v>8803</v>
      </c>
      <c r="B249" s="530" t="s">
        <v>1082</v>
      </c>
      <c r="C249" s="529" t="s">
        <v>8171</v>
      </c>
      <c r="D249" s="532">
        <v>14150.779999999999</v>
      </c>
      <c r="E249" s="563">
        <v>12159.97</v>
      </c>
      <c r="F249" s="563">
        <v>1990.81</v>
      </c>
      <c r="G249" s="533" t="s">
        <v>1083</v>
      </c>
      <c r="I249" s="529" t="s">
        <v>8804</v>
      </c>
      <c r="J249" s="529" t="s">
        <v>1081</v>
      </c>
      <c r="K249" s="531"/>
      <c r="L249" s="559"/>
    </row>
    <row r="250" spans="1:12" customFormat="1" ht="76.5" x14ac:dyDescent="0.2">
      <c r="A250" s="529" t="s">
        <v>8805</v>
      </c>
      <c r="B250" s="530" t="s">
        <v>1086</v>
      </c>
      <c r="C250" s="529" t="s">
        <v>8171</v>
      </c>
      <c r="D250" s="532">
        <v>11245.42</v>
      </c>
      <c r="E250" s="563">
        <v>9762.16</v>
      </c>
      <c r="F250" s="563">
        <v>1483.26</v>
      </c>
      <c r="G250" s="533" t="s">
        <v>1087</v>
      </c>
      <c r="I250" s="529" t="s">
        <v>8806</v>
      </c>
      <c r="J250" s="529" t="s">
        <v>1085</v>
      </c>
      <c r="K250" s="531"/>
      <c r="L250" s="559"/>
    </row>
    <row r="251" spans="1:12" customFormat="1" ht="76.5" x14ac:dyDescent="0.2">
      <c r="A251" s="529" t="s">
        <v>8807</v>
      </c>
      <c r="B251" s="530" t="s">
        <v>1090</v>
      </c>
      <c r="C251" s="529" t="s">
        <v>8171</v>
      </c>
      <c r="D251" s="532">
        <v>9381.7000000000007</v>
      </c>
      <c r="E251" s="563">
        <v>8126.57</v>
      </c>
      <c r="F251" s="563">
        <v>1255.1300000000001</v>
      </c>
      <c r="G251" s="533" t="s">
        <v>1091</v>
      </c>
      <c r="I251" s="529" t="s">
        <v>8808</v>
      </c>
      <c r="J251" s="529" t="s">
        <v>1089</v>
      </c>
      <c r="K251" s="531"/>
      <c r="L251" s="559"/>
    </row>
    <row r="252" spans="1:12" customFormat="1" ht="76.5" x14ac:dyDescent="0.2">
      <c r="A252" s="529" t="s">
        <v>8809</v>
      </c>
      <c r="B252" s="530" t="s">
        <v>1094</v>
      </c>
      <c r="C252" s="529" t="s">
        <v>8171</v>
      </c>
      <c r="D252" s="532">
        <v>7912.75</v>
      </c>
      <c r="E252" s="563">
        <v>6848.32</v>
      </c>
      <c r="F252" s="563">
        <v>1064.43</v>
      </c>
      <c r="G252" s="533" t="s">
        <v>1095</v>
      </c>
      <c r="I252" s="529" t="s">
        <v>8810</v>
      </c>
      <c r="J252" s="529" t="s">
        <v>1093</v>
      </c>
      <c r="K252" s="531"/>
      <c r="L252" s="559"/>
    </row>
    <row r="253" spans="1:12" customFormat="1" ht="102" x14ac:dyDescent="0.2">
      <c r="A253" s="529" t="s">
        <v>8811</v>
      </c>
      <c r="B253" s="530" t="s">
        <v>1098</v>
      </c>
      <c r="C253" s="529" t="s">
        <v>8171</v>
      </c>
      <c r="D253" s="532">
        <v>21951.94</v>
      </c>
      <c r="E253" s="563">
        <v>19198.87</v>
      </c>
      <c r="F253" s="563">
        <v>2753.07</v>
      </c>
      <c r="G253" s="564" t="s">
        <v>1099</v>
      </c>
      <c r="I253" s="529" t="s">
        <v>8812</v>
      </c>
      <c r="J253" s="529" t="s">
        <v>1097</v>
      </c>
      <c r="K253" s="531"/>
      <c r="L253" s="559"/>
    </row>
    <row r="254" spans="1:12" customFormat="1" ht="102" x14ac:dyDescent="0.2">
      <c r="A254" s="529" t="s">
        <v>8813</v>
      </c>
      <c r="B254" s="530" t="s">
        <v>1102</v>
      </c>
      <c r="C254" s="529" t="s">
        <v>8171</v>
      </c>
      <c r="D254" s="532">
        <v>18793.93</v>
      </c>
      <c r="E254" s="563">
        <v>16775.14</v>
      </c>
      <c r="F254" s="563">
        <v>2018.79</v>
      </c>
      <c r="G254" s="564" t="s">
        <v>1103</v>
      </c>
      <c r="I254" s="529" t="s">
        <v>8814</v>
      </c>
      <c r="J254" s="529" t="s">
        <v>1101</v>
      </c>
      <c r="K254" s="531"/>
      <c r="L254" s="559"/>
    </row>
    <row r="255" spans="1:12" customFormat="1" ht="102" x14ac:dyDescent="0.2">
      <c r="A255" s="529" t="s">
        <v>8815</v>
      </c>
      <c r="B255" s="530" t="s">
        <v>1106</v>
      </c>
      <c r="C255" s="529" t="s">
        <v>8171</v>
      </c>
      <c r="D255" s="532">
        <v>20770.189999999999</v>
      </c>
      <c r="E255" s="563">
        <v>18291.939999999999</v>
      </c>
      <c r="F255" s="563">
        <v>2478.25</v>
      </c>
      <c r="G255" s="564" t="s">
        <v>1107</v>
      </c>
      <c r="I255" s="529" t="s">
        <v>8816</v>
      </c>
      <c r="J255" s="529" t="s">
        <v>1105</v>
      </c>
      <c r="K255" s="531"/>
      <c r="L255" s="559"/>
    </row>
    <row r="256" spans="1:12" customFormat="1" ht="89.25" x14ac:dyDescent="0.2">
      <c r="A256" s="529" t="s">
        <v>8817</v>
      </c>
      <c r="B256" s="530" t="s">
        <v>1110</v>
      </c>
      <c r="C256" s="529" t="s">
        <v>8171</v>
      </c>
      <c r="D256" s="532">
        <v>16539.46</v>
      </c>
      <c r="E256" s="563">
        <v>14620.92</v>
      </c>
      <c r="F256" s="563">
        <v>1918.54</v>
      </c>
      <c r="G256" s="564" t="s">
        <v>1111</v>
      </c>
      <c r="I256" s="529" t="s">
        <v>8818</v>
      </c>
      <c r="J256" s="529" t="s">
        <v>1109</v>
      </c>
      <c r="K256" s="531"/>
      <c r="L256" s="559"/>
    </row>
    <row r="257" spans="1:12" customFormat="1" ht="38.25" x14ac:dyDescent="0.2">
      <c r="A257" s="529" t="s">
        <v>8819</v>
      </c>
      <c r="B257" s="530" t="s">
        <v>1120</v>
      </c>
      <c r="C257" s="529" t="s">
        <v>276</v>
      </c>
      <c r="D257" s="532">
        <v>15.49</v>
      </c>
      <c r="E257" s="532">
        <v>6.41</v>
      </c>
      <c r="F257" s="532">
        <v>9.08</v>
      </c>
      <c r="G257" s="533" t="s">
        <v>1121</v>
      </c>
      <c r="I257" s="529" t="s">
        <v>8820</v>
      </c>
      <c r="J257" s="529" t="s">
        <v>1119</v>
      </c>
      <c r="K257" s="531"/>
      <c r="L257" s="559"/>
    </row>
    <row r="258" spans="1:12" customFormat="1" ht="51" x14ac:dyDescent="0.2">
      <c r="A258" s="529" t="s">
        <v>8821</v>
      </c>
      <c r="B258" s="530" t="s">
        <v>1124</v>
      </c>
      <c r="C258" s="529" t="s">
        <v>276</v>
      </c>
      <c r="D258" s="532">
        <v>14.42</v>
      </c>
      <c r="E258" s="532">
        <v>5.77</v>
      </c>
      <c r="F258" s="532">
        <v>8.65</v>
      </c>
      <c r="G258" s="533" t="s">
        <v>1125</v>
      </c>
      <c r="I258" s="529" t="s">
        <v>8822</v>
      </c>
      <c r="J258" s="529" t="s">
        <v>1123</v>
      </c>
      <c r="K258" s="531"/>
      <c r="L258" s="559"/>
    </row>
    <row r="259" spans="1:12" customFormat="1" ht="51" x14ac:dyDescent="0.2">
      <c r="A259" s="529" t="s">
        <v>8823</v>
      </c>
      <c r="B259" s="530" t="s">
        <v>1128</v>
      </c>
      <c r="C259" s="529" t="s">
        <v>276</v>
      </c>
      <c r="D259" s="532">
        <v>13.35</v>
      </c>
      <c r="E259" s="532">
        <v>5.34</v>
      </c>
      <c r="F259" s="532">
        <v>8.01</v>
      </c>
      <c r="G259" s="533" t="s">
        <v>1129</v>
      </c>
      <c r="I259" s="529" t="s">
        <v>8824</v>
      </c>
      <c r="J259" s="529" t="s">
        <v>1127</v>
      </c>
      <c r="K259" s="531"/>
      <c r="L259" s="559"/>
    </row>
    <row r="260" spans="1:12" customFormat="1" ht="51" x14ac:dyDescent="0.2">
      <c r="A260" s="529" t="s">
        <v>8825</v>
      </c>
      <c r="B260" s="530" t="s">
        <v>1132</v>
      </c>
      <c r="C260" s="529" t="s">
        <v>276</v>
      </c>
      <c r="D260" s="532">
        <v>31.91</v>
      </c>
      <c r="E260" s="532">
        <v>19.14</v>
      </c>
      <c r="F260" s="532">
        <v>12.77</v>
      </c>
      <c r="G260" s="533" t="s">
        <v>1133</v>
      </c>
      <c r="I260" s="529" t="s">
        <v>8826</v>
      </c>
      <c r="J260" s="529" t="s">
        <v>1131</v>
      </c>
      <c r="K260" s="531"/>
      <c r="L260" s="559"/>
    </row>
    <row r="261" spans="1:12" customFormat="1" ht="63.75" x14ac:dyDescent="0.2">
      <c r="A261" s="529" t="s">
        <v>8827</v>
      </c>
      <c r="B261" s="530" t="s">
        <v>8828</v>
      </c>
      <c r="C261" s="529" t="s">
        <v>276</v>
      </c>
      <c r="D261" s="532">
        <v>17.37</v>
      </c>
      <c r="E261" s="532">
        <v>10.42</v>
      </c>
      <c r="F261" s="532">
        <v>6.95</v>
      </c>
      <c r="G261" s="533" t="s">
        <v>1137</v>
      </c>
      <c r="I261" s="529" t="s">
        <v>8829</v>
      </c>
      <c r="J261" s="529" t="s">
        <v>1135</v>
      </c>
      <c r="K261" s="531"/>
      <c r="L261" s="559"/>
    </row>
    <row r="262" spans="1:12" customFormat="1" ht="63.75" x14ac:dyDescent="0.2">
      <c r="A262" s="529" t="s">
        <v>8830</v>
      </c>
      <c r="B262" s="530" t="s">
        <v>1140</v>
      </c>
      <c r="C262" s="529" t="s">
        <v>276</v>
      </c>
      <c r="D262" s="532">
        <v>10.09</v>
      </c>
      <c r="E262" s="532">
        <v>6.14</v>
      </c>
      <c r="F262" s="532">
        <v>3.95</v>
      </c>
      <c r="G262" s="533" t="s">
        <v>1141</v>
      </c>
      <c r="I262" s="529" t="s">
        <v>8831</v>
      </c>
      <c r="J262" s="529" t="s">
        <v>1139</v>
      </c>
      <c r="K262" s="531"/>
      <c r="L262" s="559"/>
    </row>
    <row r="263" spans="1:12" customFormat="1" ht="114.75" x14ac:dyDescent="0.2">
      <c r="A263" s="529" t="s">
        <v>8832</v>
      </c>
      <c r="B263" s="530" t="s">
        <v>1144</v>
      </c>
      <c r="C263" s="529" t="s">
        <v>276</v>
      </c>
      <c r="D263" s="532">
        <v>38.090000000000003</v>
      </c>
      <c r="E263" s="532">
        <v>34.28</v>
      </c>
      <c r="F263" s="532">
        <v>3.81</v>
      </c>
      <c r="G263" s="533" t="s">
        <v>1145</v>
      </c>
      <c r="I263" s="529" t="s">
        <v>8833</v>
      </c>
      <c r="J263" s="529" t="s">
        <v>1143</v>
      </c>
      <c r="K263" s="531"/>
      <c r="L263" s="559"/>
    </row>
    <row r="264" spans="1:12" customFormat="1" ht="89.25" x14ac:dyDescent="0.2">
      <c r="A264" s="529" t="s">
        <v>8834</v>
      </c>
      <c r="B264" s="530" t="s">
        <v>1148</v>
      </c>
      <c r="C264" s="529" t="s">
        <v>276</v>
      </c>
      <c r="D264" s="532">
        <v>50.510000000000005</v>
      </c>
      <c r="E264" s="532">
        <v>31.46</v>
      </c>
      <c r="F264" s="532">
        <v>19.05</v>
      </c>
      <c r="G264" s="533" t="s">
        <v>1149</v>
      </c>
      <c r="I264" s="529" t="s">
        <v>8835</v>
      </c>
      <c r="J264" s="529" t="s">
        <v>1147</v>
      </c>
      <c r="K264" s="531"/>
      <c r="L264" s="559"/>
    </row>
    <row r="265" spans="1:12" customFormat="1" ht="63.75" x14ac:dyDescent="0.2">
      <c r="A265" s="529" t="s">
        <v>8836</v>
      </c>
      <c r="B265" s="530" t="s">
        <v>8837</v>
      </c>
      <c r="C265" s="529" t="s">
        <v>276</v>
      </c>
      <c r="D265" s="532">
        <v>34.730000000000004</v>
      </c>
      <c r="E265" s="532">
        <v>13.89</v>
      </c>
      <c r="F265" s="532">
        <v>20.84</v>
      </c>
      <c r="G265" s="533" t="s">
        <v>1153</v>
      </c>
      <c r="I265" s="529" t="s">
        <v>8838</v>
      </c>
      <c r="J265" s="529" t="s">
        <v>1151</v>
      </c>
      <c r="K265" s="531"/>
      <c r="L265" s="559"/>
    </row>
    <row r="266" spans="1:12" customFormat="1" ht="38.25" x14ac:dyDescent="0.2">
      <c r="A266" s="529" t="s">
        <v>8839</v>
      </c>
      <c r="B266" s="530" t="s">
        <v>1156</v>
      </c>
      <c r="C266" s="529" t="s">
        <v>276</v>
      </c>
      <c r="D266" s="532">
        <v>21.9</v>
      </c>
      <c r="E266" s="532">
        <v>12.8</v>
      </c>
      <c r="F266" s="532">
        <v>9.1</v>
      </c>
      <c r="G266" s="533" t="s">
        <v>1157</v>
      </c>
      <c r="I266" s="529" t="s">
        <v>8840</v>
      </c>
      <c r="J266" s="529" t="s">
        <v>1155</v>
      </c>
      <c r="K266" s="531"/>
      <c r="L266" s="559"/>
    </row>
    <row r="267" spans="1:12" customFormat="1" ht="51" x14ac:dyDescent="0.2">
      <c r="A267" s="529" t="s">
        <v>8841</v>
      </c>
      <c r="B267" s="530" t="s">
        <v>1160</v>
      </c>
      <c r="C267" s="529" t="s">
        <v>276</v>
      </c>
      <c r="D267" s="532">
        <v>13.36</v>
      </c>
      <c r="E267" s="532">
        <v>8.82</v>
      </c>
      <c r="F267" s="532">
        <v>4.54</v>
      </c>
      <c r="G267" s="533" t="s">
        <v>1161</v>
      </c>
      <c r="I267" s="529" t="s">
        <v>8842</v>
      </c>
      <c r="J267" s="529" t="s">
        <v>1159</v>
      </c>
      <c r="K267" s="531"/>
      <c r="L267" s="559"/>
    </row>
    <row r="268" spans="1:12" customFormat="1" ht="38.25" x14ac:dyDescent="0.2">
      <c r="A268" s="529" t="s">
        <v>8843</v>
      </c>
      <c r="B268" s="530" t="s">
        <v>1164</v>
      </c>
      <c r="C268" s="529" t="s">
        <v>641</v>
      </c>
      <c r="D268" s="532">
        <v>24.57</v>
      </c>
      <c r="E268" s="532">
        <v>9.83</v>
      </c>
      <c r="F268" s="532">
        <v>14.74</v>
      </c>
      <c r="G268" s="533" t="s">
        <v>1165</v>
      </c>
      <c r="I268" s="529" t="s">
        <v>8844</v>
      </c>
      <c r="J268" s="529" t="s">
        <v>1163</v>
      </c>
      <c r="K268" s="531"/>
      <c r="L268" s="559"/>
    </row>
    <row r="269" spans="1:12" customFormat="1" ht="63.75" x14ac:dyDescent="0.2">
      <c r="A269" s="529" t="s">
        <v>8845</v>
      </c>
      <c r="B269" s="530" t="s">
        <v>1168</v>
      </c>
      <c r="C269" s="529" t="s">
        <v>641</v>
      </c>
      <c r="D269" s="532">
        <v>32.049999999999997</v>
      </c>
      <c r="E269" s="532">
        <v>12.82</v>
      </c>
      <c r="F269" s="532">
        <v>19.23</v>
      </c>
      <c r="G269" s="533" t="s">
        <v>1169</v>
      </c>
      <c r="I269" s="529" t="s">
        <v>8846</v>
      </c>
      <c r="J269" s="529" t="s">
        <v>1167</v>
      </c>
      <c r="K269" s="531"/>
      <c r="L269" s="559"/>
    </row>
    <row r="270" spans="1:12" customFormat="1" ht="38.25" x14ac:dyDescent="0.2">
      <c r="A270" s="529" t="s">
        <v>8847</v>
      </c>
      <c r="B270" s="530" t="s">
        <v>1172</v>
      </c>
      <c r="C270" s="529" t="s">
        <v>641</v>
      </c>
      <c r="D270" s="532">
        <v>128.47999999999999</v>
      </c>
      <c r="E270" s="532">
        <v>8.1199999999999992</v>
      </c>
      <c r="F270" s="532">
        <v>120.36</v>
      </c>
      <c r="G270" s="533" t="s">
        <v>1173</v>
      </c>
      <c r="I270" s="529" t="s">
        <v>8848</v>
      </c>
      <c r="J270" s="529" t="s">
        <v>1171</v>
      </c>
      <c r="K270" s="531"/>
      <c r="L270" s="559"/>
    </row>
    <row r="271" spans="1:12" customFormat="1" ht="38.25" x14ac:dyDescent="0.2">
      <c r="A271" s="529" t="s">
        <v>8849</v>
      </c>
      <c r="B271" s="530" t="s">
        <v>1179</v>
      </c>
      <c r="C271" s="529" t="s">
        <v>276</v>
      </c>
      <c r="D271" s="532">
        <v>24.04</v>
      </c>
      <c r="E271" s="532">
        <v>9.6199999999999992</v>
      </c>
      <c r="F271" s="532">
        <v>14.42</v>
      </c>
      <c r="G271" s="533" t="s">
        <v>1180</v>
      </c>
      <c r="I271" s="529" t="s">
        <v>8850</v>
      </c>
      <c r="J271" s="529" t="s">
        <v>1178</v>
      </c>
      <c r="K271" s="531"/>
      <c r="L271" s="559"/>
    </row>
    <row r="272" spans="1:12" customFormat="1" ht="51" x14ac:dyDescent="0.2">
      <c r="A272" s="529" t="s">
        <v>8851</v>
      </c>
      <c r="B272" s="530" t="s">
        <v>1183</v>
      </c>
      <c r="C272" s="529" t="s">
        <v>276</v>
      </c>
      <c r="D272" s="532">
        <v>18.119999999999997</v>
      </c>
      <c r="E272" s="532">
        <v>7.25</v>
      </c>
      <c r="F272" s="532">
        <v>10.87</v>
      </c>
      <c r="G272" s="533" t="s">
        <v>8852</v>
      </c>
      <c r="I272" s="529" t="s">
        <v>8853</v>
      </c>
      <c r="J272" s="529" t="s">
        <v>1182</v>
      </c>
      <c r="K272" s="531"/>
      <c r="L272" s="559"/>
    </row>
    <row r="273" spans="1:12" customFormat="1" ht="63.75" x14ac:dyDescent="0.2">
      <c r="A273" s="529" t="s">
        <v>8854</v>
      </c>
      <c r="B273" s="530" t="s">
        <v>1187</v>
      </c>
      <c r="C273" s="529" t="s">
        <v>276</v>
      </c>
      <c r="D273" s="532">
        <v>14.96</v>
      </c>
      <c r="E273" s="532">
        <v>5.99</v>
      </c>
      <c r="F273" s="532">
        <v>8.9700000000000006</v>
      </c>
      <c r="G273" s="533" t="s">
        <v>1188</v>
      </c>
      <c r="I273" s="529" t="s">
        <v>8855</v>
      </c>
      <c r="J273" s="529" t="s">
        <v>1186</v>
      </c>
      <c r="K273" s="531"/>
      <c r="L273" s="559"/>
    </row>
    <row r="274" spans="1:12" customFormat="1" ht="38.25" x14ac:dyDescent="0.2">
      <c r="A274" s="529" t="s">
        <v>8856</v>
      </c>
      <c r="B274" s="530" t="s">
        <v>1191</v>
      </c>
      <c r="C274" s="529" t="s">
        <v>276</v>
      </c>
      <c r="D274" s="532">
        <v>6.02</v>
      </c>
      <c r="E274" s="532">
        <v>0.6</v>
      </c>
      <c r="F274" s="532">
        <v>5.42</v>
      </c>
      <c r="G274" s="533" t="s">
        <v>1192</v>
      </c>
      <c r="I274" s="529" t="s">
        <v>8857</v>
      </c>
      <c r="J274" s="529" t="s">
        <v>1190</v>
      </c>
      <c r="K274" s="531"/>
      <c r="L274" s="559"/>
    </row>
    <row r="275" spans="1:12" customFormat="1" ht="51" x14ac:dyDescent="0.2">
      <c r="A275" s="529" t="s">
        <v>8858</v>
      </c>
      <c r="B275" s="530" t="s">
        <v>1195</v>
      </c>
      <c r="C275" s="529" t="s">
        <v>276</v>
      </c>
      <c r="D275" s="532">
        <v>8.2200000000000006</v>
      </c>
      <c r="E275" s="532">
        <v>0.82</v>
      </c>
      <c r="F275" s="532">
        <v>7.4</v>
      </c>
      <c r="G275" s="533" t="s">
        <v>1196</v>
      </c>
      <c r="I275" s="529" t="s">
        <v>8859</v>
      </c>
      <c r="J275" s="529" t="s">
        <v>1194</v>
      </c>
      <c r="K275" s="531"/>
      <c r="L275" s="559"/>
    </row>
    <row r="276" spans="1:12" customFormat="1" ht="114.75" x14ac:dyDescent="0.2">
      <c r="A276" s="529" t="s">
        <v>8860</v>
      </c>
      <c r="B276" s="530" t="s">
        <v>1199</v>
      </c>
      <c r="C276" s="529" t="s">
        <v>276</v>
      </c>
      <c r="D276" s="532">
        <v>26.72</v>
      </c>
      <c r="E276" s="532">
        <v>10.69</v>
      </c>
      <c r="F276" s="532">
        <v>16.03</v>
      </c>
      <c r="G276" s="533" t="s">
        <v>1200</v>
      </c>
      <c r="I276" s="529" t="s">
        <v>8861</v>
      </c>
      <c r="J276" s="529" t="s">
        <v>1198</v>
      </c>
      <c r="K276" s="531"/>
      <c r="L276" s="559"/>
    </row>
    <row r="277" spans="1:12" customFormat="1" ht="76.5" x14ac:dyDescent="0.2">
      <c r="A277" s="529" t="s">
        <v>8862</v>
      </c>
      <c r="B277" s="530" t="s">
        <v>1203</v>
      </c>
      <c r="C277" s="529" t="s">
        <v>276</v>
      </c>
      <c r="D277" s="532">
        <v>120.87</v>
      </c>
      <c r="E277" s="532">
        <v>72.12</v>
      </c>
      <c r="F277" s="532">
        <v>48.75</v>
      </c>
      <c r="G277" s="533" t="s">
        <v>1204</v>
      </c>
      <c r="I277" s="529" t="s">
        <v>8863</v>
      </c>
      <c r="J277" s="529" t="s">
        <v>1202</v>
      </c>
      <c r="K277" s="531"/>
      <c r="L277" s="559"/>
    </row>
    <row r="278" spans="1:12" customFormat="1" ht="25.5" x14ac:dyDescent="0.2">
      <c r="A278" s="529" t="s">
        <v>8864</v>
      </c>
      <c r="B278" s="530" t="s">
        <v>1207</v>
      </c>
      <c r="C278" s="529" t="s">
        <v>276</v>
      </c>
      <c r="D278" s="532">
        <v>45.41</v>
      </c>
      <c r="E278" s="532">
        <v>16.03</v>
      </c>
      <c r="F278" s="532">
        <v>29.38</v>
      </c>
      <c r="G278" s="533" t="s">
        <v>1208</v>
      </c>
      <c r="I278" s="529" t="s">
        <v>8865</v>
      </c>
      <c r="J278" s="529" t="s">
        <v>1206</v>
      </c>
      <c r="K278" s="531"/>
      <c r="L278" s="559"/>
    </row>
    <row r="279" spans="1:12" customFormat="1" ht="102" x14ac:dyDescent="0.2">
      <c r="A279" s="529" t="s">
        <v>8866</v>
      </c>
      <c r="B279" s="530" t="s">
        <v>1211</v>
      </c>
      <c r="C279" s="529" t="s">
        <v>276</v>
      </c>
      <c r="D279" s="532">
        <v>22.43</v>
      </c>
      <c r="E279" s="532">
        <v>13.46</v>
      </c>
      <c r="F279" s="532">
        <v>8.9700000000000006</v>
      </c>
      <c r="G279" s="533" t="s">
        <v>1212</v>
      </c>
      <c r="I279" s="529" t="s">
        <v>8867</v>
      </c>
      <c r="J279" s="529" t="s">
        <v>1210</v>
      </c>
      <c r="K279" s="531"/>
      <c r="L279" s="559"/>
    </row>
    <row r="280" spans="1:12" customFormat="1" ht="114.75" x14ac:dyDescent="0.2">
      <c r="A280" s="529" t="s">
        <v>8868</v>
      </c>
      <c r="B280" s="530" t="s">
        <v>1215</v>
      </c>
      <c r="C280" s="529" t="s">
        <v>641</v>
      </c>
      <c r="D280" s="532">
        <v>16.03</v>
      </c>
      <c r="E280" s="532">
        <v>9.6199999999999992</v>
      </c>
      <c r="F280" s="532">
        <v>6.41</v>
      </c>
      <c r="G280" s="533" t="s">
        <v>1216</v>
      </c>
      <c r="I280" s="529" t="s">
        <v>8869</v>
      </c>
      <c r="J280" s="529" t="s">
        <v>1214</v>
      </c>
      <c r="K280" s="531"/>
      <c r="L280" s="559"/>
    </row>
    <row r="281" spans="1:12" customFormat="1" ht="63.75" x14ac:dyDescent="0.2">
      <c r="A281" s="529" t="s">
        <v>8870</v>
      </c>
      <c r="B281" s="530" t="s">
        <v>1219</v>
      </c>
      <c r="C281" s="529" t="s">
        <v>641</v>
      </c>
      <c r="D281" s="532">
        <v>30.98</v>
      </c>
      <c r="E281" s="532">
        <v>18.59</v>
      </c>
      <c r="F281" s="532">
        <v>12.39</v>
      </c>
      <c r="G281" s="533" t="s">
        <v>1220</v>
      </c>
      <c r="I281" s="529" t="s">
        <v>8871</v>
      </c>
      <c r="J281" s="529" t="s">
        <v>1218</v>
      </c>
      <c r="K281" s="531"/>
      <c r="L281" s="559"/>
    </row>
    <row r="282" spans="1:12" customFormat="1" ht="38.25" x14ac:dyDescent="0.2">
      <c r="A282" s="529" t="s">
        <v>8872</v>
      </c>
      <c r="B282" s="530" t="s">
        <v>1226</v>
      </c>
      <c r="C282" s="529" t="s">
        <v>276</v>
      </c>
      <c r="D282" s="532">
        <v>50.75</v>
      </c>
      <c r="E282" s="532">
        <v>20.3</v>
      </c>
      <c r="F282" s="532">
        <v>30.45</v>
      </c>
      <c r="G282" s="533" t="s">
        <v>1227</v>
      </c>
      <c r="I282" s="529" t="s">
        <v>8873</v>
      </c>
      <c r="J282" s="529" t="s">
        <v>1225</v>
      </c>
      <c r="K282" s="531"/>
      <c r="L282" s="559"/>
    </row>
    <row r="283" spans="1:12" customFormat="1" ht="38.25" x14ac:dyDescent="0.2">
      <c r="A283" s="529" t="s">
        <v>8874</v>
      </c>
      <c r="B283" s="530" t="s">
        <v>1230</v>
      </c>
      <c r="C283" s="529" t="s">
        <v>276</v>
      </c>
      <c r="D283" s="532">
        <v>52.89</v>
      </c>
      <c r="E283" s="532">
        <v>21.1</v>
      </c>
      <c r="F283" s="532">
        <v>31.79</v>
      </c>
      <c r="G283" s="533" t="s">
        <v>1231</v>
      </c>
      <c r="I283" s="529" t="s">
        <v>8875</v>
      </c>
      <c r="J283" s="529" t="s">
        <v>1229</v>
      </c>
      <c r="K283" s="531"/>
      <c r="L283" s="559"/>
    </row>
    <row r="284" spans="1:12" customFormat="1" ht="51" x14ac:dyDescent="0.2">
      <c r="A284" s="529" t="s">
        <v>8876</v>
      </c>
      <c r="B284" s="530" t="s">
        <v>1234</v>
      </c>
      <c r="C284" s="529" t="s">
        <v>276</v>
      </c>
      <c r="D284" s="532">
        <v>32.049999999999997</v>
      </c>
      <c r="E284" s="532">
        <v>12.82</v>
      </c>
      <c r="F284" s="532">
        <v>19.23</v>
      </c>
      <c r="G284" s="533" t="s">
        <v>1235</v>
      </c>
      <c r="I284" s="529" t="s">
        <v>8877</v>
      </c>
      <c r="J284" s="529" t="s">
        <v>1233</v>
      </c>
      <c r="K284" s="531"/>
      <c r="L284" s="559"/>
    </row>
    <row r="285" spans="1:12" customFormat="1" ht="89.25" x14ac:dyDescent="0.2">
      <c r="A285" s="529" t="s">
        <v>8878</v>
      </c>
      <c r="B285" s="530" t="s">
        <v>1238</v>
      </c>
      <c r="C285" s="529" t="s">
        <v>276</v>
      </c>
      <c r="D285" s="532">
        <v>48.08</v>
      </c>
      <c r="E285" s="532">
        <v>19.23</v>
      </c>
      <c r="F285" s="532">
        <v>28.85</v>
      </c>
      <c r="G285" s="533" t="s">
        <v>1239</v>
      </c>
      <c r="I285" s="529" t="s">
        <v>8879</v>
      </c>
      <c r="J285" s="529" t="s">
        <v>1237</v>
      </c>
      <c r="K285" s="531"/>
      <c r="L285" s="559"/>
    </row>
    <row r="286" spans="1:12" customFormat="1" ht="153" x14ac:dyDescent="0.2">
      <c r="A286" s="529" t="s">
        <v>8880</v>
      </c>
      <c r="B286" s="530" t="s">
        <v>1242</v>
      </c>
      <c r="C286" s="529" t="s">
        <v>276</v>
      </c>
      <c r="D286" s="532">
        <v>61.44</v>
      </c>
      <c r="E286" s="532">
        <v>36.86</v>
      </c>
      <c r="F286" s="532">
        <v>24.58</v>
      </c>
      <c r="G286" s="533" t="s">
        <v>1243</v>
      </c>
      <c r="I286" s="529" t="s">
        <v>8881</v>
      </c>
      <c r="J286" s="529" t="s">
        <v>1241</v>
      </c>
      <c r="K286" s="531"/>
      <c r="L286" s="559"/>
    </row>
    <row r="287" spans="1:12" customFormat="1" ht="38.25" x14ac:dyDescent="0.2">
      <c r="A287" s="529" t="s">
        <v>8882</v>
      </c>
      <c r="B287" s="530" t="s">
        <v>1246</v>
      </c>
      <c r="C287" s="529" t="s">
        <v>276</v>
      </c>
      <c r="D287" s="532">
        <v>10.709999999999999</v>
      </c>
      <c r="E287" s="532">
        <v>2.68</v>
      </c>
      <c r="F287" s="532">
        <v>8.0299999999999994</v>
      </c>
      <c r="G287" s="533" t="s">
        <v>1247</v>
      </c>
      <c r="I287" s="529" t="s">
        <v>8883</v>
      </c>
      <c r="J287" s="529" t="s">
        <v>1245</v>
      </c>
      <c r="K287" s="531"/>
      <c r="L287" s="559"/>
    </row>
    <row r="288" spans="1:12" customFormat="1" ht="51" x14ac:dyDescent="0.2">
      <c r="A288" s="529" t="s">
        <v>8884</v>
      </c>
      <c r="B288" s="530" t="s">
        <v>1250</v>
      </c>
      <c r="C288" s="529" t="s">
        <v>276</v>
      </c>
      <c r="D288" s="532">
        <v>41.25</v>
      </c>
      <c r="E288" s="532">
        <v>8.25</v>
      </c>
      <c r="F288" s="532">
        <v>33</v>
      </c>
      <c r="G288" s="533" t="s">
        <v>1251</v>
      </c>
      <c r="I288" s="529" t="s">
        <v>8885</v>
      </c>
      <c r="J288" s="529" t="s">
        <v>1249</v>
      </c>
      <c r="K288" s="531"/>
      <c r="L288" s="559"/>
    </row>
    <row r="289" spans="1:12" customFormat="1" ht="51" x14ac:dyDescent="0.2">
      <c r="A289" s="529" t="s">
        <v>8886</v>
      </c>
      <c r="B289" s="530" t="s">
        <v>1257</v>
      </c>
      <c r="C289" s="529" t="s">
        <v>276</v>
      </c>
      <c r="D289" s="532">
        <v>74.800000000000011</v>
      </c>
      <c r="E289" s="532">
        <v>29.92</v>
      </c>
      <c r="F289" s="532">
        <v>44.88</v>
      </c>
      <c r="G289" s="533" t="s">
        <v>1258</v>
      </c>
      <c r="I289" s="529" t="s">
        <v>8887</v>
      </c>
      <c r="J289" s="529" t="s">
        <v>1256</v>
      </c>
      <c r="K289" s="531"/>
      <c r="L289" s="559"/>
    </row>
    <row r="290" spans="1:12" customFormat="1" ht="51" x14ac:dyDescent="0.2">
      <c r="A290" s="529" t="s">
        <v>8888</v>
      </c>
      <c r="B290" s="530" t="s">
        <v>1261</v>
      </c>
      <c r="C290" s="529" t="s">
        <v>276</v>
      </c>
      <c r="D290" s="532">
        <v>40.07</v>
      </c>
      <c r="E290" s="532">
        <v>24.04</v>
      </c>
      <c r="F290" s="532">
        <v>16.03</v>
      </c>
      <c r="G290" s="533" t="s">
        <v>1262</v>
      </c>
      <c r="I290" s="529" t="s">
        <v>8889</v>
      </c>
      <c r="J290" s="529" t="s">
        <v>1260</v>
      </c>
      <c r="K290" s="531"/>
      <c r="L290" s="559"/>
    </row>
    <row r="291" spans="1:12" customFormat="1" ht="63.75" x14ac:dyDescent="0.2">
      <c r="A291" s="529" t="s">
        <v>8890</v>
      </c>
      <c r="B291" s="530" t="s">
        <v>1265</v>
      </c>
      <c r="C291" s="529" t="s">
        <v>276</v>
      </c>
      <c r="D291" s="532">
        <v>20.84</v>
      </c>
      <c r="E291" s="532">
        <v>8.34</v>
      </c>
      <c r="F291" s="532">
        <v>12.5</v>
      </c>
      <c r="G291" s="533" t="s">
        <v>1266</v>
      </c>
      <c r="I291" s="529" t="s">
        <v>8891</v>
      </c>
      <c r="J291" s="529" t="s">
        <v>1264</v>
      </c>
      <c r="K291" s="531"/>
      <c r="L291" s="559"/>
    </row>
    <row r="292" spans="1:12" customFormat="1" ht="76.5" x14ac:dyDescent="0.2">
      <c r="A292" s="529" t="s">
        <v>8892</v>
      </c>
      <c r="B292" s="530" t="s">
        <v>1269</v>
      </c>
      <c r="C292" s="529" t="s">
        <v>276</v>
      </c>
      <c r="D292" s="532">
        <v>22.66</v>
      </c>
      <c r="E292" s="532">
        <v>13.58</v>
      </c>
      <c r="F292" s="532">
        <v>9.08</v>
      </c>
      <c r="G292" s="533" t="s">
        <v>1270</v>
      </c>
      <c r="I292" s="529" t="s">
        <v>8893</v>
      </c>
      <c r="J292" s="529" t="s">
        <v>1268</v>
      </c>
      <c r="K292" s="531"/>
      <c r="L292" s="559"/>
    </row>
    <row r="293" spans="1:12" customFormat="1" ht="76.5" x14ac:dyDescent="0.2">
      <c r="A293" s="529" t="s">
        <v>8894</v>
      </c>
      <c r="B293" s="530" t="s">
        <v>1273</v>
      </c>
      <c r="C293" s="529" t="s">
        <v>276</v>
      </c>
      <c r="D293" s="532">
        <v>15.31</v>
      </c>
      <c r="E293" s="532">
        <v>8.9</v>
      </c>
      <c r="F293" s="532">
        <v>6.41</v>
      </c>
      <c r="G293" s="533" t="s">
        <v>1274</v>
      </c>
      <c r="I293" s="529" t="s">
        <v>8895</v>
      </c>
      <c r="J293" s="529" t="s">
        <v>1272</v>
      </c>
      <c r="K293" s="531"/>
      <c r="L293" s="559"/>
    </row>
    <row r="294" spans="1:12" customFormat="1" ht="89.25" x14ac:dyDescent="0.2">
      <c r="A294" s="529" t="s">
        <v>8896</v>
      </c>
      <c r="B294" s="530" t="s">
        <v>1277</v>
      </c>
      <c r="C294" s="529" t="s">
        <v>276</v>
      </c>
      <c r="D294" s="532">
        <v>46.4</v>
      </c>
      <c r="E294" s="532">
        <v>22.36</v>
      </c>
      <c r="F294" s="532">
        <v>24.04</v>
      </c>
      <c r="G294" s="533" t="s">
        <v>1278</v>
      </c>
      <c r="I294" s="529" t="s">
        <v>8897</v>
      </c>
      <c r="J294" s="529" t="s">
        <v>1276</v>
      </c>
      <c r="K294" s="531"/>
      <c r="L294" s="559"/>
    </row>
    <row r="295" spans="1:12" customFormat="1" ht="63.75" x14ac:dyDescent="0.2">
      <c r="A295" s="529" t="s">
        <v>8898</v>
      </c>
      <c r="B295" s="530" t="s">
        <v>1281</v>
      </c>
      <c r="C295" s="529" t="s">
        <v>276</v>
      </c>
      <c r="D295" s="532">
        <v>9.6199999999999992</v>
      </c>
      <c r="E295" s="532">
        <v>3.85</v>
      </c>
      <c r="F295" s="532">
        <v>5.77</v>
      </c>
      <c r="G295" s="533" t="s">
        <v>1282</v>
      </c>
      <c r="I295" s="529" t="s">
        <v>8899</v>
      </c>
      <c r="J295" s="529" t="s">
        <v>1280</v>
      </c>
      <c r="K295" s="531"/>
      <c r="L295" s="559"/>
    </row>
    <row r="296" spans="1:12" customFormat="1" ht="76.5" x14ac:dyDescent="0.2">
      <c r="A296" s="529" t="s">
        <v>8900</v>
      </c>
      <c r="B296" s="530" t="s">
        <v>1285</v>
      </c>
      <c r="C296" s="529" t="s">
        <v>276</v>
      </c>
      <c r="D296" s="532">
        <v>22.43</v>
      </c>
      <c r="E296" s="532">
        <v>8.9700000000000006</v>
      </c>
      <c r="F296" s="532">
        <v>13.46</v>
      </c>
      <c r="G296" s="533" t="s">
        <v>1286</v>
      </c>
      <c r="I296" s="529" t="s">
        <v>8901</v>
      </c>
      <c r="J296" s="529" t="s">
        <v>1284</v>
      </c>
      <c r="K296" s="531"/>
      <c r="L296" s="559"/>
    </row>
    <row r="297" spans="1:12" customFormat="1" ht="25.5" x14ac:dyDescent="0.2">
      <c r="A297" s="529" t="s">
        <v>8902</v>
      </c>
      <c r="B297" s="530" t="s">
        <v>1289</v>
      </c>
      <c r="C297" s="529" t="s">
        <v>276</v>
      </c>
      <c r="D297" s="532">
        <v>12.82</v>
      </c>
      <c r="E297" s="532">
        <v>7.69</v>
      </c>
      <c r="F297" s="532">
        <v>5.13</v>
      </c>
      <c r="G297" s="533" t="s">
        <v>1290</v>
      </c>
      <c r="I297" s="529" t="s">
        <v>8903</v>
      </c>
      <c r="J297" s="529" t="s">
        <v>1288</v>
      </c>
      <c r="K297" s="531"/>
      <c r="L297" s="559"/>
    </row>
    <row r="298" spans="1:12" customFormat="1" ht="51" x14ac:dyDescent="0.2">
      <c r="A298" s="529" t="s">
        <v>8904</v>
      </c>
      <c r="B298" s="530" t="s">
        <v>1296</v>
      </c>
      <c r="C298" s="529" t="s">
        <v>276</v>
      </c>
      <c r="D298" s="532">
        <v>5.87</v>
      </c>
      <c r="E298" s="532">
        <v>0.57999999999999996</v>
      </c>
      <c r="F298" s="532">
        <v>5.29</v>
      </c>
      <c r="G298" s="533" t="s">
        <v>1297</v>
      </c>
      <c r="I298" s="529" t="s">
        <v>8905</v>
      </c>
      <c r="J298" s="529" t="s">
        <v>1295</v>
      </c>
      <c r="K298" s="531"/>
      <c r="L298" s="559"/>
    </row>
    <row r="299" spans="1:12" customFormat="1" ht="51" x14ac:dyDescent="0.2">
      <c r="A299" s="529" t="s">
        <v>8906</v>
      </c>
      <c r="B299" s="530" t="s">
        <v>1300</v>
      </c>
      <c r="C299" s="529" t="s">
        <v>276</v>
      </c>
      <c r="D299" s="532">
        <v>1.5999999999999999</v>
      </c>
      <c r="E299" s="532">
        <v>0.16</v>
      </c>
      <c r="F299" s="532">
        <v>1.44</v>
      </c>
      <c r="G299" s="533" t="s">
        <v>1301</v>
      </c>
      <c r="I299" s="529" t="s">
        <v>8907</v>
      </c>
      <c r="J299" s="529" t="s">
        <v>1299</v>
      </c>
      <c r="K299" s="531"/>
      <c r="L299" s="559"/>
    </row>
    <row r="300" spans="1:12" customFormat="1" ht="25.5" x14ac:dyDescent="0.2">
      <c r="A300" s="529" t="s">
        <v>8908</v>
      </c>
      <c r="B300" s="530" t="s">
        <v>1304</v>
      </c>
      <c r="C300" s="529" t="s">
        <v>276</v>
      </c>
      <c r="D300" s="532">
        <v>7.16</v>
      </c>
      <c r="E300" s="532">
        <v>5.01</v>
      </c>
      <c r="F300" s="532">
        <v>2.15</v>
      </c>
      <c r="G300" s="533" t="s">
        <v>1305</v>
      </c>
      <c r="I300" s="529" t="s">
        <v>8909</v>
      </c>
      <c r="J300" s="529" t="s">
        <v>1303</v>
      </c>
      <c r="K300" s="531"/>
      <c r="L300" s="559"/>
    </row>
    <row r="301" spans="1:12" customFormat="1" ht="25.5" x14ac:dyDescent="0.2">
      <c r="A301" s="529" t="s">
        <v>8910</v>
      </c>
      <c r="B301" s="530" t="s">
        <v>1308</v>
      </c>
      <c r="C301" s="529" t="s">
        <v>276</v>
      </c>
      <c r="D301" s="532">
        <v>23.759999999999998</v>
      </c>
      <c r="E301" s="532">
        <v>16.63</v>
      </c>
      <c r="F301" s="532">
        <v>7.13</v>
      </c>
      <c r="G301" s="533" t="s">
        <v>1309</v>
      </c>
      <c r="I301" s="529" t="s">
        <v>8911</v>
      </c>
      <c r="J301" s="529" t="s">
        <v>1307</v>
      </c>
      <c r="K301" s="531"/>
      <c r="L301" s="559"/>
    </row>
    <row r="302" spans="1:12" customFormat="1" ht="76.5" x14ac:dyDescent="0.2">
      <c r="A302" s="529" t="s">
        <v>8912</v>
      </c>
      <c r="B302" s="530" t="s">
        <v>1315</v>
      </c>
      <c r="C302" s="529" t="s">
        <v>8171</v>
      </c>
      <c r="D302" s="532">
        <v>3224.1</v>
      </c>
      <c r="E302" s="532">
        <v>2492.1999999999998</v>
      </c>
      <c r="F302" s="532">
        <v>731.9</v>
      </c>
      <c r="G302" s="533" t="s">
        <v>1316</v>
      </c>
      <c r="I302" s="529" t="s">
        <v>8913</v>
      </c>
      <c r="J302" s="529" t="s">
        <v>1314</v>
      </c>
      <c r="K302" s="531"/>
      <c r="L302" s="559"/>
    </row>
    <row r="303" spans="1:12" customFormat="1" ht="76.5" x14ac:dyDescent="0.2">
      <c r="A303" s="529" t="s">
        <v>8914</v>
      </c>
      <c r="B303" s="530" t="s">
        <v>1319</v>
      </c>
      <c r="C303" s="529" t="s">
        <v>8171</v>
      </c>
      <c r="D303" s="532">
        <v>762.76</v>
      </c>
      <c r="E303" s="532">
        <v>495.65</v>
      </c>
      <c r="F303" s="532">
        <v>267.11</v>
      </c>
      <c r="G303" s="533" t="s">
        <v>1320</v>
      </c>
      <c r="I303" s="529" t="s">
        <v>8915</v>
      </c>
      <c r="J303" s="529" t="s">
        <v>1318</v>
      </c>
      <c r="K303" s="531"/>
      <c r="L303" s="559"/>
    </row>
    <row r="304" spans="1:12" customFormat="1" ht="76.5" x14ac:dyDescent="0.2">
      <c r="A304" s="529" t="s">
        <v>8916</v>
      </c>
      <c r="B304" s="530" t="s">
        <v>1323</v>
      </c>
      <c r="C304" s="529" t="s">
        <v>641</v>
      </c>
      <c r="D304" s="532">
        <v>83.88000000000001</v>
      </c>
      <c r="E304" s="532">
        <v>74.260000000000005</v>
      </c>
      <c r="F304" s="532">
        <v>9.6199999999999992</v>
      </c>
      <c r="G304" s="533" t="s">
        <v>1324</v>
      </c>
      <c r="I304" s="529" t="s">
        <v>8917</v>
      </c>
      <c r="J304" s="529" t="s">
        <v>1322</v>
      </c>
      <c r="K304" s="531"/>
      <c r="L304" s="559"/>
    </row>
    <row r="305" spans="1:12" customFormat="1" ht="140.25" x14ac:dyDescent="0.2">
      <c r="A305" s="529" t="s">
        <v>8918</v>
      </c>
      <c r="B305" s="530" t="s">
        <v>1327</v>
      </c>
      <c r="C305" s="529" t="s">
        <v>8171</v>
      </c>
      <c r="D305" s="532">
        <v>188.94</v>
      </c>
      <c r="E305" s="532">
        <v>22.8</v>
      </c>
      <c r="F305" s="532">
        <v>166.14</v>
      </c>
      <c r="G305" s="533" t="s">
        <v>1328</v>
      </c>
      <c r="I305" s="529" t="s">
        <v>8919</v>
      </c>
      <c r="J305" s="529" t="s">
        <v>1326</v>
      </c>
      <c r="K305" s="531"/>
      <c r="L305" s="559"/>
    </row>
    <row r="306" spans="1:12" customFormat="1" ht="89.25" x14ac:dyDescent="0.2">
      <c r="A306" s="529" t="s">
        <v>8920</v>
      </c>
      <c r="B306" s="530" t="s">
        <v>1331</v>
      </c>
      <c r="C306" s="529" t="s">
        <v>8171</v>
      </c>
      <c r="D306" s="532">
        <v>113.25999999999999</v>
      </c>
      <c r="E306" s="532">
        <v>86.55</v>
      </c>
      <c r="F306" s="532">
        <v>26.71</v>
      </c>
      <c r="G306" s="533" t="s">
        <v>1332</v>
      </c>
      <c r="I306" s="529" t="s">
        <v>8921</v>
      </c>
      <c r="J306" s="529" t="s">
        <v>1330</v>
      </c>
      <c r="K306" s="531"/>
      <c r="L306" s="559"/>
    </row>
    <row r="307" spans="1:12" customFormat="1" ht="63.75" x14ac:dyDescent="0.2">
      <c r="A307" s="529" t="s">
        <v>8922</v>
      </c>
      <c r="B307" s="530" t="s">
        <v>1335</v>
      </c>
      <c r="C307" s="529" t="s">
        <v>8171</v>
      </c>
      <c r="D307" s="532">
        <v>168.28</v>
      </c>
      <c r="E307" s="532">
        <v>141.57</v>
      </c>
      <c r="F307" s="532">
        <v>26.71</v>
      </c>
      <c r="G307" s="533" t="s">
        <v>1336</v>
      </c>
      <c r="I307" s="529" t="s">
        <v>8923</v>
      </c>
      <c r="J307" s="529" t="s">
        <v>1334</v>
      </c>
      <c r="K307" s="531"/>
      <c r="L307" s="559"/>
    </row>
    <row r="308" spans="1:12" customFormat="1" ht="63.75" x14ac:dyDescent="0.2">
      <c r="A308" s="529" t="s">
        <v>8924</v>
      </c>
      <c r="B308" s="530" t="s">
        <v>1339</v>
      </c>
      <c r="C308" s="529" t="s">
        <v>8171</v>
      </c>
      <c r="D308" s="532">
        <v>267.11</v>
      </c>
      <c r="E308" s="532">
        <v>240.4</v>
      </c>
      <c r="F308" s="532">
        <v>26.71</v>
      </c>
      <c r="G308" s="533" t="s">
        <v>1340</v>
      </c>
      <c r="I308" s="529" t="s">
        <v>8925</v>
      </c>
      <c r="J308" s="529" t="s">
        <v>1338</v>
      </c>
      <c r="K308" s="531"/>
      <c r="L308" s="559"/>
    </row>
    <row r="309" spans="1:12" customFormat="1" ht="76.5" x14ac:dyDescent="0.2">
      <c r="A309" s="529" t="s">
        <v>8926</v>
      </c>
      <c r="B309" s="530" t="s">
        <v>1343</v>
      </c>
      <c r="C309" s="529" t="s">
        <v>8171</v>
      </c>
      <c r="D309" s="532">
        <v>80.14</v>
      </c>
      <c r="E309" s="532">
        <v>69.45</v>
      </c>
      <c r="F309" s="532">
        <v>10.69</v>
      </c>
      <c r="G309" s="533" t="s">
        <v>1344</v>
      </c>
      <c r="I309" s="529" t="s">
        <v>8927</v>
      </c>
      <c r="J309" s="529" t="s">
        <v>1342</v>
      </c>
      <c r="K309" s="531"/>
      <c r="L309" s="559"/>
    </row>
    <row r="310" spans="1:12" customFormat="1" ht="51" x14ac:dyDescent="0.2">
      <c r="A310" s="529" t="s">
        <v>8928</v>
      </c>
      <c r="B310" s="530" t="s">
        <v>1347</v>
      </c>
      <c r="C310" s="529" t="s">
        <v>8171</v>
      </c>
      <c r="D310" s="532">
        <v>122.87</v>
      </c>
      <c r="E310" s="532">
        <v>98.83</v>
      </c>
      <c r="F310" s="532">
        <v>24.04</v>
      </c>
      <c r="G310" s="533" t="s">
        <v>1348</v>
      </c>
      <c r="I310" s="529" t="s">
        <v>8929</v>
      </c>
      <c r="J310" s="529" t="s">
        <v>1346</v>
      </c>
      <c r="K310" s="531"/>
      <c r="L310" s="559"/>
    </row>
    <row r="311" spans="1:12" customFormat="1" ht="38.25" x14ac:dyDescent="0.2">
      <c r="A311" s="529" t="s">
        <v>8930</v>
      </c>
      <c r="B311" s="530" t="s">
        <v>1351</v>
      </c>
      <c r="C311" s="529" t="s">
        <v>8171</v>
      </c>
      <c r="D311" s="532">
        <v>227.37</v>
      </c>
      <c r="E311" s="532">
        <v>152.58000000000001</v>
      </c>
      <c r="F311" s="532">
        <v>74.790000000000006</v>
      </c>
      <c r="G311" s="533" t="s">
        <v>1352</v>
      </c>
      <c r="I311" s="529" t="s">
        <v>8931</v>
      </c>
      <c r="J311" s="529" t="s">
        <v>1350</v>
      </c>
      <c r="K311" s="531"/>
      <c r="L311" s="559"/>
    </row>
    <row r="312" spans="1:12" customFormat="1" ht="38.25" x14ac:dyDescent="0.2">
      <c r="A312" s="529" t="s">
        <v>8932</v>
      </c>
      <c r="B312" s="530" t="s">
        <v>1355</v>
      </c>
      <c r="C312" s="529" t="s">
        <v>8171</v>
      </c>
      <c r="D312" s="532">
        <v>367.65999999999997</v>
      </c>
      <c r="E312" s="532">
        <v>260.81</v>
      </c>
      <c r="F312" s="532">
        <v>106.85</v>
      </c>
      <c r="G312" s="533" t="s">
        <v>1356</v>
      </c>
      <c r="I312" s="529" t="s">
        <v>8933</v>
      </c>
      <c r="J312" s="529" t="s">
        <v>1354</v>
      </c>
      <c r="K312" s="531"/>
      <c r="L312" s="559"/>
    </row>
    <row r="313" spans="1:12" customFormat="1" ht="25.5" x14ac:dyDescent="0.2">
      <c r="A313" s="529" t="s">
        <v>8934</v>
      </c>
      <c r="B313" s="530" t="s">
        <v>1359</v>
      </c>
      <c r="C313" s="529" t="s">
        <v>8171</v>
      </c>
      <c r="D313" s="532">
        <v>619.51</v>
      </c>
      <c r="E313" s="532">
        <v>512.66</v>
      </c>
      <c r="F313" s="532">
        <v>106.85</v>
      </c>
      <c r="G313" s="533" t="s">
        <v>1360</v>
      </c>
      <c r="I313" s="529" t="s">
        <v>8935</v>
      </c>
      <c r="J313" s="529" t="s">
        <v>1358</v>
      </c>
      <c r="K313" s="531"/>
      <c r="L313" s="559"/>
    </row>
    <row r="314" spans="1:12" customFormat="1" ht="204" x14ac:dyDescent="0.2">
      <c r="A314" s="529" t="s">
        <v>8936</v>
      </c>
      <c r="B314" s="530" t="s">
        <v>1367</v>
      </c>
      <c r="C314" s="529" t="s">
        <v>8171</v>
      </c>
      <c r="D314" s="532">
        <v>1695.8000000000002</v>
      </c>
      <c r="E314" s="532">
        <v>393.61</v>
      </c>
      <c r="F314" s="532">
        <v>1302.19</v>
      </c>
      <c r="G314" s="533" t="s">
        <v>1368</v>
      </c>
      <c r="I314" s="529" t="s">
        <v>8937</v>
      </c>
      <c r="J314" s="529" t="s">
        <v>1366</v>
      </c>
      <c r="K314" s="531"/>
      <c r="L314" s="559"/>
    </row>
    <row r="315" spans="1:12" customFormat="1" ht="76.5" x14ac:dyDescent="0.2">
      <c r="A315" s="529" t="s">
        <v>8938</v>
      </c>
      <c r="B315" s="530" t="s">
        <v>1371</v>
      </c>
      <c r="C315" s="529" t="s">
        <v>641</v>
      </c>
      <c r="D315" s="532">
        <v>37.47</v>
      </c>
      <c r="E315" s="532">
        <v>26.85</v>
      </c>
      <c r="F315" s="532">
        <v>10.62</v>
      </c>
      <c r="G315" s="533" t="s">
        <v>1372</v>
      </c>
      <c r="I315" s="529" t="s">
        <v>8939</v>
      </c>
      <c r="J315" s="529" t="s">
        <v>1370</v>
      </c>
      <c r="K315" s="531"/>
      <c r="L315" s="559"/>
    </row>
    <row r="316" spans="1:12" customFormat="1" ht="38.25" x14ac:dyDescent="0.2">
      <c r="A316" s="529" t="s">
        <v>8940</v>
      </c>
      <c r="B316" s="530" t="s">
        <v>1378</v>
      </c>
      <c r="C316" s="529" t="s">
        <v>8171</v>
      </c>
      <c r="D316" s="532">
        <v>80.14</v>
      </c>
      <c r="E316" s="532">
        <v>58.77</v>
      </c>
      <c r="F316" s="532">
        <v>21.37</v>
      </c>
      <c r="G316" s="533" t="s">
        <v>1379</v>
      </c>
      <c r="I316" s="529" t="s">
        <v>8941</v>
      </c>
      <c r="J316" s="529" t="s">
        <v>1377</v>
      </c>
      <c r="K316" s="531"/>
      <c r="L316" s="559"/>
    </row>
    <row r="317" spans="1:12" customFormat="1" ht="76.5" x14ac:dyDescent="0.2">
      <c r="A317" s="529" t="s">
        <v>8942</v>
      </c>
      <c r="B317" s="530" t="s">
        <v>1382</v>
      </c>
      <c r="C317" s="529" t="s">
        <v>641</v>
      </c>
      <c r="D317" s="532">
        <v>82.8</v>
      </c>
      <c r="E317" s="532">
        <v>45.41</v>
      </c>
      <c r="F317" s="532">
        <v>37.39</v>
      </c>
      <c r="G317" s="533" t="s">
        <v>1383</v>
      </c>
      <c r="I317" s="529" t="s">
        <v>8943</v>
      </c>
      <c r="J317" s="529" t="s">
        <v>1381</v>
      </c>
      <c r="K317" s="531"/>
      <c r="L317" s="559"/>
    </row>
    <row r="318" spans="1:12" customFormat="1" ht="76.5" x14ac:dyDescent="0.2">
      <c r="A318" s="529" t="s">
        <v>8944</v>
      </c>
      <c r="B318" s="530" t="s">
        <v>1386</v>
      </c>
      <c r="C318" s="529" t="s">
        <v>8171</v>
      </c>
      <c r="D318" s="532">
        <v>18.700000000000003</v>
      </c>
      <c r="E318" s="532">
        <v>7.48</v>
      </c>
      <c r="F318" s="532">
        <v>11.22</v>
      </c>
      <c r="G318" s="533" t="s">
        <v>1387</v>
      </c>
      <c r="I318" s="529" t="s">
        <v>8945</v>
      </c>
      <c r="J318" s="529" t="s">
        <v>1385</v>
      </c>
      <c r="K318" s="531"/>
      <c r="L318" s="559"/>
    </row>
    <row r="319" spans="1:12" customFormat="1" ht="25.5" x14ac:dyDescent="0.2">
      <c r="A319" s="529" t="s">
        <v>8946</v>
      </c>
      <c r="B319" s="530" t="s">
        <v>1390</v>
      </c>
      <c r="C319" s="529" t="s">
        <v>8171</v>
      </c>
      <c r="D319" s="532">
        <v>36.33</v>
      </c>
      <c r="E319" s="532">
        <v>14.53</v>
      </c>
      <c r="F319" s="532">
        <v>21.8</v>
      </c>
      <c r="G319" s="533" t="s">
        <v>1391</v>
      </c>
      <c r="I319" s="529" t="s">
        <v>8947</v>
      </c>
      <c r="J319" s="529" t="s">
        <v>1389</v>
      </c>
      <c r="K319" s="531"/>
      <c r="L319" s="559"/>
    </row>
    <row r="320" spans="1:12" customFormat="1" ht="242.25" x14ac:dyDescent="0.2">
      <c r="A320" s="529" t="s">
        <v>8948</v>
      </c>
      <c r="B320" s="530" t="s">
        <v>8949</v>
      </c>
      <c r="C320" s="529" t="s">
        <v>276</v>
      </c>
      <c r="D320" s="532">
        <v>238.8</v>
      </c>
      <c r="E320" s="532">
        <v>143.28</v>
      </c>
      <c r="F320" s="532">
        <v>95.52</v>
      </c>
      <c r="G320" s="533" t="s">
        <v>1403</v>
      </c>
      <c r="I320" s="529" t="s">
        <v>8950</v>
      </c>
      <c r="J320" s="529" t="s">
        <v>1401</v>
      </c>
      <c r="K320" s="531"/>
      <c r="L320" s="559"/>
    </row>
    <row r="321" spans="1:12" customFormat="1" ht="242.25" x14ac:dyDescent="0.2">
      <c r="A321" s="529" t="s">
        <v>8951</v>
      </c>
      <c r="B321" s="530" t="s">
        <v>8952</v>
      </c>
      <c r="C321" s="529" t="s">
        <v>276</v>
      </c>
      <c r="D321" s="532">
        <v>259.63</v>
      </c>
      <c r="E321" s="532">
        <v>155.78</v>
      </c>
      <c r="F321" s="532">
        <v>103.85</v>
      </c>
      <c r="G321" s="533" t="s">
        <v>1407</v>
      </c>
      <c r="I321" s="529" t="s">
        <v>8953</v>
      </c>
      <c r="J321" s="529" t="s">
        <v>1405</v>
      </c>
      <c r="K321" s="531"/>
      <c r="L321" s="559"/>
    </row>
    <row r="322" spans="1:12" customFormat="1" ht="267.75" x14ac:dyDescent="0.2">
      <c r="A322" s="529" t="s">
        <v>8954</v>
      </c>
      <c r="B322" s="530" t="s">
        <v>8955</v>
      </c>
      <c r="C322" s="529" t="s">
        <v>276</v>
      </c>
      <c r="D322" s="532">
        <v>235.92000000000002</v>
      </c>
      <c r="E322" s="532">
        <v>141.68</v>
      </c>
      <c r="F322" s="532">
        <v>94.24</v>
      </c>
      <c r="G322" s="533" t="s">
        <v>1411</v>
      </c>
      <c r="I322" s="529" t="s">
        <v>8956</v>
      </c>
      <c r="J322" s="529" t="s">
        <v>1409</v>
      </c>
      <c r="K322" s="531"/>
      <c r="L322" s="559"/>
    </row>
    <row r="323" spans="1:12" customFormat="1" ht="204" x14ac:dyDescent="0.2">
      <c r="A323" s="529" t="s">
        <v>8957</v>
      </c>
      <c r="B323" s="530" t="s">
        <v>1418</v>
      </c>
      <c r="C323" s="529" t="s">
        <v>276</v>
      </c>
      <c r="D323" s="532">
        <v>245.75</v>
      </c>
      <c r="E323" s="532">
        <v>147.44999999999999</v>
      </c>
      <c r="F323" s="532">
        <v>98.3</v>
      </c>
      <c r="G323" s="533" t="s">
        <v>1419</v>
      </c>
      <c r="I323" s="529" t="s">
        <v>8958</v>
      </c>
      <c r="J323" s="529" t="s">
        <v>1417</v>
      </c>
      <c r="K323" s="531"/>
      <c r="L323" s="559"/>
    </row>
    <row r="324" spans="1:12" customFormat="1" ht="204" x14ac:dyDescent="0.2">
      <c r="A324" s="529" t="s">
        <v>8959</v>
      </c>
      <c r="B324" s="530" t="s">
        <v>1422</v>
      </c>
      <c r="C324" s="529" t="s">
        <v>276</v>
      </c>
      <c r="D324" s="532">
        <v>240.4</v>
      </c>
      <c r="E324" s="532">
        <v>96.16</v>
      </c>
      <c r="F324" s="532">
        <v>144.24</v>
      </c>
      <c r="G324" s="533" t="s">
        <v>1423</v>
      </c>
      <c r="I324" s="529" t="s">
        <v>8960</v>
      </c>
      <c r="J324" s="529" t="s">
        <v>1421</v>
      </c>
      <c r="K324" s="531"/>
      <c r="L324" s="559"/>
    </row>
    <row r="325" spans="1:12" customFormat="1" ht="76.5" x14ac:dyDescent="0.2">
      <c r="A325" s="529" t="s">
        <v>8961</v>
      </c>
      <c r="B325" s="530" t="s">
        <v>1426</v>
      </c>
      <c r="C325" s="529" t="s">
        <v>276</v>
      </c>
      <c r="D325" s="532">
        <v>21.37</v>
      </c>
      <c r="E325" s="532">
        <v>12.82</v>
      </c>
      <c r="F325" s="532">
        <v>8.5500000000000007</v>
      </c>
      <c r="G325" s="533" t="s">
        <v>1427</v>
      </c>
      <c r="I325" s="529" t="s">
        <v>8962</v>
      </c>
      <c r="J325" s="529" t="s">
        <v>1425</v>
      </c>
      <c r="K325" s="531"/>
      <c r="L325" s="559"/>
    </row>
    <row r="326" spans="1:12" customFormat="1" ht="51" x14ac:dyDescent="0.2">
      <c r="A326" s="529" t="s">
        <v>8963</v>
      </c>
      <c r="B326" s="530" t="s">
        <v>1430</v>
      </c>
      <c r="C326" s="529" t="s">
        <v>276</v>
      </c>
      <c r="D326" s="532">
        <v>186.98000000000002</v>
      </c>
      <c r="E326" s="532">
        <v>112.19</v>
      </c>
      <c r="F326" s="532">
        <v>74.790000000000006</v>
      </c>
      <c r="G326" s="533" t="s">
        <v>1431</v>
      </c>
      <c r="I326" s="529" t="s">
        <v>8964</v>
      </c>
      <c r="J326" s="529" t="s">
        <v>1429</v>
      </c>
      <c r="K326" s="531"/>
      <c r="L326" s="559"/>
    </row>
    <row r="327" spans="1:12" customFormat="1" ht="51" x14ac:dyDescent="0.2">
      <c r="A327" s="529" t="s">
        <v>8965</v>
      </c>
      <c r="B327" s="530" t="s">
        <v>1434</v>
      </c>
      <c r="C327" s="529" t="s">
        <v>276</v>
      </c>
      <c r="D327" s="532">
        <v>7.6</v>
      </c>
      <c r="E327" s="532"/>
      <c r="F327" s="532">
        <v>7.6</v>
      </c>
      <c r="G327" s="533" t="s">
        <v>1435</v>
      </c>
      <c r="I327" s="529" t="s">
        <v>8966</v>
      </c>
      <c r="J327" s="529" t="s">
        <v>1433</v>
      </c>
      <c r="K327" s="531"/>
      <c r="L327" s="559"/>
    </row>
    <row r="328" spans="1:12" customFormat="1" ht="51" x14ac:dyDescent="0.2">
      <c r="A328" s="529" t="s">
        <v>8967</v>
      </c>
      <c r="B328" s="530" t="s">
        <v>1438</v>
      </c>
      <c r="C328" s="529" t="s">
        <v>276</v>
      </c>
      <c r="D328" s="532">
        <v>4.54</v>
      </c>
      <c r="E328" s="532">
        <v>2.72</v>
      </c>
      <c r="F328" s="532">
        <v>1.82</v>
      </c>
      <c r="G328" s="533" t="s">
        <v>1439</v>
      </c>
      <c r="I328" s="529" t="s">
        <v>8968</v>
      </c>
      <c r="J328" s="529" t="s">
        <v>1437</v>
      </c>
      <c r="K328" s="531"/>
      <c r="L328" s="559"/>
    </row>
    <row r="329" spans="1:12" customFormat="1" ht="51" x14ac:dyDescent="0.2">
      <c r="A329" s="529" t="s">
        <v>8969</v>
      </c>
      <c r="B329" s="530" t="s">
        <v>1442</v>
      </c>
      <c r="C329" s="529" t="s">
        <v>276</v>
      </c>
      <c r="D329" s="532">
        <v>6.48</v>
      </c>
      <c r="E329" s="532"/>
      <c r="F329" s="532">
        <v>6.48</v>
      </c>
      <c r="G329" s="533" t="s">
        <v>1443</v>
      </c>
      <c r="I329" s="529" t="s">
        <v>8970</v>
      </c>
      <c r="J329" s="529" t="s">
        <v>1441</v>
      </c>
      <c r="K329" s="531"/>
      <c r="L329" s="559"/>
    </row>
    <row r="330" spans="1:12" customFormat="1" ht="25.5" x14ac:dyDescent="0.2">
      <c r="A330" s="529" t="s">
        <v>8971</v>
      </c>
      <c r="B330" s="530" t="s">
        <v>1446</v>
      </c>
      <c r="C330" s="529" t="s">
        <v>276</v>
      </c>
      <c r="D330" s="532">
        <v>7.48</v>
      </c>
      <c r="E330" s="532">
        <v>4.49</v>
      </c>
      <c r="F330" s="532">
        <v>2.99</v>
      </c>
      <c r="G330" s="533" t="s">
        <v>1447</v>
      </c>
      <c r="I330" s="529" t="s">
        <v>8972</v>
      </c>
      <c r="J330" s="529" t="s">
        <v>1445</v>
      </c>
      <c r="K330" s="531"/>
      <c r="L330" s="559"/>
    </row>
    <row r="331" spans="1:12" customFormat="1" ht="89.25" x14ac:dyDescent="0.2">
      <c r="A331" s="529" t="s">
        <v>8973</v>
      </c>
      <c r="B331" s="530" t="s">
        <v>1450</v>
      </c>
      <c r="C331" s="529" t="s">
        <v>276</v>
      </c>
      <c r="D331" s="532">
        <v>7.48</v>
      </c>
      <c r="E331" s="532">
        <v>4.49</v>
      </c>
      <c r="F331" s="532">
        <v>2.99</v>
      </c>
      <c r="G331" s="533" t="s">
        <v>1451</v>
      </c>
      <c r="I331" s="529" t="s">
        <v>8974</v>
      </c>
      <c r="J331" s="529" t="s">
        <v>1449</v>
      </c>
      <c r="K331" s="531"/>
      <c r="L331" s="559"/>
    </row>
    <row r="332" spans="1:12" customFormat="1" ht="89.25" x14ac:dyDescent="0.2">
      <c r="A332" s="529" t="s">
        <v>8975</v>
      </c>
      <c r="B332" s="530" t="s">
        <v>1454</v>
      </c>
      <c r="C332" s="529" t="s">
        <v>276</v>
      </c>
      <c r="D332" s="532">
        <v>160</v>
      </c>
      <c r="E332" s="532">
        <v>56</v>
      </c>
      <c r="F332" s="532">
        <v>104</v>
      </c>
      <c r="G332" s="533" t="s">
        <v>1455</v>
      </c>
      <c r="I332" s="529" t="s">
        <v>8976</v>
      </c>
      <c r="J332" s="529" t="s">
        <v>1453</v>
      </c>
      <c r="K332" s="531"/>
      <c r="L332" s="559"/>
    </row>
    <row r="333" spans="1:12" customFormat="1" ht="38.25" x14ac:dyDescent="0.2">
      <c r="A333" s="529" t="s">
        <v>8977</v>
      </c>
      <c r="B333" s="530" t="s">
        <v>1461</v>
      </c>
      <c r="C333" s="529" t="s">
        <v>276</v>
      </c>
      <c r="D333" s="532">
        <v>695.75</v>
      </c>
      <c r="E333" s="532">
        <v>417.45</v>
      </c>
      <c r="F333" s="532">
        <v>278.3</v>
      </c>
      <c r="G333" s="533" t="s">
        <v>1462</v>
      </c>
      <c r="I333" s="529" t="s">
        <v>8978</v>
      </c>
      <c r="J333" s="529" t="s">
        <v>1460</v>
      </c>
      <c r="K333" s="531"/>
      <c r="L333" s="559"/>
    </row>
    <row r="334" spans="1:12" customFormat="1" ht="51" x14ac:dyDescent="0.2">
      <c r="A334" s="529" t="s">
        <v>8979</v>
      </c>
      <c r="B334" s="530" t="s">
        <v>1465</v>
      </c>
      <c r="C334" s="529" t="s">
        <v>276</v>
      </c>
      <c r="D334" s="532">
        <v>785.5</v>
      </c>
      <c r="E334" s="532">
        <v>471.3</v>
      </c>
      <c r="F334" s="532">
        <v>314.2</v>
      </c>
      <c r="G334" s="533" t="s">
        <v>1466</v>
      </c>
      <c r="I334" s="529" t="s">
        <v>8980</v>
      </c>
      <c r="J334" s="529" t="s">
        <v>1464</v>
      </c>
      <c r="K334" s="531"/>
      <c r="L334" s="559"/>
    </row>
    <row r="335" spans="1:12" customFormat="1" ht="63.75" x14ac:dyDescent="0.2">
      <c r="A335" s="529" t="s">
        <v>8981</v>
      </c>
      <c r="B335" s="530" t="s">
        <v>1469</v>
      </c>
      <c r="C335" s="529" t="s">
        <v>276</v>
      </c>
      <c r="D335" s="532">
        <v>696.89</v>
      </c>
      <c r="E335" s="532">
        <v>471.3</v>
      </c>
      <c r="F335" s="532">
        <v>225.59</v>
      </c>
      <c r="G335" s="533" t="s">
        <v>1470</v>
      </c>
      <c r="I335" s="529" t="s">
        <v>8982</v>
      </c>
      <c r="J335" s="529" t="s">
        <v>1468</v>
      </c>
      <c r="K335" s="531"/>
      <c r="L335" s="559"/>
    </row>
    <row r="336" spans="1:12" customFormat="1" ht="63.75" x14ac:dyDescent="0.2">
      <c r="A336" s="529" t="s">
        <v>8983</v>
      </c>
      <c r="B336" s="530" t="s">
        <v>1473</v>
      </c>
      <c r="C336" s="529" t="s">
        <v>276</v>
      </c>
      <c r="D336" s="532">
        <v>484.53999999999996</v>
      </c>
      <c r="E336" s="532">
        <v>327.69</v>
      </c>
      <c r="F336" s="532">
        <v>156.85</v>
      </c>
      <c r="G336" s="533" t="s">
        <v>1474</v>
      </c>
      <c r="I336" s="529" t="s">
        <v>8984</v>
      </c>
      <c r="J336" s="529" t="s">
        <v>1472</v>
      </c>
      <c r="K336" s="531"/>
      <c r="L336" s="559"/>
    </row>
    <row r="337" spans="1:12" customFormat="1" ht="76.5" x14ac:dyDescent="0.2">
      <c r="A337" s="529" t="s">
        <v>8985</v>
      </c>
      <c r="B337" s="530" t="s">
        <v>1480</v>
      </c>
      <c r="C337" s="529" t="s">
        <v>276</v>
      </c>
      <c r="D337" s="532">
        <v>86.33</v>
      </c>
      <c r="E337" s="532">
        <v>77.7</v>
      </c>
      <c r="F337" s="532">
        <v>8.6300000000000008</v>
      </c>
      <c r="G337" s="533" t="s">
        <v>1481</v>
      </c>
      <c r="I337" s="529" t="s">
        <v>8986</v>
      </c>
      <c r="J337" s="529" t="s">
        <v>1479</v>
      </c>
      <c r="K337" s="531"/>
      <c r="L337" s="559"/>
    </row>
    <row r="338" spans="1:12" customFormat="1" ht="63.75" x14ac:dyDescent="0.2">
      <c r="A338" s="529" t="s">
        <v>8987</v>
      </c>
      <c r="B338" s="530" t="s">
        <v>1484</v>
      </c>
      <c r="C338" s="529" t="s">
        <v>8171</v>
      </c>
      <c r="D338" s="532">
        <v>190.42999999999998</v>
      </c>
      <c r="E338" s="532">
        <v>171.39</v>
      </c>
      <c r="F338" s="532">
        <v>19.04</v>
      </c>
      <c r="G338" s="533" t="s">
        <v>1485</v>
      </c>
      <c r="I338" s="529" t="s">
        <v>8988</v>
      </c>
      <c r="J338" s="529" t="s">
        <v>1483</v>
      </c>
      <c r="K338" s="531"/>
      <c r="L338" s="559"/>
    </row>
    <row r="339" spans="1:12" customFormat="1" ht="38.25" x14ac:dyDescent="0.2">
      <c r="A339" s="529" t="s">
        <v>8989</v>
      </c>
      <c r="B339" s="530" t="s">
        <v>1488</v>
      </c>
      <c r="C339" s="529" t="s">
        <v>276</v>
      </c>
      <c r="D339" s="532">
        <v>59.38</v>
      </c>
      <c r="E339" s="532"/>
      <c r="F339" s="532">
        <v>59.38</v>
      </c>
      <c r="G339" s="533" t="s">
        <v>8990</v>
      </c>
      <c r="I339" s="529" t="s">
        <v>8991</v>
      </c>
      <c r="J339" s="529" t="s">
        <v>1487</v>
      </c>
      <c r="K339" s="531"/>
      <c r="L339" s="559"/>
    </row>
    <row r="340" spans="1:12" customFormat="1" ht="38.25" x14ac:dyDescent="0.2">
      <c r="A340" s="529" t="s">
        <v>8992</v>
      </c>
      <c r="B340" s="530" t="s">
        <v>1492</v>
      </c>
      <c r="C340" s="529" t="s">
        <v>276</v>
      </c>
      <c r="D340" s="532">
        <v>73.75</v>
      </c>
      <c r="E340" s="532"/>
      <c r="F340" s="532">
        <v>73.75</v>
      </c>
      <c r="G340" s="533" t="s">
        <v>8993</v>
      </c>
      <c r="I340" s="529" t="s">
        <v>8994</v>
      </c>
      <c r="J340" s="529" t="s">
        <v>1491</v>
      </c>
      <c r="K340" s="531"/>
      <c r="L340" s="559"/>
    </row>
    <row r="341" spans="1:12" customFormat="1" ht="25.5" x14ac:dyDescent="0.2">
      <c r="A341" s="529" t="s">
        <v>8995</v>
      </c>
      <c r="B341" s="530" t="s">
        <v>1496</v>
      </c>
      <c r="C341" s="529" t="s">
        <v>641</v>
      </c>
      <c r="D341" s="532">
        <v>291.99</v>
      </c>
      <c r="E341" s="532">
        <v>270.79000000000002</v>
      </c>
      <c r="F341" s="532">
        <v>21.2</v>
      </c>
      <c r="G341" s="533" t="s">
        <v>1497</v>
      </c>
      <c r="I341" s="529" t="s">
        <v>8996</v>
      </c>
      <c r="J341" s="529" t="s">
        <v>1495</v>
      </c>
      <c r="K341" s="531"/>
      <c r="L341" s="559"/>
    </row>
    <row r="342" spans="1:12" customFormat="1" ht="25.5" x14ac:dyDescent="0.2">
      <c r="A342" s="529" t="s">
        <v>8997</v>
      </c>
      <c r="B342" s="530" t="s">
        <v>1500</v>
      </c>
      <c r="C342" s="529" t="s">
        <v>641</v>
      </c>
      <c r="D342" s="532">
        <v>330.07</v>
      </c>
      <c r="E342" s="532">
        <v>297.06</v>
      </c>
      <c r="F342" s="532">
        <v>33.01</v>
      </c>
      <c r="G342" s="533" t="s">
        <v>1501</v>
      </c>
      <c r="I342" s="529" t="s">
        <v>8998</v>
      </c>
      <c r="J342" s="529" t="s">
        <v>1499</v>
      </c>
      <c r="K342" s="531"/>
      <c r="L342" s="559"/>
    </row>
    <row r="343" spans="1:12" customFormat="1" ht="51" x14ac:dyDescent="0.2">
      <c r="A343" s="529" t="s">
        <v>8999</v>
      </c>
      <c r="B343" s="530" t="s">
        <v>1510</v>
      </c>
      <c r="C343" s="529" t="s">
        <v>641</v>
      </c>
      <c r="D343" s="532">
        <v>1.52</v>
      </c>
      <c r="E343" s="532">
        <v>0.15</v>
      </c>
      <c r="F343" s="532">
        <v>1.37</v>
      </c>
      <c r="G343" s="533" t="s">
        <v>1511</v>
      </c>
      <c r="I343" s="529" t="s">
        <v>9000</v>
      </c>
      <c r="J343" s="529" t="s">
        <v>1509</v>
      </c>
      <c r="K343" s="531"/>
      <c r="L343" s="559"/>
    </row>
    <row r="344" spans="1:12" customFormat="1" ht="63.75" x14ac:dyDescent="0.2">
      <c r="A344" s="529" t="s">
        <v>9001</v>
      </c>
      <c r="B344" s="530" t="s">
        <v>1514</v>
      </c>
      <c r="C344" s="529" t="s">
        <v>641</v>
      </c>
      <c r="D344" s="532">
        <v>6.05</v>
      </c>
      <c r="E344" s="532"/>
      <c r="F344" s="532">
        <v>6.05</v>
      </c>
      <c r="G344" s="533" t="s">
        <v>1515</v>
      </c>
      <c r="I344" s="529" t="s">
        <v>9002</v>
      </c>
      <c r="J344" s="529" t="s">
        <v>1513</v>
      </c>
      <c r="K344" s="531"/>
      <c r="L344" s="559"/>
    </row>
    <row r="345" spans="1:12" customFormat="1" ht="63.75" x14ac:dyDescent="0.2">
      <c r="A345" s="529" t="s">
        <v>9003</v>
      </c>
      <c r="B345" s="530" t="s">
        <v>1518</v>
      </c>
      <c r="C345" s="529" t="s">
        <v>641</v>
      </c>
      <c r="D345" s="532">
        <v>7.42</v>
      </c>
      <c r="E345" s="532"/>
      <c r="F345" s="532">
        <v>7.42</v>
      </c>
      <c r="G345" s="533" t="s">
        <v>1519</v>
      </c>
      <c r="I345" s="529" t="s">
        <v>9004</v>
      </c>
      <c r="J345" s="529" t="s">
        <v>1517</v>
      </c>
      <c r="K345" s="531"/>
      <c r="L345" s="559"/>
    </row>
    <row r="346" spans="1:12" customFormat="1" ht="63.75" x14ac:dyDescent="0.2">
      <c r="A346" s="529" t="s">
        <v>9005</v>
      </c>
      <c r="B346" s="530" t="s">
        <v>1522</v>
      </c>
      <c r="C346" s="529" t="s">
        <v>641</v>
      </c>
      <c r="D346" s="532">
        <v>8.73</v>
      </c>
      <c r="E346" s="532"/>
      <c r="F346" s="532">
        <v>8.73</v>
      </c>
      <c r="G346" s="533" t="s">
        <v>1523</v>
      </c>
      <c r="I346" s="529" t="s">
        <v>9006</v>
      </c>
      <c r="J346" s="529" t="s">
        <v>1521</v>
      </c>
      <c r="K346" s="531"/>
      <c r="L346" s="559"/>
    </row>
    <row r="347" spans="1:12" customFormat="1" ht="38.25" x14ac:dyDescent="0.2">
      <c r="A347" s="529" t="s">
        <v>9007</v>
      </c>
      <c r="B347" s="530" t="s">
        <v>1526</v>
      </c>
      <c r="C347" s="529" t="s">
        <v>8171</v>
      </c>
      <c r="D347" s="532">
        <v>24</v>
      </c>
      <c r="E347" s="532"/>
      <c r="F347" s="532">
        <v>24</v>
      </c>
      <c r="G347" s="533" t="s">
        <v>1527</v>
      </c>
      <c r="I347" s="529" t="s">
        <v>9008</v>
      </c>
      <c r="J347" s="529" t="s">
        <v>1525</v>
      </c>
      <c r="K347" s="531"/>
      <c r="L347" s="559"/>
    </row>
    <row r="348" spans="1:12" customFormat="1" ht="76.5" x14ac:dyDescent="0.2">
      <c r="A348" s="529" t="s">
        <v>9009</v>
      </c>
      <c r="B348" s="530" t="s">
        <v>1534</v>
      </c>
      <c r="C348" s="529" t="s">
        <v>8171</v>
      </c>
      <c r="D348" s="532">
        <v>12.3</v>
      </c>
      <c r="E348" s="532"/>
      <c r="F348" s="532">
        <v>12.3</v>
      </c>
      <c r="G348" s="533" t="s">
        <v>1535</v>
      </c>
      <c r="I348" s="529" t="s">
        <v>9010</v>
      </c>
      <c r="J348" s="529" t="s">
        <v>1533</v>
      </c>
      <c r="K348" s="531"/>
      <c r="L348" s="559"/>
    </row>
    <row r="349" spans="1:12" customFormat="1" ht="76.5" x14ac:dyDescent="0.2">
      <c r="A349" s="529" t="s">
        <v>9011</v>
      </c>
      <c r="B349" s="530" t="s">
        <v>1538</v>
      </c>
      <c r="C349" s="529" t="s">
        <v>8171</v>
      </c>
      <c r="D349" s="532">
        <v>12.3</v>
      </c>
      <c r="E349" s="532"/>
      <c r="F349" s="532">
        <v>12.3</v>
      </c>
      <c r="G349" s="533" t="s">
        <v>1539</v>
      </c>
      <c r="I349" s="529" t="s">
        <v>9012</v>
      </c>
      <c r="J349" s="529" t="s">
        <v>1537</v>
      </c>
      <c r="K349" s="531"/>
      <c r="L349" s="559"/>
    </row>
    <row r="350" spans="1:12" customFormat="1" ht="76.5" x14ac:dyDescent="0.2">
      <c r="A350" s="529" t="s">
        <v>9013</v>
      </c>
      <c r="B350" s="530" t="s">
        <v>1542</v>
      </c>
      <c r="C350" s="529" t="s">
        <v>8171</v>
      </c>
      <c r="D350" s="532">
        <v>13.4</v>
      </c>
      <c r="E350" s="532"/>
      <c r="F350" s="532">
        <v>13.4</v>
      </c>
      <c r="G350" s="533" t="s">
        <v>1543</v>
      </c>
      <c r="I350" s="529" t="s">
        <v>9014</v>
      </c>
      <c r="J350" s="529" t="s">
        <v>1541</v>
      </c>
      <c r="K350" s="531"/>
      <c r="L350" s="559"/>
    </row>
    <row r="351" spans="1:12" customFormat="1" ht="76.5" x14ac:dyDescent="0.2">
      <c r="A351" s="529" t="s">
        <v>9015</v>
      </c>
      <c r="B351" s="530" t="s">
        <v>1546</v>
      </c>
      <c r="C351" s="529" t="s">
        <v>8171</v>
      </c>
      <c r="D351" s="532">
        <v>13.4</v>
      </c>
      <c r="E351" s="532"/>
      <c r="F351" s="532">
        <v>13.4</v>
      </c>
      <c r="G351" s="533" t="s">
        <v>1547</v>
      </c>
      <c r="I351" s="529" t="s">
        <v>9016</v>
      </c>
      <c r="J351" s="529" t="s">
        <v>1545</v>
      </c>
      <c r="K351" s="531"/>
      <c r="L351" s="559"/>
    </row>
    <row r="352" spans="1:12" customFormat="1" ht="127.5" x14ac:dyDescent="0.2">
      <c r="A352" s="529" t="s">
        <v>9017</v>
      </c>
      <c r="B352" s="530" t="s">
        <v>9018</v>
      </c>
      <c r="C352" s="529" t="s">
        <v>641</v>
      </c>
      <c r="D352" s="532">
        <v>12.53</v>
      </c>
      <c r="E352" s="532">
        <v>8.6199999999999992</v>
      </c>
      <c r="F352" s="532">
        <v>3.91</v>
      </c>
      <c r="G352" s="533" t="s">
        <v>1551</v>
      </c>
      <c r="I352" s="529" t="s">
        <v>9019</v>
      </c>
      <c r="J352" s="529" t="s">
        <v>1549</v>
      </c>
      <c r="K352" s="531"/>
      <c r="L352" s="559"/>
    </row>
    <row r="353" spans="1:12" customFormat="1" ht="127.5" x14ac:dyDescent="0.2">
      <c r="A353" s="529" t="s">
        <v>9020</v>
      </c>
      <c r="B353" s="530" t="s">
        <v>9021</v>
      </c>
      <c r="C353" s="529" t="s">
        <v>641</v>
      </c>
      <c r="D353" s="532">
        <v>21.04</v>
      </c>
      <c r="E353" s="532"/>
      <c r="F353" s="532">
        <v>21.04</v>
      </c>
      <c r="G353" s="533" t="s">
        <v>1555</v>
      </c>
      <c r="I353" s="529" t="s">
        <v>9022</v>
      </c>
      <c r="J353" s="529" t="s">
        <v>1553</v>
      </c>
      <c r="K353" s="531"/>
      <c r="L353" s="559"/>
    </row>
    <row r="354" spans="1:12" customFormat="1" ht="127.5" x14ac:dyDescent="0.2">
      <c r="A354" s="529" t="s">
        <v>9023</v>
      </c>
      <c r="B354" s="530" t="s">
        <v>9024</v>
      </c>
      <c r="C354" s="529" t="s">
        <v>641</v>
      </c>
      <c r="D354" s="532">
        <v>27.81</v>
      </c>
      <c r="E354" s="532"/>
      <c r="F354" s="532">
        <v>27.81</v>
      </c>
      <c r="G354" s="533" t="s">
        <v>1559</v>
      </c>
      <c r="I354" s="529" t="s">
        <v>9025</v>
      </c>
      <c r="J354" s="529" t="s">
        <v>1557</v>
      </c>
      <c r="K354" s="531"/>
      <c r="L354" s="559"/>
    </row>
    <row r="355" spans="1:12" customFormat="1" ht="38.25" x14ac:dyDescent="0.2">
      <c r="A355" s="529" t="s">
        <v>9026</v>
      </c>
      <c r="B355" s="530" t="s">
        <v>1562</v>
      </c>
      <c r="C355" s="529" t="s">
        <v>8171</v>
      </c>
      <c r="D355" s="532">
        <v>33.650000000000006</v>
      </c>
      <c r="E355" s="532">
        <v>7.48</v>
      </c>
      <c r="F355" s="532">
        <v>26.17</v>
      </c>
      <c r="G355" s="533" t="s">
        <v>1563</v>
      </c>
      <c r="I355" s="529" t="s">
        <v>9027</v>
      </c>
      <c r="J355" s="529" t="s">
        <v>1561</v>
      </c>
      <c r="K355" s="531"/>
      <c r="L355" s="559"/>
    </row>
    <row r="356" spans="1:12" customFormat="1" ht="89.25" x14ac:dyDescent="0.2">
      <c r="A356" s="529" t="s">
        <v>9028</v>
      </c>
      <c r="B356" s="530" t="s">
        <v>1566</v>
      </c>
      <c r="C356" s="529" t="s">
        <v>8171</v>
      </c>
      <c r="D356" s="532">
        <v>9.58</v>
      </c>
      <c r="E356" s="532"/>
      <c r="F356" s="532">
        <v>9.58</v>
      </c>
      <c r="G356" s="533" t="s">
        <v>1567</v>
      </c>
      <c r="I356" s="529" t="s">
        <v>9029</v>
      </c>
      <c r="J356" s="529" t="s">
        <v>1565</v>
      </c>
      <c r="K356" s="531"/>
      <c r="L356" s="559"/>
    </row>
    <row r="357" spans="1:12" customFormat="1" ht="89.25" x14ac:dyDescent="0.2">
      <c r="A357" s="529" t="s">
        <v>9030</v>
      </c>
      <c r="B357" s="530" t="s">
        <v>1570</v>
      </c>
      <c r="C357" s="529" t="s">
        <v>8171</v>
      </c>
      <c r="D357" s="532">
        <v>9.89</v>
      </c>
      <c r="E357" s="532"/>
      <c r="F357" s="532">
        <v>9.89</v>
      </c>
      <c r="G357" s="533" t="s">
        <v>1571</v>
      </c>
      <c r="I357" s="529" t="s">
        <v>9031</v>
      </c>
      <c r="J357" s="529" t="s">
        <v>1569</v>
      </c>
      <c r="K357" s="531"/>
      <c r="L357" s="559"/>
    </row>
    <row r="358" spans="1:12" customFormat="1" ht="63.75" x14ac:dyDescent="0.2">
      <c r="A358" s="529" t="s">
        <v>9032</v>
      </c>
      <c r="B358" s="530" t="s">
        <v>1574</v>
      </c>
      <c r="C358" s="529" t="s">
        <v>8171</v>
      </c>
      <c r="D358" s="532">
        <v>5.9899999999999993</v>
      </c>
      <c r="E358" s="532">
        <v>0.89</v>
      </c>
      <c r="F358" s="532">
        <v>5.0999999999999996</v>
      </c>
      <c r="G358" s="533" t="s">
        <v>9033</v>
      </c>
      <c r="I358" s="529" t="s">
        <v>9034</v>
      </c>
      <c r="J358" s="529" t="s">
        <v>1573</v>
      </c>
      <c r="K358" s="531"/>
      <c r="L358" s="559"/>
    </row>
    <row r="359" spans="1:12" customFormat="1" ht="76.5" x14ac:dyDescent="0.2">
      <c r="A359" s="529" t="s">
        <v>9035</v>
      </c>
      <c r="B359" s="530" t="s">
        <v>1582</v>
      </c>
      <c r="C359" s="529" t="s">
        <v>8171</v>
      </c>
      <c r="D359" s="532">
        <v>116.06</v>
      </c>
      <c r="E359" s="532">
        <v>111.19</v>
      </c>
      <c r="F359" s="532">
        <v>4.87</v>
      </c>
      <c r="G359" s="533" t="s">
        <v>9036</v>
      </c>
      <c r="I359" s="529" t="s">
        <v>9037</v>
      </c>
      <c r="J359" s="529" t="s">
        <v>1581</v>
      </c>
      <c r="K359" s="531"/>
      <c r="L359" s="559"/>
    </row>
    <row r="360" spans="1:12" customFormat="1" ht="63.75" x14ac:dyDescent="0.2">
      <c r="A360" s="529" t="s">
        <v>9038</v>
      </c>
      <c r="B360" s="530" t="s">
        <v>1586</v>
      </c>
      <c r="C360" s="529" t="s">
        <v>8171</v>
      </c>
      <c r="D360" s="532">
        <v>79.91</v>
      </c>
      <c r="E360" s="532">
        <v>73.92</v>
      </c>
      <c r="F360" s="532">
        <v>5.99</v>
      </c>
      <c r="G360" s="533" t="s">
        <v>9039</v>
      </c>
      <c r="I360" s="529" t="s">
        <v>9040</v>
      </c>
      <c r="J360" s="529" t="s">
        <v>1585</v>
      </c>
      <c r="K360" s="531"/>
      <c r="L360" s="559"/>
    </row>
    <row r="361" spans="1:12" customFormat="1" ht="51" x14ac:dyDescent="0.2">
      <c r="A361" s="529" t="s">
        <v>9041</v>
      </c>
      <c r="B361" s="530" t="s">
        <v>1590</v>
      </c>
      <c r="C361" s="529" t="s">
        <v>8171</v>
      </c>
      <c r="D361" s="532">
        <v>25.22</v>
      </c>
      <c r="E361" s="532">
        <v>19.23</v>
      </c>
      <c r="F361" s="532">
        <v>5.99</v>
      </c>
      <c r="G361" s="533" t="s">
        <v>9042</v>
      </c>
      <c r="I361" s="529" t="s">
        <v>9043</v>
      </c>
      <c r="J361" s="529" t="s">
        <v>1589</v>
      </c>
      <c r="K361" s="531"/>
      <c r="L361" s="559"/>
    </row>
    <row r="362" spans="1:12" customFormat="1" ht="63.75" x14ac:dyDescent="0.2">
      <c r="A362" s="529" t="s">
        <v>9044</v>
      </c>
      <c r="B362" s="530" t="s">
        <v>1594</v>
      </c>
      <c r="C362" s="529" t="s">
        <v>8171</v>
      </c>
      <c r="D362" s="532">
        <v>102.17</v>
      </c>
      <c r="E362" s="532">
        <v>90.15</v>
      </c>
      <c r="F362" s="532">
        <v>12.02</v>
      </c>
      <c r="G362" s="533" t="s">
        <v>1595</v>
      </c>
      <c r="I362" s="529" t="s">
        <v>9045</v>
      </c>
      <c r="J362" s="529" t="s">
        <v>1593</v>
      </c>
      <c r="K362" s="531"/>
      <c r="L362" s="559"/>
    </row>
    <row r="363" spans="1:12" customFormat="1" ht="38.25" x14ac:dyDescent="0.2">
      <c r="A363" s="529" t="s">
        <v>9046</v>
      </c>
      <c r="B363" s="530" t="s">
        <v>1598</v>
      </c>
      <c r="C363" s="529" t="s">
        <v>8171</v>
      </c>
      <c r="D363" s="532">
        <v>222.37</v>
      </c>
      <c r="E363" s="532">
        <v>132.22</v>
      </c>
      <c r="F363" s="532">
        <v>90.15</v>
      </c>
      <c r="G363" s="533" t="s">
        <v>1599</v>
      </c>
      <c r="I363" s="529" t="s">
        <v>9047</v>
      </c>
      <c r="J363" s="529" t="s">
        <v>1597</v>
      </c>
      <c r="K363" s="531"/>
      <c r="L363" s="559"/>
    </row>
    <row r="364" spans="1:12" customFormat="1" ht="51" x14ac:dyDescent="0.2">
      <c r="A364" s="529" t="s">
        <v>9048</v>
      </c>
      <c r="B364" s="530" t="s">
        <v>9049</v>
      </c>
      <c r="C364" s="529" t="s">
        <v>8171</v>
      </c>
      <c r="D364" s="532">
        <v>55.99</v>
      </c>
      <c r="E364" s="532"/>
      <c r="F364" s="532">
        <v>55.99</v>
      </c>
      <c r="G364" s="533" t="s">
        <v>9042</v>
      </c>
      <c r="I364" s="529" t="s">
        <v>9050</v>
      </c>
      <c r="J364" s="529" t="s">
        <v>12513</v>
      </c>
      <c r="K364" s="531"/>
      <c r="L364" s="559"/>
    </row>
    <row r="365" spans="1:12" customFormat="1" ht="51" x14ac:dyDescent="0.2">
      <c r="A365" s="529" t="s">
        <v>9051</v>
      </c>
      <c r="B365" s="530" t="s">
        <v>1605</v>
      </c>
      <c r="C365" s="529" t="s">
        <v>725</v>
      </c>
      <c r="D365" s="532">
        <v>3.23</v>
      </c>
      <c r="E365" s="532">
        <v>2.06</v>
      </c>
      <c r="F365" s="532">
        <v>1.17</v>
      </c>
      <c r="G365" s="533" t="s">
        <v>1606</v>
      </c>
      <c r="I365" s="529" t="s">
        <v>9052</v>
      </c>
      <c r="J365" s="529" t="s">
        <v>1604</v>
      </c>
      <c r="K365" s="531"/>
      <c r="L365" s="559"/>
    </row>
    <row r="366" spans="1:12" customFormat="1" ht="191.25" x14ac:dyDescent="0.2">
      <c r="A366" s="529" t="s">
        <v>9053</v>
      </c>
      <c r="B366" s="530" t="s">
        <v>1609</v>
      </c>
      <c r="C366" s="529" t="s">
        <v>725</v>
      </c>
      <c r="D366" s="532">
        <v>3.12</v>
      </c>
      <c r="E366" s="532"/>
      <c r="F366" s="532">
        <v>3.12</v>
      </c>
      <c r="G366" s="533" t="s">
        <v>1610</v>
      </c>
      <c r="I366" s="529" t="s">
        <v>9054</v>
      </c>
      <c r="J366" s="529" t="s">
        <v>1608</v>
      </c>
      <c r="K366" s="531"/>
      <c r="L366" s="559"/>
    </row>
    <row r="367" spans="1:12" customFormat="1" ht="76.5" x14ac:dyDescent="0.2">
      <c r="A367" s="529" t="s">
        <v>9055</v>
      </c>
      <c r="B367" s="530" t="s">
        <v>1613</v>
      </c>
      <c r="C367" s="529" t="s">
        <v>725</v>
      </c>
      <c r="D367" s="532">
        <v>5.6</v>
      </c>
      <c r="E367" s="532">
        <v>1.66</v>
      </c>
      <c r="F367" s="532">
        <v>3.94</v>
      </c>
      <c r="G367" s="533" t="s">
        <v>9056</v>
      </c>
      <c r="I367" s="529" t="s">
        <v>9057</v>
      </c>
      <c r="J367" s="529" t="s">
        <v>1612</v>
      </c>
      <c r="K367" s="531"/>
      <c r="L367" s="559"/>
    </row>
    <row r="368" spans="1:12" customFormat="1" ht="25.5" x14ac:dyDescent="0.2">
      <c r="A368" s="529" t="s">
        <v>9058</v>
      </c>
      <c r="B368" s="530" t="s">
        <v>1617</v>
      </c>
      <c r="C368" s="529" t="s">
        <v>725</v>
      </c>
      <c r="D368" s="532">
        <v>2.4500000000000002</v>
      </c>
      <c r="E368" s="532">
        <v>1.46</v>
      </c>
      <c r="F368" s="532">
        <v>0.99</v>
      </c>
      <c r="G368" s="533" t="s">
        <v>1618</v>
      </c>
      <c r="I368" s="529" t="s">
        <v>9059</v>
      </c>
      <c r="J368" s="529" t="s">
        <v>1616</v>
      </c>
      <c r="K368" s="531"/>
      <c r="L368" s="559"/>
    </row>
    <row r="369" spans="1:12" customFormat="1" ht="89.25" x14ac:dyDescent="0.2">
      <c r="A369" s="529" t="s">
        <v>9060</v>
      </c>
      <c r="B369" s="530" t="s">
        <v>1621</v>
      </c>
      <c r="C369" s="529" t="s">
        <v>276</v>
      </c>
      <c r="D369" s="532">
        <v>86.29</v>
      </c>
      <c r="E369" s="532"/>
      <c r="F369" s="532">
        <v>86.29</v>
      </c>
      <c r="G369" s="533" t="s">
        <v>1622</v>
      </c>
      <c r="I369" s="529" t="s">
        <v>9061</v>
      </c>
      <c r="J369" s="529" t="s">
        <v>1620</v>
      </c>
      <c r="K369" s="531"/>
      <c r="L369" s="559"/>
    </row>
    <row r="370" spans="1:12" customFormat="1" ht="102" x14ac:dyDescent="0.2">
      <c r="A370" s="529" t="s">
        <v>9062</v>
      </c>
      <c r="B370" s="530" t="s">
        <v>1625</v>
      </c>
      <c r="C370" s="529" t="s">
        <v>276</v>
      </c>
      <c r="D370" s="532">
        <v>100.97</v>
      </c>
      <c r="E370" s="532">
        <v>16.829999999999998</v>
      </c>
      <c r="F370" s="532">
        <v>84.14</v>
      </c>
      <c r="G370" s="533" t="s">
        <v>1626</v>
      </c>
      <c r="I370" s="529" t="s">
        <v>9063</v>
      </c>
      <c r="J370" s="529" t="s">
        <v>1624</v>
      </c>
      <c r="K370" s="531"/>
      <c r="L370" s="559"/>
    </row>
    <row r="371" spans="1:12" customFormat="1" ht="89.25" x14ac:dyDescent="0.2">
      <c r="A371" s="529" t="s">
        <v>9064</v>
      </c>
      <c r="B371" s="530" t="s">
        <v>1629</v>
      </c>
      <c r="C371" s="529" t="s">
        <v>276</v>
      </c>
      <c r="D371" s="532">
        <v>81.14</v>
      </c>
      <c r="E371" s="532">
        <v>5.24</v>
      </c>
      <c r="F371" s="532">
        <v>75.900000000000006</v>
      </c>
      <c r="G371" s="533" t="s">
        <v>1630</v>
      </c>
      <c r="I371" s="529" t="s">
        <v>9065</v>
      </c>
      <c r="J371" s="529" t="s">
        <v>1628</v>
      </c>
      <c r="K371" s="531"/>
      <c r="L371" s="559"/>
    </row>
    <row r="372" spans="1:12" customFormat="1" ht="63.75" x14ac:dyDescent="0.2">
      <c r="A372" s="529" t="s">
        <v>9066</v>
      </c>
      <c r="B372" s="530" t="s">
        <v>1633</v>
      </c>
      <c r="C372" s="529" t="s">
        <v>276</v>
      </c>
      <c r="D372" s="532">
        <v>111.86</v>
      </c>
      <c r="E372" s="532"/>
      <c r="F372" s="532">
        <v>111.86</v>
      </c>
      <c r="G372" s="533" t="s">
        <v>1634</v>
      </c>
      <c r="I372" s="529" t="s">
        <v>9067</v>
      </c>
      <c r="J372" s="529" t="s">
        <v>1632</v>
      </c>
      <c r="K372" s="531"/>
      <c r="L372" s="559"/>
    </row>
    <row r="373" spans="1:12" customFormat="1" ht="140.25" x14ac:dyDescent="0.2">
      <c r="A373" s="529" t="s">
        <v>9068</v>
      </c>
      <c r="B373" s="530" t="s">
        <v>1637</v>
      </c>
      <c r="C373" s="529" t="s">
        <v>641</v>
      </c>
      <c r="D373" s="532">
        <v>57.02</v>
      </c>
      <c r="E373" s="532"/>
      <c r="F373" s="532">
        <v>57.02</v>
      </c>
      <c r="G373" s="533" t="s">
        <v>1638</v>
      </c>
      <c r="I373" s="529" t="s">
        <v>9069</v>
      </c>
      <c r="J373" s="529" t="s">
        <v>1636</v>
      </c>
      <c r="K373" s="531"/>
      <c r="L373" s="559"/>
    </row>
    <row r="374" spans="1:12" customFormat="1" ht="127.5" x14ac:dyDescent="0.2">
      <c r="A374" s="529" t="s">
        <v>9070</v>
      </c>
      <c r="B374" s="530" t="s">
        <v>1641</v>
      </c>
      <c r="C374" s="529" t="s">
        <v>641</v>
      </c>
      <c r="D374" s="532">
        <v>18.03</v>
      </c>
      <c r="E374" s="532">
        <v>10.82</v>
      </c>
      <c r="F374" s="532">
        <v>7.21</v>
      </c>
      <c r="G374" s="533" t="s">
        <v>1642</v>
      </c>
      <c r="I374" s="529" t="s">
        <v>9071</v>
      </c>
      <c r="J374" s="529" t="s">
        <v>1640</v>
      </c>
      <c r="K374" s="531"/>
      <c r="L374" s="559"/>
    </row>
    <row r="375" spans="1:12" customFormat="1" ht="51" x14ac:dyDescent="0.2">
      <c r="A375" s="529" t="s">
        <v>9072</v>
      </c>
      <c r="B375" s="530" t="s">
        <v>1645</v>
      </c>
      <c r="C375" s="529" t="s">
        <v>725</v>
      </c>
      <c r="D375" s="532">
        <v>0.63</v>
      </c>
      <c r="E375" s="532"/>
      <c r="F375" s="532">
        <v>0.63</v>
      </c>
      <c r="G375" s="533" t="s">
        <v>1646</v>
      </c>
      <c r="I375" s="529" t="s">
        <v>9073</v>
      </c>
      <c r="J375" s="529" t="s">
        <v>1644</v>
      </c>
      <c r="K375" s="531"/>
      <c r="L375" s="559"/>
    </row>
    <row r="376" spans="1:12" customFormat="1" ht="38.25" x14ac:dyDescent="0.2">
      <c r="A376" s="529" t="s">
        <v>9074</v>
      </c>
      <c r="B376" s="530" t="s">
        <v>1649</v>
      </c>
      <c r="C376" s="529" t="s">
        <v>725</v>
      </c>
      <c r="D376" s="532">
        <v>0.39</v>
      </c>
      <c r="E376" s="532"/>
      <c r="F376" s="532">
        <v>0.39</v>
      </c>
      <c r="G376" s="533" t="s">
        <v>1650</v>
      </c>
      <c r="I376" s="529" t="s">
        <v>9075</v>
      </c>
      <c r="J376" s="529" t="s">
        <v>1648</v>
      </c>
      <c r="K376" s="531"/>
      <c r="L376" s="559"/>
    </row>
    <row r="377" spans="1:12" customFormat="1" ht="63.75" x14ac:dyDescent="0.2">
      <c r="A377" s="529" t="s">
        <v>9076</v>
      </c>
      <c r="B377" s="530" t="s">
        <v>1653</v>
      </c>
      <c r="C377" s="529" t="s">
        <v>8171</v>
      </c>
      <c r="D377" s="532">
        <v>9.879999999999999</v>
      </c>
      <c r="E377" s="532">
        <v>2.37</v>
      </c>
      <c r="F377" s="532">
        <v>7.51</v>
      </c>
      <c r="G377" s="533" t="s">
        <v>1654</v>
      </c>
      <c r="I377" s="529" t="s">
        <v>9077</v>
      </c>
      <c r="J377" s="529" t="s">
        <v>1652</v>
      </c>
      <c r="K377" s="531"/>
      <c r="L377" s="559"/>
    </row>
    <row r="378" spans="1:12" customFormat="1" ht="63.75" x14ac:dyDescent="0.2">
      <c r="A378" s="529" t="s">
        <v>9078</v>
      </c>
      <c r="B378" s="530" t="s">
        <v>1657</v>
      </c>
      <c r="C378" s="529" t="s">
        <v>8171</v>
      </c>
      <c r="D378" s="532">
        <v>15.620000000000001</v>
      </c>
      <c r="E378" s="532">
        <v>6.3</v>
      </c>
      <c r="F378" s="532">
        <v>9.32</v>
      </c>
      <c r="G378" s="533" t="s">
        <v>1658</v>
      </c>
      <c r="I378" s="529" t="s">
        <v>9079</v>
      </c>
      <c r="J378" s="529" t="s">
        <v>1656</v>
      </c>
      <c r="K378" s="531"/>
      <c r="L378" s="559"/>
    </row>
    <row r="379" spans="1:12" customFormat="1" ht="63.75" x14ac:dyDescent="0.2">
      <c r="A379" s="529" t="s">
        <v>9080</v>
      </c>
      <c r="B379" s="530" t="s">
        <v>1661</v>
      </c>
      <c r="C379" s="529" t="s">
        <v>8171</v>
      </c>
      <c r="D379" s="532">
        <v>18.87</v>
      </c>
      <c r="E379" s="532">
        <v>7.45</v>
      </c>
      <c r="F379" s="532">
        <v>11.42</v>
      </c>
      <c r="G379" s="533" t="s">
        <v>1662</v>
      </c>
      <c r="I379" s="529" t="s">
        <v>9081</v>
      </c>
      <c r="J379" s="529" t="s">
        <v>1660</v>
      </c>
      <c r="K379" s="531"/>
      <c r="L379" s="559"/>
    </row>
    <row r="380" spans="1:12" customFormat="1" ht="63.75" x14ac:dyDescent="0.2">
      <c r="A380" s="529" t="s">
        <v>9082</v>
      </c>
      <c r="B380" s="530" t="s">
        <v>1665</v>
      </c>
      <c r="C380" s="529" t="s">
        <v>8171</v>
      </c>
      <c r="D380" s="532">
        <v>26.939999999999998</v>
      </c>
      <c r="E380" s="532">
        <v>14.32</v>
      </c>
      <c r="F380" s="532">
        <v>12.62</v>
      </c>
      <c r="G380" s="533" t="s">
        <v>1666</v>
      </c>
      <c r="I380" s="529" t="s">
        <v>9083</v>
      </c>
      <c r="J380" s="529" t="s">
        <v>1664</v>
      </c>
      <c r="K380" s="531"/>
      <c r="L380" s="559"/>
    </row>
    <row r="381" spans="1:12" customFormat="1" ht="63.75" x14ac:dyDescent="0.2">
      <c r="A381" s="529" t="s">
        <v>9084</v>
      </c>
      <c r="B381" s="530" t="s">
        <v>1669</v>
      </c>
      <c r="C381" s="529" t="s">
        <v>8171</v>
      </c>
      <c r="D381" s="532">
        <v>14.4</v>
      </c>
      <c r="E381" s="532">
        <v>5.93</v>
      </c>
      <c r="F381" s="532">
        <v>8.4700000000000006</v>
      </c>
      <c r="G381" s="533" t="s">
        <v>1670</v>
      </c>
      <c r="I381" s="529" t="s">
        <v>9085</v>
      </c>
      <c r="J381" s="529" t="s">
        <v>1668</v>
      </c>
      <c r="K381" s="531"/>
      <c r="L381" s="559"/>
    </row>
    <row r="382" spans="1:12" customFormat="1" ht="63.75" x14ac:dyDescent="0.2">
      <c r="A382" s="529" t="s">
        <v>9086</v>
      </c>
      <c r="B382" s="530" t="s">
        <v>1673</v>
      </c>
      <c r="C382" s="529" t="s">
        <v>8171</v>
      </c>
      <c r="D382" s="532">
        <v>18.52</v>
      </c>
      <c r="E382" s="532">
        <v>7.8</v>
      </c>
      <c r="F382" s="532">
        <v>10.72</v>
      </c>
      <c r="G382" s="533" t="s">
        <v>1674</v>
      </c>
      <c r="I382" s="529" t="s">
        <v>9087</v>
      </c>
      <c r="J382" s="529" t="s">
        <v>1672</v>
      </c>
      <c r="K382" s="531"/>
      <c r="L382" s="559"/>
    </row>
    <row r="383" spans="1:12" customFormat="1" ht="63.75" x14ac:dyDescent="0.2">
      <c r="A383" s="529" t="s">
        <v>9088</v>
      </c>
      <c r="B383" s="530" t="s">
        <v>1677</v>
      </c>
      <c r="C383" s="529" t="s">
        <v>8171</v>
      </c>
      <c r="D383" s="532">
        <v>27.67</v>
      </c>
      <c r="E383" s="532">
        <v>15.75</v>
      </c>
      <c r="F383" s="532">
        <v>11.92</v>
      </c>
      <c r="G383" s="533" t="s">
        <v>1678</v>
      </c>
      <c r="I383" s="529" t="s">
        <v>9089</v>
      </c>
      <c r="J383" s="529" t="s">
        <v>1676</v>
      </c>
      <c r="K383" s="531"/>
      <c r="L383" s="559"/>
    </row>
    <row r="384" spans="1:12" customFormat="1" ht="63.75" x14ac:dyDescent="0.2">
      <c r="A384" s="529" t="s">
        <v>9090</v>
      </c>
      <c r="B384" s="530" t="s">
        <v>1681</v>
      </c>
      <c r="C384" s="529" t="s">
        <v>8171</v>
      </c>
      <c r="D384" s="532">
        <v>31.159999999999997</v>
      </c>
      <c r="E384" s="532">
        <v>18.63</v>
      </c>
      <c r="F384" s="532">
        <v>12.53</v>
      </c>
      <c r="G384" s="533" t="s">
        <v>1682</v>
      </c>
      <c r="I384" s="529" t="s">
        <v>9091</v>
      </c>
      <c r="J384" s="529" t="s">
        <v>1680</v>
      </c>
      <c r="K384" s="531"/>
      <c r="L384" s="559"/>
    </row>
    <row r="385" spans="1:12" customFormat="1" ht="63.75" x14ac:dyDescent="0.2">
      <c r="A385" s="529" t="s">
        <v>9092</v>
      </c>
      <c r="B385" s="530" t="s">
        <v>1685</v>
      </c>
      <c r="C385" s="529" t="s">
        <v>8171</v>
      </c>
      <c r="D385" s="532">
        <v>49.53</v>
      </c>
      <c r="E385" s="532">
        <v>35.799999999999997</v>
      </c>
      <c r="F385" s="532">
        <v>13.73</v>
      </c>
      <c r="G385" s="533" t="s">
        <v>1686</v>
      </c>
      <c r="I385" s="529" t="s">
        <v>9093</v>
      </c>
      <c r="J385" s="529" t="s">
        <v>1684</v>
      </c>
      <c r="K385" s="531"/>
      <c r="L385" s="559"/>
    </row>
    <row r="386" spans="1:12" customFormat="1" ht="76.5" x14ac:dyDescent="0.2">
      <c r="A386" s="529" t="s">
        <v>9094</v>
      </c>
      <c r="B386" s="530" t="s">
        <v>1692</v>
      </c>
      <c r="C386" s="529" t="s">
        <v>725</v>
      </c>
      <c r="D386" s="532">
        <v>1.5</v>
      </c>
      <c r="E386" s="532"/>
      <c r="F386" s="532">
        <v>1.5</v>
      </c>
      <c r="G386" s="533" t="s">
        <v>1693</v>
      </c>
      <c r="I386" s="529" t="s">
        <v>9095</v>
      </c>
      <c r="J386" s="529" t="s">
        <v>1691</v>
      </c>
      <c r="K386" s="531"/>
      <c r="L386" s="559"/>
    </row>
    <row r="387" spans="1:12" customFormat="1" ht="89.25" x14ac:dyDescent="0.2">
      <c r="A387" s="529" t="s">
        <v>9096</v>
      </c>
      <c r="B387" s="530" t="s">
        <v>1696</v>
      </c>
      <c r="C387" s="529" t="s">
        <v>641</v>
      </c>
      <c r="D387" s="532">
        <v>2.4</v>
      </c>
      <c r="E387" s="532"/>
      <c r="F387" s="532">
        <v>2.4</v>
      </c>
      <c r="G387" s="533" t="s">
        <v>1697</v>
      </c>
      <c r="I387" s="529" t="s">
        <v>9097</v>
      </c>
      <c r="J387" s="529" t="s">
        <v>1695</v>
      </c>
      <c r="K387" s="531"/>
      <c r="L387" s="559"/>
    </row>
    <row r="388" spans="1:12" customFormat="1" ht="89.25" x14ac:dyDescent="0.2">
      <c r="A388" s="529" t="s">
        <v>9098</v>
      </c>
      <c r="B388" s="530" t="s">
        <v>1700</v>
      </c>
      <c r="C388" s="529" t="s">
        <v>641</v>
      </c>
      <c r="D388" s="532">
        <v>2.5499999999999998</v>
      </c>
      <c r="E388" s="532"/>
      <c r="F388" s="532">
        <v>2.5499999999999998</v>
      </c>
      <c r="G388" s="533" t="s">
        <v>1701</v>
      </c>
      <c r="I388" s="529" t="s">
        <v>9099</v>
      </c>
      <c r="J388" s="529" t="s">
        <v>1699</v>
      </c>
      <c r="K388" s="531"/>
      <c r="L388" s="559"/>
    </row>
    <row r="389" spans="1:12" customFormat="1" ht="89.25" x14ac:dyDescent="0.2">
      <c r="A389" s="529" t="s">
        <v>9100</v>
      </c>
      <c r="B389" s="530" t="s">
        <v>1704</v>
      </c>
      <c r="C389" s="529" t="s">
        <v>641</v>
      </c>
      <c r="D389" s="532">
        <v>2.7</v>
      </c>
      <c r="E389" s="532"/>
      <c r="F389" s="532">
        <v>2.7</v>
      </c>
      <c r="G389" s="533" t="s">
        <v>1705</v>
      </c>
      <c r="I389" s="529" t="s">
        <v>9101</v>
      </c>
      <c r="J389" s="529" t="s">
        <v>1703</v>
      </c>
      <c r="K389" s="531"/>
      <c r="L389" s="559"/>
    </row>
    <row r="390" spans="1:12" customFormat="1" ht="89.25" x14ac:dyDescent="0.2">
      <c r="A390" s="529" t="s">
        <v>9102</v>
      </c>
      <c r="B390" s="530" t="s">
        <v>1708</v>
      </c>
      <c r="C390" s="529" t="s">
        <v>641</v>
      </c>
      <c r="D390" s="532">
        <v>3.53</v>
      </c>
      <c r="E390" s="532"/>
      <c r="F390" s="532">
        <v>3.53</v>
      </c>
      <c r="G390" s="533" t="s">
        <v>1709</v>
      </c>
      <c r="I390" s="529" t="s">
        <v>9103</v>
      </c>
      <c r="J390" s="529" t="s">
        <v>1707</v>
      </c>
      <c r="K390" s="531"/>
      <c r="L390" s="559"/>
    </row>
    <row r="391" spans="1:12" customFormat="1" ht="89.25" x14ac:dyDescent="0.2">
      <c r="A391" s="529" t="s">
        <v>9104</v>
      </c>
      <c r="B391" s="530" t="s">
        <v>1712</v>
      </c>
      <c r="C391" s="529" t="s">
        <v>641</v>
      </c>
      <c r="D391" s="532">
        <v>3.55</v>
      </c>
      <c r="E391" s="532"/>
      <c r="F391" s="532">
        <v>3.55</v>
      </c>
      <c r="G391" s="533" t="s">
        <v>1713</v>
      </c>
      <c r="I391" s="529" t="s">
        <v>9105</v>
      </c>
      <c r="J391" s="529" t="s">
        <v>1711</v>
      </c>
      <c r="K391" s="531"/>
      <c r="L391" s="559"/>
    </row>
    <row r="392" spans="1:12" customFormat="1" ht="89.25" x14ac:dyDescent="0.2">
      <c r="A392" s="529" t="s">
        <v>9106</v>
      </c>
      <c r="B392" s="530" t="s">
        <v>1716</v>
      </c>
      <c r="C392" s="529" t="s">
        <v>641</v>
      </c>
      <c r="D392" s="532">
        <v>4.53</v>
      </c>
      <c r="E392" s="532"/>
      <c r="F392" s="532">
        <v>4.53</v>
      </c>
      <c r="G392" s="533" t="s">
        <v>1717</v>
      </c>
      <c r="I392" s="529" t="s">
        <v>9107</v>
      </c>
      <c r="J392" s="529" t="s">
        <v>1715</v>
      </c>
      <c r="K392" s="531"/>
      <c r="L392" s="559"/>
    </row>
    <row r="393" spans="1:12" customFormat="1" ht="89.25" x14ac:dyDescent="0.2">
      <c r="A393" s="529" t="s">
        <v>9108</v>
      </c>
      <c r="B393" s="530" t="s">
        <v>1720</v>
      </c>
      <c r="C393" s="529" t="s">
        <v>641</v>
      </c>
      <c r="D393" s="532">
        <v>7.9600000000000009</v>
      </c>
      <c r="E393" s="532">
        <v>4.07</v>
      </c>
      <c r="F393" s="532">
        <v>3.89</v>
      </c>
      <c r="G393" s="533" t="s">
        <v>1721</v>
      </c>
      <c r="I393" s="529" t="s">
        <v>9109</v>
      </c>
      <c r="J393" s="529" t="s">
        <v>1719</v>
      </c>
      <c r="K393" s="531"/>
      <c r="L393" s="559"/>
    </row>
    <row r="394" spans="1:12" customFormat="1" ht="89.25" x14ac:dyDescent="0.2">
      <c r="A394" s="529" t="s">
        <v>9110</v>
      </c>
      <c r="B394" s="530" t="s">
        <v>1724</v>
      </c>
      <c r="C394" s="529" t="s">
        <v>641</v>
      </c>
      <c r="D394" s="532">
        <v>11.8</v>
      </c>
      <c r="E394" s="532">
        <v>6.22</v>
      </c>
      <c r="F394" s="532">
        <v>5.58</v>
      </c>
      <c r="G394" s="533" t="s">
        <v>1725</v>
      </c>
      <c r="I394" s="529" t="s">
        <v>9111</v>
      </c>
      <c r="J394" s="529" t="s">
        <v>1723</v>
      </c>
      <c r="K394" s="531"/>
      <c r="L394" s="559"/>
    </row>
    <row r="395" spans="1:12" customFormat="1" ht="89.25" x14ac:dyDescent="0.2">
      <c r="A395" s="529" t="s">
        <v>9112</v>
      </c>
      <c r="B395" s="530" t="s">
        <v>1728</v>
      </c>
      <c r="C395" s="529" t="s">
        <v>641</v>
      </c>
      <c r="D395" s="532">
        <v>17.850000000000001</v>
      </c>
      <c r="E395" s="532">
        <v>11.24</v>
      </c>
      <c r="F395" s="532">
        <v>6.61</v>
      </c>
      <c r="G395" s="533" t="s">
        <v>1729</v>
      </c>
      <c r="I395" s="529" t="s">
        <v>9113</v>
      </c>
      <c r="J395" s="529" t="s">
        <v>1727</v>
      </c>
      <c r="K395" s="531"/>
      <c r="L395" s="559"/>
    </row>
    <row r="396" spans="1:12" customFormat="1" ht="89.25" x14ac:dyDescent="0.2">
      <c r="A396" s="529" t="s">
        <v>9114</v>
      </c>
      <c r="B396" s="530" t="s">
        <v>1732</v>
      </c>
      <c r="C396" s="529" t="s">
        <v>641</v>
      </c>
      <c r="D396" s="532">
        <v>28</v>
      </c>
      <c r="E396" s="532">
        <v>17</v>
      </c>
      <c r="F396" s="532">
        <v>11</v>
      </c>
      <c r="G396" s="533" t="s">
        <v>1733</v>
      </c>
      <c r="I396" s="529" t="s">
        <v>9115</v>
      </c>
      <c r="J396" s="529" t="s">
        <v>1731</v>
      </c>
      <c r="K396" s="531"/>
      <c r="L396" s="559"/>
    </row>
    <row r="397" spans="1:12" customFormat="1" ht="89.25" x14ac:dyDescent="0.2">
      <c r="A397" s="529" t="s">
        <v>9116</v>
      </c>
      <c r="B397" s="530" t="s">
        <v>1736</v>
      </c>
      <c r="C397" s="529" t="s">
        <v>641</v>
      </c>
      <c r="D397" s="532">
        <v>5.41</v>
      </c>
      <c r="E397" s="532"/>
      <c r="F397" s="532">
        <v>5.41</v>
      </c>
      <c r="G397" s="533" t="s">
        <v>1737</v>
      </c>
      <c r="I397" s="529" t="s">
        <v>9117</v>
      </c>
      <c r="J397" s="529" t="s">
        <v>1735</v>
      </c>
      <c r="K397" s="531"/>
      <c r="L397" s="559"/>
    </row>
    <row r="398" spans="1:12" customFormat="1" ht="89.25" x14ac:dyDescent="0.2">
      <c r="A398" s="529" t="s">
        <v>9118</v>
      </c>
      <c r="B398" s="530" t="s">
        <v>1740</v>
      </c>
      <c r="C398" s="529" t="s">
        <v>641</v>
      </c>
      <c r="D398" s="532">
        <v>7.07</v>
      </c>
      <c r="E398" s="532"/>
      <c r="F398" s="532">
        <v>7.07</v>
      </c>
      <c r="G398" s="533" t="s">
        <v>1741</v>
      </c>
      <c r="I398" s="529" t="s">
        <v>9119</v>
      </c>
      <c r="J398" s="529" t="s">
        <v>1739</v>
      </c>
      <c r="K398" s="531"/>
      <c r="L398" s="559"/>
    </row>
    <row r="399" spans="1:12" customFormat="1" ht="89.25" x14ac:dyDescent="0.2">
      <c r="A399" s="529" t="s">
        <v>9120</v>
      </c>
      <c r="B399" s="530" t="s">
        <v>1744</v>
      </c>
      <c r="C399" s="529" t="s">
        <v>641</v>
      </c>
      <c r="D399" s="532">
        <v>7.09</v>
      </c>
      <c r="E399" s="532"/>
      <c r="F399" s="532">
        <v>7.09</v>
      </c>
      <c r="G399" s="533" t="s">
        <v>1745</v>
      </c>
      <c r="I399" s="529" t="s">
        <v>9121</v>
      </c>
      <c r="J399" s="529" t="s">
        <v>1743</v>
      </c>
      <c r="K399" s="531"/>
      <c r="L399" s="559"/>
    </row>
    <row r="400" spans="1:12" customFormat="1" ht="89.25" x14ac:dyDescent="0.2">
      <c r="A400" s="529" t="s">
        <v>9122</v>
      </c>
      <c r="B400" s="530" t="s">
        <v>1748</v>
      </c>
      <c r="C400" s="529" t="s">
        <v>641</v>
      </c>
      <c r="D400" s="532">
        <v>20.439999999999998</v>
      </c>
      <c r="E400" s="532">
        <v>11.24</v>
      </c>
      <c r="F400" s="532">
        <v>9.1999999999999993</v>
      </c>
      <c r="G400" s="533" t="s">
        <v>1729</v>
      </c>
      <c r="I400" s="529" t="s">
        <v>9123</v>
      </c>
      <c r="J400" s="529" t="s">
        <v>1747</v>
      </c>
      <c r="K400" s="531"/>
      <c r="L400" s="559"/>
    </row>
    <row r="401" spans="1:12" customFormat="1" ht="89.25" x14ac:dyDescent="0.2">
      <c r="A401" s="529" t="s">
        <v>9124</v>
      </c>
      <c r="B401" s="530" t="s">
        <v>1751</v>
      </c>
      <c r="C401" s="529" t="s">
        <v>641</v>
      </c>
      <c r="D401" s="532">
        <v>20.98</v>
      </c>
      <c r="E401" s="532">
        <v>12.6</v>
      </c>
      <c r="F401" s="532">
        <v>8.3800000000000008</v>
      </c>
      <c r="G401" s="533" t="s">
        <v>1752</v>
      </c>
      <c r="I401" s="529" t="s">
        <v>9125</v>
      </c>
      <c r="J401" s="529" t="s">
        <v>1750</v>
      </c>
      <c r="K401" s="531"/>
      <c r="L401" s="559"/>
    </row>
    <row r="402" spans="1:12" customFormat="1" ht="89.25" x14ac:dyDescent="0.2">
      <c r="A402" s="529" t="s">
        <v>9126</v>
      </c>
      <c r="B402" s="530" t="s">
        <v>1755</v>
      </c>
      <c r="C402" s="529" t="s">
        <v>641</v>
      </c>
      <c r="D402" s="532">
        <v>32.29</v>
      </c>
      <c r="E402" s="532">
        <v>17</v>
      </c>
      <c r="F402" s="532">
        <v>15.29</v>
      </c>
      <c r="G402" s="533" t="s">
        <v>1733</v>
      </c>
      <c r="I402" s="529" t="s">
        <v>9127</v>
      </c>
      <c r="J402" s="529" t="s">
        <v>1754</v>
      </c>
      <c r="K402" s="531"/>
      <c r="L402" s="559"/>
    </row>
    <row r="403" spans="1:12" customFormat="1" ht="51" x14ac:dyDescent="0.2">
      <c r="A403" s="529" t="s">
        <v>9128</v>
      </c>
      <c r="B403" s="530" t="s">
        <v>1758</v>
      </c>
      <c r="C403" s="529" t="s">
        <v>641</v>
      </c>
      <c r="D403" s="532">
        <v>4.59</v>
      </c>
      <c r="E403" s="532"/>
      <c r="F403" s="532">
        <v>4.59</v>
      </c>
      <c r="G403" s="533" t="s">
        <v>1759</v>
      </c>
      <c r="I403" s="529" t="s">
        <v>9129</v>
      </c>
      <c r="J403" s="529" t="s">
        <v>1757</v>
      </c>
      <c r="K403" s="531"/>
      <c r="L403" s="559"/>
    </row>
    <row r="404" spans="1:12" customFormat="1" ht="63.75" x14ac:dyDescent="0.2">
      <c r="A404" s="529" t="s">
        <v>9130</v>
      </c>
      <c r="B404" s="530" t="s">
        <v>1762</v>
      </c>
      <c r="C404" s="529" t="s">
        <v>641</v>
      </c>
      <c r="D404" s="532">
        <v>3.2800000000000002</v>
      </c>
      <c r="E404" s="532">
        <v>0.83</v>
      </c>
      <c r="F404" s="532">
        <v>2.4500000000000002</v>
      </c>
      <c r="G404" s="533" t="s">
        <v>1763</v>
      </c>
      <c r="I404" s="529" t="s">
        <v>9131</v>
      </c>
      <c r="J404" s="529" t="s">
        <v>1761</v>
      </c>
      <c r="K404" s="531"/>
      <c r="L404" s="559"/>
    </row>
    <row r="405" spans="1:12" customFormat="1" ht="153" x14ac:dyDescent="0.2">
      <c r="A405" s="529" t="s">
        <v>9132</v>
      </c>
      <c r="B405" s="530" t="s">
        <v>1769</v>
      </c>
      <c r="C405" s="529" t="s">
        <v>641</v>
      </c>
      <c r="D405" s="532">
        <v>53.7</v>
      </c>
      <c r="E405" s="532">
        <v>29.66</v>
      </c>
      <c r="F405" s="532">
        <v>24.04</v>
      </c>
      <c r="G405" s="533" t="s">
        <v>9133</v>
      </c>
      <c r="I405" s="529" t="s">
        <v>9134</v>
      </c>
      <c r="J405" s="529" t="s">
        <v>1768</v>
      </c>
      <c r="K405" s="531"/>
      <c r="L405" s="559"/>
    </row>
    <row r="406" spans="1:12" customFormat="1" ht="165.75" x14ac:dyDescent="0.2">
      <c r="A406" s="529" t="s">
        <v>9135</v>
      </c>
      <c r="B406" s="530" t="s">
        <v>9136</v>
      </c>
      <c r="C406" s="529" t="s">
        <v>641</v>
      </c>
      <c r="D406" s="532">
        <v>30.67</v>
      </c>
      <c r="E406" s="532">
        <v>15.9</v>
      </c>
      <c r="F406" s="532">
        <v>14.77</v>
      </c>
      <c r="G406" s="533" t="s">
        <v>1782</v>
      </c>
      <c r="I406" s="529" t="s">
        <v>9137</v>
      </c>
      <c r="J406" s="529" t="s">
        <v>1780</v>
      </c>
      <c r="K406" s="531"/>
      <c r="L406" s="559"/>
    </row>
    <row r="407" spans="1:12" customFormat="1" ht="165.75" x14ac:dyDescent="0.2">
      <c r="A407" s="529" t="s">
        <v>9138</v>
      </c>
      <c r="B407" s="530" t="s">
        <v>9139</v>
      </c>
      <c r="C407" s="529" t="s">
        <v>641</v>
      </c>
      <c r="D407" s="532">
        <v>38.61</v>
      </c>
      <c r="E407" s="532">
        <v>23.84</v>
      </c>
      <c r="F407" s="532">
        <v>14.77</v>
      </c>
      <c r="G407" s="533" t="s">
        <v>1786</v>
      </c>
      <c r="I407" s="529" t="s">
        <v>9140</v>
      </c>
      <c r="J407" s="529" t="s">
        <v>1784</v>
      </c>
      <c r="K407" s="531"/>
      <c r="L407" s="559"/>
    </row>
    <row r="408" spans="1:12" customFormat="1" ht="165.75" x14ac:dyDescent="0.2">
      <c r="A408" s="529" t="s">
        <v>9141</v>
      </c>
      <c r="B408" s="530" t="s">
        <v>9142</v>
      </c>
      <c r="C408" s="529" t="s">
        <v>641</v>
      </c>
      <c r="D408" s="532">
        <v>49.51</v>
      </c>
      <c r="E408" s="532">
        <v>31.79</v>
      </c>
      <c r="F408" s="532">
        <v>17.72</v>
      </c>
      <c r="G408" s="533" t="s">
        <v>1790</v>
      </c>
      <c r="I408" s="529" t="s">
        <v>9143</v>
      </c>
      <c r="J408" s="529" t="s">
        <v>1788</v>
      </c>
      <c r="K408" s="531"/>
      <c r="L408" s="559"/>
    </row>
    <row r="409" spans="1:12" customFormat="1" ht="165.75" x14ac:dyDescent="0.2">
      <c r="A409" s="529" t="s">
        <v>9144</v>
      </c>
      <c r="B409" s="530" t="s">
        <v>9145</v>
      </c>
      <c r="C409" s="529" t="s">
        <v>641</v>
      </c>
      <c r="D409" s="532">
        <v>57.46</v>
      </c>
      <c r="E409" s="532">
        <v>39.74</v>
      </c>
      <c r="F409" s="532">
        <v>17.72</v>
      </c>
      <c r="G409" s="533" t="s">
        <v>1794</v>
      </c>
      <c r="I409" s="529" t="s">
        <v>9146</v>
      </c>
      <c r="J409" s="529" t="s">
        <v>1792</v>
      </c>
      <c r="K409" s="531"/>
      <c r="L409" s="559"/>
    </row>
    <row r="410" spans="1:12" customFormat="1" ht="153" x14ac:dyDescent="0.2">
      <c r="A410" s="529" t="s">
        <v>9147</v>
      </c>
      <c r="B410" s="530" t="s">
        <v>9148</v>
      </c>
      <c r="C410" s="529" t="s">
        <v>641</v>
      </c>
      <c r="D410" s="532">
        <v>66.150000000000006</v>
      </c>
      <c r="E410" s="532"/>
      <c r="F410" s="532">
        <v>66.150000000000006</v>
      </c>
      <c r="G410" s="533" t="s">
        <v>1798</v>
      </c>
      <c r="I410" s="529" t="s">
        <v>9149</v>
      </c>
      <c r="J410" s="529" t="s">
        <v>1796</v>
      </c>
      <c r="K410" s="531"/>
      <c r="L410" s="559"/>
    </row>
    <row r="411" spans="1:12" customFormat="1" ht="153" x14ac:dyDescent="0.2">
      <c r="A411" s="529" t="s">
        <v>9150</v>
      </c>
      <c r="B411" s="530" t="s">
        <v>9151</v>
      </c>
      <c r="C411" s="529" t="s">
        <v>641</v>
      </c>
      <c r="D411" s="532">
        <v>69.84</v>
      </c>
      <c r="E411" s="532">
        <v>47.69</v>
      </c>
      <c r="F411" s="532">
        <v>22.15</v>
      </c>
      <c r="G411" s="533" t="s">
        <v>1798</v>
      </c>
      <c r="I411" s="529" t="s">
        <v>9152</v>
      </c>
      <c r="J411" s="529" t="s">
        <v>1800</v>
      </c>
      <c r="K411" s="531"/>
      <c r="L411" s="559"/>
    </row>
    <row r="412" spans="1:12" customFormat="1" ht="63.75" x14ac:dyDescent="0.2">
      <c r="A412" s="529" t="s">
        <v>9153</v>
      </c>
      <c r="B412" s="530" t="s">
        <v>1804</v>
      </c>
      <c r="C412" s="529" t="s">
        <v>641</v>
      </c>
      <c r="D412" s="532">
        <v>0.9</v>
      </c>
      <c r="E412" s="532"/>
      <c r="F412" s="532">
        <v>0.9</v>
      </c>
      <c r="G412" s="533" t="s">
        <v>1805</v>
      </c>
      <c r="I412" s="529" t="s">
        <v>9154</v>
      </c>
      <c r="J412" s="529" t="s">
        <v>1803</v>
      </c>
      <c r="K412" s="531"/>
      <c r="L412" s="559"/>
    </row>
    <row r="413" spans="1:12" customFormat="1" ht="63.75" x14ac:dyDescent="0.2">
      <c r="A413" s="529" t="s">
        <v>9155</v>
      </c>
      <c r="B413" s="530" t="s">
        <v>1808</v>
      </c>
      <c r="C413" s="529" t="s">
        <v>641</v>
      </c>
      <c r="D413" s="532">
        <v>14.72</v>
      </c>
      <c r="E413" s="532"/>
      <c r="F413" s="532">
        <v>14.72</v>
      </c>
      <c r="G413" s="533" t="s">
        <v>1809</v>
      </c>
      <c r="I413" s="529" t="s">
        <v>9156</v>
      </c>
      <c r="J413" s="529" t="s">
        <v>1807</v>
      </c>
      <c r="K413" s="531"/>
      <c r="L413" s="559"/>
    </row>
    <row r="414" spans="1:12" customFormat="1" ht="63.75" x14ac:dyDescent="0.2">
      <c r="A414" s="529" t="s">
        <v>9157</v>
      </c>
      <c r="B414" s="530" t="s">
        <v>1812</v>
      </c>
      <c r="C414" s="529" t="s">
        <v>641</v>
      </c>
      <c r="D414" s="532">
        <v>25.22</v>
      </c>
      <c r="E414" s="532"/>
      <c r="F414" s="532">
        <v>25.22</v>
      </c>
      <c r="G414" s="533" t="s">
        <v>1813</v>
      </c>
      <c r="I414" s="529" t="s">
        <v>9158</v>
      </c>
      <c r="J414" s="529" t="s">
        <v>1811</v>
      </c>
      <c r="K414" s="531"/>
      <c r="L414" s="559"/>
    </row>
    <row r="415" spans="1:12" customFormat="1" ht="63.75" x14ac:dyDescent="0.2">
      <c r="A415" s="529" t="s">
        <v>9159</v>
      </c>
      <c r="B415" s="530" t="s">
        <v>1816</v>
      </c>
      <c r="C415" s="529" t="s">
        <v>641</v>
      </c>
      <c r="D415" s="532">
        <v>27.19</v>
      </c>
      <c r="E415" s="532"/>
      <c r="F415" s="532">
        <v>27.19</v>
      </c>
      <c r="G415" s="533" t="s">
        <v>1817</v>
      </c>
      <c r="I415" s="529" t="s">
        <v>9160</v>
      </c>
      <c r="J415" s="529" t="s">
        <v>1815</v>
      </c>
      <c r="K415" s="531"/>
      <c r="L415" s="559"/>
    </row>
    <row r="416" spans="1:12" customFormat="1" ht="63.75" x14ac:dyDescent="0.2">
      <c r="A416" s="529" t="s">
        <v>9161</v>
      </c>
      <c r="B416" s="530" t="s">
        <v>1820</v>
      </c>
      <c r="C416" s="529" t="s">
        <v>641</v>
      </c>
      <c r="D416" s="532">
        <v>35.4</v>
      </c>
      <c r="E416" s="532"/>
      <c r="F416" s="532">
        <v>35.4</v>
      </c>
      <c r="G416" s="533" t="s">
        <v>1821</v>
      </c>
      <c r="I416" s="529" t="s">
        <v>9162</v>
      </c>
      <c r="J416" s="529" t="s">
        <v>1819</v>
      </c>
      <c r="K416" s="531"/>
      <c r="L416" s="559"/>
    </row>
    <row r="417" spans="1:12" customFormat="1" ht="63.75" x14ac:dyDescent="0.2">
      <c r="A417" s="529" t="s">
        <v>9163</v>
      </c>
      <c r="B417" s="530" t="s">
        <v>1824</v>
      </c>
      <c r="C417" s="529" t="s">
        <v>641</v>
      </c>
      <c r="D417" s="532">
        <v>41.11</v>
      </c>
      <c r="E417" s="532"/>
      <c r="F417" s="532">
        <v>41.11</v>
      </c>
      <c r="G417" s="533" t="s">
        <v>1825</v>
      </c>
      <c r="I417" s="529" t="s">
        <v>9164</v>
      </c>
      <c r="J417" s="529" t="s">
        <v>1823</v>
      </c>
      <c r="K417" s="531"/>
      <c r="L417" s="559"/>
    </row>
    <row r="418" spans="1:12" customFormat="1" ht="63.75" x14ac:dyDescent="0.2">
      <c r="A418" s="529" t="s">
        <v>9165</v>
      </c>
      <c r="B418" s="530" t="s">
        <v>1828</v>
      </c>
      <c r="C418" s="529" t="s">
        <v>641</v>
      </c>
      <c r="D418" s="532">
        <v>68.58</v>
      </c>
      <c r="E418" s="532"/>
      <c r="F418" s="532">
        <v>68.58</v>
      </c>
      <c r="G418" s="533" t="s">
        <v>1829</v>
      </c>
      <c r="I418" s="529" t="s">
        <v>9166</v>
      </c>
      <c r="J418" s="529" t="s">
        <v>1827</v>
      </c>
      <c r="K418" s="531"/>
      <c r="L418" s="559"/>
    </row>
    <row r="419" spans="1:12" customFormat="1" ht="63.75" x14ac:dyDescent="0.2">
      <c r="A419" s="529" t="s">
        <v>9167</v>
      </c>
      <c r="B419" s="530" t="s">
        <v>1832</v>
      </c>
      <c r="C419" s="529" t="s">
        <v>641</v>
      </c>
      <c r="D419" s="532">
        <v>59.15</v>
      </c>
      <c r="E419" s="532"/>
      <c r="F419" s="532">
        <v>59.15</v>
      </c>
      <c r="G419" s="533" t="s">
        <v>1833</v>
      </c>
      <c r="I419" s="529" t="s">
        <v>9168</v>
      </c>
      <c r="J419" s="529" t="s">
        <v>1831</v>
      </c>
      <c r="K419" s="531"/>
      <c r="L419" s="559"/>
    </row>
    <row r="420" spans="1:12" customFormat="1" ht="63.75" x14ac:dyDescent="0.2">
      <c r="A420" s="529" t="s">
        <v>9169</v>
      </c>
      <c r="B420" s="530" t="s">
        <v>1836</v>
      </c>
      <c r="C420" s="529" t="s">
        <v>641</v>
      </c>
      <c r="D420" s="532">
        <v>99.98</v>
      </c>
      <c r="E420" s="532"/>
      <c r="F420" s="532">
        <v>99.98</v>
      </c>
      <c r="G420" s="533" t="s">
        <v>1837</v>
      </c>
      <c r="I420" s="529" t="s">
        <v>9170</v>
      </c>
      <c r="J420" s="529" t="s">
        <v>1835</v>
      </c>
      <c r="K420" s="531"/>
      <c r="L420" s="559"/>
    </row>
    <row r="421" spans="1:12" customFormat="1" ht="63.75" x14ac:dyDescent="0.2">
      <c r="A421" s="529" t="s">
        <v>9171</v>
      </c>
      <c r="B421" s="530" t="s">
        <v>1840</v>
      </c>
      <c r="C421" s="529" t="s">
        <v>8171</v>
      </c>
      <c r="D421" s="532">
        <v>26.78</v>
      </c>
      <c r="E421" s="532">
        <v>17.53</v>
      </c>
      <c r="F421" s="532">
        <v>9.25</v>
      </c>
      <c r="G421" s="533" t="s">
        <v>1841</v>
      </c>
      <c r="I421" s="529" t="s">
        <v>9172</v>
      </c>
      <c r="J421" s="529" t="s">
        <v>1839</v>
      </c>
      <c r="K421" s="531"/>
      <c r="L421" s="559"/>
    </row>
    <row r="422" spans="1:12" customFormat="1" ht="51" x14ac:dyDescent="0.2">
      <c r="A422" s="529" t="s">
        <v>9173</v>
      </c>
      <c r="B422" s="530" t="s">
        <v>1847</v>
      </c>
      <c r="C422" s="529" t="s">
        <v>8171</v>
      </c>
      <c r="D422" s="532">
        <v>28.009999999999998</v>
      </c>
      <c r="E422" s="532">
        <v>15.54</v>
      </c>
      <c r="F422" s="532">
        <v>12.47</v>
      </c>
      <c r="G422" s="533" t="s">
        <v>1848</v>
      </c>
      <c r="I422" s="529" t="s">
        <v>9174</v>
      </c>
      <c r="J422" s="529" t="s">
        <v>1846</v>
      </c>
      <c r="K422" s="531"/>
      <c r="L422" s="559"/>
    </row>
    <row r="423" spans="1:12" customFormat="1" ht="51" x14ac:dyDescent="0.2">
      <c r="A423" s="529" t="s">
        <v>9175</v>
      </c>
      <c r="B423" s="530" t="s">
        <v>1851</v>
      </c>
      <c r="C423" s="529" t="s">
        <v>8171</v>
      </c>
      <c r="D423" s="532">
        <v>17.399999999999999</v>
      </c>
      <c r="E423" s="532">
        <v>12.83</v>
      </c>
      <c r="F423" s="532">
        <v>4.57</v>
      </c>
      <c r="G423" s="533" t="s">
        <v>1852</v>
      </c>
      <c r="I423" s="529" t="s">
        <v>9176</v>
      </c>
      <c r="J423" s="529" t="s">
        <v>1850</v>
      </c>
      <c r="K423" s="531"/>
      <c r="L423" s="559"/>
    </row>
    <row r="424" spans="1:12" customFormat="1" ht="51" x14ac:dyDescent="0.2">
      <c r="A424" s="529" t="s">
        <v>9177</v>
      </c>
      <c r="B424" s="530" t="s">
        <v>1855</v>
      </c>
      <c r="C424" s="529" t="s">
        <v>8171</v>
      </c>
      <c r="D424" s="532">
        <v>39.72</v>
      </c>
      <c r="E424" s="532">
        <v>34.049999999999997</v>
      </c>
      <c r="F424" s="532">
        <v>5.67</v>
      </c>
      <c r="G424" s="533" t="s">
        <v>1856</v>
      </c>
      <c r="I424" s="529" t="s">
        <v>9178</v>
      </c>
      <c r="J424" s="529" t="s">
        <v>1854</v>
      </c>
      <c r="K424" s="531"/>
      <c r="L424" s="559"/>
    </row>
    <row r="425" spans="1:12" customFormat="1" ht="63.75" x14ac:dyDescent="0.2">
      <c r="A425" s="529" t="s">
        <v>9179</v>
      </c>
      <c r="B425" s="530" t="s">
        <v>1859</v>
      </c>
      <c r="C425" s="529" t="s">
        <v>8171</v>
      </c>
      <c r="D425" s="532">
        <v>17.95</v>
      </c>
      <c r="E425" s="532">
        <v>11.41</v>
      </c>
      <c r="F425" s="532">
        <v>6.54</v>
      </c>
      <c r="G425" s="533" t="s">
        <v>1860</v>
      </c>
      <c r="I425" s="529" t="s">
        <v>9180</v>
      </c>
      <c r="J425" s="529" t="s">
        <v>1858</v>
      </c>
      <c r="K425" s="531"/>
      <c r="L425" s="559"/>
    </row>
    <row r="426" spans="1:12" customFormat="1" ht="51" x14ac:dyDescent="0.2">
      <c r="A426" s="529" t="s">
        <v>9181</v>
      </c>
      <c r="B426" s="530" t="s">
        <v>1863</v>
      </c>
      <c r="C426" s="529" t="s">
        <v>8171</v>
      </c>
      <c r="D426" s="532">
        <v>95.67</v>
      </c>
      <c r="E426" s="532">
        <v>62.2</v>
      </c>
      <c r="F426" s="532">
        <v>33.47</v>
      </c>
      <c r="G426" s="533" t="s">
        <v>1864</v>
      </c>
      <c r="I426" s="529" t="s">
        <v>9182</v>
      </c>
      <c r="J426" s="529" t="s">
        <v>1862</v>
      </c>
      <c r="K426" s="531"/>
      <c r="L426" s="559"/>
    </row>
    <row r="427" spans="1:12" customFormat="1" ht="51" x14ac:dyDescent="0.2">
      <c r="A427" s="529" t="s">
        <v>9183</v>
      </c>
      <c r="B427" s="530" t="s">
        <v>1867</v>
      </c>
      <c r="C427" s="529" t="s">
        <v>8171</v>
      </c>
      <c r="D427" s="532">
        <v>107.98</v>
      </c>
      <c r="E427" s="532">
        <v>70.67</v>
      </c>
      <c r="F427" s="532">
        <v>37.31</v>
      </c>
      <c r="G427" s="533" t="s">
        <v>1868</v>
      </c>
      <c r="I427" s="529" t="s">
        <v>9184</v>
      </c>
      <c r="J427" s="529" t="s">
        <v>1866</v>
      </c>
      <c r="K427" s="531"/>
      <c r="L427" s="559"/>
    </row>
    <row r="428" spans="1:12" customFormat="1" ht="51" x14ac:dyDescent="0.2">
      <c r="A428" s="529" t="s">
        <v>9185</v>
      </c>
      <c r="B428" s="530" t="s">
        <v>1871</v>
      </c>
      <c r="C428" s="529" t="s">
        <v>8171</v>
      </c>
      <c r="D428" s="532">
        <v>126.12</v>
      </c>
      <c r="E428" s="532">
        <v>90.76</v>
      </c>
      <c r="F428" s="532">
        <v>35.36</v>
      </c>
      <c r="G428" s="533" t="s">
        <v>1872</v>
      </c>
      <c r="I428" s="529" t="s">
        <v>9186</v>
      </c>
      <c r="J428" s="529" t="s">
        <v>1870</v>
      </c>
      <c r="K428" s="531"/>
      <c r="L428" s="559"/>
    </row>
    <row r="429" spans="1:12" customFormat="1" ht="51" x14ac:dyDescent="0.2">
      <c r="A429" s="529" t="s">
        <v>9187</v>
      </c>
      <c r="B429" s="530" t="s">
        <v>1875</v>
      </c>
      <c r="C429" s="529" t="s">
        <v>8171</v>
      </c>
      <c r="D429" s="532">
        <v>128.47</v>
      </c>
      <c r="E429" s="532">
        <v>91.59</v>
      </c>
      <c r="F429" s="532">
        <v>36.880000000000003</v>
      </c>
      <c r="G429" s="533" t="s">
        <v>1876</v>
      </c>
      <c r="I429" s="529" t="s">
        <v>9188</v>
      </c>
      <c r="J429" s="529" t="s">
        <v>1874</v>
      </c>
      <c r="K429" s="531"/>
      <c r="L429" s="559"/>
    </row>
    <row r="430" spans="1:12" customFormat="1" ht="51" x14ac:dyDescent="0.2">
      <c r="A430" s="529" t="s">
        <v>9189</v>
      </c>
      <c r="B430" s="530" t="s">
        <v>1879</v>
      </c>
      <c r="C430" s="529" t="s">
        <v>8171</v>
      </c>
      <c r="D430" s="532">
        <v>129.43</v>
      </c>
      <c r="E430" s="532">
        <v>95.74</v>
      </c>
      <c r="F430" s="532">
        <v>33.69</v>
      </c>
      <c r="G430" s="533" t="s">
        <v>1880</v>
      </c>
      <c r="I430" s="529" t="s">
        <v>9190</v>
      </c>
      <c r="J430" s="529" t="s">
        <v>1878</v>
      </c>
      <c r="K430" s="531"/>
      <c r="L430" s="559"/>
    </row>
    <row r="431" spans="1:12" customFormat="1" ht="51" x14ac:dyDescent="0.2">
      <c r="A431" s="529" t="s">
        <v>9191</v>
      </c>
      <c r="B431" s="530" t="s">
        <v>1883</v>
      </c>
      <c r="C431" s="529" t="s">
        <v>8171</v>
      </c>
      <c r="D431" s="532">
        <v>142.85999999999999</v>
      </c>
      <c r="E431" s="532">
        <v>103.21</v>
      </c>
      <c r="F431" s="532">
        <v>39.65</v>
      </c>
      <c r="G431" s="533" t="s">
        <v>1884</v>
      </c>
      <c r="I431" s="529" t="s">
        <v>9192</v>
      </c>
      <c r="J431" s="529" t="s">
        <v>1882</v>
      </c>
      <c r="K431" s="531"/>
      <c r="L431" s="559"/>
    </row>
    <row r="432" spans="1:12" customFormat="1" ht="51" x14ac:dyDescent="0.2">
      <c r="A432" s="529" t="s">
        <v>9193</v>
      </c>
      <c r="B432" s="530" t="s">
        <v>1887</v>
      </c>
      <c r="C432" s="529" t="s">
        <v>8171</v>
      </c>
      <c r="D432" s="532">
        <v>146.30000000000001</v>
      </c>
      <c r="E432" s="532">
        <v>104.88</v>
      </c>
      <c r="F432" s="532">
        <v>41.42</v>
      </c>
      <c r="G432" s="533" t="s">
        <v>1888</v>
      </c>
      <c r="I432" s="529" t="s">
        <v>9194</v>
      </c>
      <c r="J432" s="529" t="s">
        <v>1886</v>
      </c>
      <c r="K432" s="531"/>
      <c r="L432" s="559"/>
    </row>
    <row r="433" spans="1:12" customFormat="1" ht="51" x14ac:dyDescent="0.2">
      <c r="A433" s="529" t="s">
        <v>9195</v>
      </c>
      <c r="B433" s="530" t="s">
        <v>1891</v>
      </c>
      <c r="C433" s="529" t="s">
        <v>8171</v>
      </c>
      <c r="D433" s="532">
        <v>209.54</v>
      </c>
      <c r="E433" s="532">
        <v>164.2</v>
      </c>
      <c r="F433" s="532">
        <v>45.34</v>
      </c>
      <c r="G433" s="533" t="s">
        <v>1892</v>
      </c>
      <c r="I433" s="529" t="s">
        <v>9196</v>
      </c>
      <c r="J433" s="529" t="s">
        <v>1890</v>
      </c>
      <c r="K433" s="531"/>
      <c r="L433" s="559"/>
    </row>
    <row r="434" spans="1:12" customFormat="1" ht="51" x14ac:dyDescent="0.2">
      <c r="A434" s="529" t="s">
        <v>9197</v>
      </c>
      <c r="B434" s="530" t="s">
        <v>1895</v>
      </c>
      <c r="C434" s="529" t="s">
        <v>8171</v>
      </c>
      <c r="D434" s="532">
        <v>224.14</v>
      </c>
      <c r="E434" s="532">
        <v>171.67</v>
      </c>
      <c r="F434" s="532">
        <v>52.47</v>
      </c>
      <c r="G434" s="533" t="s">
        <v>1896</v>
      </c>
      <c r="I434" s="529" t="s">
        <v>9198</v>
      </c>
      <c r="J434" s="529" t="s">
        <v>1894</v>
      </c>
      <c r="K434" s="531"/>
      <c r="L434" s="559"/>
    </row>
    <row r="435" spans="1:12" customFormat="1" ht="51" x14ac:dyDescent="0.2">
      <c r="A435" s="529" t="s">
        <v>9199</v>
      </c>
      <c r="B435" s="530" t="s">
        <v>1899</v>
      </c>
      <c r="C435" s="529" t="s">
        <v>8171</v>
      </c>
      <c r="D435" s="532">
        <v>230.14</v>
      </c>
      <c r="E435" s="532">
        <v>173.34</v>
      </c>
      <c r="F435" s="532">
        <v>56.8</v>
      </c>
      <c r="G435" s="533" t="s">
        <v>1900</v>
      </c>
      <c r="I435" s="529" t="s">
        <v>9200</v>
      </c>
      <c r="J435" s="529" t="s">
        <v>1898</v>
      </c>
      <c r="K435" s="531"/>
      <c r="L435" s="559"/>
    </row>
    <row r="436" spans="1:12" customFormat="1" ht="51" x14ac:dyDescent="0.2">
      <c r="A436" s="529" t="s">
        <v>9201</v>
      </c>
      <c r="B436" s="530" t="s">
        <v>1903</v>
      </c>
      <c r="C436" s="529" t="s">
        <v>8171</v>
      </c>
      <c r="D436" s="532">
        <v>248.34</v>
      </c>
      <c r="E436" s="532">
        <v>193.27</v>
      </c>
      <c r="F436" s="532">
        <v>55.07</v>
      </c>
      <c r="G436" s="533" t="s">
        <v>1904</v>
      </c>
      <c r="I436" s="529" t="s">
        <v>9202</v>
      </c>
      <c r="J436" s="529" t="s">
        <v>1902</v>
      </c>
      <c r="K436" s="531"/>
      <c r="L436" s="559"/>
    </row>
    <row r="437" spans="1:12" customFormat="1" ht="51" x14ac:dyDescent="0.2">
      <c r="A437" s="529" t="s">
        <v>9203</v>
      </c>
      <c r="B437" s="530" t="s">
        <v>1907</v>
      </c>
      <c r="C437" s="529" t="s">
        <v>8171</v>
      </c>
      <c r="D437" s="532">
        <v>263.13</v>
      </c>
      <c r="E437" s="532">
        <v>201.57</v>
      </c>
      <c r="F437" s="532">
        <v>61.56</v>
      </c>
      <c r="G437" s="533" t="s">
        <v>1908</v>
      </c>
      <c r="I437" s="529" t="s">
        <v>9204</v>
      </c>
      <c r="J437" s="529" t="s">
        <v>1906</v>
      </c>
      <c r="K437" s="531"/>
      <c r="L437" s="559"/>
    </row>
    <row r="438" spans="1:12" customFormat="1" ht="51" x14ac:dyDescent="0.2">
      <c r="A438" s="529" t="s">
        <v>9205</v>
      </c>
      <c r="B438" s="530" t="s">
        <v>1911</v>
      </c>
      <c r="C438" s="529" t="s">
        <v>8171</v>
      </c>
      <c r="D438" s="532">
        <v>410</v>
      </c>
      <c r="E438" s="532">
        <v>335</v>
      </c>
      <c r="F438" s="532">
        <v>75</v>
      </c>
      <c r="G438" s="533" t="s">
        <v>1912</v>
      </c>
      <c r="I438" s="529" t="s">
        <v>9206</v>
      </c>
      <c r="J438" s="529" t="s">
        <v>1910</v>
      </c>
      <c r="K438" s="531"/>
      <c r="L438" s="559"/>
    </row>
    <row r="439" spans="1:12" customFormat="1" ht="51" x14ac:dyDescent="0.2">
      <c r="A439" s="529" t="s">
        <v>9207</v>
      </c>
      <c r="B439" s="530" t="s">
        <v>1915</v>
      </c>
      <c r="C439" s="529" t="s">
        <v>8171</v>
      </c>
      <c r="D439" s="532">
        <v>460</v>
      </c>
      <c r="E439" s="532">
        <v>384</v>
      </c>
      <c r="F439" s="532">
        <v>76</v>
      </c>
      <c r="G439" s="533" t="s">
        <v>1916</v>
      </c>
      <c r="I439" s="529" t="s">
        <v>9208</v>
      </c>
      <c r="J439" s="529" t="s">
        <v>1914</v>
      </c>
      <c r="K439" s="531"/>
      <c r="L439" s="559"/>
    </row>
    <row r="440" spans="1:12" customFormat="1" ht="51" x14ac:dyDescent="0.2">
      <c r="A440" s="529" t="s">
        <v>9209</v>
      </c>
      <c r="B440" s="530" t="s">
        <v>1919</v>
      </c>
      <c r="C440" s="529" t="s">
        <v>8171</v>
      </c>
      <c r="D440" s="532">
        <v>565</v>
      </c>
      <c r="E440" s="532">
        <v>450</v>
      </c>
      <c r="F440" s="532">
        <v>115</v>
      </c>
      <c r="G440" s="533" t="s">
        <v>1920</v>
      </c>
      <c r="I440" s="529" t="s">
        <v>9210</v>
      </c>
      <c r="J440" s="529" t="s">
        <v>1918</v>
      </c>
      <c r="K440" s="531"/>
      <c r="L440" s="559"/>
    </row>
    <row r="441" spans="1:12" customFormat="1" ht="51" x14ac:dyDescent="0.2">
      <c r="A441" s="529" t="s">
        <v>9211</v>
      </c>
      <c r="B441" s="530" t="s">
        <v>1923</v>
      </c>
      <c r="C441" s="529" t="s">
        <v>8171</v>
      </c>
      <c r="D441" s="532">
        <v>614.5</v>
      </c>
      <c r="E441" s="532">
        <v>497</v>
      </c>
      <c r="F441" s="532">
        <v>117.5</v>
      </c>
      <c r="G441" s="533" t="s">
        <v>1924</v>
      </c>
      <c r="I441" s="529" t="s">
        <v>9212</v>
      </c>
      <c r="J441" s="529" t="s">
        <v>1922</v>
      </c>
      <c r="K441" s="531"/>
      <c r="L441" s="559"/>
    </row>
    <row r="442" spans="1:12" customFormat="1" ht="51" x14ac:dyDescent="0.2">
      <c r="A442" s="529" t="s">
        <v>9213</v>
      </c>
      <c r="B442" s="530" t="s">
        <v>1927</v>
      </c>
      <c r="C442" s="529" t="s">
        <v>8171</v>
      </c>
      <c r="D442" s="532">
        <v>741.5</v>
      </c>
      <c r="E442" s="532">
        <v>619.5</v>
      </c>
      <c r="F442" s="532">
        <v>122</v>
      </c>
      <c r="G442" s="533" t="s">
        <v>1928</v>
      </c>
      <c r="I442" s="529" t="s">
        <v>9214</v>
      </c>
      <c r="J442" s="529" t="s">
        <v>1926</v>
      </c>
      <c r="K442" s="531"/>
      <c r="L442" s="559"/>
    </row>
    <row r="443" spans="1:12" customFormat="1" ht="51" x14ac:dyDescent="0.2">
      <c r="A443" s="529" t="s">
        <v>9215</v>
      </c>
      <c r="B443" s="530" t="s">
        <v>1931</v>
      </c>
      <c r="C443" s="529" t="s">
        <v>8171</v>
      </c>
      <c r="D443" s="532">
        <v>689</v>
      </c>
      <c r="E443" s="532">
        <v>564</v>
      </c>
      <c r="F443" s="532">
        <v>125</v>
      </c>
      <c r="G443" s="533" t="s">
        <v>1932</v>
      </c>
      <c r="I443" s="529" t="s">
        <v>9216</v>
      </c>
      <c r="J443" s="529" t="s">
        <v>1930</v>
      </c>
      <c r="K443" s="531"/>
      <c r="L443" s="559"/>
    </row>
    <row r="444" spans="1:12" customFormat="1" ht="51" x14ac:dyDescent="0.2">
      <c r="A444" s="529" t="s">
        <v>9217</v>
      </c>
      <c r="B444" s="530" t="s">
        <v>1935</v>
      </c>
      <c r="C444" s="529" t="s">
        <v>8171</v>
      </c>
      <c r="D444" s="532">
        <v>926</v>
      </c>
      <c r="E444" s="532">
        <v>781</v>
      </c>
      <c r="F444" s="532">
        <v>145</v>
      </c>
      <c r="G444" s="533" t="s">
        <v>1936</v>
      </c>
      <c r="I444" s="529" t="s">
        <v>9218</v>
      </c>
      <c r="J444" s="529" t="s">
        <v>1934</v>
      </c>
      <c r="K444" s="531"/>
      <c r="L444" s="559"/>
    </row>
    <row r="445" spans="1:12" customFormat="1" ht="51" x14ac:dyDescent="0.2">
      <c r="A445" s="529" t="s">
        <v>9219</v>
      </c>
      <c r="B445" s="530" t="s">
        <v>1939</v>
      </c>
      <c r="C445" s="529" t="s">
        <v>8171</v>
      </c>
      <c r="D445" s="532">
        <v>945</v>
      </c>
      <c r="E445" s="532">
        <v>790</v>
      </c>
      <c r="F445" s="532">
        <v>155</v>
      </c>
      <c r="G445" s="533" t="s">
        <v>1940</v>
      </c>
      <c r="I445" s="529" t="s">
        <v>9220</v>
      </c>
      <c r="J445" s="529" t="s">
        <v>1938</v>
      </c>
      <c r="K445" s="531"/>
      <c r="L445" s="559"/>
    </row>
    <row r="446" spans="1:12" customFormat="1" ht="102" x14ac:dyDescent="0.2">
      <c r="A446" s="529" t="s">
        <v>9221</v>
      </c>
      <c r="B446" s="530" t="s">
        <v>1946</v>
      </c>
      <c r="C446" s="529" t="s">
        <v>8171</v>
      </c>
      <c r="D446" s="532">
        <v>177.63</v>
      </c>
      <c r="E446" s="532"/>
      <c r="F446" s="532">
        <v>177.63</v>
      </c>
      <c r="G446" s="533" t="s">
        <v>1947</v>
      </c>
      <c r="I446" s="529" t="s">
        <v>9222</v>
      </c>
      <c r="J446" s="529" t="s">
        <v>1945</v>
      </c>
      <c r="K446" s="531"/>
      <c r="L446" s="559"/>
    </row>
    <row r="447" spans="1:12" customFormat="1" ht="114.75" x14ac:dyDescent="0.2">
      <c r="A447" s="529" t="s">
        <v>9223</v>
      </c>
      <c r="B447" s="530" t="s">
        <v>1950</v>
      </c>
      <c r="C447" s="529" t="s">
        <v>8171</v>
      </c>
      <c r="D447" s="532">
        <v>177.63</v>
      </c>
      <c r="E447" s="532"/>
      <c r="F447" s="532">
        <v>177.63</v>
      </c>
      <c r="G447" s="533" t="s">
        <v>1951</v>
      </c>
      <c r="I447" s="529" t="s">
        <v>9224</v>
      </c>
      <c r="J447" s="529" t="s">
        <v>1949</v>
      </c>
      <c r="K447" s="531"/>
      <c r="L447" s="559"/>
    </row>
    <row r="448" spans="1:12" customFormat="1" ht="114.75" x14ac:dyDescent="0.2">
      <c r="A448" s="529" t="s">
        <v>9225</v>
      </c>
      <c r="B448" s="530" t="s">
        <v>1954</v>
      </c>
      <c r="C448" s="529" t="s">
        <v>8171</v>
      </c>
      <c r="D448" s="532">
        <v>151.82999999999998</v>
      </c>
      <c r="E448" s="532">
        <v>80.91</v>
      </c>
      <c r="F448" s="532">
        <v>70.92</v>
      </c>
      <c r="G448" s="533" t="s">
        <v>1955</v>
      </c>
      <c r="I448" s="529" t="s">
        <v>9226</v>
      </c>
      <c r="J448" s="529" t="s">
        <v>1953</v>
      </c>
      <c r="K448" s="531"/>
      <c r="L448" s="559"/>
    </row>
    <row r="449" spans="1:12" customFormat="1" ht="114.75" x14ac:dyDescent="0.2">
      <c r="A449" s="529" t="s">
        <v>9227</v>
      </c>
      <c r="B449" s="530" t="s">
        <v>1958</v>
      </c>
      <c r="C449" s="529" t="s">
        <v>8171</v>
      </c>
      <c r="D449" s="532">
        <v>473.95</v>
      </c>
      <c r="E449" s="532"/>
      <c r="F449" s="532">
        <v>473.95</v>
      </c>
      <c r="G449" s="533" t="s">
        <v>1959</v>
      </c>
      <c r="I449" s="529" t="s">
        <v>9228</v>
      </c>
      <c r="J449" s="529" t="s">
        <v>1957</v>
      </c>
      <c r="K449" s="531"/>
      <c r="L449" s="559"/>
    </row>
    <row r="450" spans="1:12" customFormat="1" ht="114.75" x14ac:dyDescent="0.2">
      <c r="A450" s="529" t="s">
        <v>9229</v>
      </c>
      <c r="B450" s="530" t="s">
        <v>1962</v>
      </c>
      <c r="C450" s="529" t="s">
        <v>8171</v>
      </c>
      <c r="D450" s="532">
        <v>520.48</v>
      </c>
      <c r="E450" s="532">
        <v>378.64</v>
      </c>
      <c r="F450" s="532">
        <v>141.84</v>
      </c>
      <c r="G450" s="533" t="s">
        <v>1963</v>
      </c>
      <c r="I450" s="529" t="s">
        <v>9230</v>
      </c>
      <c r="J450" s="529" t="s">
        <v>1961</v>
      </c>
      <c r="K450" s="531"/>
      <c r="L450" s="559"/>
    </row>
    <row r="451" spans="1:12" customFormat="1" ht="63.75" x14ac:dyDescent="0.2">
      <c r="A451" s="529" t="s">
        <v>9231</v>
      </c>
      <c r="B451" s="530" t="s">
        <v>1966</v>
      </c>
      <c r="C451" s="529" t="s">
        <v>8171</v>
      </c>
      <c r="D451" s="532">
        <v>270.45999999999998</v>
      </c>
      <c r="E451" s="532"/>
      <c r="F451" s="532">
        <v>270.45999999999998</v>
      </c>
      <c r="G451" s="533" t="s">
        <v>1967</v>
      </c>
      <c r="I451" s="529" t="s">
        <v>9232</v>
      </c>
      <c r="J451" s="529" t="s">
        <v>1965</v>
      </c>
      <c r="K451" s="531"/>
      <c r="L451" s="559"/>
    </row>
    <row r="452" spans="1:12" customFormat="1" ht="25.5" x14ac:dyDescent="0.2">
      <c r="A452" s="529" t="s">
        <v>9233</v>
      </c>
      <c r="B452" s="530" t="s">
        <v>1970</v>
      </c>
      <c r="C452" s="529" t="s">
        <v>8171</v>
      </c>
      <c r="D452" s="532">
        <v>21.04</v>
      </c>
      <c r="E452" s="532"/>
      <c r="F452" s="532">
        <v>21.04</v>
      </c>
      <c r="G452" s="533" t="s">
        <v>1971</v>
      </c>
      <c r="I452" s="529" t="s">
        <v>9234</v>
      </c>
      <c r="J452" s="529" t="s">
        <v>1969</v>
      </c>
      <c r="K452" s="531"/>
      <c r="L452" s="559"/>
    </row>
    <row r="453" spans="1:12" customFormat="1" ht="25.5" x14ac:dyDescent="0.2">
      <c r="A453" s="529" t="s">
        <v>9235</v>
      </c>
      <c r="B453" s="530" t="s">
        <v>1974</v>
      </c>
      <c r="C453" s="529" t="s">
        <v>8171</v>
      </c>
      <c r="D453" s="532">
        <v>42.07</v>
      </c>
      <c r="E453" s="532"/>
      <c r="F453" s="532">
        <v>42.07</v>
      </c>
      <c r="G453" s="533" t="s">
        <v>1971</v>
      </c>
      <c r="I453" s="529" t="s">
        <v>9236</v>
      </c>
      <c r="J453" s="529" t="s">
        <v>1973</v>
      </c>
      <c r="K453" s="531"/>
      <c r="L453" s="559"/>
    </row>
    <row r="454" spans="1:12" customFormat="1" ht="25.5" x14ac:dyDescent="0.2">
      <c r="A454" s="529" t="s">
        <v>9237</v>
      </c>
      <c r="B454" s="530" t="s">
        <v>1977</v>
      </c>
      <c r="C454" s="529" t="s">
        <v>8171</v>
      </c>
      <c r="D454" s="532">
        <v>72.12</v>
      </c>
      <c r="E454" s="532"/>
      <c r="F454" s="532">
        <v>72.12</v>
      </c>
      <c r="G454" s="533" t="s">
        <v>1971</v>
      </c>
      <c r="I454" s="529" t="s">
        <v>9238</v>
      </c>
      <c r="J454" s="529" t="s">
        <v>1976</v>
      </c>
      <c r="K454" s="531"/>
      <c r="L454" s="559"/>
    </row>
    <row r="455" spans="1:12" customFormat="1" ht="25.5" x14ac:dyDescent="0.2">
      <c r="A455" s="529" t="s">
        <v>9239</v>
      </c>
      <c r="B455" s="530" t="s">
        <v>1980</v>
      </c>
      <c r="C455" s="529" t="s">
        <v>8171</v>
      </c>
      <c r="D455" s="532">
        <v>90.15</v>
      </c>
      <c r="E455" s="532"/>
      <c r="F455" s="532">
        <v>90.15</v>
      </c>
      <c r="G455" s="533" t="s">
        <v>1981</v>
      </c>
      <c r="I455" s="529" t="s">
        <v>9240</v>
      </c>
      <c r="J455" s="529" t="s">
        <v>1979</v>
      </c>
      <c r="K455" s="531"/>
      <c r="L455" s="559"/>
    </row>
    <row r="456" spans="1:12" customFormat="1" ht="25.5" x14ac:dyDescent="0.2">
      <c r="A456" s="529" t="s">
        <v>9241</v>
      </c>
      <c r="B456" s="530" t="s">
        <v>1987</v>
      </c>
      <c r="C456" s="529" t="s">
        <v>8171</v>
      </c>
      <c r="D456" s="532">
        <v>27.65</v>
      </c>
      <c r="E456" s="532">
        <v>18.03</v>
      </c>
      <c r="F456" s="532">
        <v>9.6199999999999992</v>
      </c>
      <c r="G456" s="533" t="s">
        <v>1988</v>
      </c>
      <c r="I456" s="529" t="s">
        <v>9242</v>
      </c>
      <c r="J456" s="529" t="s">
        <v>1986</v>
      </c>
      <c r="K456" s="531"/>
      <c r="L456" s="559"/>
    </row>
    <row r="457" spans="1:12" customFormat="1" ht="102" x14ac:dyDescent="0.2">
      <c r="A457" s="529" t="s">
        <v>9243</v>
      </c>
      <c r="B457" s="530" t="s">
        <v>1991</v>
      </c>
      <c r="C457" s="529" t="s">
        <v>8171</v>
      </c>
      <c r="D457" s="532">
        <v>30.65</v>
      </c>
      <c r="E457" s="532">
        <v>20.43</v>
      </c>
      <c r="F457" s="532">
        <v>10.220000000000001</v>
      </c>
      <c r="G457" s="533" t="s">
        <v>1992</v>
      </c>
      <c r="I457" s="529" t="s">
        <v>9244</v>
      </c>
      <c r="J457" s="529" t="s">
        <v>1990</v>
      </c>
      <c r="K457" s="531"/>
      <c r="L457" s="559"/>
    </row>
    <row r="458" spans="1:12" customFormat="1" ht="102" x14ac:dyDescent="0.2">
      <c r="A458" s="529" t="s">
        <v>9245</v>
      </c>
      <c r="B458" s="530" t="s">
        <v>9246</v>
      </c>
      <c r="C458" s="529" t="s">
        <v>8171</v>
      </c>
      <c r="D458" s="532">
        <v>26.45</v>
      </c>
      <c r="E458" s="532">
        <v>17.43</v>
      </c>
      <c r="F458" s="532">
        <v>9.02</v>
      </c>
      <c r="G458" s="533" t="s">
        <v>1996</v>
      </c>
      <c r="I458" s="529" t="s">
        <v>9247</v>
      </c>
      <c r="J458" s="529" t="s">
        <v>1994</v>
      </c>
      <c r="K458" s="531"/>
      <c r="L458" s="559"/>
    </row>
    <row r="459" spans="1:12" customFormat="1" ht="102" x14ac:dyDescent="0.2">
      <c r="A459" s="529" t="s">
        <v>9248</v>
      </c>
      <c r="B459" s="530" t="s">
        <v>9249</v>
      </c>
      <c r="C459" s="529" t="s">
        <v>8171</v>
      </c>
      <c r="D459" s="532">
        <v>63.11</v>
      </c>
      <c r="E459" s="532">
        <v>52.89</v>
      </c>
      <c r="F459" s="532">
        <v>10.220000000000001</v>
      </c>
      <c r="G459" s="533" t="s">
        <v>2000</v>
      </c>
      <c r="I459" s="529" t="s">
        <v>9250</v>
      </c>
      <c r="J459" s="529" t="s">
        <v>1998</v>
      </c>
      <c r="K459" s="531"/>
      <c r="L459" s="559"/>
    </row>
    <row r="460" spans="1:12" customFormat="1" ht="89.25" x14ac:dyDescent="0.2">
      <c r="A460" s="529" t="s">
        <v>9251</v>
      </c>
      <c r="B460" s="530" t="s">
        <v>2003</v>
      </c>
      <c r="C460" s="529" t="s">
        <v>8171</v>
      </c>
      <c r="D460" s="532">
        <v>30.659999999999997</v>
      </c>
      <c r="E460" s="532">
        <v>21.04</v>
      </c>
      <c r="F460" s="532">
        <v>9.6199999999999992</v>
      </c>
      <c r="G460" s="533" t="s">
        <v>2004</v>
      </c>
      <c r="I460" s="529" t="s">
        <v>9252</v>
      </c>
      <c r="J460" s="529" t="s">
        <v>2002</v>
      </c>
      <c r="K460" s="531"/>
      <c r="L460" s="559"/>
    </row>
    <row r="461" spans="1:12" customFormat="1" ht="89.25" x14ac:dyDescent="0.2">
      <c r="A461" s="529" t="s">
        <v>9253</v>
      </c>
      <c r="B461" s="530" t="s">
        <v>2007</v>
      </c>
      <c r="C461" s="529" t="s">
        <v>8171</v>
      </c>
      <c r="D461" s="532">
        <v>40.270000000000003</v>
      </c>
      <c r="E461" s="532">
        <v>30.05</v>
      </c>
      <c r="F461" s="532">
        <v>10.220000000000001</v>
      </c>
      <c r="G461" s="533" t="s">
        <v>2008</v>
      </c>
      <c r="I461" s="529" t="s">
        <v>9254</v>
      </c>
      <c r="J461" s="529" t="s">
        <v>2006</v>
      </c>
      <c r="K461" s="531"/>
      <c r="L461" s="559"/>
    </row>
    <row r="462" spans="1:12" customFormat="1" ht="89.25" x14ac:dyDescent="0.2">
      <c r="A462" s="529" t="s">
        <v>9255</v>
      </c>
      <c r="B462" s="530" t="s">
        <v>2011</v>
      </c>
      <c r="C462" s="529" t="s">
        <v>8171</v>
      </c>
      <c r="D462" s="532">
        <v>43.870000000000005</v>
      </c>
      <c r="E462" s="532">
        <v>31.85</v>
      </c>
      <c r="F462" s="532">
        <v>12.02</v>
      </c>
      <c r="G462" s="533" t="s">
        <v>2012</v>
      </c>
      <c r="I462" s="529" t="s">
        <v>9256</v>
      </c>
      <c r="J462" s="529" t="s">
        <v>2010</v>
      </c>
      <c r="K462" s="531"/>
      <c r="L462" s="559"/>
    </row>
    <row r="463" spans="1:12" customFormat="1" ht="89.25" x14ac:dyDescent="0.2">
      <c r="A463" s="529" t="s">
        <v>9257</v>
      </c>
      <c r="B463" s="530" t="s">
        <v>2015</v>
      </c>
      <c r="C463" s="529" t="s">
        <v>8171</v>
      </c>
      <c r="D463" s="532">
        <v>45.679999999999993</v>
      </c>
      <c r="E463" s="532">
        <v>33.659999999999997</v>
      </c>
      <c r="F463" s="532">
        <v>12.02</v>
      </c>
      <c r="G463" s="533" t="s">
        <v>2016</v>
      </c>
      <c r="I463" s="529" t="s">
        <v>9258</v>
      </c>
      <c r="J463" s="529" t="s">
        <v>2014</v>
      </c>
      <c r="K463" s="531"/>
      <c r="L463" s="559"/>
    </row>
    <row r="464" spans="1:12" customFormat="1" ht="89.25" x14ac:dyDescent="0.2">
      <c r="A464" s="529" t="s">
        <v>9259</v>
      </c>
      <c r="B464" s="530" t="s">
        <v>9260</v>
      </c>
      <c r="C464" s="529" t="s">
        <v>8171</v>
      </c>
      <c r="D464" s="532">
        <v>38.400000000000006</v>
      </c>
      <c r="E464" s="532">
        <v>26.44</v>
      </c>
      <c r="F464" s="532">
        <v>11.96</v>
      </c>
      <c r="G464" s="533" t="s">
        <v>2020</v>
      </c>
      <c r="I464" s="529" t="s">
        <v>9261</v>
      </c>
      <c r="J464" s="529" t="s">
        <v>2018</v>
      </c>
      <c r="K464" s="531"/>
      <c r="L464" s="559"/>
    </row>
    <row r="465" spans="1:12" customFormat="1" ht="63.75" x14ac:dyDescent="0.2">
      <c r="A465" s="529" t="s">
        <v>9262</v>
      </c>
      <c r="B465" s="530" t="s">
        <v>9263</v>
      </c>
      <c r="C465" s="529" t="s">
        <v>8171</v>
      </c>
      <c r="D465" s="532">
        <v>153.26000000000002</v>
      </c>
      <c r="E465" s="532">
        <v>141.24</v>
      </c>
      <c r="F465" s="532">
        <v>12.02</v>
      </c>
      <c r="G465" s="533" t="s">
        <v>2024</v>
      </c>
      <c r="I465" s="529" t="s">
        <v>9264</v>
      </c>
      <c r="J465" s="529" t="s">
        <v>2022</v>
      </c>
      <c r="K465" s="531"/>
      <c r="L465" s="559"/>
    </row>
    <row r="466" spans="1:12" customFormat="1" ht="63.75" x14ac:dyDescent="0.2">
      <c r="A466" s="529" t="s">
        <v>9265</v>
      </c>
      <c r="B466" s="530" t="s">
        <v>9266</v>
      </c>
      <c r="C466" s="529" t="s">
        <v>8171</v>
      </c>
      <c r="D466" s="532">
        <v>304.70999999999998</v>
      </c>
      <c r="E466" s="532">
        <v>292.69</v>
      </c>
      <c r="F466" s="532">
        <v>12.02</v>
      </c>
      <c r="G466" s="533" t="s">
        <v>2028</v>
      </c>
      <c r="I466" s="529" t="s">
        <v>9267</v>
      </c>
      <c r="J466" s="529" t="s">
        <v>2026</v>
      </c>
      <c r="K466" s="531"/>
      <c r="L466" s="559"/>
    </row>
    <row r="467" spans="1:12" customFormat="1" ht="89.25" x14ac:dyDescent="0.2">
      <c r="A467" s="529" t="s">
        <v>9268</v>
      </c>
      <c r="B467" s="530" t="s">
        <v>9269</v>
      </c>
      <c r="C467" s="529" t="s">
        <v>8171</v>
      </c>
      <c r="D467" s="532">
        <v>132.22999999999999</v>
      </c>
      <c r="E467" s="532">
        <v>117.2</v>
      </c>
      <c r="F467" s="532">
        <v>15.03</v>
      </c>
      <c r="G467" s="533" t="s">
        <v>2032</v>
      </c>
      <c r="I467" s="529" t="s">
        <v>9270</v>
      </c>
      <c r="J467" s="529" t="s">
        <v>2030</v>
      </c>
      <c r="K467" s="531"/>
      <c r="L467" s="559"/>
    </row>
    <row r="468" spans="1:12" customFormat="1" ht="76.5" x14ac:dyDescent="0.2">
      <c r="A468" s="529" t="s">
        <v>9271</v>
      </c>
      <c r="B468" s="530" t="s">
        <v>9272</v>
      </c>
      <c r="C468" s="529" t="s">
        <v>8171</v>
      </c>
      <c r="D468" s="532">
        <v>245.82</v>
      </c>
      <c r="E468" s="532">
        <v>230.79</v>
      </c>
      <c r="F468" s="532">
        <v>15.03</v>
      </c>
      <c r="G468" s="533" t="s">
        <v>2036</v>
      </c>
      <c r="I468" s="529" t="s">
        <v>9273</v>
      </c>
      <c r="J468" s="529" t="s">
        <v>2034</v>
      </c>
      <c r="K468" s="531"/>
      <c r="L468" s="559"/>
    </row>
    <row r="469" spans="1:12" customFormat="1" ht="63.75" x14ac:dyDescent="0.2">
      <c r="A469" s="529" t="s">
        <v>9274</v>
      </c>
      <c r="B469" s="530" t="s">
        <v>9275</v>
      </c>
      <c r="C469" s="529" t="s">
        <v>8171</v>
      </c>
      <c r="D469" s="532">
        <v>88.65</v>
      </c>
      <c r="E469" s="532">
        <v>72.12</v>
      </c>
      <c r="F469" s="532">
        <v>16.53</v>
      </c>
      <c r="G469" s="533" t="s">
        <v>9276</v>
      </c>
      <c r="I469" s="529" t="s">
        <v>9277</v>
      </c>
      <c r="J469" s="529" t="s">
        <v>2038</v>
      </c>
      <c r="K469" s="531"/>
      <c r="L469" s="559"/>
    </row>
    <row r="470" spans="1:12" customFormat="1" ht="76.5" x14ac:dyDescent="0.2">
      <c r="A470" s="529" t="s">
        <v>9278</v>
      </c>
      <c r="B470" s="530" t="s">
        <v>9279</v>
      </c>
      <c r="C470" s="529" t="s">
        <v>8171</v>
      </c>
      <c r="D470" s="532">
        <v>123.81</v>
      </c>
      <c r="E470" s="532">
        <v>105.18</v>
      </c>
      <c r="F470" s="532">
        <v>18.63</v>
      </c>
      <c r="G470" s="533" t="s">
        <v>9280</v>
      </c>
      <c r="I470" s="529" t="s">
        <v>9281</v>
      </c>
      <c r="J470" s="529" t="s">
        <v>2042</v>
      </c>
      <c r="K470" s="531"/>
      <c r="L470" s="559"/>
    </row>
    <row r="471" spans="1:12" customFormat="1" ht="76.5" x14ac:dyDescent="0.2">
      <c r="A471" s="529" t="s">
        <v>9282</v>
      </c>
      <c r="B471" s="530" t="s">
        <v>9283</v>
      </c>
      <c r="C471" s="529" t="s">
        <v>8171</v>
      </c>
      <c r="D471" s="532">
        <v>197.42999999999998</v>
      </c>
      <c r="E471" s="532">
        <v>176.7</v>
      </c>
      <c r="F471" s="532">
        <v>20.73</v>
      </c>
      <c r="G471" s="533" t="s">
        <v>9284</v>
      </c>
      <c r="I471" s="529" t="s">
        <v>9285</v>
      </c>
      <c r="J471" s="529" t="s">
        <v>2046</v>
      </c>
      <c r="K471" s="531"/>
      <c r="L471" s="559"/>
    </row>
    <row r="472" spans="1:12" customFormat="1" ht="89.25" x14ac:dyDescent="0.2">
      <c r="A472" s="529" t="s">
        <v>9286</v>
      </c>
      <c r="B472" s="530" t="s">
        <v>9287</v>
      </c>
      <c r="C472" s="529" t="s">
        <v>8171</v>
      </c>
      <c r="D472" s="532">
        <v>211.86</v>
      </c>
      <c r="E472" s="532">
        <v>195.33</v>
      </c>
      <c r="F472" s="532">
        <v>16.53</v>
      </c>
      <c r="G472" s="533" t="s">
        <v>2052</v>
      </c>
      <c r="I472" s="529" t="s">
        <v>9288</v>
      </c>
      <c r="J472" s="529" t="s">
        <v>2050</v>
      </c>
      <c r="K472" s="531"/>
      <c r="L472" s="559"/>
    </row>
    <row r="473" spans="1:12" customFormat="1" ht="51" x14ac:dyDescent="0.2">
      <c r="A473" s="529" t="s">
        <v>9289</v>
      </c>
      <c r="B473" s="530" t="s">
        <v>2055</v>
      </c>
      <c r="C473" s="529" t="s">
        <v>8171</v>
      </c>
      <c r="D473" s="532">
        <v>29.15</v>
      </c>
      <c r="E473" s="532">
        <v>22.54</v>
      </c>
      <c r="F473" s="532">
        <v>6.61</v>
      </c>
      <c r="G473" s="533" t="s">
        <v>2056</v>
      </c>
      <c r="I473" s="529" t="s">
        <v>9290</v>
      </c>
      <c r="J473" s="529" t="s">
        <v>2054</v>
      </c>
      <c r="K473" s="531"/>
      <c r="L473" s="559"/>
    </row>
    <row r="474" spans="1:12" customFormat="1" ht="63.75" x14ac:dyDescent="0.2">
      <c r="A474" s="529" t="s">
        <v>9291</v>
      </c>
      <c r="B474" s="530" t="s">
        <v>9292</v>
      </c>
      <c r="C474" s="529" t="s">
        <v>8171</v>
      </c>
      <c r="D474" s="532">
        <v>49.28</v>
      </c>
      <c r="E474" s="532">
        <v>42.67</v>
      </c>
      <c r="F474" s="532">
        <v>6.61</v>
      </c>
      <c r="G474" s="533" t="s">
        <v>2060</v>
      </c>
      <c r="I474" s="529" t="s">
        <v>9293</v>
      </c>
      <c r="J474" s="529" t="s">
        <v>2058</v>
      </c>
      <c r="K474" s="531"/>
      <c r="L474" s="559"/>
    </row>
    <row r="475" spans="1:12" customFormat="1" ht="76.5" x14ac:dyDescent="0.2">
      <c r="A475" s="529" t="s">
        <v>9294</v>
      </c>
      <c r="B475" s="530" t="s">
        <v>2063</v>
      </c>
      <c r="C475" s="529" t="s">
        <v>8171</v>
      </c>
      <c r="D475" s="532">
        <v>156.26</v>
      </c>
      <c r="E475" s="532">
        <v>120.2</v>
      </c>
      <c r="F475" s="532">
        <v>36.06</v>
      </c>
      <c r="G475" s="533" t="s">
        <v>2064</v>
      </c>
      <c r="I475" s="529" t="s">
        <v>9295</v>
      </c>
      <c r="J475" s="529" t="s">
        <v>2062</v>
      </c>
      <c r="K475" s="531"/>
      <c r="L475" s="559"/>
    </row>
    <row r="476" spans="1:12" customFormat="1" ht="63.75" x14ac:dyDescent="0.2">
      <c r="A476" s="529" t="s">
        <v>9296</v>
      </c>
      <c r="B476" s="530" t="s">
        <v>2067</v>
      </c>
      <c r="C476" s="529" t="s">
        <v>8171</v>
      </c>
      <c r="D476" s="532">
        <v>174.29000000000002</v>
      </c>
      <c r="E476" s="532">
        <v>144.24</v>
      </c>
      <c r="F476" s="532">
        <v>30.05</v>
      </c>
      <c r="G476" s="533" t="s">
        <v>2068</v>
      </c>
      <c r="I476" s="529" t="s">
        <v>9297</v>
      </c>
      <c r="J476" s="529" t="s">
        <v>2066</v>
      </c>
      <c r="K476" s="531"/>
      <c r="L476" s="559"/>
    </row>
    <row r="477" spans="1:12" customFormat="1" ht="63.75" x14ac:dyDescent="0.2">
      <c r="A477" s="529" t="s">
        <v>9298</v>
      </c>
      <c r="B477" s="530" t="s">
        <v>2071</v>
      </c>
      <c r="C477" s="529" t="s">
        <v>8171</v>
      </c>
      <c r="D477" s="532">
        <v>128.21</v>
      </c>
      <c r="E477" s="532">
        <v>92.15</v>
      </c>
      <c r="F477" s="532">
        <v>36.06</v>
      </c>
      <c r="G477" s="533" t="s">
        <v>2072</v>
      </c>
      <c r="I477" s="529" t="s">
        <v>9299</v>
      </c>
      <c r="J477" s="529" t="s">
        <v>2070</v>
      </c>
      <c r="K477" s="531"/>
      <c r="L477" s="559"/>
    </row>
    <row r="478" spans="1:12" customFormat="1" ht="38.25" x14ac:dyDescent="0.2">
      <c r="A478" s="529" t="s">
        <v>9300</v>
      </c>
      <c r="B478" s="530" t="s">
        <v>9301</v>
      </c>
      <c r="C478" s="529" t="s">
        <v>8171</v>
      </c>
      <c r="D478" s="532">
        <v>357.60999999999996</v>
      </c>
      <c r="E478" s="532">
        <v>342.58</v>
      </c>
      <c r="F478" s="532">
        <v>15.03</v>
      </c>
      <c r="G478" s="533" t="s">
        <v>2076</v>
      </c>
      <c r="I478" s="529" t="s">
        <v>9302</v>
      </c>
      <c r="J478" s="529" t="s">
        <v>2074</v>
      </c>
      <c r="K478" s="531"/>
      <c r="L478" s="559"/>
    </row>
    <row r="479" spans="1:12" customFormat="1" ht="38.25" x14ac:dyDescent="0.2">
      <c r="A479" s="529" t="s">
        <v>9303</v>
      </c>
      <c r="B479" s="530" t="s">
        <v>9304</v>
      </c>
      <c r="C479" s="529" t="s">
        <v>8171</v>
      </c>
      <c r="D479" s="532">
        <v>601.02</v>
      </c>
      <c r="E479" s="532">
        <v>585.99</v>
      </c>
      <c r="F479" s="532">
        <v>15.03</v>
      </c>
      <c r="G479" s="533" t="s">
        <v>2080</v>
      </c>
      <c r="I479" s="529" t="s">
        <v>9305</v>
      </c>
      <c r="J479" s="529" t="s">
        <v>2078</v>
      </c>
      <c r="K479" s="531"/>
      <c r="L479" s="559"/>
    </row>
    <row r="480" spans="1:12" customFormat="1" ht="51" x14ac:dyDescent="0.2">
      <c r="A480" s="529" t="s">
        <v>9306</v>
      </c>
      <c r="B480" s="530" t="s">
        <v>2083</v>
      </c>
      <c r="C480" s="529" t="s">
        <v>8171</v>
      </c>
      <c r="D480" s="532">
        <v>21.029999999999998</v>
      </c>
      <c r="E480" s="532">
        <v>18.63</v>
      </c>
      <c r="F480" s="532">
        <v>2.4</v>
      </c>
      <c r="G480" s="533" t="s">
        <v>2084</v>
      </c>
      <c r="I480" s="529" t="s">
        <v>9307</v>
      </c>
      <c r="J480" s="529" t="s">
        <v>2082</v>
      </c>
      <c r="K480" s="531"/>
      <c r="L480" s="559"/>
    </row>
    <row r="481" spans="1:12" customFormat="1" ht="89.25" x14ac:dyDescent="0.2">
      <c r="A481" s="529" t="s">
        <v>9308</v>
      </c>
      <c r="B481" s="530" t="s">
        <v>2087</v>
      </c>
      <c r="C481" s="529" t="s">
        <v>8171</v>
      </c>
      <c r="D481" s="532">
        <v>128</v>
      </c>
      <c r="E481" s="532">
        <v>112.97</v>
      </c>
      <c r="F481" s="532">
        <v>15.03</v>
      </c>
      <c r="G481" s="533" t="s">
        <v>2088</v>
      </c>
      <c r="I481" s="529" t="s">
        <v>9309</v>
      </c>
      <c r="J481" s="529" t="s">
        <v>2086</v>
      </c>
      <c r="K481" s="531"/>
      <c r="L481" s="559"/>
    </row>
    <row r="482" spans="1:12" customFormat="1" ht="89.25" x14ac:dyDescent="0.2">
      <c r="A482" s="529" t="s">
        <v>9310</v>
      </c>
      <c r="B482" s="530" t="s">
        <v>2094</v>
      </c>
      <c r="C482" s="529" t="s">
        <v>8171</v>
      </c>
      <c r="D482" s="532">
        <v>116.55</v>
      </c>
      <c r="E482" s="532"/>
      <c r="F482" s="532">
        <v>116.55</v>
      </c>
      <c r="G482" s="533" t="s">
        <v>2095</v>
      </c>
      <c r="I482" s="529" t="s">
        <v>9311</v>
      </c>
      <c r="J482" s="529" t="s">
        <v>2093</v>
      </c>
      <c r="K482" s="531"/>
      <c r="L482" s="559"/>
    </row>
    <row r="483" spans="1:12" customFormat="1" ht="102" x14ac:dyDescent="0.2">
      <c r="A483" s="529" t="s">
        <v>9312</v>
      </c>
      <c r="B483" s="530" t="s">
        <v>2098</v>
      </c>
      <c r="C483" s="529" t="s">
        <v>8171</v>
      </c>
      <c r="D483" s="532">
        <v>18.03</v>
      </c>
      <c r="E483" s="532">
        <v>1.8</v>
      </c>
      <c r="F483" s="532">
        <v>16.23</v>
      </c>
      <c r="G483" s="533" t="s">
        <v>2099</v>
      </c>
      <c r="I483" s="529" t="s">
        <v>9313</v>
      </c>
      <c r="J483" s="529" t="s">
        <v>2097</v>
      </c>
      <c r="K483" s="531"/>
      <c r="L483" s="559"/>
    </row>
    <row r="484" spans="1:12" customFormat="1" ht="89.25" x14ac:dyDescent="0.2">
      <c r="A484" s="529" t="s">
        <v>9314</v>
      </c>
      <c r="B484" s="530" t="s">
        <v>2102</v>
      </c>
      <c r="C484" s="529" t="s">
        <v>8171</v>
      </c>
      <c r="D484" s="532">
        <v>153.55000000000001</v>
      </c>
      <c r="E484" s="532"/>
      <c r="F484" s="532">
        <v>153.55000000000001</v>
      </c>
      <c r="G484" s="533" t="s">
        <v>2103</v>
      </c>
      <c r="I484" s="529" t="s">
        <v>9315</v>
      </c>
      <c r="J484" s="529" t="s">
        <v>2101</v>
      </c>
      <c r="K484" s="531"/>
      <c r="L484" s="559"/>
    </row>
    <row r="485" spans="1:12" customFormat="1" ht="89.25" x14ac:dyDescent="0.2">
      <c r="A485" s="529" t="s">
        <v>9316</v>
      </c>
      <c r="B485" s="530" t="s">
        <v>2106</v>
      </c>
      <c r="C485" s="529" t="s">
        <v>8171</v>
      </c>
      <c r="D485" s="532">
        <v>180.84</v>
      </c>
      <c r="E485" s="532"/>
      <c r="F485" s="532">
        <v>180.84</v>
      </c>
      <c r="G485" s="533" t="s">
        <v>2107</v>
      </c>
      <c r="I485" s="529" t="s">
        <v>9317</v>
      </c>
      <c r="J485" s="529" t="s">
        <v>2105</v>
      </c>
      <c r="K485" s="531"/>
      <c r="L485" s="559"/>
    </row>
    <row r="486" spans="1:12" customFormat="1" ht="89.25" x14ac:dyDescent="0.2">
      <c r="A486" s="529" t="s">
        <v>9318</v>
      </c>
      <c r="B486" s="530" t="s">
        <v>2110</v>
      </c>
      <c r="C486" s="529" t="s">
        <v>8171</v>
      </c>
      <c r="D486" s="532">
        <v>202.82</v>
      </c>
      <c r="E486" s="532"/>
      <c r="F486" s="532">
        <v>202.82</v>
      </c>
      <c r="G486" s="533" t="s">
        <v>2111</v>
      </c>
      <c r="I486" s="529" t="s">
        <v>9319</v>
      </c>
      <c r="J486" s="529" t="s">
        <v>2109</v>
      </c>
      <c r="K486" s="531"/>
      <c r="L486" s="559"/>
    </row>
    <row r="487" spans="1:12" customFormat="1" ht="76.5" x14ac:dyDescent="0.2">
      <c r="A487" s="529" t="s">
        <v>9320</v>
      </c>
      <c r="B487" s="530" t="s">
        <v>2114</v>
      </c>
      <c r="C487" s="529" t="s">
        <v>8171</v>
      </c>
      <c r="D487" s="532">
        <v>126.62</v>
      </c>
      <c r="E487" s="532"/>
      <c r="F487" s="532">
        <v>126.62</v>
      </c>
      <c r="G487" s="533" t="s">
        <v>2115</v>
      </c>
      <c r="I487" s="529" t="s">
        <v>9321</v>
      </c>
      <c r="J487" s="529" t="s">
        <v>2113</v>
      </c>
      <c r="K487" s="531"/>
      <c r="L487" s="559"/>
    </row>
    <row r="488" spans="1:12" customFormat="1" ht="76.5" x14ac:dyDescent="0.2">
      <c r="A488" s="529" t="s">
        <v>9322</v>
      </c>
      <c r="B488" s="530" t="s">
        <v>2118</v>
      </c>
      <c r="C488" s="529" t="s">
        <v>8171</v>
      </c>
      <c r="D488" s="532">
        <v>126.62</v>
      </c>
      <c r="E488" s="532"/>
      <c r="F488" s="532">
        <v>126.62</v>
      </c>
      <c r="G488" s="533" t="s">
        <v>2119</v>
      </c>
      <c r="I488" s="529" t="s">
        <v>9323</v>
      </c>
      <c r="J488" s="529" t="s">
        <v>2117</v>
      </c>
      <c r="K488" s="531"/>
      <c r="L488" s="559"/>
    </row>
    <row r="489" spans="1:12" customFormat="1" ht="76.5" x14ac:dyDescent="0.2">
      <c r="A489" s="529" t="s">
        <v>9324</v>
      </c>
      <c r="B489" s="530" t="s">
        <v>2122</v>
      </c>
      <c r="C489" s="529" t="s">
        <v>8171</v>
      </c>
      <c r="D489" s="532">
        <v>170.9</v>
      </c>
      <c r="E489" s="532"/>
      <c r="F489" s="532">
        <v>170.9</v>
      </c>
      <c r="G489" s="533" t="s">
        <v>2123</v>
      </c>
      <c r="I489" s="529" t="s">
        <v>9325</v>
      </c>
      <c r="J489" s="529" t="s">
        <v>2121</v>
      </c>
      <c r="K489" s="531"/>
      <c r="L489" s="559"/>
    </row>
    <row r="490" spans="1:12" customFormat="1" ht="76.5" x14ac:dyDescent="0.2">
      <c r="A490" s="529" t="s">
        <v>9326</v>
      </c>
      <c r="B490" s="530" t="s">
        <v>2126</v>
      </c>
      <c r="C490" s="529" t="s">
        <v>8171</v>
      </c>
      <c r="D490" s="532">
        <v>170.9</v>
      </c>
      <c r="E490" s="532"/>
      <c r="F490" s="532">
        <v>170.9</v>
      </c>
      <c r="G490" s="533" t="s">
        <v>2127</v>
      </c>
      <c r="I490" s="529" t="s">
        <v>9327</v>
      </c>
      <c r="J490" s="529" t="s">
        <v>2125</v>
      </c>
      <c r="K490" s="531"/>
      <c r="L490" s="559"/>
    </row>
    <row r="491" spans="1:12" customFormat="1" ht="76.5" x14ac:dyDescent="0.2">
      <c r="A491" s="529" t="s">
        <v>9328</v>
      </c>
      <c r="B491" s="530" t="s">
        <v>2130</v>
      </c>
      <c r="C491" s="529" t="s">
        <v>8171</v>
      </c>
      <c r="D491" s="532">
        <v>100.33</v>
      </c>
      <c r="E491" s="532">
        <v>10.029999999999999</v>
      </c>
      <c r="F491" s="532">
        <v>90.3</v>
      </c>
      <c r="G491" s="533" t="s">
        <v>2131</v>
      </c>
      <c r="I491" s="529" t="s">
        <v>9329</v>
      </c>
      <c r="J491" s="529" t="s">
        <v>2129</v>
      </c>
      <c r="K491" s="531"/>
      <c r="L491" s="559"/>
    </row>
    <row r="492" spans="1:12" customFormat="1" ht="76.5" x14ac:dyDescent="0.2">
      <c r="A492" s="529" t="s">
        <v>9330</v>
      </c>
      <c r="B492" s="530" t="s">
        <v>2134</v>
      </c>
      <c r="C492" s="529" t="s">
        <v>8171</v>
      </c>
      <c r="D492" s="532">
        <v>131.88</v>
      </c>
      <c r="E492" s="532">
        <v>13.18</v>
      </c>
      <c r="F492" s="532">
        <v>118.7</v>
      </c>
      <c r="G492" s="533" t="s">
        <v>2135</v>
      </c>
      <c r="I492" s="529" t="s">
        <v>9331</v>
      </c>
      <c r="J492" s="529" t="s">
        <v>2133</v>
      </c>
      <c r="K492" s="531"/>
      <c r="L492" s="559"/>
    </row>
    <row r="493" spans="1:12" customFormat="1" ht="76.5" x14ac:dyDescent="0.2">
      <c r="A493" s="529" t="s">
        <v>9332</v>
      </c>
      <c r="B493" s="530" t="s">
        <v>2138</v>
      </c>
      <c r="C493" s="529" t="s">
        <v>8171</v>
      </c>
      <c r="D493" s="532">
        <v>202.25</v>
      </c>
      <c r="E493" s="532">
        <v>20.22</v>
      </c>
      <c r="F493" s="532">
        <v>182.03</v>
      </c>
      <c r="G493" s="533" t="s">
        <v>2139</v>
      </c>
      <c r="I493" s="529" t="s">
        <v>9333</v>
      </c>
      <c r="J493" s="529" t="s">
        <v>2137</v>
      </c>
      <c r="K493" s="531"/>
      <c r="L493" s="559"/>
    </row>
    <row r="494" spans="1:12" customFormat="1" ht="51" x14ac:dyDescent="0.2">
      <c r="A494" s="529" t="s">
        <v>9334</v>
      </c>
      <c r="B494" s="530" t="s">
        <v>2142</v>
      </c>
      <c r="C494" s="529" t="s">
        <v>8171</v>
      </c>
      <c r="D494" s="532">
        <v>52.91</v>
      </c>
      <c r="E494" s="532">
        <v>5.29</v>
      </c>
      <c r="F494" s="532">
        <v>47.62</v>
      </c>
      <c r="G494" s="533" t="s">
        <v>2143</v>
      </c>
      <c r="I494" s="529" t="s">
        <v>9335</v>
      </c>
      <c r="J494" s="529" t="s">
        <v>2141</v>
      </c>
      <c r="K494" s="531"/>
      <c r="L494" s="559"/>
    </row>
    <row r="495" spans="1:12" customFormat="1" ht="51" x14ac:dyDescent="0.2">
      <c r="A495" s="529" t="s">
        <v>9336</v>
      </c>
      <c r="B495" s="530" t="s">
        <v>2146</v>
      </c>
      <c r="C495" s="529" t="s">
        <v>8171</v>
      </c>
      <c r="D495" s="532">
        <v>71.56</v>
      </c>
      <c r="E495" s="532">
        <v>7.15</v>
      </c>
      <c r="F495" s="532">
        <v>64.41</v>
      </c>
      <c r="G495" s="533" t="s">
        <v>2147</v>
      </c>
      <c r="I495" s="529" t="s">
        <v>9337</v>
      </c>
      <c r="J495" s="529" t="s">
        <v>2145</v>
      </c>
      <c r="K495" s="531"/>
      <c r="L495" s="559"/>
    </row>
    <row r="496" spans="1:12" customFormat="1" ht="51" x14ac:dyDescent="0.2">
      <c r="A496" s="529" t="s">
        <v>9338</v>
      </c>
      <c r="B496" s="530" t="s">
        <v>2150</v>
      </c>
      <c r="C496" s="529" t="s">
        <v>8171</v>
      </c>
      <c r="D496" s="532">
        <v>107.94</v>
      </c>
      <c r="E496" s="532">
        <v>10.79</v>
      </c>
      <c r="F496" s="532">
        <v>97.15</v>
      </c>
      <c r="G496" s="533" t="s">
        <v>2151</v>
      </c>
      <c r="I496" s="529" t="s">
        <v>9339</v>
      </c>
      <c r="J496" s="529" t="s">
        <v>2149</v>
      </c>
      <c r="K496" s="531"/>
      <c r="L496" s="559"/>
    </row>
    <row r="497" spans="1:12" customFormat="1" ht="114.75" x14ac:dyDescent="0.2">
      <c r="A497" s="529" t="s">
        <v>9340</v>
      </c>
      <c r="B497" s="530" t="s">
        <v>2154</v>
      </c>
      <c r="C497" s="529" t="s">
        <v>8171</v>
      </c>
      <c r="D497" s="532">
        <v>233.18</v>
      </c>
      <c r="E497" s="532">
        <v>23.31</v>
      </c>
      <c r="F497" s="532">
        <v>209.87</v>
      </c>
      <c r="G497" s="533" t="s">
        <v>2155</v>
      </c>
      <c r="I497" s="529" t="s">
        <v>9341</v>
      </c>
      <c r="J497" s="529" t="s">
        <v>2153</v>
      </c>
      <c r="K497" s="531"/>
      <c r="L497" s="559"/>
    </row>
    <row r="498" spans="1:12" customFormat="1" ht="114.75" x14ac:dyDescent="0.2">
      <c r="A498" s="529" t="s">
        <v>9342</v>
      </c>
      <c r="B498" s="530" t="s">
        <v>2158</v>
      </c>
      <c r="C498" s="529" t="s">
        <v>8171</v>
      </c>
      <c r="D498" s="532">
        <v>305.05</v>
      </c>
      <c r="E498" s="532">
        <v>185</v>
      </c>
      <c r="F498" s="532">
        <v>120.05</v>
      </c>
      <c r="G498" s="533" t="s">
        <v>2159</v>
      </c>
      <c r="I498" s="529" t="s">
        <v>9343</v>
      </c>
      <c r="J498" s="529" t="s">
        <v>2157</v>
      </c>
      <c r="K498" s="531"/>
      <c r="L498" s="559"/>
    </row>
    <row r="499" spans="1:12" customFormat="1" ht="114.75" x14ac:dyDescent="0.2">
      <c r="A499" s="529" t="s">
        <v>9344</v>
      </c>
      <c r="B499" s="530" t="s">
        <v>2162</v>
      </c>
      <c r="C499" s="529" t="s">
        <v>8171</v>
      </c>
      <c r="D499" s="532">
        <v>299.3</v>
      </c>
      <c r="E499" s="532">
        <v>29.93</v>
      </c>
      <c r="F499" s="532">
        <v>269.37</v>
      </c>
      <c r="G499" s="533" t="s">
        <v>2163</v>
      </c>
      <c r="I499" s="529" t="s">
        <v>9345</v>
      </c>
      <c r="J499" s="529" t="s">
        <v>2161</v>
      </c>
      <c r="K499" s="531"/>
      <c r="L499" s="559"/>
    </row>
    <row r="500" spans="1:12" customFormat="1" ht="127.5" x14ac:dyDescent="0.2">
      <c r="A500" s="529" t="s">
        <v>9346</v>
      </c>
      <c r="B500" s="530" t="s">
        <v>2166</v>
      </c>
      <c r="C500" s="529" t="s">
        <v>8171</v>
      </c>
      <c r="D500" s="532">
        <v>330.55</v>
      </c>
      <c r="E500" s="532">
        <v>33.049999999999997</v>
      </c>
      <c r="F500" s="532">
        <v>297.5</v>
      </c>
      <c r="G500" s="533" t="s">
        <v>2167</v>
      </c>
      <c r="I500" s="529" t="s">
        <v>9347</v>
      </c>
      <c r="J500" s="529" t="s">
        <v>2165</v>
      </c>
      <c r="K500" s="531"/>
      <c r="L500" s="559"/>
    </row>
    <row r="501" spans="1:12" customFormat="1" ht="89.25" x14ac:dyDescent="0.2">
      <c r="A501" s="529" t="s">
        <v>9348</v>
      </c>
      <c r="B501" s="530" t="s">
        <v>2170</v>
      </c>
      <c r="C501" s="529" t="s">
        <v>8171</v>
      </c>
      <c r="D501" s="532">
        <v>93.15</v>
      </c>
      <c r="E501" s="532">
        <v>9.31</v>
      </c>
      <c r="F501" s="532">
        <v>83.84</v>
      </c>
      <c r="G501" s="533" t="s">
        <v>2171</v>
      </c>
      <c r="I501" s="529" t="s">
        <v>9349</v>
      </c>
      <c r="J501" s="529" t="s">
        <v>2169</v>
      </c>
      <c r="K501" s="531"/>
      <c r="L501" s="559"/>
    </row>
    <row r="502" spans="1:12" customFormat="1" ht="127.5" x14ac:dyDescent="0.2">
      <c r="A502" s="529" t="s">
        <v>9350</v>
      </c>
      <c r="B502" s="530" t="s">
        <v>9351</v>
      </c>
      <c r="C502" s="529" t="s">
        <v>8171</v>
      </c>
      <c r="D502" s="532">
        <v>293.44</v>
      </c>
      <c r="E502" s="532">
        <v>29.34</v>
      </c>
      <c r="F502" s="532">
        <v>264.10000000000002</v>
      </c>
      <c r="G502" s="533" t="s">
        <v>2175</v>
      </c>
      <c r="I502" s="529" t="s">
        <v>9352</v>
      </c>
      <c r="J502" s="529" t="s">
        <v>2173</v>
      </c>
      <c r="K502" s="531"/>
      <c r="L502" s="559"/>
    </row>
    <row r="503" spans="1:12" customFormat="1" ht="178.5" x14ac:dyDescent="0.2">
      <c r="A503" s="529" t="s">
        <v>9353</v>
      </c>
      <c r="B503" s="530" t="s">
        <v>9354</v>
      </c>
      <c r="C503" s="529" t="s">
        <v>8171</v>
      </c>
      <c r="D503" s="532">
        <v>393.13</v>
      </c>
      <c r="E503" s="532">
        <v>39.31</v>
      </c>
      <c r="F503" s="532">
        <v>353.82</v>
      </c>
      <c r="G503" s="533" t="s">
        <v>2179</v>
      </c>
      <c r="I503" s="529" t="s">
        <v>9355</v>
      </c>
      <c r="J503" s="529" t="s">
        <v>2177</v>
      </c>
      <c r="K503" s="531"/>
      <c r="L503" s="559"/>
    </row>
    <row r="504" spans="1:12" customFormat="1" ht="127.5" x14ac:dyDescent="0.2">
      <c r="A504" s="529" t="s">
        <v>9356</v>
      </c>
      <c r="B504" s="530" t="s">
        <v>9357</v>
      </c>
      <c r="C504" s="529" t="s">
        <v>8171</v>
      </c>
      <c r="D504" s="532">
        <v>373.96</v>
      </c>
      <c r="E504" s="532">
        <v>37.39</v>
      </c>
      <c r="F504" s="532">
        <v>336.57</v>
      </c>
      <c r="G504" s="533" t="s">
        <v>2183</v>
      </c>
      <c r="I504" s="529" t="s">
        <v>9358</v>
      </c>
      <c r="J504" s="529" t="s">
        <v>2181</v>
      </c>
      <c r="K504" s="531"/>
      <c r="L504" s="559"/>
    </row>
    <row r="505" spans="1:12" customFormat="1" ht="140.25" x14ac:dyDescent="0.2">
      <c r="A505" s="529" t="s">
        <v>9359</v>
      </c>
      <c r="B505" s="530" t="s">
        <v>9360</v>
      </c>
      <c r="C505" s="529" t="s">
        <v>8171</v>
      </c>
      <c r="D505" s="532">
        <v>313.86</v>
      </c>
      <c r="E505" s="532">
        <v>31.38</v>
      </c>
      <c r="F505" s="532">
        <v>282.48</v>
      </c>
      <c r="G505" s="533" t="s">
        <v>2187</v>
      </c>
      <c r="I505" s="529" t="s">
        <v>9361</v>
      </c>
      <c r="J505" s="529" t="s">
        <v>2185</v>
      </c>
      <c r="K505" s="531"/>
      <c r="L505" s="559"/>
    </row>
    <row r="506" spans="1:12" customFormat="1" ht="178.5" x14ac:dyDescent="0.2">
      <c r="A506" s="529" t="s">
        <v>9362</v>
      </c>
      <c r="B506" s="530" t="s">
        <v>9363</v>
      </c>
      <c r="C506" s="529" t="s">
        <v>8171</v>
      </c>
      <c r="D506" s="532">
        <v>457.83000000000004</v>
      </c>
      <c r="E506" s="532">
        <v>45.78</v>
      </c>
      <c r="F506" s="532">
        <v>412.05</v>
      </c>
      <c r="G506" s="533" t="s">
        <v>2191</v>
      </c>
      <c r="I506" s="529" t="s">
        <v>9364</v>
      </c>
      <c r="J506" s="529" t="s">
        <v>2189</v>
      </c>
      <c r="K506" s="531"/>
      <c r="L506" s="559"/>
    </row>
    <row r="507" spans="1:12" customFormat="1" ht="191.25" x14ac:dyDescent="0.2">
      <c r="A507" s="529" t="s">
        <v>9365</v>
      </c>
      <c r="B507" s="530" t="s">
        <v>9366</v>
      </c>
      <c r="C507" s="529" t="s">
        <v>8171</v>
      </c>
      <c r="D507" s="532">
        <v>397.72999999999996</v>
      </c>
      <c r="E507" s="532">
        <v>39.770000000000003</v>
      </c>
      <c r="F507" s="532">
        <v>357.96</v>
      </c>
      <c r="G507" s="533" t="s">
        <v>2195</v>
      </c>
      <c r="I507" s="529" t="s">
        <v>9367</v>
      </c>
      <c r="J507" s="529" t="s">
        <v>2193</v>
      </c>
      <c r="K507" s="531"/>
      <c r="L507" s="559"/>
    </row>
    <row r="508" spans="1:12" customFormat="1" ht="127.5" x14ac:dyDescent="0.2">
      <c r="A508" s="529" t="s">
        <v>9368</v>
      </c>
      <c r="B508" s="530" t="s">
        <v>9369</v>
      </c>
      <c r="C508" s="529" t="s">
        <v>8171</v>
      </c>
      <c r="D508" s="532">
        <v>973.64</v>
      </c>
      <c r="E508" s="532">
        <v>97.36</v>
      </c>
      <c r="F508" s="532">
        <v>876.28</v>
      </c>
      <c r="G508" s="533" t="s">
        <v>2199</v>
      </c>
      <c r="I508" s="529" t="s">
        <v>9370</v>
      </c>
      <c r="J508" s="529" t="s">
        <v>2197</v>
      </c>
      <c r="K508" s="531"/>
      <c r="L508" s="559"/>
    </row>
    <row r="509" spans="1:12" customFormat="1" ht="178.5" x14ac:dyDescent="0.2">
      <c r="A509" s="529" t="s">
        <v>9371</v>
      </c>
      <c r="B509" s="530" t="s">
        <v>9372</v>
      </c>
      <c r="C509" s="529" t="s">
        <v>8171</v>
      </c>
      <c r="D509" s="532">
        <v>1062.1099999999999</v>
      </c>
      <c r="E509" s="532">
        <v>106.21</v>
      </c>
      <c r="F509" s="532">
        <v>955.9</v>
      </c>
      <c r="G509" s="533" t="s">
        <v>2203</v>
      </c>
      <c r="I509" s="529" t="s">
        <v>9373</v>
      </c>
      <c r="J509" s="529" t="s">
        <v>2201</v>
      </c>
      <c r="K509" s="531"/>
      <c r="L509" s="559"/>
    </row>
    <row r="510" spans="1:12" customFormat="1" ht="127.5" x14ac:dyDescent="0.2">
      <c r="A510" s="529" t="s">
        <v>9374</v>
      </c>
      <c r="B510" s="530" t="s">
        <v>2206</v>
      </c>
      <c r="C510" s="529" t="s">
        <v>8171</v>
      </c>
      <c r="D510" s="532">
        <v>613.03</v>
      </c>
      <c r="E510" s="532">
        <v>61.3</v>
      </c>
      <c r="F510" s="532">
        <v>551.73</v>
      </c>
      <c r="G510" s="533" t="s">
        <v>2207</v>
      </c>
      <c r="I510" s="529" t="s">
        <v>9375</v>
      </c>
      <c r="J510" s="529" t="s">
        <v>2205</v>
      </c>
      <c r="K510" s="531"/>
      <c r="L510" s="559"/>
    </row>
    <row r="511" spans="1:12" customFormat="1" ht="127.5" x14ac:dyDescent="0.2">
      <c r="A511" s="529" t="s">
        <v>9376</v>
      </c>
      <c r="B511" s="530" t="s">
        <v>2210</v>
      </c>
      <c r="C511" s="529" t="s">
        <v>8171</v>
      </c>
      <c r="D511" s="532">
        <v>703.17000000000007</v>
      </c>
      <c r="E511" s="532">
        <v>70.31</v>
      </c>
      <c r="F511" s="532">
        <v>632.86</v>
      </c>
      <c r="G511" s="533" t="s">
        <v>2211</v>
      </c>
      <c r="I511" s="529" t="s">
        <v>9377</v>
      </c>
      <c r="J511" s="529" t="s">
        <v>2209</v>
      </c>
      <c r="K511" s="531"/>
      <c r="L511" s="559"/>
    </row>
    <row r="512" spans="1:12" customFormat="1" ht="127.5" x14ac:dyDescent="0.2">
      <c r="A512" s="529" t="s">
        <v>9378</v>
      </c>
      <c r="B512" s="530" t="s">
        <v>2214</v>
      </c>
      <c r="C512" s="529" t="s">
        <v>8171</v>
      </c>
      <c r="D512" s="532">
        <v>817.37</v>
      </c>
      <c r="E512" s="532">
        <v>81.73</v>
      </c>
      <c r="F512" s="532">
        <v>735.64</v>
      </c>
      <c r="G512" s="533" t="s">
        <v>2215</v>
      </c>
      <c r="I512" s="529" t="s">
        <v>9379</v>
      </c>
      <c r="J512" s="529" t="s">
        <v>2213</v>
      </c>
      <c r="K512" s="531"/>
      <c r="L512" s="559"/>
    </row>
    <row r="513" spans="1:12" customFormat="1" ht="127.5" x14ac:dyDescent="0.2">
      <c r="A513" s="529" t="s">
        <v>9380</v>
      </c>
      <c r="B513" s="530" t="s">
        <v>2218</v>
      </c>
      <c r="C513" s="529" t="s">
        <v>8171</v>
      </c>
      <c r="D513" s="532">
        <v>1003.6800000000001</v>
      </c>
      <c r="E513" s="532">
        <v>100.36</v>
      </c>
      <c r="F513" s="532">
        <v>903.32</v>
      </c>
      <c r="G513" s="533" t="s">
        <v>2219</v>
      </c>
      <c r="I513" s="529" t="s">
        <v>9381</v>
      </c>
      <c r="J513" s="529" t="s">
        <v>2217</v>
      </c>
      <c r="K513" s="531"/>
      <c r="L513" s="559"/>
    </row>
    <row r="514" spans="1:12" customFormat="1" ht="127.5" x14ac:dyDescent="0.2">
      <c r="A514" s="529" t="s">
        <v>9382</v>
      </c>
      <c r="B514" s="530" t="s">
        <v>2222</v>
      </c>
      <c r="C514" s="529" t="s">
        <v>8171</v>
      </c>
      <c r="D514" s="532">
        <v>883.48</v>
      </c>
      <c r="E514" s="532">
        <v>88.34</v>
      </c>
      <c r="F514" s="532">
        <v>795.14</v>
      </c>
      <c r="G514" s="533" t="s">
        <v>2223</v>
      </c>
      <c r="I514" s="529" t="s">
        <v>9383</v>
      </c>
      <c r="J514" s="529" t="s">
        <v>2221</v>
      </c>
      <c r="K514" s="531"/>
      <c r="L514" s="559"/>
    </row>
    <row r="515" spans="1:12" customFormat="1" ht="127.5" x14ac:dyDescent="0.2">
      <c r="A515" s="529" t="s">
        <v>9384</v>
      </c>
      <c r="B515" s="530" t="s">
        <v>2226</v>
      </c>
      <c r="C515" s="529" t="s">
        <v>8171</v>
      </c>
      <c r="D515" s="532">
        <v>1153.94</v>
      </c>
      <c r="E515" s="532">
        <v>115.39</v>
      </c>
      <c r="F515" s="532">
        <v>1038.55</v>
      </c>
      <c r="G515" s="533" t="s">
        <v>2227</v>
      </c>
      <c r="I515" s="529" t="s">
        <v>9385</v>
      </c>
      <c r="J515" s="529" t="s">
        <v>2225</v>
      </c>
      <c r="K515" s="531"/>
      <c r="L515" s="559"/>
    </row>
    <row r="516" spans="1:12" customFormat="1" ht="127.5" x14ac:dyDescent="0.2">
      <c r="A516" s="529" t="s">
        <v>9386</v>
      </c>
      <c r="B516" s="530" t="s">
        <v>2230</v>
      </c>
      <c r="C516" s="529" t="s">
        <v>8171</v>
      </c>
      <c r="D516" s="532">
        <v>991.66</v>
      </c>
      <c r="E516" s="532">
        <v>99.16</v>
      </c>
      <c r="F516" s="532">
        <v>892.5</v>
      </c>
      <c r="G516" s="533" t="s">
        <v>2231</v>
      </c>
      <c r="I516" s="529" t="s">
        <v>9387</v>
      </c>
      <c r="J516" s="529" t="s">
        <v>2229</v>
      </c>
      <c r="K516" s="531"/>
      <c r="L516" s="559"/>
    </row>
    <row r="517" spans="1:12" customFormat="1" ht="127.5" x14ac:dyDescent="0.2">
      <c r="A517" s="529" t="s">
        <v>9388</v>
      </c>
      <c r="B517" s="530" t="s">
        <v>2234</v>
      </c>
      <c r="C517" s="529" t="s">
        <v>8171</v>
      </c>
      <c r="D517" s="532">
        <v>1183.98</v>
      </c>
      <c r="E517" s="532">
        <v>118.39</v>
      </c>
      <c r="F517" s="532">
        <v>1065.5899999999999</v>
      </c>
      <c r="G517" s="533" t="s">
        <v>2235</v>
      </c>
      <c r="I517" s="529" t="s">
        <v>9389</v>
      </c>
      <c r="J517" s="529" t="s">
        <v>2233</v>
      </c>
      <c r="K517" s="531"/>
      <c r="L517" s="559"/>
    </row>
    <row r="518" spans="1:12" customFormat="1" ht="127.5" x14ac:dyDescent="0.2">
      <c r="A518" s="529" t="s">
        <v>9390</v>
      </c>
      <c r="B518" s="530" t="s">
        <v>2238</v>
      </c>
      <c r="C518" s="529" t="s">
        <v>8171</v>
      </c>
      <c r="D518" s="532">
        <v>1352.27</v>
      </c>
      <c r="E518" s="532">
        <v>135.22</v>
      </c>
      <c r="F518" s="532">
        <v>1217.05</v>
      </c>
      <c r="G518" s="533" t="s">
        <v>2239</v>
      </c>
      <c r="I518" s="529" t="s">
        <v>9391</v>
      </c>
      <c r="J518" s="529" t="s">
        <v>2237</v>
      </c>
      <c r="K518" s="531"/>
      <c r="L518" s="559"/>
    </row>
    <row r="519" spans="1:12" customFormat="1" ht="127.5" x14ac:dyDescent="0.2">
      <c r="A519" s="529" t="s">
        <v>9392</v>
      </c>
      <c r="B519" s="530" t="s">
        <v>2242</v>
      </c>
      <c r="C519" s="529" t="s">
        <v>8171</v>
      </c>
      <c r="D519" s="532">
        <v>1298.1799999999998</v>
      </c>
      <c r="E519" s="532">
        <v>129.81</v>
      </c>
      <c r="F519" s="532">
        <v>1168.3699999999999</v>
      </c>
      <c r="G519" s="533" t="s">
        <v>2243</v>
      </c>
      <c r="I519" s="529" t="s">
        <v>9393</v>
      </c>
      <c r="J519" s="529" t="s">
        <v>2241</v>
      </c>
      <c r="K519" s="531"/>
      <c r="L519" s="559"/>
    </row>
    <row r="520" spans="1:12" customFormat="1" ht="38.25" x14ac:dyDescent="0.2">
      <c r="A520" s="529" t="s">
        <v>9394</v>
      </c>
      <c r="B520" s="530" t="s">
        <v>2246</v>
      </c>
      <c r="C520" s="529" t="s">
        <v>8171</v>
      </c>
      <c r="D520" s="532">
        <v>104.78</v>
      </c>
      <c r="E520" s="532">
        <v>10.47</v>
      </c>
      <c r="F520" s="532">
        <v>94.31</v>
      </c>
      <c r="G520" s="533" t="s">
        <v>9395</v>
      </c>
      <c r="I520" s="529" t="s">
        <v>9396</v>
      </c>
      <c r="J520" s="529" t="s">
        <v>2245</v>
      </c>
      <c r="K520" s="531"/>
      <c r="L520" s="559"/>
    </row>
    <row r="521" spans="1:12" customFormat="1" ht="38.25" x14ac:dyDescent="0.2">
      <c r="A521" s="529" t="s">
        <v>9397</v>
      </c>
      <c r="B521" s="530" t="s">
        <v>2250</v>
      </c>
      <c r="C521" s="529" t="s">
        <v>8171</v>
      </c>
      <c r="D521" s="532">
        <v>110.8</v>
      </c>
      <c r="E521" s="532">
        <v>11.08</v>
      </c>
      <c r="F521" s="532">
        <v>99.72</v>
      </c>
      <c r="G521" s="533" t="s">
        <v>9398</v>
      </c>
      <c r="I521" s="529" t="s">
        <v>9399</v>
      </c>
      <c r="J521" s="529" t="s">
        <v>2249</v>
      </c>
      <c r="K521" s="531"/>
      <c r="L521" s="559"/>
    </row>
    <row r="522" spans="1:12" customFormat="1" ht="38.25" x14ac:dyDescent="0.2">
      <c r="A522" s="529" t="s">
        <v>9400</v>
      </c>
      <c r="B522" s="530" t="s">
        <v>2254</v>
      </c>
      <c r="C522" s="529" t="s">
        <v>8171</v>
      </c>
      <c r="D522" s="532">
        <v>119.16</v>
      </c>
      <c r="E522" s="532">
        <v>11.91</v>
      </c>
      <c r="F522" s="532">
        <v>107.25</v>
      </c>
      <c r="G522" s="533" t="s">
        <v>9401</v>
      </c>
      <c r="I522" s="529" t="s">
        <v>9402</v>
      </c>
      <c r="J522" s="529" t="s">
        <v>2253</v>
      </c>
      <c r="K522" s="531"/>
      <c r="L522" s="559"/>
    </row>
    <row r="523" spans="1:12" customFormat="1" ht="38.25" x14ac:dyDescent="0.2">
      <c r="A523" s="529" t="s">
        <v>9403</v>
      </c>
      <c r="B523" s="530" t="s">
        <v>2258</v>
      </c>
      <c r="C523" s="529" t="s">
        <v>8171</v>
      </c>
      <c r="D523" s="532">
        <v>125.17</v>
      </c>
      <c r="E523" s="532">
        <v>12.51</v>
      </c>
      <c r="F523" s="532">
        <v>112.66</v>
      </c>
      <c r="G523" s="533" t="s">
        <v>9404</v>
      </c>
      <c r="I523" s="529" t="s">
        <v>9405</v>
      </c>
      <c r="J523" s="529" t="s">
        <v>2257</v>
      </c>
      <c r="K523" s="531"/>
      <c r="L523" s="559"/>
    </row>
    <row r="524" spans="1:12" customFormat="1" ht="25.5" x14ac:dyDescent="0.2">
      <c r="A524" s="529" t="s">
        <v>9406</v>
      </c>
      <c r="B524" s="530" t="s">
        <v>2262</v>
      </c>
      <c r="C524" s="529" t="s">
        <v>8171</v>
      </c>
      <c r="D524" s="532">
        <v>150.25</v>
      </c>
      <c r="E524" s="532">
        <v>15.02</v>
      </c>
      <c r="F524" s="532">
        <v>135.22999999999999</v>
      </c>
      <c r="G524" s="533" t="s">
        <v>9407</v>
      </c>
      <c r="I524" s="529" t="s">
        <v>9408</v>
      </c>
      <c r="J524" s="529" t="s">
        <v>2261</v>
      </c>
      <c r="K524" s="531"/>
      <c r="L524" s="559"/>
    </row>
    <row r="525" spans="1:12" customFormat="1" ht="25.5" x14ac:dyDescent="0.2">
      <c r="A525" s="529" t="s">
        <v>9409</v>
      </c>
      <c r="B525" s="530" t="s">
        <v>2266</v>
      </c>
      <c r="C525" s="529" t="s">
        <v>8171</v>
      </c>
      <c r="D525" s="532">
        <v>156.25</v>
      </c>
      <c r="E525" s="532">
        <v>15.62</v>
      </c>
      <c r="F525" s="532">
        <v>140.63</v>
      </c>
      <c r="G525" s="533" t="s">
        <v>9410</v>
      </c>
      <c r="I525" s="529" t="s">
        <v>9411</v>
      </c>
      <c r="J525" s="529" t="s">
        <v>2265</v>
      </c>
      <c r="K525" s="531"/>
      <c r="L525" s="559"/>
    </row>
    <row r="526" spans="1:12" customFormat="1" ht="127.5" x14ac:dyDescent="0.2">
      <c r="A526" s="529" t="s">
        <v>9412</v>
      </c>
      <c r="B526" s="530" t="s">
        <v>2270</v>
      </c>
      <c r="C526" s="529" t="s">
        <v>8171</v>
      </c>
      <c r="D526" s="532">
        <v>644.27</v>
      </c>
      <c r="E526" s="532">
        <v>64.42</v>
      </c>
      <c r="F526" s="532">
        <v>579.85</v>
      </c>
      <c r="G526" s="533" t="s">
        <v>2271</v>
      </c>
      <c r="I526" s="529" t="s">
        <v>9413</v>
      </c>
      <c r="J526" s="529" t="s">
        <v>2269</v>
      </c>
      <c r="K526" s="531"/>
      <c r="L526" s="559"/>
    </row>
    <row r="527" spans="1:12" customFormat="1" ht="127.5" x14ac:dyDescent="0.2">
      <c r="A527" s="529" t="s">
        <v>9414</v>
      </c>
      <c r="B527" s="530" t="s">
        <v>2274</v>
      </c>
      <c r="C527" s="529" t="s">
        <v>8171</v>
      </c>
      <c r="D527" s="532">
        <v>929.15</v>
      </c>
      <c r="E527" s="532">
        <v>92.91</v>
      </c>
      <c r="F527" s="532">
        <v>836.24</v>
      </c>
      <c r="G527" s="533" t="s">
        <v>2275</v>
      </c>
      <c r="I527" s="529" t="s">
        <v>9415</v>
      </c>
      <c r="J527" s="529" t="s">
        <v>2273</v>
      </c>
      <c r="K527" s="531"/>
      <c r="L527" s="559"/>
    </row>
    <row r="528" spans="1:12" customFormat="1" ht="63.75" x14ac:dyDescent="0.2">
      <c r="A528" s="529" t="s">
        <v>9416</v>
      </c>
      <c r="B528" s="530" t="s">
        <v>2278</v>
      </c>
      <c r="C528" s="529" t="s">
        <v>8171</v>
      </c>
      <c r="D528" s="532">
        <v>253.63</v>
      </c>
      <c r="E528" s="532"/>
      <c r="F528" s="532">
        <v>253.63</v>
      </c>
      <c r="G528" s="533" t="s">
        <v>2279</v>
      </c>
      <c r="I528" s="529" t="s">
        <v>9417</v>
      </c>
      <c r="J528" s="529" t="s">
        <v>2277</v>
      </c>
      <c r="K528" s="531"/>
      <c r="L528" s="559"/>
    </row>
    <row r="529" spans="1:12" customFormat="1" ht="63.75" x14ac:dyDescent="0.2">
      <c r="A529" s="529" t="s">
        <v>9418</v>
      </c>
      <c r="B529" s="530" t="s">
        <v>2282</v>
      </c>
      <c r="C529" s="529" t="s">
        <v>8171</v>
      </c>
      <c r="D529" s="532">
        <v>283.68</v>
      </c>
      <c r="E529" s="532"/>
      <c r="F529" s="532">
        <v>283.68</v>
      </c>
      <c r="G529" s="533" t="s">
        <v>2283</v>
      </c>
      <c r="I529" s="529" t="s">
        <v>9419</v>
      </c>
      <c r="J529" s="529" t="s">
        <v>2281</v>
      </c>
      <c r="K529" s="531"/>
      <c r="L529" s="559"/>
    </row>
    <row r="530" spans="1:12" customFormat="1" ht="25.5" x14ac:dyDescent="0.2">
      <c r="A530" s="529" t="s">
        <v>9420</v>
      </c>
      <c r="B530" s="530" t="s">
        <v>2289</v>
      </c>
      <c r="C530" s="529" t="s">
        <v>8171</v>
      </c>
      <c r="D530" s="532">
        <v>105.17999999999999</v>
      </c>
      <c r="E530" s="532">
        <v>78.13</v>
      </c>
      <c r="F530" s="532">
        <v>27.05</v>
      </c>
      <c r="G530" s="533" t="s">
        <v>2290</v>
      </c>
      <c r="I530" s="529" t="s">
        <v>9421</v>
      </c>
      <c r="J530" s="529" t="s">
        <v>2288</v>
      </c>
      <c r="K530" s="531"/>
      <c r="L530" s="559"/>
    </row>
    <row r="531" spans="1:12" customFormat="1" ht="25.5" x14ac:dyDescent="0.2">
      <c r="A531" s="529" t="s">
        <v>9422</v>
      </c>
      <c r="B531" s="530" t="s">
        <v>2293</v>
      </c>
      <c r="C531" s="529" t="s">
        <v>8171</v>
      </c>
      <c r="D531" s="532">
        <v>135.23000000000002</v>
      </c>
      <c r="E531" s="532">
        <v>108.18</v>
      </c>
      <c r="F531" s="532">
        <v>27.05</v>
      </c>
      <c r="G531" s="533" t="s">
        <v>2294</v>
      </c>
      <c r="I531" s="529" t="s">
        <v>9423</v>
      </c>
      <c r="J531" s="529" t="s">
        <v>2292</v>
      </c>
      <c r="K531" s="531"/>
      <c r="L531" s="559"/>
    </row>
    <row r="532" spans="1:12" customFormat="1" ht="25.5" x14ac:dyDescent="0.2">
      <c r="A532" s="529" t="s">
        <v>9424</v>
      </c>
      <c r="B532" s="530" t="s">
        <v>2297</v>
      </c>
      <c r="C532" s="529" t="s">
        <v>8171</v>
      </c>
      <c r="D532" s="532">
        <v>159.27000000000001</v>
      </c>
      <c r="E532" s="532">
        <v>132.22</v>
      </c>
      <c r="F532" s="532">
        <v>27.05</v>
      </c>
      <c r="G532" s="533" t="s">
        <v>2298</v>
      </c>
      <c r="I532" s="529" t="s">
        <v>9425</v>
      </c>
      <c r="J532" s="529" t="s">
        <v>2296</v>
      </c>
      <c r="K532" s="531"/>
      <c r="L532" s="559"/>
    </row>
    <row r="533" spans="1:12" customFormat="1" ht="51" x14ac:dyDescent="0.2">
      <c r="A533" s="529" t="s">
        <v>9426</v>
      </c>
      <c r="B533" s="530" t="s">
        <v>2301</v>
      </c>
      <c r="C533" s="529" t="s">
        <v>8171</v>
      </c>
      <c r="D533" s="532">
        <v>183.31</v>
      </c>
      <c r="E533" s="532">
        <v>156.26</v>
      </c>
      <c r="F533" s="532">
        <v>27.05</v>
      </c>
      <c r="G533" s="533" t="s">
        <v>9427</v>
      </c>
      <c r="I533" s="529" t="s">
        <v>9428</v>
      </c>
      <c r="J533" s="529" t="s">
        <v>2300</v>
      </c>
      <c r="K533" s="531"/>
      <c r="L533" s="559"/>
    </row>
    <row r="534" spans="1:12" customFormat="1" ht="76.5" x14ac:dyDescent="0.2">
      <c r="A534" s="529" t="s">
        <v>9429</v>
      </c>
      <c r="B534" s="530" t="s">
        <v>2305</v>
      </c>
      <c r="C534" s="529" t="s">
        <v>8171</v>
      </c>
      <c r="D534" s="532">
        <v>72.11999999999999</v>
      </c>
      <c r="E534" s="532">
        <v>7.21</v>
      </c>
      <c r="F534" s="532">
        <v>64.91</v>
      </c>
      <c r="G534" s="533" t="s">
        <v>2306</v>
      </c>
      <c r="I534" s="529" t="s">
        <v>9430</v>
      </c>
      <c r="J534" s="529" t="s">
        <v>2304</v>
      </c>
      <c r="K534" s="531"/>
      <c r="L534" s="559"/>
    </row>
    <row r="535" spans="1:12" customFormat="1" ht="76.5" x14ac:dyDescent="0.2">
      <c r="A535" s="529" t="s">
        <v>9431</v>
      </c>
      <c r="B535" s="530" t="s">
        <v>2309</v>
      </c>
      <c r="C535" s="529" t="s">
        <v>8171</v>
      </c>
      <c r="D535" s="532">
        <v>123.21000000000001</v>
      </c>
      <c r="E535" s="532">
        <v>12.32</v>
      </c>
      <c r="F535" s="532">
        <v>110.89</v>
      </c>
      <c r="G535" s="533" t="s">
        <v>2310</v>
      </c>
      <c r="I535" s="529" t="s">
        <v>9432</v>
      </c>
      <c r="J535" s="529" t="s">
        <v>2308</v>
      </c>
      <c r="K535" s="531"/>
      <c r="L535" s="559"/>
    </row>
    <row r="536" spans="1:12" customFormat="1" ht="76.5" x14ac:dyDescent="0.2">
      <c r="A536" s="529" t="s">
        <v>9433</v>
      </c>
      <c r="B536" s="530" t="s">
        <v>2313</v>
      </c>
      <c r="C536" s="529" t="s">
        <v>8171</v>
      </c>
      <c r="D536" s="532">
        <v>171.28</v>
      </c>
      <c r="E536" s="532">
        <v>17.12</v>
      </c>
      <c r="F536" s="532">
        <v>154.16</v>
      </c>
      <c r="G536" s="533" t="s">
        <v>2314</v>
      </c>
      <c r="I536" s="529" t="s">
        <v>9434</v>
      </c>
      <c r="J536" s="529" t="s">
        <v>2312</v>
      </c>
      <c r="K536" s="531"/>
      <c r="L536" s="559"/>
    </row>
    <row r="537" spans="1:12" customFormat="1" ht="38.25" x14ac:dyDescent="0.2">
      <c r="A537" s="529" t="s">
        <v>9435</v>
      </c>
      <c r="B537" s="530" t="s">
        <v>2317</v>
      </c>
      <c r="C537" s="529" t="s">
        <v>8171</v>
      </c>
      <c r="D537" s="532">
        <v>15.03</v>
      </c>
      <c r="E537" s="532"/>
      <c r="F537" s="532">
        <v>15.03</v>
      </c>
      <c r="G537" s="533" t="s">
        <v>2318</v>
      </c>
      <c r="I537" s="529" t="s">
        <v>9436</v>
      </c>
      <c r="J537" s="529" t="s">
        <v>2316</v>
      </c>
      <c r="K537" s="531"/>
      <c r="L537" s="559"/>
    </row>
    <row r="538" spans="1:12" customFormat="1" ht="38.25" x14ac:dyDescent="0.2">
      <c r="A538" s="529" t="s">
        <v>9437</v>
      </c>
      <c r="B538" s="530" t="s">
        <v>2321</v>
      </c>
      <c r="C538" s="529" t="s">
        <v>8171</v>
      </c>
      <c r="D538" s="532">
        <v>39.58</v>
      </c>
      <c r="E538" s="532"/>
      <c r="F538" s="532">
        <v>39.58</v>
      </c>
      <c r="G538" s="533" t="s">
        <v>2318</v>
      </c>
      <c r="I538" s="529" t="s">
        <v>9438</v>
      </c>
      <c r="J538" s="529" t="s">
        <v>2320</v>
      </c>
      <c r="K538" s="531"/>
      <c r="L538" s="559"/>
    </row>
    <row r="539" spans="1:12" customFormat="1" ht="38.25" x14ac:dyDescent="0.2">
      <c r="A539" s="529" t="s">
        <v>9439</v>
      </c>
      <c r="B539" s="530" t="s">
        <v>2324</v>
      </c>
      <c r="C539" s="529" t="s">
        <v>8171</v>
      </c>
      <c r="D539" s="532">
        <v>62.51</v>
      </c>
      <c r="E539" s="532"/>
      <c r="F539" s="532">
        <v>62.51</v>
      </c>
      <c r="G539" s="533" t="s">
        <v>2318</v>
      </c>
      <c r="I539" s="529" t="s">
        <v>9440</v>
      </c>
      <c r="J539" s="529" t="s">
        <v>2323</v>
      </c>
      <c r="K539" s="531"/>
      <c r="L539" s="559"/>
    </row>
    <row r="540" spans="1:12" customFormat="1" ht="38.25" x14ac:dyDescent="0.2">
      <c r="A540" s="529" t="s">
        <v>9441</v>
      </c>
      <c r="B540" s="530" t="s">
        <v>2327</v>
      </c>
      <c r="C540" s="529" t="s">
        <v>8171</v>
      </c>
      <c r="D540" s="532">
        <v>85.16</v>
      </c>
      <c r="E540" s="532"/>
      <c r="F540" s="532">
        <v>85.16</v>
      </c>
      <c r="G540" s="533" t="s">
        <v>2318</v>
      </c>
      <c r="I540" s="529" t="s">
        <v>9442</v>
      </c>
      <c r="J540" s="529" t="s">
        <v>2326</v>
      </c>
      <c r="K540" s="531"/>
      <c r="L540" s="559"/>
    </row>
    <row r="541" spans="1:12" customFormat="1" ht="38.25" x14ac:dyDescent="0.2">
      <c r="A541" s="565" t="s">
        <v>9443</v>
      </c>
      <c r="B541" s="566" t="s">
        <v>9444</v>
      </c>
      <c r="C541" s="565" t="s">
        <v>8171</v>
      </c>
      <c r="D541" s="532">
        <v>2183</v>
      </c>
      <c r="E541" s="567">
        <v>40</v>
      </c>
      <c r="F541" s="567">
        <v>2143</v>
      </c>
      <c r="G541" s="537" t="s">
        <v>9445</v>
      </c>
      <c r="I541" s="565" t="s">
        <v>9446</v>
      </c>
      <c r="J541" s="565" t="s">
        <v>12514</v>
      </c>
      <c r="K541" s="531"/>
      <c r="L541" s="559"/>
    </row>
    <row r="542" spans="1:12" customFormat="1" ht="38.25" x14ac:dyDescent="0.2">
      <c r="A542" s="565" t="s">
        <v>9447</v>
      </c>
      <c r="B542" s="566" t="s">
        <v>9448</v>
      </c>
      <c r="C542" s="565" t="s">
        <v>8171</v>
      </c>
      <c r="D542" s="532">
        <v>1984</v>
      </c>
      <c r="E542" s="567">
        <v>40</v>
      </c>
      <c r="F542" s="567">
        <v>1944</v>
      </c>
      <c r="G542" s="537" t="s">
        <v>9445</v>
      </c>
      <c r="I542" s="565" t="s">
        <v>9449</v>
      </c>
      <c r="J542" s="565" t="s">
        <v>12515</v>
      </c>
      <c r="K542" s="531"/>
      <c r="L542" s="559"/>
    </row>
    <row r="543" spans="1:12" customFormat="1" ht="76.5" x14ac:dyDescent="0.2">
      <c r="A543" s="529" t="s">
        <v>9450</v>
      </c>
      <c r="B543" s="530" t="s">
        <v>2330</v>
      </c>
      <c r="C543" s="529" t="s">
        <v>8171</v>
      </c>
      <c r="D543" s="532">
        <v>309.85000000000002</v>
      </c>
      <c r="E543" s="532">
        <v>30.98</v>
      </c>
      <c r="F543" s="532">
        <v>278.87</v>
      </c>
      <c r="G543" s="533" t="s">
        <v>2331</v>
      </c>
      <c r="I543" s="529" t="s">
        <v>9451</v>
      </c>
      <c r="J543" s="529" t="s">
        <v>2329</v>
      </c>
      <c r="K543" s="531"/>
      <c r="L543" s="559"/>
    </row>
    <row r="544" spans="1:12" customFormat="1" ht="76.5" x14ac:dyDescent="0.2">
      <c r="A544" s="529" t="s">
        <v>9452</v>
      </c>
      <c r="B544" s="530" t="s">
        <v>2334</v>
      </c>
      <c r="C544" s="529" t="s">
        <v>8171</v>
      </c>
      <c r="D544" s="532">
        <v>373.95</v>
      </c>
      <c r="E544" s="532">
        <v>37.39</v>
      </c>
      <c r="F544" s="532">
        <v>336.56</v>
      </c>
      <c r="G544" s="533" t="s">
        <v>2335</v>
      </c>
      <c r="I544" s="529" t="s">
        <v>9453</v>
      </c>
      <c r="J544" s="529" t="s">
        <v>2333</v>
      </c>
      <c r="K544" s="531"/>
      <c r="L544" s="559"/>
    </row>
    <row r="545" spans="1:12" customFormat="1" ht="76.5" x14ac:dyDescent="0.2">
      <c r="A545" s="529" t="s">
        <v>9454</v>
      </c>
      <c r="B545" s="530" t="s">
        <v>2338</v>
      </c>
      <c r="C545" s="529" t="s">
        <v>8171</v>
      </c>
      <c r="D545" s="532">
        <v>507.52</v>
      </c>
      <c r="E545" s="532">
        <v>50.75</v>
      </c>
      <c r="F545" s="532">
        <v>456.77</v>
      </c>
      <c r="G545" s="533" t="s">
        <v>2339</v>
      </c>
      <c r="I545" s="529" t="s">
        <v>9455</v>
      </c>
      <c r="J545" s="529" t="s">
        <v>2337</v>
      </c>
      <c r="K545" s="531"/>
      <c r="L545" s="559"/>
    </row>
    <row r="546" spans="1:12" customFormat="1" ht="76.5" x14ac:dyDescent="0.2">
      <c r="A546" s="529" t="s">
        <v>9456</v>
      </c>
      <c r="B546" s="530" t="s">
        <v>2342</v>
      </c>
      <c r="C546" s="529" t="s">
        <v>8171</v>
      </c>
      <c r="D546" s="532">
        <v>614.3599999999999</v>
      </c>
      <c r="E546" s="532">
        <v>61.43</v>
      </c>
      <c r="F546" s="532">
        <v>552.92999999999995</v>
      </c>
      <c r="G546" s="533" t="s">
        <v>2343</v>
      </c>
      <c r="I546" s="529" t="s">
        <v>9457</v>
      </c>
      <c r="J546" s="529" t="s">
        <v>2341</v>
      </c>
      <c r="K546" s="531"/>
      <c r="L546" s="559"/>
    </row>
    <row r="547" spans="1:12" customFormat="1" ht="89.25" x14ac:dyDescent="0.2">
      <c r="A547" s="529" t="s">
        <v>9458</v>
      </c>
      <c r="B547" s="530" t="s">
        <v>2346</v>
      </c>
      <c r="C547" s="529" t="s">
        <v>8171</v>
      </c>
      <c r="D547" s="532">
        <v>667.78</v>
      </c>
      <c r="E547" s="532">
        <v>66.77</v>
      </c>
      <c r="F547" s="532">
        <v>601.01</v>
      </c>
      <c r="G547" s="533" t="s">
        <v>2347</v>
      </c>
      <c r="I547" s="529" t="s">
        <v>9459</v>
      </c>
      <c r="J547" s="529" t="s">
        <v>2345</v>
      </c>
      <c r="K547" s="531"/>
      <c r="L547" s="559"/>
    </row>
    <row r="548" spans="1:12" customFormat="1" ht="127.5" x14ac:dyDescent="0.2">
      <c r="A548" s="529" t="s">
        <v>9460</v>
      </c>
      <c r="B548" s="530" t="s">
        <v>2350</v>
      </c>
      <c r="C548" s="529" t="s">
        <v>8171</v>
      </c>
      <c r="D548" s="532">
        <v>735.96</v>
      </c>
      <c r="E548" s="532">
        <v>73.59</v>
      </c>
      <c r="F548" s="532">
        <v>662.37</v>
      </c>
      <c r="G548" s="533" t="s">
        <v>2351</v>
      </c>
      <c r="I548" s="529" t="s">
        <v>9461</v>
      </c>
      <c r="J548" s="529" t="s">
        <v>2349</v>
      </c>
      <c r="K548" s="531"/>
      <c r="L548" s="559"/>
    </row>
    <row r="549" spans="1:12" customFormat="1" ht="140.25" x14ac:dyDescent="0.2">
      <c r="A549" s="529" t="s">
        <v>9462</v>
      </c>
      <c r="B549" s="530" t="s">
        <v>2354</v>
      </c>
      <c r="C549" s="529" t="s">
        <v>8171</v>
      </c>
      <c r="D549" s="532">
        <v>816.81999999999994</v>
      </c>
      <c r="E549" s="532">
        <v>81.680000000000007</v>
      </c>
      <c r="F549" s="532">
        <v>735.14</v>
      </c>
      <c r="G549" s="533" t="s">
        <v>2355</v>
      </c>
      <c r="I549" s="529" t="s">
        <v>9463</v>
      </c>
      <c r="J549" s="529" t="s">
        <v>2353</v>
      </c>
      <c r="K549" s="531"/>
      <c r="L549" s="559"/>
    </row>
    <row r="550" spans="1:12" customFormat="1" ht="127.5" x14ac:dyDescent="0.2">
      <c r="A550" s="529" t="s">
        <v>9464</v>
      </c>
      <c r="B550" s="530" t="s">
        <v>2358</v>
      </c>
      <c r="C550" s="529" t="s">
        <v>8171</v>
      </c>
      <c r="D550" s="532">
        <v>921.28</v>
      </c>
      <c r="E550" s="532">
        <v>92.12</v>
      </c>
      <c r="F550" s="532">
        <v>829.16</v>
      </c>
      <c r="G550" s="533" t="s">
        <v>2359</v>
      </c>
      <c r="I550" s="529" t="s">
        <v>9465</v>
      </c>
      <c r="J550" s="529" t="s">
        <v>2357</v>
      </c>
      <c r="K550" s="531"/>
      <c r="L550" s="559"/>
    </row>
    <row r="551" spans="1:12" customFormat="1" ht="140.25" x14ac:dyDescent="0.2">
      <c r="A551" s="529" t="s">
        <v>9466</v>
      </c>
      <c r="B551" s="530" t="s">
        <v>2362</v>
      </c>
      <c r="C551" s="529" t="s">
        <v>8171</v>
      </c>
      <c r="D551" s="532">
        <v>1025.43</v>
      </c>
      <c r="E551" s="532">
        <v>102.54</v>
      </c>
      <c r="F551" s="532">
        <v>922.89</v>
      </c>
      <c r="G551" s="533" t="s">
        <v>2363</v>
      </c>
      <c r="I551" s="529" t="s">
        <v>9467</v>
      </c>
      <c r="J551" s="529" t="s">
        <v>2361</v>
      </c>
      <c r="K551" s="531"/>
      <c r="L551" s="559"/>
    </row>
    <row r="552" spans="1:12" customFormat="1" ht="38.25" x14ac:dyDescent="0.2">
      <c r="A552" s="529" t="s">
        <v>9468</v>
      </c>
      <c r="B552" s="530" t="s">
        <v>2366</v>
      </c>
      <c r="C552" s="529" t="s">
        <v>8171</v>
      </c>
      <c r="D552" s="532">
        <v>125.55</v>
      </c>
      <c r="E552" s="532"/>
      <c r="F552" s="532">
        <v>125.55</v>
      </c>
      <c r="G552" s="533" t="s">
        <v>2318</v>
      </c>
      <c r="I552" s="529" t="s">
        <v>9469</v>
      </c>
      <c r="J552" s="529" t="s">
        <v>2365</v>
      </c>
      <c r="K552" s="531"/>
      <c r="L552" s="559"/>
    </row>
    <row r="553" spans="1:12" customFormat="1" ht="38.25" x14ac:dyDescent="0.2">
      <c r="A553" s="529" t="s">
        <v>9470</v>
      </c>
      <c r="B553" s="530" t="s">
        <v>2369</v>
      </c>
      <c r="C553" s="529" t="s">
        <v>8171</v>
      </c>
      <c r="D553" s="532">
        <v>155.09</v>
      </c>
      <c r="E553" s="532"/>
      <c r="F553" s="532">
        <v>155.09</v>
      </c>
      <c r="G553" s="533" t="s">
        <v>2318</v>
      </c>
      <c r="I553" s="529" t="s">
        <v>9471</v>
      </c>
      <c r="J553" s="529" t="s">
        <v>2368</v>
      </c>
      <c r="K553" s="531"/>
      <c r="L553" s="559"/>
    </row>
    <row r="554" spans="1:12" customFormat="1" ht="38.25" x14ac:dyDescent="0.2">
      <c r="A554" s="529" t="s">
        <v>9472</v>
      </c>
      <c r="B554" s="530" t="s">
        <v>2372</v>
      </c>
      <c r="C554" s="529" t="s">
        <v>8171</v>
      </c>
      <c r="D554" s="532">
        <v>254.72</v>
      </c>
      <c r="E554" s="532"/>
      <c r="F554" s="532">
        <v>254.72</v>
      </c>
      <c r="G554" s="533" t="s">
        <v>2318</v>
      </c>
      <c r="I554" s="529" t="s">
        <v>9473</v>
      </c>
      <c r="J554" s="529" t="s">
        <v>2371</v>
      </c>
      <c r="K554" s="531"/>
      <c r="L554" s="559"/>
    </row>
    <row r="555" spans="1:12" customFormat="1" ht="38.25" x14ac:dyDescent="0.2">
      <c r="A555" s="529" t="s">
        <v>9474</v>
      </c>
      <c r="B555" s="530" t="s">
        <v>2375</v>
      </c>
      <c r="C555" s="529" t="s">
        <v>8171</v>
      </c>
      <c r="D555" s="532">
        <v>422.04</v>
      </c>
      <c r="E555" s="532"/>
      <c r="F555" s="532">
        <v>422.04</v>
      </c>
      <c r="G555" s="533" t="s">
        <v>2318</v>
      </c>
      <c r="I555" s="529" t="s">
        <v>9475</v>
      </c>
      <c r="J555" s="529" t="s">
        <v>2374</v>
      </c>
      <c r="K555" s="531"/>
      <c r="L555" s="559"/>
    </row>
    <row r="556" spans="1:12" customFormat="1" ht="89.25" x14ac:dyDescent="0.2">
      <c r="A556" s="529" t="s">
        <v>9476</v>
      </c>
      <c r="B556" s="530" t="s">
        <v>2378</v>
      </c>
      <c r="C556" s="529" t="s">
        <v>8171</v>
      </c>
      <c r="D556" s="532">
        <v>288.47999999999996</v>
      </c>
      <c r="E556" s="532">
        <v>28.84</v>
      </c>
      <c r="F556" s="532">
        <v>259.64</v>
      </c>
      <c r="G556" s="533" t="s">
        <v>2379</v>
      </c>
      <c r="I556" s="529" t="s">
        <v>9477</v>
      </c>
      <c r="J556" s="529" t="s">
        <v>2377</v>
      </c>
      <c r="K556" s="531"/>
      <c r="L556" s="559"/>
    </row>
    <row r="557" spans="1:12" customFormat="1" ht="38.25" x14ac:dyDescent="0.2">
      <c r="A557" s="529" t="s">
        <v>9478</v>
      </c>
      <c r="B557" s="530" t="s">
        <v>2382</v>
      </c>
      <c r="C557" s="529" t="s">
        <v>8171</v>
      </c>
      <c r="D557" s="532">
        <v>144.23999999999998</v>
      </c>
      <c r="E557" s="532">
        <v>14.42</v>
      </c>
      <c r="F557" s="532">
        <v>129.82</v>
      </c>
      <c r="G557" s="533" t="s">
        <v>2383</v>
      </c>
      <c r="I557" s="529" t="s">
        <v>9479</v>
      </c>
      <c r="J557" s="529" t="s">
        <v>2381</v>
      </c>
      <c r="K557" s="531"/>
      <c r="L557" s="559"/>
    </row>
    <row r="558" spans="1:12" customFormat="1" ht="89.25" x14ac:dyDescent="0.2">
      <c r="A558" s="529" t="s">
        <v>9480</v>
      </c>
      <c r="B558" s="530" t="s">
        <v>2386</v>
      </c>
      <c r="C558" s="529" t="s">
        <v>8171</v>
      </c>
      <c r="D558" s="532">
        <v>363.27</v>
      </c>
      <c r="E558" s="532">
        <v>36.32</v>
      </c>
      <c r="F558" s="532">
        <v>326.95</v>
      </c>
      <c r="G558" s="533" t="s">
        <v>2387</v>
      </c>
      <c r="I558" s="529" t="s">
        <v>9481</v>
      </c>
      <c r="J558" s="529" t="s">
        <v>2385</v>
      </c>
      <c r="K558" s="531"/>
      <c r="L558" s="559"/>
    </row>
    <row r="559" spans="1:12" customFormat="1" ht="38.25" x14ac:dyDescent="0.2">
      <c r="A559" s="529" t="s">
        <v>9482</v>
      </c>
      <c r="B559" s="530" t="s">
        <v>2390</v>
      </c>
      <c r="C559" s="529" t="s">
        <v>8171</v>
      </c>
      <c r="D559" s="532">
        <v>181.64</v>
      </c>
      <c r="E559" s="532">
        <v>18.16</v>
      </c>
      <c r="F559" s="532">
        <v>163.47999999999999</v>
      </c>
      <c r="G559" s="533" t="s">
        <v>2391</v>
      </c>
      <c r="I559" s="529" t="s">
        <v>9483</v>
      </c>
      <c r="J559" s="529" t="s">
        <v>2389</v>
      </c>
      <c r="K559" s="531"/>
      <c r="L559" s="559"/>
    </row>
    <row r="560" spans="1:12" customFormat="1" ht="102" x14ac:dyDescent="0.2">
      <c r="A560" s="529" t="s">
        <v>9484</v>
      </c>
      <c r="B560" s="530" t="s">
        <v>2394</v>
      </c>
      <c r="C560" s="529" t="s">
        <v>8171</v>
      </c>
      <c r="D560" s="532">
        <v>416.7</v>
      </c>
      <c r="E560" s="532">
        <v>41.67</v>
      </c>
      <c r="F560" s="532">
        <v>375.03</v>
      </c>
      <c r="G560" s="533" t="s">
        <v>2395</v>
      </c>
      <c r="I560" s="529" t="s">
        <v>9485</v>
      </c>
      <c r="J560" s="529" t="s">
        <v>2393</v>
      </c>
      <c r="K560" s="531"/>
      <c r="L560" s="559"/>
    </row>
    <row r="561" spans="1:12" customFormat="1" ht="102" x14ac:dyDescent="0.2">
      <c r="A561" s="529" t="s">
        <v>9486</v>
      </c>
      <c r="B561" s="530" t="s">
        <v>2398</v>
      </c>
      <c r="C561" s="529" t="s">
        <v>8171</v>
      </c>
      <c r="D561" s="532">
        <v>475.46000000000004</v>
      </c>
      <c r="E561" s="532">
        <v>47.54</v>
      </c>
      <c r="F561" s="532">
        <v>427.92</v>
      </c>
      <c r="G561" s="533" t="s">
        <v>2399</v>
      </c>
      <c r="I561" s="529" t="s">
        <v>9487</v>
      </c>
      <c r="J561" s="529" t="s">
        <v>2397</v>
      </c>
      <c r="K561" s="531"/>
      <c r="L561" s="559"/>
    </row>
    <row r="562" spans="1:12" customFormat="1" ht="38.25" x14ac:dyDescent="0.2">
      <c r="A562" s="529" t="s">
        <v>9488</v>
      </c>
      <c r="B562" s="530" t="s">
        <v>2402</v>
      </c>
      <c r="C562" s="529" t="s">
        <v>8171</v>
      </c>
      <c r="D562" s="532">
        <v>272.31</v>
      </c>
      <c r="E562" s="532"/>
      <c r="F562" s="532">
        <v>272.31</v>
      </c>
      <c r="G562" s="533" t="s">
        <v>2403</v>
      </c>
      <c r="I562" s="529" t="s">
        <v>9489</v>
      </c>
      <c r="J562" s="529" t="s">
        <v>2401</v>
      </c>
      <c r="K562" s="531"/>
      <c r="L562" s="559"/>
    </row>
    <row r="563" spans="1:12" customFormat="1" ht="51" x14ac:dyDescent="0.2">
      <c r="A563" s="529" t="s">
        <v>9490</v>
      </c>
      <c r="B563" s="530" t="s">
        <v>2406</v>
      </c>
      <c r="C563" s="529" t="s">
        <v>8171</v>
      </c>
      <c r="D563" s="532">
        <v>53.42</v>
      </c>
      <c r="E563" s="532">
        <v>5.34</v>
      </c>
      <c r="F563" s="532">
        <v>48.08</v>
      </c>
      <c r="G563" s="533" t="s">
        <v>2407</v>
      </c>
      <c r="I563" s="529" t="s">
        <v>9491</v>
      </c>
      <c r="J563" s="529" t="s">
        <v>2405</v>
      </c>
      <c r="K563" s="531"/>
      <c r="L563" s="559"/>
    </row>
    <row r="564" spans="1:12" customFormat="1" ht="51" x14ac:dyDescent="0.2">
      <c r="A564" s="529" t="s">
        <v>9492</v>
      </c>
      <c r="B564" s="530" t="s">
        <v>2410</v>
      </c>
      <c r="C564" s="529" t="s">
        <v>8171</v>
      </c>
      <c r="D564" s="532">
        <v>160.26000000000002</v>
      </c>
      <c r="E564" s="532">
        <v>16.02</v>
      </c>
      <c r="F564" s="532">
        <v>144.24</v>
      </c>
      <c r="G564" s="533" t="s">
        <v>2411</v>
      </c>
      <c r="I564" s="529" t="s">
        <v>9493</v>
      </c>
      <c r="J564" s="529" t="s">
        <v>2409</v>
      </c>
      <c r="K564" s="531"/>
      <c r="L564" s="559"/>
    </row>
    <row r="565" spans="1:12" customFormat="1" ht="63.75" x14ac:dyDescent="0.2">
      <c r="A565" s="529" t="s">
        <v>9494</v>
      </c>
      <c r="B565" s="530" t="s">
        <v>2414</v>
      </c>
      <c r="C565" s="529" t="s">
        <v>8171</v>
      </c>
      <c r="D565" s="532">
        <v>160.27000000000001</v>
      </c>
      <c r="E565" s="532">
        <v>5.87</v>
      </c>
      <c r="F565" s="532">
        <v>154.4</v>
      </c>
      <c r="G565" s="533" t="s">
        <v>2415</v>
      </c>
      <c r="I565" s="529" t="s">
        <v>9495</v>
      </c>
      <c r="J565" s="529" t="s">
        <v>2413</v>
      </c>
      <c r="K565" s="531"/>
      <c r="L565" s="559"/>
    </row>
    <row r="566" spans="1:12" customFormat="1" ht="25.5" x14ac:dyDescent="0.2">
      <c r="A566" s="529" t="s">
        <v>9496</v>
      </c>
      <c r="B566" s="530" t="s">
        <v>2418</v>
      </c>
      <c r="C566" s="529" t="s">
        <v>8171</v>
      </c>
      <c r="D566" s="532">
        <v>30.98</v>
      </c>
      <c r="E566" s="532">
        <v>3.09</v>
      </c>
      <c r="F566" s="532">
        <v>27.89</v>
      </c>
      <c r="G566" s="533" t="s">
        <v>2419</v>
      </c>
      <c r="I566" s="529" t="s">
        <v>9497</v>
      </c>
      <c r="J566" s="529" t="s">
        <v>2417</v>
      </c>
      <c r="K566" s="531"/>
      <c r="L566" s="559"/>
    </row>
    <row r="567" spans="1:12" customFormat="1" ht="38.25" x14ac:dyDescent="0.2">
      <c r="A567" s="529" t="s">
        <v>9498</v>
      </c>
      <c r="B567" s="530" t="s">
        <v>2422</v>
      </c>
      <c r="C567" s="529" t="s">
        <v>8171</v>
      </c>
      <c r="D567" s="532">
        <v>133.55000000000001</v>
      </c>
      <c r="E567" s="532">
        <v>13.35</v>
      </c>
      <c r="F567" s="532">
        <v>120.2</v>
      </c>
      <c r="G567" s="533" t="s">
        <v>2423</v>
      </c>
      <c r="I567" s="529" t="s">
        <v>9499</v>
      </c>
      <c r="J567" s="529" t="s">
        <v>2421</v>
      </c>
      <c r="K567" s="531"/>
      <c r="L567" s="559"/>
    </row>
    <row r="568" spans="1:12" customFormat="1" ht="102" x14ac:dyDescent="0.2">
      <c r="A568" s="529" t="s">
        <v>9500</v>
      </c>
      <c r="B568" s="530" t="s">
        <v>2426</v>
      </c>
      <c r="C568" s="529" t="s">
        <v>8171</v>
      </c>
      <c r="D568" s="532">
        <v>870.18</v>
      </c>
      <c r="E568" s="532">
        <v>87.01</v>
      </c>
      <c r="F568" s="532">
        <v>783.17</v>
      </c>
      <c r="G568" s="533" t="s">
        <v>2427</v>
      </c>
      <c r="I568" s="529" t="s">
        <v>9501</v>
      </c>
      <c r="J568" s="529" t="s">
        <v>2425</v>
      </c>
      <c r="K568" s="531"/>
      <c r="L568" s="559"/>
    </row>
    <row r="569" spans="1:12" customFormat="1" ht="102" x14ac:dyDescent="0.2">
      <c r="A569" s="529" t="s">
        <v>9502</v>
      </c>
      <c r="B569" s="530" t="s">
        <v>2430</v>
      </c>
      <c r="C569" s="529" t="s">
        <v>8171</v>
      </c>
      <c r="D569" s="532">
        <v>926.67</v>
      </c>
      <c r="E569" s="532">
        <v>92.66</v>
      </c>
      <c r="F569" s="532">
        <v>834.01</v>
      </c>
      <c r="G569" s="533" t="s">
        <v>2431</v>
      </c>
      <c r="I569" s="529" t="s">
        <v>9503</v>
      </c>
      <c r="J569" s="529" t="s">
        <v>2429</v>
      </c>
      <c r="K569" s="531"/>
      <c r="L569" s="559"/>
    </row>
    <row r="570" spans="1:12" customFormat="1" ht="38.25" x14ac:dyDescent="0.2">
      <c r="A570" s="529" t="s">
        <v>9504</v>
      </c>
      <c r="B570" s="530" t="s">
        <v>2434</v>
      </c>
      <c r="C570" s="529" t="s">
        <v>8171</v>
      </c>
      <c r="D570" s="532">
        <v>122.86</v>
      </c>
      <c r="E570" s="532">
        <v>12.28</v>
      </c>
      <c r="F570" s="532">
        <v>110.58</v>
      </c>
      <c r="G570" s="533" t="s">
        <v>2435</v>
      </c>
      <c r="I570" s="529" t="s">
        <v>9505</v>
      </c>
      <c r="J570" s="529" t="s">
        <v>2433</v>
      </c>
      <c r="K570" s="531"/>
      <c r="L570" s="559"/>
    </row>
    <row r="571" spans="1:12" customFormat="1" ht="153" x14ac:dyDescent="0.2">
      <c r="A571" s="529" t="s">
        <v>9506</v>
      </c>
      <c r="B571" s="530" t="s">
        <v>2441</v>
      </c>
      <c r="C571" s="529" t="s">
        <v>641</v>
      </c>
      <c r="D571" s="532">
        <v>2.52</v>
      </c>
      <c r="E571" s="532"/>
      <c r="F571" s="532">
        <v>2.52</v>
      </c>
      <c r="G571" s="533" t="s">
        <v>2442</v>
      </c>
      <c r="I571" s="529" t="s">
        <v>9507</v>
      </c>
      <c r="J571" s="529" t="s">
        <v>2440</v>
      </c>
      <c r="K571" s="531"/>
      <c r="L571" s="559"/>
    </row>
    <row r="572" spans="1:12" customFormat="1" ht="153" x14ac:dyDescent="0.2">
      <c r="A572" s="529" t="s">
        <v>9508</v>
      </c>
      <c r="B572" s="530" t="s">
        <v>2445</v>
      </c>
      <c r="C572" s="529" t="s">
        <v>641</v>
      </c>
      <c r="D572" s="532">
        <v>2.7</v>
      </c>
      <c r="E572" s="532"/>
      <c r="F572" s="532">
        <v>2.7</v>
      </c>
      <c r="G572" s="533" t="s">
        <v>2446</v>
      </c>
      <c r="I572" s="529" t="s">
        <v>9509</v>
      </c>
      <c r="J572" s="529" t="s">
        <v>2444</v>
      </c>
      <c r="K572" s="531"/>
      <c r="L572" s="559"/>
    </row>
    <row r="573" spans="1:12" customFormat="1" ht="153" x14ac:dyDescent="0.2">
      <c r="A573" s="529" t="s">
        <v>9510</v>
      </c>
      <c r="B573" s="530" t="s">
        <v>2449</v>
      </c>
      <c r="C573" s="529" t="s">
        <v>641</v>
      </c>
      <c r="D573" s="532">
        <v>3.07</v>
      </c>
      <c r="E573" s="532"/>
      <c r="F573" s="532">
        <v>3.07</v>
      </c>
      <c r="G573" s="533" t="s">
        <v>2450</v>
      </c>
      <c r="I573" s="529" t="s">
        <v>9511</v>
      </c>
      <c r="J573" s="529" t="s">
        <v>2448</v>
      </c>
      <c r="K573" s="531"/>
      <c r="L573" s="559"/>
    </row>
    <row r="574" spans="1:12" customFormat="1" ht="153" x14ac:dyDescent="0.2">
      <c r="A574" s="529" t="s">
        <v>9512</v>
      </c>
      <c r="B574" s="530" t="s">
        <v>2453</v>
      </c>
      <c r="C574" s="529" t="s">
        <v>641</v>
      </c>
      <c r="D574" s="532">
        <v>3.67</v>
      </c>
      <c r="E574" s="532"/>
      <c r="F574" s="532">
        <v>3.67</v>
      </c>
      <c r="G574" s="533" t="s">
        <v>2454</v>
      </c>
      <c r="I574" s="529" t="s">
        <v>9513</v>
      </c>
      <c r="J574" s="529" t="s">
        <v>2452</v>
      </c>
      <c r="K574" s="531"/>
      <c r="L574" s="559"/>
    </row>
    <row r="575" spans="1:12" customFormat="1" ht="153" x14ac:dyDescent="0.2">
      <c r="A575" s="529" t="s">
        <v>9514</v>
      </c>
      <c r="B575" s="530" t="s">
        <v>2457</v>
      </c>
      <c r="C575" s="529" t="s">
        <v>641</v>
      </c>
      <c r="D575" s="532">
        <v>4.09</v>
      </c>
      <c r="E575" s="532"/>
      <c r="F575" s="532">
        <v>4.09</v>
      </c>
      <c r="G575" s="533" t="s">
        <v>2458</v>
      </c>
      <c r="I575" s="529" t="s">
        <v>9515</v>
      </c>
      <c r="J575" s="529" t="s">
        <v>2456</v>
      </c>
      <c r="K575" s="531"/>
      <c r="L575" s="559"/>
    </row>
    <row r="576" spans="1:12" customFormat="1" ht="153" x14ac:dyDescent="0.2">
      <c r="A576" s="529" t="s">
        <v>9516</v>
      </c>
      <c r="B576" s="530" t="s">
        <v>2461</v>
      </c>
      <c r="C576" s="529" t="s">
        <v>641</v>
      </c>
      <c r="D576" s="532">
        <v>4.75</v>
      </c>
      <c r="E576" s="532"/>
      <c r="F576" s="532">
        <v>4.75</v>
      </c>
      <c r="G576" s="533" t="s">
        <v>2462</v>
      </c>
      <c r="I576" s="529" t="s">
        <v>9517</v>
      </c>
      <c r="J576" s="529" t="s">
        <v>2460</v>
      </c>
      <c r="K576" s="531"/>
      <c r="L576" s="559"/>
    </row>
    <row r="577" spans="1:12" customFormat="1" ht="153" x14ac:dyDescent="0.2">
      <c r="A577" s="529" t="s">
        <v>9518</v>
      </c>
      <c r="B577" s="530" t="s">
        <v>2465</v>
      </c>
      <c r="C577" s="529" t="s">
        <v>641</v>
      </c>
      <c r="D577" s="532">
        <v>5.22</v>
      </c>
      <c r="E577" s="532"/>
      <c r="F577" s="532">
        <v>5.22</v>
      </c>
      <c r="G577" s="533" t="s">
        <v>2466</v>
      </c>
      <c r="I577" s="529" t="s">
        <v>9519</v>
      </c>
      <c r="J577" s="529" t="s">
        <v>2464</v>
      </c>
      <c r="K577" s="531"/>
      <c r="L577" s="559"/>
    </row>
    <row r="578" spans="1:12" customFormat="1" ht="153" x14ac:dyDescent="0.2">
      <c r="A578" s="529" t="s">
        <v>9520</v>
      </c>
      <c r="B578" s="530" t="s">
        <v>2469</v>
      </c>
      <c r="C578" s="529" t="s">
        <v>641</v>
      </c>
      <c r="D578" s="532">
        <v>6.54</v>
      </c>
      <c r="E578" s="532"/>
      <c r="F578" s="532">
        <v>6.54</v>
      </c>
      <c r="G578" s="533" t="s">
        <v>2470</v>
      </c>
      <c r="I578" s="529" t="s">
        <v>9521</v>
      </c>
      <c r="J578" s="529" t="s">
        <v>2468</v>
      </c>
      <c r="K578" s="531"/>
      <c r="L578" s="559"/>
    </row>
    <row r="579" spans="1:12" customFormat="1" ht="153" x14ac:dyDescent="0.2">
      <c r="A579" s="529" t="s">
        <v>9522</v>
      </c>
      <c r="B579" s="530" t="s">
        <v>2473</v>
      </c>
      <c r="C579" s="529" t="s">
        <v>641</v>
      </c>
      <c r="D579" s="532">
        <v>4.92</v>
      </c>
      <c r="E579" s="532"/>
      <c r="F579" s="532">
        <v>4.92</v>
      </c>
      <c r="G579" s="533" t="s">
        <v>2474</v>
      </c>
      <c r="I579" s="529" t="s">
        <v>9523</v>
      </c>
      <c r="J579" s="529" t="s">
        <v>2472</v>
      </c>
      <c r="K579" s="531"/>
      <c r="L579" s="559"/>
    </row>
    <row r="580" spans="1:12" customFormat="1" ht="153" x14ac:dyDescent="0.2">
      <c r="A580" s="529" t="s">
        <v>9524</v>
      </c>
      <c r="B580" s="530" t="s">
        <v>2477</v>
      </c>
      <c r="C580" s="529" t="s">
        <v>641</v>
      </c>
      <c r="D580" s="532">
        <v>3.81</v>
      </c>
      <c r="E580" s="532"/>
      <c r="F580" s="532">
        <v>3.81</v>
      </c>
      <c r="G580" s="533" t="s">
        <v>2478</v>
      </c>
      <c r="I580" s="529" t="s">
        <v>9525</v>
      </c>
      <c r="J580" s="529" t="s">
        <v>2476</v>
      </c>
      <c r="K580" s="531"/>
      <c r="L580" s="559"/>
    </row>
    <row r="581" spans="1:12" customFormat="1" ht="153" x14ac:dyDescent="0.2">
      <c r="A581" s="529" t="s">
        <v>9526</v>
      </c>
      <c r="B581" s="530" t="s">
        <v>2481</v>
      </c>
      <c r="C581" s="529" t="s">
        <v>641</v>
      </c>
      <c r="D581" s="532">
        <v>6.72</v>
      </c>
      <c r="E581" s="532"/>
      <c r="F581" s="532">
        <v>6.72</v>
      </c>
      <c r="G581" s="533" t="s">
        <v>2482</v>
      </c>
      <c r="I581" s="529" t="s">
        <v>9527</v>
      </c>
      <c r="J581" s="529" t="s">
        <v>2480</v>
      </c>
      <c r="K581" s="531"/>
      <c r="L581" s="559"/>
    </row>
    <row r="582" spans="1:12" customFormat="1" ht="153" x14ac:dyDescent="0.2">
      <c r="A582" s="529" t="s">
        <v>9528</v>
      </c>
      <c r="B582" s="530" t="s">
        <v>2485</v>
      </c>
      <c r="C582" s="529" t="s">
        <v>641</v>
      </c>
      <c r="D582" s="532">
        <v>6.72</v>
      </c>
      <c r="E582" s="532"/>
      <c r="F582" s="532">
        <v>6.72</v>
      </c>
      <c r="G582" s="533" t="s">
        <v>2486</v>
      </c>
      <c r="I582" s="529" t="s">
        <v>9529</v>
      </c>
      <c r="J582" s="529" t="s">
        <v>2484</v>
      </c>
      <c r="K582" s="531"/>
      <c r="L582" s="559"/>
    </row>
    <row r="583" spans="1:12" customFormat="1" ht="153" x14ac:dyDescent="0.2">
      <c r="A583" s="529" t="s">
        <v>9530</v>
      </c>
      <c r="B583" s="530" t="s">
        <v>2489</v>
      </c>
      <c r="C583" s="529" t="s">
        <v>641</v>
      </c>
      <c r="D583" s="532">
        <v>3.07</v>
      </c>
      <c r="E583" s="532"/>
      <c r="F583" s="532">
        <v>3.07</v>
      </c>
      <c r="G583" s="533" t="s">
        <v>2490</v>
      </c>
      <c r="I583" s="529" t="s">
        <v>9531</v>
      </c>
      <c r="J583" s="529" t="s">
        <v>2488</v>
      </c>
      <c r="K583" s="531"/>
      <c r="L583" s="559"/>
    </row>
    <row r="584" spans="1:12" customFormat="1" ht="153" x14ac:dyDescent="0.2">
      <c r="A584" s="529" t="s">
        <v>9532</v>
      </c>
      <c r="B584" s="530" t="s">
        <v>2493</v>
      </c>
      <c r="C584" s="529" t="s">
        <v>641</v>
      </c>
      <c r="D584" s="532">
        <v>3.25</v>
      </c>
      <c r="E584" s="532"/>
      <c r="F584" s="532">
        <v>3.25</v>
      </c>
      <c r="G584" s="533" t="s">
        <v>2494</v>
      </c>
      <c r="I584" s="529" t="s">
        <v>9533</v>
      </c>
      <c r="J584" s="529" t="s">
        <v>2492</v>
      </c>
      <c r="K584" s="531"/>
      <c r="L584" s="559"/>
    </row>
    <row r="585" spans="1:12" customFormat="1" ht="153" x14ac:dyDescent="0.2">
      <c r="A585" s="529" t="s">
        <v>9534</v>
      </c>
      <c r="B585" s="530" t="s">
        <v>2497</v>
      </c>
      <c r="C585" s="529" t="s">
        <v>641</v>
      </c>
      <c r="D585" s="532">
        <v>3.61</v>
      </c>
      <c r="E585" s="532"/>
      <c r="F585" s="532">
        <v>3.61</v>
      </c>
      <c r="G585" s="533" t="s">
        <v>2498</v>
      </c>
      <c r="I585" s="529" t="s">
        <v>9535</v>
      </c>
      <c r="J585" s="529" t="s">
        <v>2496</v>
      </c>
      <c r="K585" s="531"/>
      <c r="L585" s="559"/>
    </row>
    <row r="586" spans="1:12" customFormat="1" ht="153" x14ac:dyDescent="0.2">
      <c r="A586" s="529" t="s">
        <v>9536</v>
      </c>
      <c r="B586" s="530" t="s">
        <v>2501</v>
      </c>
      <c r="C586" s="529" t="s">
        <v>641</v>
      </c>
      <c r="D586" s="532">
        <v>3.97</v>
      </c>
      <c r="E586" s="532"/>
      <c r="F586" s="532">
        <v>3.97</v>
      </c>
      <c r="G586" s="533" t="s">
        <v>2502</v>
      </c>
      <c r="I586" s="529" t="s">
        <v>9537</v>
      </c>
      <c r="J586" s="529" t="s">
        <v>2500</v>
      </c>
      <c r="K586" s="531"/>
      <c r="L586" s="559"/>
    </row>
    <row r="587" spans="1:12" customFormat="1" ht="153" x14ac:dyDescent="0.2">
      <c r="A587" s="529" t="s">
        <v>9538</v>
      </c>
      <c r="B587" s="530" t="s">
        <v>2505</v>
      </c>
      <c r="C587" s="529" t="s">
        <v>641</v>
      </c>
      <c r="D587" s="532">
        <v>4.6900000000000004</v>
      </c>
      <c r="E587" s="532"/>
      <c r="F587" s="532">
        <v>4.6900000000000004</v>
      </c>
      <c r="G587" s="533" t="s">
        <v>2506</v>
      </c>
      <c r="I587" s="529" t="s">
        <v>9539</v>
      </c>
      <c r="J587" s="529" t="s">
        <v>2504</v>
      </c>
      <c r="K587" s="531"/>
      <c r="L587" s="559"/>
    </row>
    <row r="588" spans="1:12" customFormat="1" ht="153" x14ac:dyDescent="0.2">
      <c r="A588" s="529" t="s">
        <v>9540</v>
      </c>
      <c r="B588" s="530" t="s">
        <v>2509</v>
      </c>
      <c r="C588" s="529" t="s">
        <v>641</v>
      </c>
      <c r="D588" s="532">
        <v>5.1100000000000003</v>
      </c>
      <c r="E588" s="532"/>
      <c r="F588" s="532">
        <v>5.1100000000000003</v>
      </c>
      <c r="G588" s="533" t="s">
        <v>2510</v>
      </c>
      <c r="I588" s="529" t="s">
        <v>9541</v>
      </c>
      <c r="J588" s="529" t="s">
        <v>2508</v>
      </c>
      <c r="K588" s="531"/>
      <c r="L588" s="559"/>
    </row>
    <row r="589" spans="1:12" customFormat="1" ht="153" x14ac:dyDescent="0.2">
      <c r="A589" s="529" t="s">
        <v>9542</v>
      </c>
      <c r="B589" s="530" t="s">
        <v>2513</v>
      </c>
      <c r="C589" s="529" t="s">
        <v>641</v>
      </c>
      <c r="D589" s="532">
        <v>6.39</v>
      </c>
      <c r="E589" s="532"/>
      <c r="F589" s="532">
        <v>6.39</v>
      </c>
      <c r="G589" s="533" t="s">
        <v>2514</v>
      </c>
      <c r="I589" s="529" t="s">
        <v>9543</v>
      </c>
      <c r="J589" s="529" t="s">
        <v>2512</v>
      </c>
      <c r="K589" s="531"/>
      <c r="L589" s="559"/>
    </row>
    <row r="590" spans="1:12" customFormat="1" ht="153" x14ac:dyDescent="0.2">
      <c r="A590" s="529" t="s">
        <v>9544</v>
      </c>
      <c r="B590" s="530" t="s">
        <v>2517</v>
      </c>
      <c r="C590" s="529" t="s">
        <v>641</v>
      </c>
      <c r="D590" s="532">
        <v>4.34</v>
      </c>
      <c r="E590" s="532"/>
      <c r="F590" s="532">
        <v>4.34</v>
      </c>
      <c r="G590" s="533" t="s">
        <v>2518</v>
      </c>
      <c r="I590" s="529" t="s">
        <v>9545</v>
      </c>
      <c r="J590" s="529" t="s">
        <v>2516</v>
      </c>
      <c r="K590" s="531"/>
      <c r="L590" s="559"/>
    </row>
    <row r="591" spans="1:12" customFormat="1" ht="153" x14ac:dyDescent="0.2">
      <c r="A591" s="529" t="s">
        <v>9546</v>
      </c>
      <c r="B591" s="530" t="s">
        <v>2521</v>
      </c>
      <c r="C591" s="529" t="s">
        <v>641</v>
      </c>
      <c r="D591" s="532">
        <v>5.9399999999999995</v>
      </c>
      <c r="E591" s="532">
        <v>2.87</v>
      </c>
      <c r="F591" s="532">
        <v>3.07</v>
      </c>
      <c r="G591" s="533" t="s">
        <v>2522</v>
      </c>
      <c r="I591" s="529" t="s">
        <v>9547</v>
      </c>
      <c r="J591" s="529" t="s">
        <v>2520</v>
      </c>
      <c r="K591" s="531"/>
      <c r="L591" s="559"/>
    </row>
    <row r="592" spans="1:12" customFormat="1" ht="153" x14ac:dyDescent="0.2">
      <c r="A592" s="529" t="s">
        <v>9548</v>
      </c>
      <c r="B592" s="530" t="s">
        <v>2525</v>
      </c>
      <c r="C592" s="529" t="s">
        <v>641</v>
      </c>
      <c r="D592" s="532">
        <v>7.879999999999999</v>
      </c>
      <c r="E592" s="532">
        <v>4.8099999999999996</v>
      </c>
      <c r="F592" s="532">
        <v>3.07</v>
      </c>
      <c r="G592" s="533" t="s">
        <v>2526</v>
      </c>
      <c r="I592" s="529" t="s">
        <v>9549</v>
      </c>
      <c r="J592" s="529" t="s">
        <v>2524</v>
      </c>
      <c r="K592" s="531"/>
      <c r="L592" s="559"/>
    </row>
    <row r="593" spans="1:12" customFormat="1" ht="153" x14ac:dyDescent="0.2">
      <c r="A593" s="529" t="s">
        <v>9550</v>
      </c>
      <c r="B593" s="530" t="s">
        <v>2529</v>
      </c>
      <c r="C593" s="529" t="s">
        <v>641</v>
      </c>
      <c r="D593" s="532">
        <v>8.32</v>
      </c>
      <c r="E593" s="532">
        <v>5.25</v>
      </c>
      <c r="F593" s="532">
        <v>3.07</v>
      </c>
      <c r="G593" s="533" t="s">
        <v>2530</v>
      </c>
      <c r="I593" s="529" t="s">
        <v>9551</v>
      </c>
      <c r="J593" s="529" t="s">
        <v>2528</v>
      </c>
      <c r="K593" s="531"/>
      <c r="L593" s="559"/>
    </row>
    <row r="594" spans="1:12" customFormat="1" ht="153" x14ac:dyDescent="0.2">
      <c r="A594" s="529" t="s">
        <v>9552</v>
      </c>
      <c r="B594" s="530" t="s">
        <v>2533</v>
      </c>
      <c r="C594" s="529" t="s">
        <v>641</v>
      </c>
      <c r="D594" s="532">
        <v>7.34</v>
      </c>
      <c r="E594" s="532">
        <v>4.2699999999999996</v>
      </c>
      <c r="F594" s="532">
        <v>3.07</v>
      </c>
      <c r="G594" s="533" t="s">
        <v>2534</v>
      </c>
      <c r="I594" s="529" t="s">
        <v>9553</v>
      </c>
      <c r="J594" s="529" t="s">
        <v>2532</v>
      </c>
      <c r="K594" s="531"/>
      <c r="L594" s="559"/>
    </row>
    <row r="595" spans="1:12" customFormat="1" ht="153" x14ac:dyDescent="0.2">
      <c r="A595" s="529" t="s">
        <v>9554</v>
      </c>
      <c r="B595" s="530" t="s">
        <v>2537</v>
      </c>
      <c r="C595" s="529" t="s">
        <v>641</v>
      </c>
      <c r="D595" s="532">
        <v>10.32</v>
      </c>
      <c r="E595" s="532">
        <v>6.65</v>
      </c>
      <c r="F595" s="532">
        <v>3.67</v>
      </c>
      <c r="G595" s="533" t="s">
        <v>2538</v>
      </c>
      <c r="I595" s="529" t="s">
        <v>9555</v>
      </c>
      <c r="J595" s="529" t="s">
        <v>2536</v>
      </c>
      <c r="K595" s="531"/>
      <c r="L595" s="559"/>
    </row>
    <row r="596" spans="1:12" customFormat="1" ht="153" x14ac:dyDescent="0.2">
      <c r="A596" s="529" t="s">
        <v>9556</v>
      </c>
      <c r="B596" s="530" t="s">
        <v>2541</v>
      </c>
      <c r="C596" s="529" t="s">
        <v>641</v>
      </c>
      <c r="D596" s="532">
        <v>10.809999999999999</v>
      </c>
      <c r="E596" s="532">
        <v>7.14</v>
      </c>
      <c r="F596" s="532">
        <v>3.67</v>
      </c>
      <c r="G596" s="533" t="s">
        <v>2542</v>
      </c>
      <c r="I596" s="529" t="s">
        <v>9557</v>
      </c>
      <c r="J596" s="529" t="s">
        <v>2540</v>
      </c>
      <c r="K596" s="531"/>
      <c r="L596" s="559"/>
    </row>
    <row r="597" spans="1:12" customFormat="1" ht="127.5" x14ac:dyDescent="0.2">
      <c r="A597" s="529" t="s">
        <v>9558</v>
      </c>
      <c r="B597" s="530" t="s">
        <v>2545</v>
      </c>
      <c r="C597" s="529" t="s">
        <v>8171</v>
      </c>
      <c r="D597" s="532">
        <v>75.83</v>
      </c>
      <c r="E597" s="532">
        <v>25.22</v>
      </c>
      <c r="F597" s="532">
        <v>50.61</v>
      </c>
      <c r="G597" s="533" t="s">
        <v>2546</v>
      </c>
      <c r="I597" s="529" t="s">
        <v>9559</v>
      </c>
      <c r="J597" s="529" t="s">
        <v>2544</v>
      </c>
      <c r="K597" s="531"/>
      <c r="L597" s="559"/>
    </row>
    <row r="598" spans="1:12" customFormat="1" ht="127.5" x14ac:dyDescent="0.2">
      <c r="A598" s="529" t="s">
        <v>9560</v>
      </c>
      <c r="B598" s="530" t="s">
        <v>2549</v>
      </c>
      <c r="C598" s="529" t="s">
        <v>8171</v>
      </c>
      <c r="D598" s="532">
        <v>84.63</v>
      </c>
      <c r="E598" s="532">
        <v>27.41</v>
      </c>
      <c r="F598" s="532">
        <v>57.22</v>
      </c>
      <c r="G598" s="533" t="s">
        <v>2550</v>
      </c>
      <c r="I598" s="529" t="s">
        <v>9561</v>
      </c>
      <c r="J598" s="529" t="s">
        <v>2548</v>
      </c>
      <c r="K598" s="531"/>
      <c r="L598" s="559"/>
    </row>
    <row r="599" spans="1:12" customFormat="1" ht="127.5" x14ac:dyDescent="0.2">
      <c r="A599" s="529" t="s">
        <v>9562</v>
      </c>
      <c r="B599" s="530" t="s">
        <v>2553</v>
      </c>
      <c r="C599" s="529" t="s">
        <v>8171</v>
      </c>
      <c r="D599" s="532">
        <v>94.49</v>
      </c>
      <c r="E599" s="532">
        <v>29.8</v>
      </c>
      <c r="F599" s="532">
        <v>64.69</v>
      </c>
      <c r="G599" s="533" t="s">
        <v>2554</v>
      </c>
      <c r="I599" s="529" t="s">
        <v>9563</v>
      </c>
      <c r="J599" s="529" t="s">
        <v>2552</v>
      </c>
      <c r="K599" s="531"/>
      <c r="L599" s="559"/>
    </row>
    <row r="600" spans="1:12" customFormat="1" ht="127.5" x14ac:dyDescent="0.2">
      <c r="A600" s="529" t="s">
        <v>9564</v>
      </c>
      <c r="B600" s="530" t="s">
        <v>2557</v>
      </c>
      <c r="C600" s="529" t="s">
        <v>8171</v>
      </c>
      <c r="D600" s="532">
        <v>117.48</v>
      </c>
      <c r="E600" s="532">
        <v>41.58</v>
      </c>
      <c r="F600" s="532">
        <v>75.900000000000006</v>
      </c>
      <c r="G600" s="533" t="s">
        <v>2558</v>
      </c>
      <c r="I600" s="529" t="s">
        <v>9565</v>
      </c>
      <c r="J600" s="529" t="s">
        <v>2556</v>
      </c>
      <c r="K600" s="531"/>
      <c r="L600" s="559"/>
    </row>
    <row r="601" spans="1:12" customFormat="1" ht="153" x14ac:dyDescent="0.2">
      <c r="A601" s="529" t="s">
        <v>9566</v>
      </c>
      <c r="B601" s="530" t="s">
        <v>2561</v>
      </c>
      <c r="C601" s="529" t="s">
        <v>641</v>
      </c>
      <c r="D601" s="532">
        <v>6.6</v>
      </c>
      <c r="E601" s="532">
        <v>3.35</v>
      </c>
      <c r="F601" s="532">
        <v>3.25</v>
      </c>
      <c r="G601" s="533" t="s">
        <v>2562</v>
      </c>
      <c r="I601" s="529" t="s">
        <v>9567</v>
      </c>
      <c r="J601" s="529" t="s">
        <v>2560</v>
      </c>
      <c r="K601" s="531"/>
      <c r="L601" s="559"/>
    </row>
    <row r="602" spans="1:12" customFormat="1" ht="153" x14ac:dyDescent="0.2">
      <c r="A602" s="529" t="s">
        <v>9568</v>
      </c>
      <c r="B602" s="530" t="s">
        <v>2565</v>
      </c>
      <c r="C602" s="529" t="s">
        <v>641</v>
      </c>
      <c r="D602" s="532">
        <v>7.46</v>
      </c>
      <c r="E602" s="532">
        <v>4.21</v>
      </c>
      <c r="F602" s="532">
        <v>3.25</v>
      </c>
      <c r="G602" s="533" t="s">
        <v>2566</v>
      </c>
      <c r="I602" s="529" t="s">
        <v>9569</v>
      </c>
      <c r="J602" s="529" t="s">
        <v>2564</v>
      </c>
      <c r="K602" s="531"/>
      <c r="L602" s="559"/>
    </row>
    <row r="603" spans="1:12" customFormat="1" ht="127.5" x14ac:dyDescent="0.2">
      <c r="A603" s="529" t="s">
        <v>9570</v>
      </c>
      <c r="B603" s="530" t="s">
        <v>2569</v>
      </c>
      <c r="C603" s="529" t="s">
        <v>8171</v>
      </c>
      <c r="D603" s="532">
        <v>123.62</v>
      </c>
      <c r="E603" s="532">
        <v>46.67</v>
      </c>
      <c r="F603" s="532">
        <v>76.95</v>
      </c>
      <c r="G603" s="533" t="s">
        <v>2570</v>
      </c>
      <c r="I603" s="529" t="s">
        <v>9571</v>
      </c>
      <c r="J603" s="529" t="s">
        <v>2568</v>
      </c>
      <c r="K603" s="531"/>
      <c r="L603" s="559"/>
    </row>
    <row r="604" spans="1:12" customFormat="1" ht="127.5" x14ac:dyDescent="0.2">
      <c r="A604" s="529" t="s">
        <v>9572</v>
      </c>
      <c r="B604" s="530" t="s">
        <v>2573</v>
      </c>
      <c r="C604" s="529" t="s">
        <v>8171</v>
      </c>
      <c r="D604" s="532">
        <v>134.18</v>
      </c>
      <c r="E604" s="532">
        <v>50.61</v>
      </c>
      <c r="F604" s="532">
        <v>83.57</v>
      </c>
      <c r="G604" s="533" t="s">
        <v>2574</v>
      </c>
      <c r="I604" s="529" t="s">
        <v>9573</v>
      </c>
      <c r="J604" s="529" t="s">
        <v>2572</v>
      </c>
      <c r="K604" s="531"/>
      <c r="L604" s="559"/>
    </row>
    <row r="605" spans="1:12" customFormat="1" ht="127.5" x14ac:dyDescent="0.2">
      <c r="A605" s="529" t="s">
        <v>9574</v>
      </c>
      <c r="B605" s="530" t="s">
        <v>2577</v>
      </c>
      <c r="C605" s="529" t="s">
        <v>8171</v>
      </c>
      <c r="D605" s="532">
        <v>121.66</v>
      </c>
      <c r="E605" s="532">
        <v>43.36</v>
      </c>
      <c r="F605" s="532">
        <v>78.3</v>
      </c>
      <c r="G605" s="533" t="s">
        <v>2578</v>
      </c>
      <c r="I605" s="529" t="s">
        <v>9575</v>
      </c>
      <c r="J605" s="529" t="s">
        <v>2576</v>
      </c>
      <c r="K605" s="531"/>
      <c r="L605" s="559"/>
    </row>
    <row r="606" spans="1:12" customFormat="1" ht="127.5" x14ac:dyDescent="0.2">
      <c r="A606" s="529" t="s">
        <v>9576</v>
      </c>
      <c r="B606" s="530" t="s">
        <v>2581</v>
      </c>
      <c r="C606" s="529" t="s">
        <v>8171</v>
      </c>
      <c r="D606" s="532">
        <v>136</v>
      </c>
      <c r="E606" s="532">
        <v>51.69</v>
      </c>
      <c r="F606" s="532">
        <v>84.31</v>
      </c>
      <c r="G606" s="533" t="s">
        <v>2582</v>
      </c>
      <c r="I606" s="529" t="s">
        <v>9577</v>
      </c>
      <c r="J606" s="529" t="s">
        <v>2580</v>
      </c>
      <c r="K606" s="531"/>
      <c r="L606" s="559"/>
    </row>
    <row r="607" spans="1:12" customFormat="1" ht="127.5" x14ac:dyDescent="0.2">
      <c r="A607" s="529" t="s">
        <v>9578</v>
      </c>
      <c r="B607" s="530" t="s">
        <v>2585</v>
      </c>
      <c r="C607" s="529" t="s">
        <v>8171</v>
      </c>
      <c r="D607" s="532">
        <v>164.07999999999998</v>
      </c>
      <c r="E607" s="532">
        <v>75.13</v>
      </c>
      <c r="F607" s="532">
        <v>88.95</v>
      </c>
      <c r="G607" s="533" t="s">
        <v>2586</v>
      </c>
      <c r="I607" s="529" t="s">
        <v>9579</v>
      </c>
      <c r="J607" s="529" t="s">
        <v>2584</v>
      </c>
      <c r="K607" s="531"/>
      <c r="L607" s="559"/>
    </row>
    <row r="608" spans="1:12" customFormat="1" ht="127.5" x14ac:dyDescent="0.2">
      <c r="A608" s="529" t="s">
        <v>9580</v>
      </c>
      <c r="B608" s="530" t="s">
        <v>2589</v>
      </c>
      <c r="C608" s="529" t="s">
        <v>8171</v>
      </c>
      <c r="D608" s="532">
        <v>181.17000000000002</v>
      </c>
      <c r="E608" s="532">
        <v>85.61</v>
      </c>
      <c r="F608" s="532">
        <v>95.56</v>
      </c>
      <c r="G608" s="533" t="s">
        <v>2590</v>
      </c>
      <c r="I608" s="529" t="s">
        <v>9581</v>
      </c>
      <c r="J608" s="529" t="s">
        <v>2588</v>
      </c>
      <c r="K608" s="531"/>
      <c r="L608" s="559"/>
    </row>
    <row r="609" spans="1:12" customFormat="1" ht="127.5" x14ac:dyDescent="0.2">
      <c r="A609" s="529" t="s">
        <v>9582</v>
      </c>
      <c r="B609" s="530" t="s">
        <v>2593</v>
      </c>
      <c r="C609" s="529" t="s">
        <v>8171</v>
      </c>
      <c r="D609" s="532">
        <v>203.14</v>
      </c>
      <c r="E609" s="532">
        <v>102.17</v>
      </c>
      <c r="F609" s="532">
        <v>100.97</v>
      </c>
      <c r="G609" s="533" t="s">
        <v>2594</v>
      </c>
      <c r="I609" s="529" t="s">
        <v>9583</v>
      </c>
      <c r="J609" s="529" t="s">
        <v>2592</v>
      </c>
      <c r="K609" s="531"/>
      <c r="L609" s="559"/>
    </row>
    <row r="610" spans="1:12" customFormat="1" ht="127.5" x14ac:dyDescent="0.2">
      <c r="A610" s="529" t="s">
        <v>9584</v>
      </c>
      <c r="B610" s="530" t="s">
        <v>2597</v>
      </c>
      <c r="C610" s="529" t="s">
        <v>8171</v>
      </c>
      <c r="D610" s="532">
        <v>225.38</v>
      </c>
      <c r="E610" s="532">
        <v>114.19</v>
      </c>
      <c r="F610" s="532">
        <v>111.19</v>
      </c>
      <c r="G610" s="533" t="s">
        <v>2598</v>
      </c>
      <c r="I610" s="529" t="s">
        <v>9585</v>
      </c>
      <c r="J610" s="529" t="s">
        <v>2596</v>
      </c>
      <c r="K610" s="531"/>
      <c r="L610" s="559"/>
    </row>
    <row r="611" spans="1:12" customFormat="1" ht="127.5" x14ac:dyDescent="0.2">
      <c r="A611" s="529" t="s">
        <v>9586</v>
      </c>
      <c r="B611" s="530" t="s">
        <v>2601</v>
      </c>
      <c r="C611" s="529" t="s">
        <v>8171</v>
      </c>
      <c r="D611" s="532">
        <v>106.32</v>
      </c>
      <c r="E611" s="532">
        <v>53.14</v>
      </c>
      <c r="F611" s="532">
        <v>53.18</v>
      </c>
      <c r="G611" s="533" t="s">
        <v>2602</v>
      </c>
      <c r="I611" s="529" t="s">
        <v>9587</v>
      </c>
      <c r="J611" s="529" t="s">
        <v>2600</v>
      </c>
      <c r="K611" s="531"/>
      <c r="L611" s="559"/>
    </row>
    <row r="612" spans="1:12" customFormat="1" ht="127.5" x14ac:dyDescent="0.2">
      <c r="A612" s="529" t="s">
        <v>9588</v>
      </c>
      <c r="B612" s="530" t="s">
        <v>2605</v>
      </c>
      <c r="C612" s="529" t="s">
        <v>8171</v>
      </c>
      <c r="D612" s="532">
        <v>111.94</v>
      </c>
      <c r="E612" s="532">
        <v>54.69</v>
      </c>
      <c r="F612" s="532">
        <v>57.25</v>
      </c>
      <c r="G612" s="533" t="s">
        <v>2606</v>
      </c>
      <c r="I612" s="529" t="s">
        <v>9589</v>
      </c>
      <c r="J612" s="529" t="s">
        <v>2604</v>
      </c>
      <c r="K612" s="531"/>
      <c r="L612" s="559"/>
    </row>
    <row r="613" spans="1:12" customFormat="1" ht="127.5" x14ac:dyDescent="0.2">
      <c r="A613" s="529" t="s">
        <v>9590</v>
      </c>
      <c r="B613" s="530" t="s">
        <v>2609</v>
      </c>
      <c r="C613" s="529" t="s">
        <v>8171</v>
      </c>
      <c r="D613" s="532">
        <v>121.69</v>
      </c>
      <c r="E613" s="532">
        <v>58.58</v>
      </c>
      <c r="F613" s="532">
        <v>63.11</v>
      </c>
      <c r="G613" s="533" t="s">
        <v>2610</v>
      </c>
      <c r="I613" s="529" t="s">
        <v>9591</v>
      </c>
      <c r="J613" s="529" t="s">
        <v>2608</v>
      </c>
      <c r="K613" s="531"/>
      <c r="L613" s="559"/>
    </row>
    <row r="614" spans="1:12" customFormat="1" ht="127.5" x14ac:dyDescent="0.2">
      <c r="A614" s="529" t="s">
        <v>9592</v>
      </c>
      <c r="B614" s="530" t="s">
        <v>2613</v>
      </c>
      <c r="C614" s="529" t="s">
        <v>8171</v>
      </c>
      <c r="D614" s="532">
        <v>128.21</v>
      </c>
      <c r="E614" s="532">
        <v>59.54</v>
      </c>
      <c r="F614" s="532">
        <v>68.67</v>
      </c>
      <c r="G614" s="533" t="s">
        <v>2614</v>
      </c>
      <c r="I614" s="529" t="s">
        <v>9593</v>
      </c>
      <c r="J614" s="529" t="s">
        <v>2612</v>
      </c>
      <c r="K614" s="531"/>
      <c r="L614" s="559"/>
    </row>
    <row r="615" spans="1:12" customFormat="1" ht="127.5" x14ac:dyDescent="0.2">
      <c r="A615" s="529" t="s">
        <v>9594</v>
      </c>
      <c r="B615" s="530" t="s">
        <v>2617</v>
      </c>
      <c r="C615" s="529" t="s">
        <v>8171</v>
      </c>
      <c r="D615" s="532">
        <v>145.59</v>
      </c>
      <c r="E615" s="532">
        <v>59.54</v>
      </c>
      <c r="F615" s="532">
        <v>86.05</v>
      </c>
      <c r="G615" s="533" t="s">
        <v>2618</v>
      </c>
      <c r="I615" s="529" t="s">
        <v>9595</v>
      </c>
      <c r="J615" s="529" t="s">
        <v>2616</v>
      </c>
      <c r="K615" s="531"/>
      <c r="L615" s="559"/>
    </row>
    <row r="616" spans="1:12" customFormat="1" ht="127.5" x14ac:dyDescent="0.2">
      <c r="A616" s="529" t="s">
        <v>9596</v>
      </c>
      <c r="B616" s="530" t="s">
        <v>2621</v>
      </c>
      <c r="C616" s="529" t="s">
        <v>8171</v>
      </c>
      <c r="D616" s="532">
        <v>166.48</v>
      </c>
      <c r="E616" s="532">
        <v>61.9</v>
      </c>
      <c r="F616" s="532">
        <v>104.58</v>
      </c>
      <c r="G616" s="533" t="s">
        <v>2622</v>
      </c>
      <c r="I616" s="529" t="s">
        <v>9597</v>
      </c>
      <c r="J616" s="529" t="s">
        <v>2620</v>
      </c>
      <c r="K616" s="531"/>
      <c r="L616" s="559"/>
    </row>
    <row r="617" spans="1:12" customFormat="1" ht="127.5" x14ac:dyDescent="0.2">
      <c r="A617" s="529" t="s">
        <v>9598</v>
      </c>
      <c r="B617" s="530" t="s">
        <v>2625</v>
      </c>
      <c r="C617" s="529" t="s">
        <v>8171</v>
      </c>
      <c r="D617" s="532">
        <v>173.16</v>
      </c>
      <c r="E617" s="532">
        <v>82.27</v>
      </c>
      <c r="F617" s="532">
        <v>90.89</v>
      </c>
      <c r="G617" s="533" t="s">
        <v>2626</v>
      </c>
      <c r="I617" s="529" t="s">
        <v>9599</v>
      </c>
      <c r="J617" s="529" t="s">
        <v>2624</v>
      </c>
      <c r="K617" s="531"/>
      <c r="L617" s="559"/>
    </row>
    <row r="618" spans="1:12" customFormat="1" ht="127.5" x14ac:dyDescent="0.2">
      <c r="A618" s="529" t="s">
        <v>9600</v>
      </c>
      <c r="B618" s="530" t="s">
        <v>2629</v>
      </c>
      <c r="C618" s="529" t="s">
        <v>8171</v>
      </c>
      <c r="D618" s="532">
        <v>189.91</v>
      </c>
      <c r="E618" s="532">
        <v>87.74</v>
      </c>
      <c r="F618" s="532">
        <v>102.17</v>
      </c>
      <c r="G618" s="533" t="s">
        <v>2630</v>
      </c>
      <c r="I618" s="529" t="s">
        <v>9601</v>
      </c>
      <c r="J618" s="529" t="s">
        <v>2628</v>
      </c>
      <c r="K618" s="531"/>
      <c r="L618" s="559"/>
    </row>
    <row r="619" spans="1:12" customFormat="1" ht="127.5" x14ac:dyDescent="0.2">
      <c r="A619" s="529" t="s">
        <v>9602</v>
      </c>
      <c r="B619" s="530" t="s">
        <v>2633</v>
      </c>
      <c r="C619" s="529" t="s">
        <v>8171</v>
      </c>
      <c r="D619" s="532">
        <v>229.87</v>
      </c>
      <c r="E619" s="532">
        <v>115.68</v>
      </c>
      <c r="F619" s="532">
        <v>114.19</v>
      </c>
      <c r="G619" s="533" t="s">
        <v>2634</v>
      </c>
      <c r="I619" s="529" t="s">
        <v>9603</v>
      </c>
      <c r="J619" s="529" t="s">
        <v>2632</v>
      </c>
      <c r="K619" s="531"/>
      <c r="L619" s="559"/>
    </row>
    <row r="620" spans="1:12" customFormat="1" ht="127.5" x14ac:dyDescent="0.2">
      <c r="A620" s="529" t="s">
        <v>9604</v>
      </c>
      <c r="B620" s="530" t="s">
        <v>2637</v>
      </c>
      <c r="C620" s="529" t="s">
        <v>8171</v>
      </c>
      <c r="D620" s="532">
        <v>270.45</v>
      </c>
      <c r="E620" s="532">
        <v>132.22</v>
      </c>
      <c r="F620" s="532">
        <v>138.22999999999999</v>
      </c>
      <c r="G620" s="533" t="s">
        <v>2638</v>
      </c>
      <c r="I620" s="529" t="s">
        <v>9605</v>
      </c>
      <c r="J620" s="529" t="s">
        <v>2636</v>
      </c>
      <c r="K620" s="531"/>
      <c r="L620" s="559"/>
    </row>
    <row r="621" spans="1:12" customFormat="1" ht="127.5" x14ac:dyDescent="0.2">
      <c r="A621" s="529" t="s">
        <v>9606</v>
      </c>
      <c r="B621" s="530" t="s">
        <v>2641</v>
      </c>
      <c r="C621" s="529" t="s">
        <v>8171</v>
      </c>
      <c r="D621" s="532">
        <v>312.52</v>
      </c>
      <c r="E621" s="532">
        <v>156.26</v>
      </c>
      <c r="F621" s="532">
        <v>156.26</v>
      </c>
      <c r="G621" s="533" t="s">
        <v>2642</v>
      </c>
      <c r="I621" s="529" t="s">
        <v>9607</v>
      </c>
      <c r="J621" s="529" t="s">
        <v>2640</v>
      </c>
      <c r="K621" s="531"/>
      <c r="L621" s="559"/>
    </row>
    <row r="622" spans="1:12" customFormat="1" ht="127.5" x14ac:dyDescent="0.2">
      <c r="A622" s="529" t="s">
        <v>9608</v>
      </c>
      <c r="B622" s="530" t="s">
        <v>2645</v>
      </c>
      <c r="C622" s="529" t="s">
        <v>8171</v>
      </c>
      <c r="D622" s="532">
        <v>384.64</v>
      </c>
      <c r="E622" s="532">
        <v>192.32</v>
      </c>
      <c r="F622" s="532">
        <v>192.32</v>
      </c>
      <c r="G622" s="533" t="s">
        <v>2646</v>
      </c>
      <c r="I622" s="529" t="s">
        <v>9609</v>
      </c>
      <c r="J622" s="529" t="s">
        <v>2644</v>
      </c>
      <c r="K622" s="531"/>
      <c r="L622" s="559"/>
    </row>
    <row r="623" spans="1:12" customFormat="1" ht="127.5" x14ac:dyDescent="0.2">
      <c r="A623" s="529" t="s">
        <v>9610</v>
      </c>
      <c r="B623" s="530" t="s">
        <v>2649</v>
      </c>
      <c r="C623" s="529" t="s">
        <v>8171</v>
      </c>
      <c r="D623" s="532">
        <v>123.06</v>
      </c>
      <c r="E623" s="532">
        <v>61.53</v>
      </c>
      <c r="F623" s="532">
        <v>61.53</v>
      </c>
      <c r="G623" s="533" t="s">
        <v>2650</v>
      </c>
      <c r="I623" s="529" t="s">
        <v>9611</v>
      </c>
      <c r="J623" s="529" t="s">
        <v>2648</v>
      </c>
      <c r="K623" s="531"/>
      <c r="L623" s="559"/>
    </row>
    <row r="624" spans="1:12" customFormat="1" ht="127.5" x14ac:dyDescent="0.2">
      <c r="A624" s="529" t="s">
        <v>9612</v>
      </c>
      <c r="B624" s="530" t="s">
        <v>2653</v>
      </c>
      <c r="C624" s="529" t="s">
        <v>8171</v>
      </c>
      <c r="D624" s="532">
        <v>157.03</v>
      </c>
      <c r="E624" s="532">
        <v>78.510000000000005</v>
      </c>
      <c r="F624" s="532">
        <v>78.52</v>
      </c>
      <c r="G624" s="533" t="s">
        <v>2654</v>
      </c>
      <c r="I624" s="529" t="s">
        <v>9613</v>
      </c>
      <c r="J624" s="529" t="s">
        <v>2652</v>
      </c>
      <c r="K624" s="531"/>
      <c r="L624" s="559"/>
    </row>
    <row r="625" spans="1:12" customFormat="1" ht="127.5" x14ac:dyDescent="0.2">
      <c r="A625" s="529" t="s">
        <v>9614</v>
      </c>
      <c r="B625" s="530" t="s">
        <v>2657</v>
      </c>
      <c r="C625" s="529" t="s">
        <v>8171</v>
      </c>
      <c r="D625" s="532">
        <v>195.64</v>
      </c>
      <c r="E625" s="532">
        <v>97.82</v>
      </c>
      <c r="F625" s="532">
        <v>97.82</v>
      </c>
      <c r="G625" s="533" t="s">
        <v>2658</v>
      </c>
      <c r="I625" s="529" t="s">
        <v>9615</v>
      </c>
      <c r="J625" s="529" t="s">
        <v>2656</v>
      </c>
      <c r="K625" s="531"/>
      <c r="L625" s="559"/>
    </row>
    <row r="626" spans="1:12" customFormat="1" ht="127.5" x14ac:dyDescent="0.2">
      <c r="A626" s="529" t="s">
        <v>9616</v>
      </c>
      <c r="B626" s="530" t="s">
        <v>2661</v>
      </c>
      <c r="C626" s="529" t="s">
        <v>8171</v>
      </c>
      <c r="D626" s="532">
        <v>258.83</v>
      </c>
      <c r="E626" s="532">
        <v>129.41</v>
      </c>
      <c r="F626" s="532">
        <v>129.41999999999999</v>
      </c>
      <c r="G626" s="533" t="s">
        <v>2662</v>
      </c>
      <c r="I626" s="529" t="s">
        <v>9617</v>
      </c>
      <c r="J626" s="529" t="s">
        <v>2660</v>
      </c>
      <c r="K626" s="531"/>
      <c r="L626" s="559"/>
    </row>
    <row r="627" spans="1:12" customFormat="1" ht="178.5" x14ac:dyDescent="0.2">
      <c r="A627" s="529" t="s">
        <v>9618</v>
      </c>
      <c r="B627" s="530" t="s">
        <v>2665</v>
      </c>
      <c r="C627" s="529" t="s">
        <v>8171</v>
      </c>
      <c r="D627" s="532">
        <v>193.32999999999998</v>
      </c>
      <c r="E627" s="532">
        <v>95.66</v>
      </c>
      <c r="F627" s="532">
        <v>97.67</v>
      </c>
      <c r="G627" s="533" t="s">
        <v>2666</v>
      </c>
      <c r="I627" s="529" t="s">
        <v>9619</v>
      </c>
      <c r="J627" s="529" t="s">
        <v>2664</v>
      </c>
      <c r="K627" s="531"/>
      <c r="L627" s="559"/>
    </row>
    <row r="628" spans="1:12" customFormat="1" ht="178.5" x14ac:dyDescent="0.2">
      <c r="A628" s="529" t="s">
        <v>9620</v>
      </c>
      <c r="B628" s="530" t="s">
        <v>2669</v>
      </c>
      <c r="C628" s="529" t="s">
        <v>8171</v>
      </c>
      <c r="D628" s="532">
        <v>234.23000000000002</v>
      </c>
      <c r="E628" s="532">
        <v>124.61</v>
      </c>
      <c r="F628" s="532">
        <v>109.62</v>
      </c>
      <c r="G628" s="533" t="s">
        <v>2670</v>
      </c>
      <c r="I628" s="529" t="s">
        <v>9621</v>
      </c>
      <c r="J628" s="529" t="s">
        <v>2668</v>
      </c>
      <c r="K628" s="531"/>
      <c r="L628" s="559"/>
    </row>
    <row r="629" spans="1:12" customFormat="1" ht="178.5" x14ac:dyDescent="0.2">
      <c r="A629" s="529" t="s">
        <v>9622</v>
      </c>
      <c r="B629" s="530" t="s">
        <v>2673</v>
      </c>
      <c r="C629" s="529" t="s">
        <v>8171</v>
      </c>
      <c r="D629" s="532">
        <v>299.83</v>
      </c>
      <c r="E629" s="532">
        <v>175.75</v>
      </c>
      <c r="F629" s="532">
        <v>124.08</v>
      </c>
      <c r="G629" s="533" t="s">
        <v>2674</v>
      </c>
      <c r="I629" s="529" t="s">
        <v>9623</v>
      </c>
      <c r="J629" s="529" t="s">
        <v>2672</v>
      </c>
      <c r="K629" s="531"/>
      <c r="L629" s="559"/>
    </row>
    <row r="630" spans="1:12" customFormat="1" ht="178.5" x14ac:dyDescent="0.2">
      <c r="A630" s="529" t="s">
        <v>9624</v>
      </c>
      <c r="B630" s="530" t="s">
        <v>2677</v>
      </c>
      <c r="C630" s="529" t="s">
        <v>8171</v>
      </c>
      <c r="D630" s="532">
        <v>384.58000000000004</v>
      </c>
      <c r="E630" s="532">
        <v>233.06</v>
      </c>
      <c r="F630" s="532">
        <v>151.52000000000001</v>
      </c>
      <c r="G630" s="533" t="s">
        <v>2678</v>
      </c>
      <c r="I630" s="529" t="s">
        <v>9625</v>
      </c>
      <c r="J630" s="529" t="s">
        <v>2676</v>
      </c>
      <c r="K630" s="531"/>
      <c r="L630" s="559"/>
    </row>
    <row r="631" spans="1:12" customFormat="1" ht="178.5" x14ac:dyDescent="0.2">
      <c r="A631" s="529" t="s">
        <v>9626</v>
      </c>
      <c r="B631" s="530" t="s">
        <v>2681</v>
      </c>
      <c r="C631" s="529" t="s">
        <v>8171</v>
      </c>
      <c r="D631" s="532">
        <v>810.02</v>
      </c>
      <c r="E631" s="532">
        <v>485.23</v>
      </c>
      <c r="F631" s="532">
        <v>324.79000000000002</v>
      </c>
      <c r="G631" s="533" t="s">
        <v>2682</v>
      </c>
      <c r="I631" s="529" t="s">
        <v>9627</v>
      </c>
      <c r="J631" s="529" t="s">
        <v>2680</v>
      </c>
      <c r="K631" s="531"/>
      <c r="L631" s="559"/>
    </row>
    <row r="632" spans="1:12" customFormat="1" ht="178.5" x14ac:dyDescent="0.2">
      <c r="A632" s="529" t="s">
        <v>9628</v>
      </c>
      <c r="B632" s="530" t="s">
        <v>2685</v>
      </c>
      <c r="C632" s="529" t="s">
        <v>8171</v>
      </c>
      <c r="D632" s="532">
        <v>845.76</v>
      </c>
      <c r="E632" s="532">
        <v>515.38</v>
      </c>
      <c r="F632" s="532">
        <v>330.38</v>
      </c>
      <c r="G632" s="533" t="s">
        <v>2686</v>
      </c>
      <c r="I632" s="529" t="s">
        <v>9629</v>
      </c>
      <c r="J632" s="529" t="s">
        <v>2684</v>
      </c>
      <c r="K632" s="531"/>
      <c r="L632" s="559"/>
    </row>
    <row r="633" spans="1:12" customFormat="1" ht="127.5" x14ac:dyDescent="0.2">
      <c r="A633" s="529" t="s">
        <v>9630</v>
      </c>
      <c r="B633" s="530" t="s">
        <v>2689</v>
      </c>
      <c r="C633" s="529" t="s">
        <v>8171</v>
      </c>
      <c r="D633" s="532">
        <v>3455.8199999999997</v>
      </c>
      <c r="E633" s="532">
        <v>2103.54</v>
      </c>
      <c r="F633" s="532">
        <v>1352.28</v>
      </c>
      <c r="G633" s="533" t="s">
        <v>2690</v>
      </c>
      <c r="I633" s="529" t="s">
        <v>9631</v>
      </c>
      <c r="J633" s="529" t="s">
        <v>2688</v>
      </c>
      <c r="K633" s="531"/>
      <c r="L633" s="559"/>
    </row>
    <row r="634" spans="1:12" customFormat="1" ht="127.5" x14ac:dyDescent="0.2">
      <c r="A634" s="529" t="s">
        <v>9632</v>
      </c>
      <c r="B634" s="530" t="s">
        <v>2693</v>
      </c>
      <c r="C634" s="529" t="s">
        <v>8171</v>
      </c>
      <c r="D634" s="532">
        <v>4507.59</v>
      </c>
      <c r="E634" s="532">
        <v>2404.0500000000002</v>
      </c>
      <c r="F634" s="532">
        <v>2103.54</v>
      </c>
      <c r="G634" s="533" t="s">
        <v>2694</v>
      </c>
      <c r="I634" s="529" t="s">
        <v>9633</v>
      </c>
      <c r="J634" s="529" t="s">
        <v>2692</v>
      </c>
      <c r="K634" s="531"/>
      <c r="L634" s="559"/>
    </row>
    <row r="635" spans="1:12" customFormat="1" ht="140.25" x14ac:dyDescent="0.2">
      <c r="A635" s="529" t="s">
        <v>9634</v>
      </c>
      <c r="B635" s="530" t="s">
        <v>2697</v>
      </c>
      <c r="C635" s="529" t="s">
        <v>8171</v>
      </c>
      <c r="D635" s="532">
        <v>585.25</v>
      </c>
      <c r="E635" s="532">
        <v>450.76</v>
      </c>
      <c r="F635" s="532">
        <v>134.49</v>
      </c>
      <c r="G635" s="533" t="s">
        <v>2698</v>
      </c>
      <c r="I635" s="529" t="s">
        <v>9635</v>
      </c>
      <c r="J635" s="529" t="s">
        <v>2696</v>
      </c>
      <c r="K635" s="531"/>
      <c r="L635" s="559"/>
    </row>
    <row r="636" spans="1:12" customFormat="1" ht="140.25" x14ac:dyDescent="0.2">
      <c r="A636" s="529" t="s">
        <v>9636</v>
      </c>
      <c r="B636" s="530" t="s">
        <v>2701</v>
      </c>
      <c r="C636" s="529" t="s">
        <v>8171</v>
      </c>
      <c r="D636" s="532">
        <v>538.80999999999995</v>
      </c>
      <c r="E636" s="532">
        <v>372.63</v>
      </c>
      <c r="F636" s="532">
        <v>166.18</v>
      </c>
      <c r="G636" s="533" t="s">
        <v>2702</v>
      </c>
      <c r="I636" s="529" t="s">
        <v>9637</v>
      </c>
      <c r="J636" s="529" t="s">
        <v>2700</v>
      </c>
      <c r="K636" s="531"/>
      <c r="L636" s="559"/>
    </row>
    <row r="637" spans="1:12" customFormat="1" ht="127.5" x14ac:dyDescent="0.2">
      <c r="A637" s="529" t="s">
        <v>9638</v>
      </c>
      <c r="B637" s="530" t="s">
        <v>2705</v>
      </c>
      <c r="C637" s="529" t="s">
        <v>8171</v>
      </c>
      <c r="D637" s="532">
        <v>133.26</v>
      </c>
      <c r="E637" s="532">
        <v>66.63</v>
      </c>
      <c r="F637" s="532">
        <v>66.63</v>
      </c>
      <c r="G637" s="533" t="s">
        <v>2706</v>
      </c>
      <c r="I637" s="529" t="s">
        <v>9639</v>
      </c>
      <c r="J637" s="529" t="s">
        <v>2704</v>
      </c>
      <c r="K637" s="531"/>
      <c r="L637" s="559"/>
    </row>
    <row r="638" spans="1:12" customFormat="1" ht="127.5" x14ac:dyDescent="0.2">
      <c r="A638" s="529" t="s">
        <v>9640</v>
      </c>
      <c r="B638" s="530" t="s">
        <v>2709</v>
      </c>
      <c r="C638" s="529" t="s">
        <v>8171</v>
      </c>
      <c r="D638" s="532">
        <v>177.2</v>
      </c>
      <c r="E638" s="532">
        <v>88.6</v>
      </c>
      <c r="F638" s="532">
        <v>88.6</v>
      </c>
      <c r="G638" s="533" t="s">
        <v>2710</v>
      </c>
      <c r="I638" s="529" t="s">
        <v>9641</v>
      </c>
      <c r="J638" s="529" t="s">
        <v>2708</v>
      </c>
      <c r="K638" s="531"/>
      <c r="L638" s="559"/>
    </row>
    <row r="639" spans="1:12" customFormat="1" ht="127.5" x14ac:dyDescent="0.2">
      <c r="A639" s="529" t="s">
        <v>9642</v>
      </c>
      <c r="B639" s="530" t="s">
        <v>2713</v>
      </c>
      <c r="C639" s="529" t="s">
        <v>8171</v>
      </c>
      <c r="D639" s="532">
        <v>281.72000000000003</v>
      </c>
      <c r="E639" s="532">
        <v>140.86000000000001</v>
      </c>
      <c r="F639" s="532">
        <v>140.86000000000001</v>
      </c>
      <c r="G639" s="533" t="s">
        <v>2714</v>
      </c>
      <c r="I639" s="529" t="s">
        <v>9643</v>
      </c>
      <c r="J639" s="529" t="s">
        <v>2712</v>
      </c>
      <c r="K639" s="531"/>
      <c r="L639" s="559"/>
    </row>
    <row r="640" spans="1:12" customFormat="1" ht="127.5" x14ac:dyDescent="0.2">
      <c r="A640" s="529" t="s">
        <v>9644</v>
      </c>
      <c r="B640" s="530" t="s">
        <v>2717</v>
      </c>
      <c r="C640" s="529" t="s">
        <v>8171</v>
      </c>
      <c r="D640" s="532">
        <v>414.07</v>
      </c>
      <c r="E640" s="532">
        <v>207.03</v>
      </c>
      <c r="F640" s="532">
        <v>207.04</v>
      </c>
      <c r="G640" s="533" t="s">
        <v>2718</v>
      </c>
      <c r="I640" s="529" t="s">
        <v>9645</v>
      </c>
      <c r="J640" s="529" t="s">
        <v>2716</v>
      </c>
      <c r="K640" s="531"/>
      <c r="L640" s="559"/>
    </row>
    <row r="641" spans="1:12" customFormat="1" ht="51" x14ac:dyDescent="0.2">
      <c r="A641" s="529" t="s">
        <v>9646</v>
      </c>
      <c r="B641" s="530" t="s">
        <v>9647</v>
      </c>
      <c r="C641" s="529" t="s">
        <v>8171</v>
      </c>
      <c r="D641" s="532">
        <v>213.36</v>
      </c>
      <c r="E641" s="532">
        <v>162.27000000000001</v>
      </c>
      <c r="F641" s="532">
        <v>51.09</v>
      </c>
      <c r="G641" s="533" t="s">
        <v>2722</v>
      </c>
      <c r="I641" s="529" t="s">
        <v>9648</v>
      </c>
      <c r="J641" s="529" t="s">
        <v>2720</v>
      </c>
      <c r="K641" s="531"/>
      <c r="L641" s="559"/>
    </row>
    <row r="642" spans="1:12" customFormat="1" ht="38.25" x14ac:dyDescent="0.2">
      <c r="A642" s="529" t="s">
        <v>9649</v>
      </c>
      <c r="B642" s="530" t="s">
        <v>2725</v>
      </c>
      <c r="C642" s="529" t="s">
        <v>8171</v>
      </c>
      <c r="D642" s="532">
        <v>279.46999999999997</v>
      </c>
      <c r="E642" s="532">
        <v>153.26</v>
      </c>
      <c r="F642" s="532">
        <v>126.21</v>
      </c>
      <c r="G642" s="533" t="s">
        <v>2726</v>
      </c>
      <c r="I642" s="529" t="s">
        <v>9650</v>
      </c>
      <c r="J642" s="529" t="s">
        <v>2724</v>
      </c>
      <c r="K642" s="531"/>
      <c r="L642" s="559"/>
    </row>
    <row r="643" spans="1:12" customFormat="1" ht="38.25" x14ac:dyDescent="0.2">
      <c r="A643" s="529" t="s">
        <v>9651</v>
      </c>
      <c r="B643" s="530" t="s">
        <v>2729</v>
      </c>
      <c r="C643" s="529" t="s">
        <v>8171</v>
      </c>
      <c r="D643" s="532">
        <v>328.39</v>
      </c>
      <c r="E643" s="532">
        <v>195.12</v>
      </c>
      <c r="F643" s="532">
        <v>133.27000000000001</v>
      </c>
      <c r="G643" s="533" t="s">
        <v>2730</v>
      </c>
      <c r="I643" s="529" t="s">
        <v>9652</v>
      </c>
      <c r="J643" s="529" t="s">
        <v>2728</v>
      </c>
      <c r="K643" s="531"/>
      <c r="L643" s="559"/>
    </row>
    <row r="644" spans="1:12" customFormat="1" ht="38.25" x14ac:dyDescent="0.2">
      <c r="A644" s="529" t="s">
        <v>9653</v>
      </c>
      <c r="B644" s="530" t="s">
        <v>2733</v>
      </c>
      <c r="C644" s="529" t="s">
        <v>8171</v>
      </c>
      <c r="D644" s="532">
        <v>534.94000000000005</v>
      </c>
      <c r="E644" s="532">
        <v>395.2</v>
      </c>
      <c r="F644" s="532">
        <v>139.74</v>
      </c>
      <c r="G644" s="533" t="s">
        <v>2734</v>
      </c>
      <c r="I644" s="529" t="s">
        <v>9654</v>
      </c>
      <c r="J644" s="529" t="s">
        <v>2732</v>
      </c>
      <c r="K644" s="531"/>
      <c r="L644" s="559"/>
    </row>
    <row r="645" spans="1:12" customFormat="1" ht="38.25" x14ac:dyDescent="0.2">
      <c r="A645" s="529" t="s">
        <v>9655</v>
      </c>
      <c r="B645" s="530" t="s">
        <v>2737</v>
      </c>
      <c r="C645" s="529" t="s">
        <v>8171</v>
      </c>
      <c r="D645" s="532">
        <v>547.69000000000005</v>
      </c>
      <c r="E645" s="532">
        <v>401.64</v>
      </c>
      <c r="F645" s="532">
        <v>146.05000000000001</v>
      </c>
      <c r="G645" s="533" t="s">
        <v>2738</v>
      </c>
      <c r="I645" s="529" t="s">
        <v>9656</v>
      </c>
      <c r="J645" s="529" t="s">
        <v>2736</v>
      </c>
      <c r="K645" s="531"/>
      <c r="L645" s="559"/>
    </row>
    <row r="646" spans="1:12" customFormat="1" ht="63.75" x14ac:dyDescent="0.2">
      <c r="A646" s="529" t="s">
        <v>9657</v>
      </c>
      <c r="B646" s="530" t="s">
        <v>2741</v>
      </c>
      <c r="C646" s="529" t="s">
        <v>8171</v>
      </c>
      <c r="D646" s="532">
        <v>2704.8</v>
      </c>
      <c r="E646" s="532">
        <v>1646.4</v>
      </c>
      <c r="F646" s="532">
        <v>1058.4000000000001</v>
      </c>
      <c r="G646" s="533" t="s">
        <v>2742</v>
      </c>
      <c r="I646" s="529" t="s">
        <v>9658</v>
      </c>
      <c r="J646" s="529" t="s">
        <v>2740</v>
      </c>
      <c r="K646" s="531"/>
      <c r="L646" s="559"/>
    </row>
    <row r="647" spans="1:12" customFormat="1" ht="38.25" x14ac:dyDescent="0.2">
      <c r="A647" s="529" t="s">
        <v>9659</v>
      </c>
      <c r="B647" s="530" t="s">
        <v>2745</v>
      </c>
      <c r="C647" s="529" t="s">
        <v>8171</v>
      </c>
      <c r="D647" s="532">
        <v>3.5599999999999996</v>
      </c>
      <c r="E647" s="532">
        <v>2.86</v>
      </c>
      <c r="F647" s="532">
        <v>0.7</v>
      </c>
      <c r="G647" s="533" t="s">
        <v>2746</v>
      </c>
      <c r="I647" s="529" t="s">
        <v>9660</v>
      </c>
      <c r="J647" s="529" t="s">
        <v>2744</v>
      </c>
      <c r="K647" s="531"/>
      <c r="L647" s="559"/>
    </row>
    <row r="648" spans="1:12" customFormat="1" ht="25.5" x14ac:dyDescent="0.2">
      <c r="A648" s="529" t="s">
        <v>9661</v>
      </c>
      <c r="B648" s="530" t="s">
        <v>2749</v>
      </c>
      <c r="C648" s="529" t="s">
        <v>8171</v>
      </c>
      <c r="D648" s="532">
        <v>120.2</v>
      </c>
      <c r="E648" s="532">
        <v>12.02</v>
      </c>
      <c r="F648" s="532">
        <v>108.18</v>
      </c>
      <c r="G648" s="533" t="s">
        <v>2750</v>
      </c>
      <c r="I648" s="529" t="s">
        <v>9662</v>
      </c>
      <c r="J648" s="529" t="s">
        <v>2748</v>
      </c>
      <c r="K648" s="531"/>
      <c r="L648" s="559"/>
    </row>
    <row r="649" spans="1:12" customFormat="1" ht="25.5" x14ac:dyDescent="0.2">
      <c r="A649" s="529" t="s">
        <v>9663</v>
      </c>
      <c r="B649" s="530" t="s">
        <v>2753</v>
      </c>
      <c r="C649" s="529" t="s">
        <v>8171</v>
      </c>
      <c r="D649" s="532">
        <v>180.3</v>
      </c>
      <c r="E649" s="532">
        <v>18.03</v>
      </c>
      <c r="F649" s="532">
        <v>162.27000000000001</v>
      </c>
      <c r="G649" s="533" t="s">
        <v>2754</v>
      </c>
      <c r="I649" s="529" t="s">
        <v>9664</v>
      </c>
      <c r="J649" s="529" t="s">
        <v>2752</v>
      </c>
      <c r="K649" s="531"/>
      <c r="L649" s="559"/>
    </row>
    <row r="650" spans="1:12" customFormat="1" ht="63.75" x14ac:dyDescent="0.2">
      <c r="A650" s="529" t="s">
        <v>9665</v>
      </c>
      <c r="B650" s="530" t="s">
        <v>2757</v>
      </c>
      <c r="C650" s="529" t="s">
        <v>8171</v>
      </c>
      <c r="D650" s="532">
        <v>123.83000000000001</v>
      </c>
      <c r="E650" s="532">
        <v>86.68</v>
      </c>
      <c r="F650" s="532">
        <v>37.15</v>
      </c>
      <c r="G650" s="533" t="s">
        <v>2758</v>
      </c>
      <c r="I650" s="529" t="s">
        <v>9666</v>
      </c>
      <c r="J650" s="529" t="s">
        <v>2756</v>
      </c>
      <c r="K650" s="531"/>
      <c r="L650" s="559"/>
    </row>
    <row r="651" spans="1:12" customFormat="1" ht="114.75" x14ac:dyDescent="0.2">
      <c r="A651" s="529" t="s">
        <v>9667</v>
      </c>
      <c r="B651" s="530" t="s">
        <v>9668</v>
      </c>
      <c r="C651" s="529" t="s">
        <v>8171</v>
      </c>
      <c r="D651" s="532">
        <v>613.57000000000005</v>
      </c>
      <c r="E651" s="532">
        <v>595.57000000000005</v>
      </c>
      <c r="F651" s="532">
        <v>18</v>
      </c>
      <c r="G651" s="533" t="s">
        <v>9669</v>
      </c>
      <c r="I651" s="529" t="s">
        <v>9670</v>
      </c>
      <c r="J651" s="529" t="s">
        <v>2760</v>
      </c>
      <c r="K651" s="531"/>
      <c r="L651" s="559"/>
    </row>
    <row r="652" spans="1:12" customFormat="1" ht="114.75" x14ac:dyDescent="0.2">
      <c r="A652" s="529" t="s">
        <v>9671</v>
      </c>
      <c r="B652" s="530" t="s">
        <v>9672</v>
      </c>
      <c r="C652" s="529" t="s">
        <v>8171</v>
      </c>
      <c r="D652" s="532">
        <v>800.57</v>
      </c>
      <c r="E652" s="532"/>
      <c r="F652" s="532">
        <v>800.57</v>
      </c>
      <c r="G652" s="533" t="s">
        <v>9673</v>
      </c>
      <c r="I652" s="529" t="s">
        <v>9674</v>
      </c>
      <c r="J652" s="529" t="s">
        <v>2764</v>
      </c>
      <c r="K652" s="531"/>
      <c r="L652" s="559"/>
    </row>
    <row r="653" spans="1:12" customFormat="1" ht="114.75" x14ac:dyDescent="0.2">
      <c r="A653" s="529" t="s">
        <v>9675</v>
      </c>
      <c r="B653" s="530" t="s">
        <v>9676</v>
      </c>
      <c r="C653" s="529" t="s">
        <v>8171</v>
      </c>
      <c r="D653" s="532">
        <v>862.25</v>
      </c>
      <c r="E653" s="532"/>
      <c r="F653" s="532">
        <v>862.25</v>
      </c>
      <c r="G653" s="533" t="s">
        <v>9677</v>
      </c>
      <c r="I653" s="529" t="s">
        <v>9678</v>
      </c>
      <c r="J653" s="529" t="s">
        <v>2768</v>
      </c>
      <c r="K653" s="531"/>
      <c r="L653" s="559"/>
    </row>
    <row r="654" spans="1:12" customFormat="1" ht="114.75" x14ac:dyDescent="0.2">
      <c r="A654" s="529" t="s">
        <v>9679</v>
      </c>
      <c r="B654" s="530" t="s">
        <v>9680</v>
      </c>
      <c r="C654" s="529" t="s">
        <v>8171</v>
      </c>
      <c r="D654" s="532">
        <v>912.61</v>
      </c>
      <c r="E654" s="532"/>
      <c r="F654" s="532">
        <v>912.61</v>
      </c>
      <c r="G654" s="533" t="s">
        <v>9681</v>
      </c>
      <c r="I654" s="529" t="s">
        <v>9682</v>
      </c>
      <c r="J654" s="529" t="s">
        <v>2772</v>
      </c>
      <c r="K654" s="531"/>
      <c r="L654" s="559"/>
    </row>
    <row r="655" spans="1:12" customFormat="1" ht="102" x14ac:dyDescent="0.2">
      <c r="A655" s="529" t="s">
        <v>9683</v>
      </c>
      <c r="B655" s="530" t="s">
        <v>9684</v>
      </c>
      <c r="C655" s="529" t="s">
        <v>8171</v>
      </c>
      <c r="D655" s="532">
        <v>2692.36</v>
      </c>
      <c r="E655" s="532"/>
      <c r="F655" s="532">
        <v>2692.36</v>
      </c>
      <c r="G655" s="533" t="s">
        <v>9685</v>
      </c>
      <c r="I655" s="529" t="s">
        <v>9686</v>
      </c>
      <c r="J655" s="529" t="s">
        <v>2776</v>
      </c>
      <c r="K655" s="531"/>
      <c r="L655" s="559"/>
    </row>
    <row r="656" spans="1:12" customFormat="1" ht="102" x14ac:dyDescent="0.2">
      <c r="A656" s="529" t="s">
        <v>9687</v>
      </c>
      <c r="B656" s="530" t="s">
        <v>9688</v>
      </c>
      <c r="C656" s="529" t="s">
        <v>8171</v>
      </c>
      <c r="D656" s="532">
        <v>3192.36</v>
      </c>
      <c r="E656" s="532"/>
      <c r="F656" s="532">
        <v>3192.36</v>
      </c>
      <c r="G656" s="533" t="s">
        <v>9689</v>
      </c>
      <c r="I656" s="529" t="s">
        <v>9690</v>
      </c>
      <c r="J656" s="529" t="s">
        <v>2780</v>
      </c>
      <c r="K656" s="531"/>
      <c r="L656" s="559"/>
    </row>
    <row r="657" spans="1:12" customFormat="1" ht="102" x14ac:dyDescent="0.2">
      <c r="A657" s="529" t="s">
        <v>9691</v>
      </c>
      <c r="B657" s="530" t="s">
        <v>9692</v>
      </c>
      <c r="C657" s="529" t="s">
        <v>8171</v>
      </c>
      <c r="D657" s="532">
        <v>4614.3599999999997</v>
      </c>
      <c r="E657" s="532"/>
      <c r="F657" s="532">
        <v>4614.3599999999997</v>
      </c>
      <c r="G657" s="533" t="s">
        <v>9693</v>
      </c>
      <c r="I657" s="529" t="s">
        <v>9694</v>
      </c>
      <c r="J657" s="529" t="s">
        <v>2784</v>
      </c>
      <c r="K657" s="531"/>
      <c r="L657" s="559"/>
    </row>
    <row r="658" spans="1:12" customFormat="1" ht="102" x14ac:dyDescent="0.2">
      <c r="A658" s="529" t="s">
        <v>9695</v>
      </c>
      <c r="B658" s="530" t="s">
        <v>9696</v>
      </c>
      <c r="C658" s="529" t="s">
        <v>8171</v>
      </c>
      <c r="D658" s="532">
        <v>5124.3599999999997</v>
      </c>
      <c r="E658" s="532"/>
      <c r="F658" s="532">
        <v>5124.3599999999997</v>
      </c>
      <c r="G658" s="533" t="s">
        <v>9697</v>
      </c>
      <c r="I658" s="529" t="s">
        <v>9698</v>
      </c>
      <c r="J658" s="529" t="s">
        <v>2788</v>
      </c>
      <c r="K658" s="531"/>
      <c r="L658" s="559"/>
    </row>
    <row r="659" spans="1:12" customFormat="1" ht="102" x14ac:dyDescent="0.2">
      <c r="A659" s="529" t="s">
        <v>9699</v>
      </c>
      <c r="B659" s="530" t="s">
        <v>9700</v>
      </c>
      <c r="C659" s="529" t="s">
        <v>8171</v>
      </c>
      <c r="D659" s="532">
        <v>5613.36</v>
      </c>
      <c r="E659" s="532"/>
      <c r="F659" s="532">
        <v>5613.36</v>
      </c>
      <c r="G659" s="533" t="s">
        <v>9701</v>
      </c>
      <c r="I659" s="529" t="s">
        <v>9702</v>
      </c>
      <c r="J659" s="529" t="s">
        <v>2792</v>
      </c>
      <c r="K659" s="531"/>
      <c r="L659" s="559"/>
    </row>
    <row r="660" spans="1:12" customFormat="1" ht="89.25" x14ac:dyDescent="0.2">
      <c r="A660" s="529" t="s">
        <v>9703</v>
      </c>
      <c r="B660" s="530" t="s">
        <v>9704</v>
      </c>
      <c r="C660" s="529" t="s">
        <v>8171</v>
      </c>
      <c r="D660" s="532">
        <v>780</v>
      </c>
      <c r="E660" s="532"/>
      <c r="F660" s="532">
        <v>780</v>
      </c>
      <c r="G660" s="533" t="s">
        <v>9705</v>
      </c>
      <c r="I660" s="529" t="s">
        <v>9706</v>
      </c>
      <c r="J660" s="529" t="s">
        <v>2796</v>
      </c>
      <c r="K660" s="531"/>
      <c r="L660" s="559"/>
    </row>
    <row r="661" spans="1:12" customFormat="1" ht="89.25" x14ac:dyDescent="0.2">
      <c r="A661" s="529" t="s">
        <v>9707</v>
      </c>
      <c r="B661" s="530" t="s">
        <v>9708</v>
      </c>
      <c r="C661" s="529" t="s">
        <v>8171</v>
      </c>
      <c r="D661" s="532">
        <v>1250</v>
      </c>
      <c r="E661" s="532"/>
      <c r="F661" s="532">
        <v>1250</v>
      </c>
      <c r="G661" s="533" t="s">
        <v>9709</v>
      </c>
      <c r="I661" s="529" t="s">
        <v>9710</v>
      </c>
      <c r="J661" s="529" t="s">
        <v>2800</v>
      </c>
      <c r="K661" s="531"/>
      <c r="L661" s="559"/>
    </row>
    <row r="662" spans="1:12" customFormat="1" ht="89.25" x14ac:dyDescent="0.2">
      <c r="A662" s="529" t="s">
        <v>9711</v>
      </c>
      <c r="B662" s="530" t="s">
        <v>9712</v>
      </c>
      <c r="C662" s="529" t="s">
        <v>8171</v>
      </c>
      <c r="D662" s="532">
        <v>2543</v>
      </c>
      <c r="E662" s="532"/>
      <c r="F662" s="532">
        <v>2543</v>
      </c>
      <c r="G662" s="533" t="s">
        <v>9713</v>
      </c>
      <c r="I662" s="529" t="s">
        <v>9714</v>
      </c>
      <c r="J662" s="529" t="s">
        <v>2804</v>
      </c>
      <c r="K662" s="531"/>
      <c r="L662" s="559"/>
    </row>
    <row r="663" spans="1:12" customFormat="1" ht="89.25" x14ac:dyDescent="0.2">
      <c r="A663" s="529" t="s">
        <v>9715</v>
      </c>
      <c r="B663" s="530" t="s">
        <v>9716</v>
      </c>
      <c r="C663" s="529" t="s">
        <v>8171</v>
      </c>
      <c r="D663" s="532">
        <v>3455</v>
      </c>
      <c r="E663" s="532"/>
      <c r="F663" s="532">
        <v>3455</v>
      </c>
      <c r="G663" s="533" t="s">
        <v>9717</v>
      </c>
      <c r="I663" s="529" t="s">
        <v>9718</v>
      </c>
      <c r="J663" s="529" t="s">
        <v>2808</v>
      </c>
      <c r="K663" s="531"/>
      <c r="L663" s="559"/>
    </row>
    <row r="664" spans="1:12" customFormat="1" ht="89.25" x14ac:dyDescent="0.2">
      <c r="A664" s="529" t="s">
        <v>9719</v>
      </c>
      <c r="B664" s="530" t="s">
        <v>9720</v>
      </c>
      <c r="C664" s="529" t="s">
        <v>8171</v>
      </c>
      <c r="D664" s="532">
        <v>5725</v>
      </c>
      <c r="E664" s="532"/>
      <c r="F664" s="532">
        <v>5725</v>
      </c>
      <c r="G664" s="533" t="s">
        <v>9721</v>
      </c>
      <c r="I664" s="529" t="s">
        <v>9722</v>
      </c>
      <c r="J664" s="529" t="s">
        <v>2812</v>
      </c>
      <c r="K664" s="531"/>
      <c r="L664" s="559"/>
    </row>
    <row r="665" spans="1:12" customFormat="1" ht="89.25" x14ac:dyDescent="0.2">
      <c r="A665" s="529" t="s">
        <v>9723</v>
      </c>
      <c r="B665" s="530" t="s">
        <v>9724</v>
      </c>
      <c r="C665" s="529" t="s">
        <v>8171</v>
      </c>
      <c r="D665" s="532">
        <v>6833</v>
      </c>
      <c r="E665" s="532"/>
      <c r="F665" s="532">
        <v>6833</v>
      </c>
      <c r="G665" s="533" t="s">
        <v>9725</v>
      </c>
      <c r="I665" s="529" t="s">
        <v>9726</v>
      </c>
      <c r="J665" s="529" t="s">
        <v>2816</v>
      </c>
      <c r="K665" s="531"/>
      <c r="L665" s="559"/>
    </row>
    <row r="666" spans="1:12" customFormat="1" ht="89.25" x14ac:dyDescent="0.2">
      <c r="A666" s="529" t="s">
        <v>9727</v>
      </c>
      <c r="B666" s="530" t="s">
        <v>9728</v>
      </c>
      <c r="C666" s="529" t="s">
        <v>8171</v>
      </c>
      <c r="D666" s="532">
        <v>7470</v>
      </c>
      <c r="E666" s="532"/>
      <c r="F666" s="532">
        <v>7470</v>
      </c>
      <c r="G666" s="533" t="s">
        <v>9729</v>
      </c>
      <c r="I666" s="529" t="s">
        <v>9730</v>
      </c>
      <c r="J666" s="529" t="s">
        <v>2820</v>
      </c>
      <c r="K666" s="531"/>
      <c r="L666" s="559"/>
    </row>
    <row r="667" spans="1:12" customFormat="1" ht="89.25" x14ac:dyDescent="0.2">
      <c r="A667" s="529" t="s">
        <v>9731</v>
      </c>
      <c r="B667" s="530" t="s">
        <v>9732</v>
      </c>
      <c r="C667" s="529" t="s">
        <v>8171</v>
      </c>
      <c r="D667" s="532">
        <v>7599</v>
      </c>
      <c r="E667" s="532"/>
      <c r="F667" s="532">
        <v>7599</v>
      </c>
      <c r="G667" s="533" t="s">
        <v>9733</v>
      </c>
      <c r="I667" s="529" t="s">
        <v>9734</v>
      </c>
      <c r="J667" s="529" t="s">
        <v>2824</v>
      </c>
      <c r="K667" s="531"/>
      <c r="L667" s="559"/>
    </row>
    <row r="668" spans="1:12" customFormat="1" ht="89.25" x14ac:dyDescent="0.2">
      <c r="A668" s="529" t="s">
        <v>9735</v>
      </c>
      <c r="B668" s="530" t="s">
        <v>9736</v>
      </c>
      <c r="C668" s="529" t="s">
        <v>8171</v>
      </c>
      <c r="D668" s="532">
        <v>7943</v>
      </c>
      <c r="E668" s="532"/>
      <c r="F668" s="532">
        <v>7943</v>
      </c>
      <c r="G668" s="533" t="s">
        <v>9737</v>
      </c>
      <c r="I668" s="529" t="s">
        <v>9738</v>
      </c>
      <c r="J668" s="529" t="s">
        <v>2828</v>
      </c>
      <c r="K668" s="531"/>
      <c r="L668" s="559"/>
    </row>
    <row r="669" spans="1:12" customFormat="1" ht="25.5" x14ac:dyDescent="0.2">
      <c r="A669" s="529" t="s">
        <v>9739</v>
      </c>
      <c r="B669" s="530" t="s">
        <v>2833</v>
      </c>
      <c r="C669" s="529" t="s">
        <v>8171</v>
      </c>
      <c r="D669" s="532">
        <v>37.909999999999997</v>
      </c>
      <c r="E669" s="532"/>
      <c r="F669" s="532">
        <v>37.909999999999997</v>
      </c>
      <c r="G669" s="533" t="s">
        <v>2834</v>
      </c>
      <c r="I669" s="529" t="s">
        <v>9740</v>
      </c>
      <c r="J669" s="529" t="s">
        <v>2832</v>
      </c>
      <c r="K669" s="531"/>
      <c r="L669" s="559"/>
    </row>
    <row r="670" spans="1:12" customFormat="1" ht="25.5" x14ac:dyDescent="0.2">
      <c r="A670" s="529" t="s">
        <v>9741</v>
      </c>
      <c r="B670" s="530" t="s">
        <v>2837</v>
      </c>
      <c r="C670" s="529" t="s">
        <v>8171</v>
      </c>
      <c r="D670" s="532">
        <v>169.52</v>
      </c>
      <c r="E670" s="532"/>
      <c r="F670" s="532">
        <v>169.52</v>
      </c>
      <c r="G670" s="533" t="s">
        <v>2838</v>
      </c>
      <c r="I670" s="529" t="s">
        <v>9742</v>
      </c>
      <c r="J670" s="529" t="s">
        <v>2836</v>
      </c>
      <c r="K670" s="531"/>
      <c r="L670" s="559"/>
    </row>
    <row r="671" spans="1:12" customFormat="1" ht="114.75" x14ac:dyDescent="0.2">
      <c r="A671" s="529" t="s">
        <v>9743</v>
      </c>
      <c r="B671" s="530" t="s">
        <v>2847</v>
      </c>
      <c r="C671" s="529" t="s">
        <v>8171</v>
      </c>
      <c r="D671" s="532">
        <v>2884.8500000000004</v>
      </c>
      <c r="E671" s="532">
        <v>1730.91</v>
      </c>
      <c r="F671" s="532">
        <v>1153.94</v>
      </c>
      <c r="G671" s="533" t="s">
        <v>9744</v>
      </c>
      <c r="I671" s="529" t="s">
        <v>9745</v>
      </c>
      <c r="J671" s="529" t="s">
        <v>2846</v>
      </c>
      <c r="K671" s="531"/>
      <c r="L671" s="559"/>
    </row>
    <row r="672" spans="1:12" customFormat="1" ht="102" x14ac:dyDescent="0.2">
      <c r="A672" s="529" t="s">
        <v>9746</v>
      </c>
      <c r="B672" s="530" t="s">
        <v>2851</v>
      </c>
      <c r="C672" s="529" t="s">
        <v>8171</v>
      </c>
      <c r="D672" s="532">
        <v>961.62</v>
      </c>
      <c r="E672" s="532">
        <v>576.97</v>
      </c>
      <c r="F672" s="532">
        <v>384.65</v>
      </c>
      <c r="G672" s="533" t="s">
        <v>9747</v>
      </c>
      <c r="I672" s="529" t="s">
        <v>9748</v>
      </c>
      <c r="J672" s="529" t="s">
        <v>2850</v>
      </c>
      <c r="K672" s="531"/>
      <c r="L672" s="559"/>
    </row>
    <row r="673" spans="1:12" customFormat="1" ht="114.75" x14ac:dyDescent="0.2">
      <c r="A673" s="529" t="s">
        <v>9749</v>
      </c>
      <c r="B673" s="530" t="s">
        <v>2855</v>
      </c>
      <c r="C673" s="529" t="s">
        <v>8171</v>
      </c>
      <c r="D673" s="532">
        <v>2938.2799999999997</v>
      </c>
      <c r="E673" s="532">
        <v>1912.55</v>
      </c>
      <c r="F673" s="532">
        <v>1025.73</v>
      </c>
      <c r="G673" s="533" t="s">
        <v>9750</v>
      </c>
      <c r="I673" s="529" t="s">
        <v>9751</v>
      </c>
      <c r="J673" s="529" t="s">
        <v>2854</v>
      </c>
      <c r="K673" s="531"/>
      <c r="L673" s="559"/>
    </row>
    <row r="674" spans="1:12" customFormat="1" ht="102" x14ac:dyDescent="0.2">
      <c r="A674" s="529" t="s">
        <v>9752</v>
      </c>
      <c r="B674" s="530" t="s">
        <v>9753</v>
      </c>
      <c r="C674" s="529" t="s">
        <v>8171</v>
      </c>
      <c r="D674" s="532">
        <v>1153.95</v>
      </c>
      <c r="E674" s="532">
        <v>692.37</v>
      </c>
      <c r="F674" s="532">
        <v>461.58</v>
      </c>
      <c r="G674" s="533" t="s">
        <v>9754</v>
      </c>
      <c r="I674" s="529" t="s">
        <v>9755</v>
      </c>
      <c r="J674" s="529" t="s">
        <v>2858</v>
      </c>
      <c r="K674" s="531"/>
      <c r="L674" s="559"/>
    </row>
    <row r="675" spans="1:12" customFormat="1" ht="51" x14ac:dyDescent="0.2">
      <c r="A675" s="529" t="s">
        <v>9756</v>
      </c>
      <c r="B675" s="530" t="s">
        <v>9757</v>
      </c>
      <c r="C675" s="529" t="s">
        <v>8171</v>
      </c>
      <c r="D675" s="532">
        <v>133.56</v>
      </c>
      <c r="E675" s="532"/>
      <c r="F675" s="532">
        <v>133.56</v>
      </c>
      <c r="G675" s="533" t="s">
        <v>2864</v>
      </c>
      <c r="I675" s="529" t="s">
        <v>9758</v>
      </c>
      <c r="J675" s="529" t="s">
        <v>2862</v>
      </c>
      <c r="K675" s="531"/>
      <c r="L675" s="559"/>
    </row>
    <row r="676" spans="1:12" customFormat="1" ht="114.75" x14ac:dyDescent="0.2">
      <c r="A676" s="529" t="s">
        <v>9759</v>
      </c>
      <c r="B676" s="530" t="s">
        <v>9760</v>
      </c>
      <c r="C676" s="529" t="s">
        <v>8171</v>
      </c>
      <c r="D676" s="532">
        <v>14744.83</v>
      </c>
      <c r="E676" s="532">
        <v>8846.9</v>
      </c>
      <c r="F676" s="532">
        <v>5897.93</v>
      </c>
      <c r="G676" s="533" t="s">
        <v>9761</v>
      </c>
      <c r="I676" s="529" t="s">
        <v>9762</v>
      </c>
      <c r="J676" s="529" t="s">
        <v>2874</v>
      </c>
      <c r="K676" s="531"/>
      <c r="L676" s="559"/>
    </row>
    <row r="677" spans="1:12" customFormat="1" ht="114.75" x14ac:dyDescent="0.2">
      <c r="A677" s="529" t="s">
        <v>9763</v>
      </c>
      <c r="B677" s="530" t="s">
        <v>9764</v>
      </c>
      <c r="C677" s="529" t="s">
        <v>8171</v>
      </c>
      <c r="D677" s="532">
        <v>2884.8500000000004</v>
      </c>
      <c r="E677" s="532">
        <v>1730.91</v>
      </c>
      <c r="F677" s="532">
        <v>1153.94</v>
      </c>
      <c r="G677" s="533" t="s">
        <v>9765</v>
      </c>
      <c r="I677" s="529" t="s">
        <v>9766</v>
      </c>
      <c r="J677" s="529" t="s">
        <v>2882</v>
      </c>
      <c r="K677" s="531"/>
      <c r="L677" s="559"/>
    </row>
    <row r="678" spans="1:12" customFormat="1" ht="102" x14ac:dyDescent="0.2">
      <c r="A678" s="529" t="s">
        <v>9767</v>
      </c>
      <c r="B678" s="530" t="s">
        <v>2887</v>
      </c>
      <c r="C678" s="529" t="s">
        <v>8171</v>
      </c>
      <c r="D678" s="532">
        <v>4423.4500000000007</v>
      </c>
      <c r="E678" s="532">
        <v>3269.51</v>
      </c>
      <c r="F678" s="532">
        <v>1153.94</v>
      </c>
      <c r="G678" s="533" t="s">
        <v>9768</v>
      </c>
      <c r="I678" s="529" t="s">
        <v>9769</v>
      </c>
      <c r="J678" s="529" t="s">
        <v>2886</v>
      </c>
      <c r="K678" s="531"/>
      <c r="L678" s="559"/>
    </row>
    <row r="679" spans="1:12" customFormat="1" ht="114.75" x14ac:dyDescent="0.2">
      <c r="A679" s="529" t="s">
        <v>9770</v>
      </c>
      <c r="B679" s="530" t="s">
        <v>2895</v>
      </c>
      <c r="C679" s="529" t="s">
        <v>8171</v>
      </c>
      <c r="D679" s="532">
        <v>11339.41</v>
      </c>
      <c r="E679" s="568">
        <v>8262.23</v>
      </c>
      <c r="F679" s="568">
        <v>3077.18</v>
      </c>
      <c r="G679" s="533" t="s">
        <v>9771</v>
      </c>
      <c r="I679" s="529" t="s">
        <v>9772</v>
      </c>
      <c r="J679" s="529" t="s">
        <v>2894</v>
      </c>
      <c r="K679" s="531"/>
      <c r="L679" s="559"/>
    </row>
    <row r="680" spans="1:12" customFormat="1" ht="114.75" x14ac:dyDescent="0.2">
      <c r="A680" s="529" t="s">
        <v>9773</v>
      </c>
      <c r="B680" s="530" t="s">
        <v>2903</v>
      </c>
      <c r="C680" s="529" t="s">
        <v>8171</v>
      </c>
      <c r="D680" s="532">
        <v>13152.27</v>
      </c>
      <c r="E680" s="568">
        <v>9562.23</v>
      </c>
      <c r="F680" s="568">
        <v>3590.04</v>
      </c>
      <c r="G680" s="533" t="s">
        <v>9774</v>
      </c>
      <c r="I680" s="529" t="s">
        <v>9775</v>
      </c>
      <c r="J680" s="529" t="s">
        <v>2902</v>
      </c>
      <c r="K680" s="531"/>
      <c r="L680" s="559"/>
    </row>
    <row r="681" spans="1:12" customFormat="1" ht="76.5" x14ac:dyDescent="0.2">
      <c r="A681" s="529" t="s">
        <v>9776</v>
      </c>
      <c r="B681" s="530" t="s">
        <v>9777</v>
      </c>
      <c r="C681" s="529" t="s">
        <v>8171</v>
      </c>
      <c r="D681" s="532">
        <v>4627.37</v>
      </c>
      <c r="E681" s="568">
        <v>2947.74</v>
      </c>
      <c r="F681" s="568">
        <v>1679.63</v>
      </c>
      <c r="G681" s="533" t="s">
        <v>9778</v>
      </c>
      <c r="I681" s="529" t="s">
        <v>9779</v>
      </c>
      <c r="J681" s="529" t="s">
        <v>2910</v>
      </c>
      <c r="K681" s="531"/>
      <c r="L681" s="559"/>
    </row>
    <row r="682" spans="1:12" customFormat="1" ht="89.25" x14ac:dyDescent="0.2">
      <c r="A682" s="529" t="s">
        <v>9780</v>
      </c>
      <c r="B682" s="530" t="s">
        <v>9781</v>
      </c>
      <c r="C682" s="529" t="s">
        <v>8171</v>
      </c>
      <c r="D682" s="532">
        <v>8975.11</v>
      </c>
      <c r="E682" s="532">
        <v>5385.07</v>
      </c>
      <c r="F682" s="532">
        <v>3590.04</v>
      </c>
      <c r="G682" s="533" t="s">
        <v>9782</v>
      </c>
      <c r="I682" s="529" t="s">
        <v>9783</v>
      </c>
      <c r="J682" s="529" t="s">
        <v>2914</v>
      </c>
      <c r="K682" s="531"/>
      <c r="L682" s="559"/>
    </row>
    <row r="683" spans="1:12" customFormat="1" ht="51" x14ac:dyDescent="0.2">
      <c r="A683" s="529" t="s">
        <v>9784</v>
      </c>
      <c r="B683" s="530" t="s">
        <v>9785</v>
      </c>
      <c r="C683" s="529" t="s">
        <v>8171</v>
      </c>
      <c r="D683" s="532">
        <v>4423.4500000000007</v>
      </c>
      <c r="E683" s="532">
        <v>3269.51</v>
      </c>
      <c r="F683" s="532">
        <v>1153.94</v>
      </c>
      <c r="G683" s="533" t="s">
        <v>9786</v>
      </c>
      <c r="I683" s="529" t="s">
        <v>9787</v>
      </c>
      <c r="J683" s="529" t="s">
        <v>2930</v>
      </c>
      <c r="K683" s="531"/>
      <c r="L683" s="559"/>
    </row>
    <row r="684" spans="1:12" customFormat="1" ht="114.75" x14ac:dyDescent="0.2">
      <c r="A684" s="529" t="s">
        <v>9788</v>
      </c>
      <c r="B684" s="530" t="s">
        <v>9789</v>
      </c>
      <c r="C684" s="529" t="s">
        <v>8171</v>
      </c>
      <c r="D684" s="532">
        <v>186.98000000000002</v>
      </c>
      <c r="E684" s="532">
        <v>112.19</v>
      </c>
      <c r="F684" s="532">
        <v>74.790000000000006</v>
      </c>
      <c r="G684" s="533" t="s">
        <v>2952</v>
      </c>
      <c r="I684" s="529" t="s">
        <v>9790</v>
      </c>
      <c r="J684" s="529" t="s">
        <v>2950</v>
      </c>
      <c r="K684" s="531"/>
      <c r="L684" s="559"/>
    </row>
    <row r="685" spans="1:12" customFormat="1" ht="63.75" x14ac:dyDescent="0.2">
      <c r="A685" s="529" t="s">
        <v>9791</v>
      </c>
      <c r="B685" s="530" t="s">
        <v>9792</v>
      </c>
      <c r="C685" s="529" t="s">
        <v>8171</v>
      </c>
      <c r="D685" s="532">
        <v>1335.58</v>
      </c>
      <c r="E685" s="532">
        <v>1202.02</v>
      </c>
      <c r="F685" s="532">
        <v>133.56</v>
      </c>
      <c r="G685" s="533" t="s">
        <v>2959</v>
      </c>
      <c r="I685" s="529" t="s">
        <v>9793</v>
      </c>
      <c r="J685" s="529" t="s">
        <v>2957</v>
      </c>
      <c r="K685" s="531"/>
      <c r="L685" s="559"/>
    </row>
    <row r="686" spans="1:12" customFormat="1" ht="63.75" x14ac:dyDescent="0.2">
      <c r="A686" s="529" t="s">
        <v>9794</v>
      </c>
      <c r="B686" s="530" t="s">
        <v>9795</v>
      </c>
      <c r="C686" s="529" t="s">
        <v>8171</v>
      </c>
      <c r="D686" s="532">
        <v>1175.31</v>
      </c>
      <c r="E686" s="532">
        <v>1041.75</v>
      </c>
      <c r="F686" s="532">
        <v>133.56</v>
      </c>
      <c r="G686" s="533" t="s">
        <v>2963</v>
      </c>
      <c r="I686" s="529" t="s">
        <v>9796</v>
      </c>
      <c r="J686" s="529" t="s">
        <v>2961</v>
      </c>
      <c r="K686" s="531"/>
      <c r="L686" s="559"/>
    </row>
    <row r="687" spans="1:12" customFormat="1" ht="63.75" x14ac:dyDescent="0.2">
      <c r="A687" s="529" t="s">
        <v>9797</v>
      </c>
      <c r="B687" s="530" t="s">
        <v>2966</v>
      </c>
      <c r="C687" s="529" t="s">
        <v>8171</v>
      </c>
      <c r="D687" s="532">
        <v>961.66000000000008</v>
      </c>
      <c r="E687" s="532">
        <v>828.1</v>
      </c>
      <c r="F687" s="532">
        <v>133.56</v>
      </c>
      <c r="G687" s="533" t="s">
        <v>2967</v>
      </c>
      <c r="I687" s="529" t="s">
        <v>9798</v>
      </c>
      <c r="J687" s="529" t="s">
        <v>2965</v>
      </c>
      <c r="K687" s="531"/>
      <c r="L687" s="559"/>
    </row>
    <row r="688" spans="1:12" customFormat="1" ht="63.75" x14ac:dyDescent="0.2">
      <c r="A688" s="529" t="s">
        <v>9799</v>
      </c>
      <c r="B688" s="530" t="s">
        <v>2970</v>
      </c>
      <c r="C688" s="529" t="s">
        <v>8171</v>
      </c>
      <c r="D688" s="532">
        <v>1602.7</v>
      </c>
      <c r="E688" s="532">
        <v>1442.43</v>
      </c>
      <c r="F688" s="532">
        <v>160.27000000000001</v>
      </c>
      <c r="G688" s="533" t="s">
        <v>2971</v>
      </c>
      <c r="I688" s="529" t="s">
        <v>9800</v>
      </c>
      <c r="J688" s="529" t="s">
        <v>2969</v>
      </c>
      <c r="K688" s="531"/>
      <c r="L688" s="559"/>
    </row>
    <row r="689" spans="1:12" customFormat="1" ht="63.75" x14ac:dyDescent="0.2">
      <c r="A689" s="529" t="s">
        <v>9801</v>
      </c>
      <c r="B689" s="530" t="s">
        <v>9802</v>
      </c>
      <c r="C689" s="529" t="s">
        <v>8171</v>
      </c>
      <c r="D689" s="532">
        <v>420.79</v>
      </c>
      <c r="E689" s="532">
        <v>367.37</v>
      </c>
      <c r="F689" s="532">
        <v>53.42</v>
      </c>
      <c r="G689" s="533" t="s">
        <v>2975</v>
      </c>
      <c r="I689" s="529" t="s">
        <v>9803</v>
      </c>
      <c r="J689" s="529" t="s">
        <v>2973</v>
      </c>
      <c r="K689" s="531"/>
      <c r="L689" s="559"/>
    </row>
    <row r="690" spans="1:12" customFormat="1" ht="63.75" x14ac:dyDescent="0.2">
      <c r="A690" s="529" t="s">
        <v>9804</v>
      </c>
      <c r="B690" s="530" t="s">
        <v>9805</v>
      </c>
      <c r="C690" s="529" t="s">
        <v>8171</v>
      </c>
      <c r="D690" s="532">
        <v>357.46000000000004</v>
      </c>
      <c r="E690" s="532">
        <v>303.42</v>
      </c>
      <c r="F690" s="532">
        <v>54.04</v>
      </c>
      <c r="G690" s="533" t="s">
        <v>2979</v>
      </c>
      <c r="I690" s="529" t="s">
        <v>9806</v>
      </c>
      <c r="J690" s="529" t="s">
        <v>2977</v>
      </c>
      <c r="K690" s="531"/>
      <c r="L690" s="559"/>
    </row>
    <row r="691" spans="1:12" customFormat="1" ht="51" x14ac:dyDescent="0.2">
      <c r="A691" s="529" t="s">
        <v>9807</v>
      </c>
      <c r="B691" s="530" t="s">
        <v>2982</v>
      </c>
      <c r="C691" s="529" t="s">
        <v>8171</v>
      </c>
      <c r="D691" s="532">
        <v>133.55000000000001</v>
      </c>
      <c r="E691" s="532">
        <v>101.5</v>
      </c>
      <c r="F691" s="532">
        <v>32.049999999999997</v>
      </c>
      <c r="G691" s="533" t="s">
        <v>2983</v>
      </c>
      <c r="I691" s="529" t="s">
        <v>9808</v>
      </c>
      <c r="J691" s="529" t="s">
        <v>2981</v>
      </c>
      <c r="K691" s="531"/>
      <c r="L691" s="559"/>
    </row>
    <row r="692" spans="1:12" customFormat="1" ht="51" x14ac:dyDescent="0.2">
      <c r="A692" s="529" t="s">
        <v>9809</v>
      </c>
      <c r="B692" s="530" t="s">
        <v>2986</v>
      </c>
      <c r="C692" s="529" t="s">
        <v>8171</v>
      </c>
      <c r="D692" s="532">
        <v>192.33</v>
      </c>
      <c r="E692" s="532">
        <v>149.59</v>
      </c>
      <c r="F692" s="532">
        <v>42.74</v>
      </c>
      <c r="G692" s="533" t="s">
        <v>2987</v>
      </c>
      <c r="I692" s="529" t="s">
        <v>9810</v>
      </c>
      <c r="J692" s="529" t="s">
        <v>2985</v>
      </c>
      <c r="K692" s="531"/>
      <c r="L692" s="559"/>
    </row>
    <row r="693" spans="1:12" customFormat="1" ht="76.5" x14ac:dyDescent="0.2">
      <c r="A693" s="529" t="s">
        <v>9811</v>
      </c>
      <c r="B693" s="530" t="s">
        <v>2990</v>
      </c>
      <c r="C693" s="529" t="s">
        <v>8171</v>
      </c>
      <c r="D693" s="532">
        <v>5708.2999999999993</v>
      </c>
      <c r="E693" s="532">
        <v>2226.39</v>
      </c>
      <c r="F693" s="532">
        <v>3481.91</v>
      </c>
      <c r="G693" s="533" t="s">
        <v>2991</v>
      </c>
      <c r="I693" s="529" t="s">
        <v>9812</v>
      </c>
      <c r="J693" s="529" t="s">
        <v>2989</v>
      </c>
      <c r="K693" s="531"/>
      <c r="L693" s="559"/>
    </row>
    <row r="694" spans="1:12" customFormat="1" ht="51" x14ac:dyDescent="0.2">
      <c r="A694" s="529" t="s">
        <v>9813</v>
      </c>
      <c r="B694" s="530" t="s">
        <v>2997</v>
      </c>
      <c r="C694" s="529" t="s">
        <v>8171</v>
      </c>
      <c r="D694" s="532">
        <v>459.01</v>
      </c>
      <c r="E694" s="532"/>
      <c r="F694" s="532">
        <v>459.01</v>
      </c>
      <c r="G694" s="533" t="s">
        <v>2998</v>
      </c>
      <c r="I694" s="529" t="s">
        <v>9814</v>
      </c>
      <c r="J694" s="529" t="s">
        <v>2996</v>
      </c>
      <c r="K694" s="531"/>
      <c r="L694" s="559"/>
    </row>
    <row r="695" spans="1:12" customFormat="1" ht="51" x14ac:dyDescent="0.2">
      <c r="A695" s="529" t="s">
        <v>9815</v>
      </c>
      <c r="B695" s="530" t="s">
        <v>9816</v>
      </c>
      <c r="C695" s="529" t="s">
        <v>8171</v>
      </c>
      <c r="D695" s="532">
        <v>459.14</v>
      </c>
      <c r="E695" s="532"/>
      <c r="F695" s="532">
        <v>459.14</v>
      </c>
      <c r="G695" s="533" t="s">
        <v>2998</v>
      </c>
      <c r="I695" s="529" t="s">
        <v>9817</v>
      </c>
      <c r="J695" s="529" t="s">
        <v>3000</v>
      </c>
      <c r="K695" s="531"/>
      <c r="L695" s="559"/>
    </row>
    <row r="696" spans="1:12" customFormat="1" ht="51" x14ac:dyDescent="0.2">
      <c r="A696" s="529" t="s">
        <v>9818</v>
      </c>
      <c r="B696" s="530" t="s">
        <v>3004</v>
      </c>
      <c r="C696" s="529" t="s">
        <v>8171</v>
      </c>
      <c r="D696" s="532">
        <v>459.14</v>
      </c>
      <c r="E696" s="532"/>
      <c r="F696" s="532">
        <v>459.14</v>
      </c>
      <c r="G696" s="533" t="s">
        <v>2998</v>
      </c>
      <c r="I696" s="529" t="s">
        <v>9819</v>
      </c>
      <c r="J696" s="529" t="s">
        <v>3003</v>
      </c>
      <c r="K696" s="531"/>
      <c r="L696" s="559"/>
    </row>
    <row r="697" spans="1:12" customFormat="1" ht="51" x14ac:dyDescent="0.2">
      <c r="A697" s="529" t="s">
        <v>9820</v>
      </c>
      <c r="B697" s="530" t="s">
        <v>3007</v>
      </c>
      <c r="C697" s="529" t="s">
        <v>8171</v>
      </c>
      <c r="D697" s="532">
        <v>275.49</v>
      </c>
      <c r="E697" s="532"/>
      <c r="F697" s="532">
        <v>275.49</v>
      </c>
      <c r="G697" s="533" t="s">
        <v>2998</v>
      </c>
      <c r="I697" s="529" t="s">
        <v>9821</v>
      </c>
      <c r="J697" s="529" t="s">
        <v>3006</v>
      </c>
      <c r="K697" s="531"/>
      <c r="L697" s="559"/>
    </row>
    <row r="698" spans="1:12" customFormat="1" ht="51" x14ac:dyDescent="0.2">
      <c r="A698" s="529" t="s">
        <v>9822</v>
      </c>
      <c r="B698" s="530" t="s">
        <v>3010</v>
      </c>
      <c r="C698" s="529" t="s">
        <v>8171</v>
      </c>
      <c r="D698" s="532">
        <v>298.44</v>
      </c>
      <c r="E698" s="532"/>
      <c r="F698" s="532">
        <v>298.44</v>
      </c>
      <c r="G698" s="533" t="s">
        <v>2998</v>
      </c>
      <c r="I698" s="529" t="s">
        <v>9823</v>
      </c>
      <c r="J698" s="529" t="s">
        <v>3009</v>
      </c>
      <c r="K698" s="531"/>
      <c r="L698" s="559"/>
    </row>
    <row r="699" spans="1:12" customFormat="1" ht="51" x14ac:dyDescent="0.2">
      <c r="A699" s="529" t="s">
        <v>9824</v>
      </c>
      <c r="B699" s="530" t="s">
        <v>3013</v>
      </c>
      <c r="C699" s="529" t="s">
        <v>8171</v>
      </c>
      <c r="D699" s="532">
        <v>183.66</v>
      </c>
      <c r="E699" s="532"/>
      <c r="F699" s="532">
        <v>183.66</v>
      </c>
      <c r="G699" s="533" t="s">
        <v>2998</v>
      </c>
      <c r="I699" s="529" t="s">
        <v>9825</v>
      </c>
      <c r="J699" s="529" t="s">
        <v>3012</v>
      </c>
      <c r="K699" s="531"/>
      <c r="L699" s="559"/>
    </row>
    <row r="700" spans="1:12" customFormat="1" ht="51" x14ac:dyDescent="0.2">
      <c r="A700" s="529" t="s">
        <v>9826</v>
      </c>
      <c r="B700" s="530" t="s">
        <v>3016</v>
      </c>
      <c r="C700" s="529" t="s">
        <v>8171</v>
      </c>
      <c r="D700" s="532">
        <v>183.66</v>
      </c>
      <c r="E700" s="532"/>
      <c r="F700" s="532">
        <v>183.66</v>
      </c>
      <c r="G700" s="533" t="s">
        <v>2998</v>
      </c>
      <c r="I700" s="529" t="s">
        <v>9827</v>
      </c>
      <c r="J700" s="529" t="s">
        <v>3015</v>
      </c>
      <c r="K700" s="531"/>
      <c r="L700" s="559"/>
    </row>
    <row r="701" spans="1:12" customFormat="1" ht="51" x14ac:dyDescent="0.2">
      <c r="A701" s="529" t="s">
        <v>9828</v>
      </c>
      <c r="B701" s="530" t="s">
        <v>3019</v>
      </c>
      <c r="C701" s="529" t="s">
        <v>8171</v>
      </c>
      <c r="D701" s="532">
        <v>137.74</v>
      </c>
      <c r="E701" s="532"/>
      <c r="F701" s="532">
        <v>137.74</v>
      </c>
      <c r="G701" s="533" t="s">
        <v>2998</v>
      </c>
      <c r="I701" s="529" t="s">
        <v>9829</v>
      </c>
      <c r="J701" s="529" t="s">
        <v>3018</v>
      </c>
      <c r="K701" s="531"/>
      <c r="L701" s="559"/>
    </row>
    <row r="702" spans="1:12" customFormat="1" ht="51" x14ac:dyDescent="0.2">
      <c r="A702" s="529" t="s">
        <v>9830</v>
      </c>
      <c r="B702" s="530" t="s">
        <v>3022</v>
      </c>
      <c r="C702" s="529" t="s">
        <v>8171</v>
      </c>
      <c r="D702" s="532">
        <v>275.47000000000003</v>
      </c>
      <c r="E702" s="532"/>
      <c r="F702" s="532">
        <v>275.47000000000003</v>
      </c>
      <c r="G702" s="533" t="s">
        <v>2998</v>
      </c>
      <c r="I702" s="529" t="s">
        <v>9831</v>
      </c>
      <c r="J702" s="529" t="s">
        <v>3021</v>
      </c>
      <c r="K702" s="531"/>
      <c r="L702" s="559"/>
    </row>
    <row r="703" spans="1:12" customFormat="1" ht="63.75" x14ac:dyDescent="0.2">
      <c r="A703" s="529" t="s">
        <v>9832</v>
      </c>
      <c r="B703" s="530" t="s">
        <v>3025</v>
      </c>
      <c r="C703" s="529" t="s">
        <v>8171</v>
      </c>
      <c r="D703" s="532">
        <v>275.49</v>
      </c>
      <c r="E703" s="532"/>
      <c r="F703" s="532">
        <v>275.49</v>
      </c>
      <c r="G703" s="533" t="s">
        <v>3026</v>
      </c>
      <c r="I703" s="529" t="s">
        <v>9833</v>
      </c>
      <c r="J703" s="529" t="s">
        <v>3024</v>
      </c>
      <c r="K703" s="531"/>
      <c r="L703" s="559"/>
    </row>
    <row r="704" spans="1:12" customFormat="1" ht="51" x14ac:dyDescent="0.2">
      <c r="A704" s="529" t="s">
        <v>9834</v>
      </c>
      <c r="B704" s="530" t="s">
        <v>3029</v>
      </c>
      <c r="C704" s="529" t="s">
        <v>8171</v>
      </c>
      <c r="D704" s="532">
        <v>275.49</v>
      </c>
      <c r="E704" s="532"/>
      <c r="F704" s="532">
        <v>275.49</v>
      </c>
      <c r="G704" s="533" t="s">
        <v>2998</v>
      </c>
      <c r="I704" s="529" t="s">
        <v>9835</v>
      </c>
      <c r="J704" s="529" t="s">
        <v>3028</v>
      </c>
      <c r="K704" s="531"/>
      <c r="L704" s="559"/>
    </row>
    <row r="705" spans="1:12" customFormat="1" ht="51" x14ac:dyDescent="0.2">
      <c r="A705" s="529" t="s">
        <v>9836</v>
      </c>
      <c r="B705" s="530" t="s">
        <v>3032</v>
      </c>
      <c r="C705" s="529" t="s">
        <v>8171</v>
      </c>
      <c r="D705" s="532">
        <v>505.05</v>
      </c>
      <c r="E705" s="532"/>
      <c r="F705" s="532">
        <v>505.05</v>
      </c>
      <c r="G705" s="533" t="s">
        <v>2998</v>
      </c>
      <c r="I705" s="529" t="s">
        <v>9837</v>
      </c>
      <c r="J705" s="529" t="s">
        <v>3031</v>
      </c>
      <c r="K705" s="531"/>
      <c r="L705" s="559"/>
    </row>
    <row r="706" spans="1:12" customFormat="1" ht="63.75" x14ac:dyDescent="0.2">
      <c r="A706" s="529" t="s">
        <v>9838</v>
      </c>
      <c r="B706" s="530" t="s">
        <v>3035</v>
      </c>
      <c r="C706" s="529" t="s">
        <v>8171</v>
      </c>
      <c r="D706" s="532">
        <v>183.66</v>
      </c>
      <c r="E706" s="532"/>
      <c r="F706" s="532">
        <v>183.66</v>
      </c>
      <c r="G706" s="533" t="s">
        <v>3036</v>
      </c>
      <c r="I706" s="529" t="s">
        <v>9839</v>
      </c>
      <c r="J706" s="529" t="s">
        <v>3034</v>
      </c>
      <c r="K706" s="531"/>
      <c r="L706" s="559"/>
    </row>
    <row r="707" spans="1:12" customFormat="1" ht="51" x14ac:dyDescent="0.2">
      <c r="A707" s="529" t="s">
        <v>9840</v>
      </c>
      <c r="B707" s="530" t="s">
        <v>3039</v>
      </c>
      <c r="C707" s="529" t="s">
        <v>8171</v>
      </c>
      <c r="D707" s="532">
        <v>183.66</v>
      </c>
      <c r="E707" s="532"/>
      <c r="F707" s="532">
        <v>183.66</v>
      </c>
      <c r="G707" s="533" t="s">
        <v>2998</v>
      </c>
      <c r="I707" s="529" t="s">
        <v>9841</v>
      </c>
      <c r="J707" s="529" t="s">
        <v>3038</v>
      </c>
      <c r="K707" s="531"/>
      <c r="L707" s="559"/>
    </row>
    <row r="708" spans="1:12" customFormat="1" ht="51" x14ac:dyDescent="0.2">
      <c r="A708" s="529" t="s">
        <v>9842</v>
      </c>
      <c r="B708" s="530" t="s">
        <v>9843</v>
      </c>
      <c r="C708" s="529" t="s">
        <v>8171</v>
      </c>
      <c r="D708" s="532">
        <v>73.849999999999994</v>
      </c>
      <c r="E708" s="532"/>
      <c r="F708" s="532">
        <v>73.849999999999994</v>
      </c>
      <c r="G708" s="533" t="s">
        <v>2998</v>
      </c>
      <c r="I708" s="529" t="s">
        <v>9844</v>
      </c>
      <c r="J708" s="529" t="s">
        <v>3041</v>
      </c>
      <c r="K708" s="531"/>
      <c r="L708" s="559"/>
    </row>
    <row r="709" spans="1:12" customFormat="1" ht="51" x14ac:dyDescent="0.2">
      <c r="A709" s="529" t="s">
        <v>9845</v>
      </c>
      <c r="B709" s="530" t="s">
        <v>9846</v>
      </c>
      <c r="C709" s="529" t="s">
        <v>8171</v>
      </c>
      <c r="D709" s="532">
        <v>483.2</v>
      </c>
      <c r="E709" s="532"/>
      <c r="F709" s="532">
        <v>483.2</v>
      </c>
      <c r="G709" s="533" t="s">
        <v>2998</v>
      </c>
      <c r="I709" s="529" t="s">
        <v>9847</v>
      </c>
      <c r="J709" s="529" t="s">
        <v>3044</v>
      </c>
      <c r="K709" s="531"/>
      <c r="L709" s="559"/>
    </row>
    <row r="710" spans="1:12" customFormat="1" ht="51" x14ac:dyDescent="0.2">
      <c r="A710" s="529" t="s">
        <v>9848</v>
      </c>
      <c r="B710" s="530" t="s">
        <v>9849</v>
      </c>
      <c r="C710" s="529" t="s">
        <v>8171</v>
      </c>
      <c r="D710" s="532">
        <v>483.2</v>
      </c>
      <c r="E710" s="532"/>
      <c r="F710" s="532">
        <v>483.2</v>
      </c>
      <c r="G710" s="533" t="s">
        <v>2998</v>
      </c>
      <c r="I710" s="529" t="s">
        <v>9850</v>
      </c>
      <c r="J710" s="529" t="s">
        <v>3047</v>
      </c>
      <c r="K710" s="531"/>
      <c r="L710" s="559"/>
    </row>
    <row r="711" spans="1:12" customFormat="1" ht="51" x14ac:dyDescent="0.2">
      <c r="A711" s="529" t="s">
        <v>9851</v>
      </c>
      <c r="B711" s="530" t="s">
        <v>3051</v>
      </c>
      <c r="C711" s="529" t="s">
        <v>8171</v>
      </c>
      <c r="D711" s="532">
        <v>609.47</v>
      </c>
      <c r="E711" s="532"/>
      <c r="F711" s="532">
        <v>609.47</v>
      </c>
      <c r="G711" s="533" t="s">
        <v>2998</v>
      </c>
      <c r="I711" s="529" t="s">
        <v>9852</v>
      </c>
      <c r="J711" s="529" t="s">
        <v>3050</v>
      </c>
      <c r="K711" s="531"/>
      <c r="L711" s="559"/>
    </row>
    <row r="712" spans="1:12" customFormat="1" ht="51" x14ac:dyDescent="0.2">
      <c r="A712" s="529" t="s">
        <v>9853</v>
      </c>
      <c r="B712" s="530" t="s">
        <v>9854</v>
      </c>
      <c r="C712" s="529" t="s">
        <v>8171</v>
      </c>
      <c r="D712" s="532">
        <v>613.79</v>
      </c>
      <c r="E712" s="532"/>
      <c r="F712" s="532">
        <v>613.79</v>
      </c>
      <c r="G712" s="533" t="s">
        <v>2998</v>
      </c>
      <c r="I712" s="529" t="s">
        <v>9855</v>
      </c>
      <c r="J712" s="529" t="s">
        <v>3053</v>
      </c>
      <c r="K712" s="531"/>
      <c r="L712" s="559"/>
    </row>
    <row r="713" spans="1:12" customFormat="1" ht="51" x14ac:dyDescent="0.2">
      <c r="A713" s="529" t="s">
        <v>9856</v>
      </c>
      <c r="B713" s="530" t="s">
        <v>9857</v>
      </c>
      <c r="C713" s="529" t="s">
        <v>8171</v>
      </c>
      <c r="D713" s="532">
        <v>613.79</v>
      </c>
      <c r="E713" s="532"/>
      <c r="F713" s="532">
        <v>613.79</v>
      </c>
      <c r="G713" s="533" t="s">
        <v>2998</v>
      </c>
      <c r="I713" s="529" t="s">
        <v>9858</v>
      </c>
      <c r="J713" s="529" t="s">
        <v>3056</v>
      </c>
      <c r="K713" s="531"/>
      <c r="L713" s="559"/>
    </row>
    <row r="714" spans="1:12" customFormat="1" ht="51" x14ac:dyDescent="0.2">
      <c r="A714" s="529" t="s">
        <v>9859</v>
      </c>
      <c r="B714" s="530" t="s">
        <v>9860</v>
      </c>
      <c r="C714" s="529" t="s">
        <v>8171</v>
      </c>
      <c r="D714" s="532">
        <v>740.06</v>
      </c>
      <c r="E714" s="532"/>
      <c r="F714" s="532">
        <v>740.06</v>
      </c>
      <c r="G714" s="533" t="s">
        <v>2998</v>
      </c>
      <c r="I714" s="529" t="s">
        <v>9861</v>
      </c>
      <c r="J714" s="529" t="s">
        <v>3059</v>
      </c>
      <c r="K714" s="531"/>
      <c r="L714" s="559"/>
    </row>
    <row r="715" spans="1:12" customFormat="1" ht="51" x14ac:dyDescent="0.2">
      <c r="A715" s="529" t="s">
        <v>9862</v>
      </c>
      <c r="B715" s="530" t="s">
        <v>9863</v>
      </c>
      <c r="C715" s="529" t="s">
        <v>8171</v>
      </c>
      <c r="D715" s="532">
        <v>390.27</v>
      </c>
      <c r="E715" s="532"/>
      <c r="F715" s="532">
        <v>390.27</v>
      </c>
      <c r="G715" s="533" t="s">
        <v>2998</v>
      </c>
      <c r="I715" s="529" t="s">
        <v>9864</v>
      </c>
      <c r="J715" s="529" t="s">
        <v>3062</v>
      </c>
      <c r="K715" s="531"/>
      <c r="L715" s="559"/>
    </row>
    <row r="716" spans="1:12" customFormat="1" ht="51" x14ac:dyDescent="0.2">
      <c r="A716" s="529" t="s">
        <v>9865</v>
      </c>
      <c r="B716" s="530" t="s">
        <v>3066</v>
      </c>
      <c r="C716" s="529" t="s">
        <v>8171</v>
      </c>
      <c r="D716" s="532">
        <v>186.57</v>
      </c>
      <c r="E716" s="532"/>
      <c r="F716" s="532">
        <v>186.57</v>
      </c>
      <c r="G716" s="533" t="s">
        <v>2998</v>
      </c>
      <c r="I716" s="529" t="s">
        <v>9866</v>
      </c>
      <c r="J716" s="529" t="s">
        <v>3065</v>
      </c>
      <c r="K716" s="531"/>
      <c r="L716" s="559"/>
    </row>
    <row r="717" spans="1:12" customFormat="1" ht="89.25" x14ac:dyDescent="0.2">
      <c r="A717" s="529" t="s">
        <v>9867</v>
      </c>
      <c r="B717" s="530" t="s">
        <v>9868</v>
      </c>
      <c r="C717" s="529" t="s">
        <v>8171</v>
      </c>
      <c r="D717" s="532">
        <v>2150.6</v>
      </c>
      <c r="E717" s="532"/>
      <c r="F717" s="532">
        <v>2150.6</v>
      </c>
      <c r="G717" s="533" t="s">
        <v>9869</v>
      </c>
      <c r="I717" s="529" t="s">
        <v>9870</v>
      </c>
      <c r="J717" s="529" t="s">
        <v>12516</v>
      </c>
      <c r="K717" s="531"/>
      <c r="L717" s="559"/>
    </row>
    <row r="718" spans="1:12" customFormat="1" ht="89.25" x14ac:dyDescent="0.2">
      <c r="A718" s="529" t="s">
        <v>9871</v>
      </c>
      <c r="B718" s="530" t="s">
        <v>9872</v>
      </c>
      <c r="C718" s="529" t="s">
        <v>8171</v>
      </c>
      <c r="D718" s="532">
        <v>2310</v>
      </c>
      <c r="E718" s="532"/>
      <c r="F718" s="532">
        <v>2310</v>
      </c>
      <c r="G718" s="533" t="s">
        <v>9873</v>
      </c>
      <c r="I718" s="529" t="s">
        <v>9874</v>
      </c>
      <c r="J718" s="529" t="s">
        <v>12517</v>
      </c>
      <c r="K718" s="531"/>
      <c r="L718" s="559"/>
    </row>
    <row r="719" spans="1:12" customFormat="1" ht="76.5" x14ac:dyDescent="0.2">
      <c r="A719" s="529" t="s">
        <v>9875</v>
      </c>
      <c r="B719" s="530" t="s">
        <v>9876</v>
      </c>
      <c r="C719" s="529" t="s">
        <v>8171</v>
      </c>
      <c r="D719" s="532">
        <v>1253.5</v>
      </c>
      <c r="E719" s="532"/>
      <c r="F719" s="532">
        <v>1253.5</v>
      </c>
      <c r="G719" s="533" t="s">
        <v>9877</v>
      </c>
      <c r="I719" s="529" t="s">
        <v>9878</v>
      </c>
      <c r="J719" s="529" t="s">
        <v>12518</v>
      </c>
      <c r="K719" s="531"/>
      <c r="L719" s="559"/>
    </row>
    <row r="720" spans="1:12" customFormat="1" ht="76.5" x14ac:dyDescent="0.2">
      <c r="A720" s="529" t="s">
        <v>9879</v>
      </c>
      <c r="B720" s="530" t="s">
        <v>9880</v>
      </c>
      <c r="C720" s="529" t="s">
        <v>8171</v>
      </c>
      <c r="D720" s="532">
        <v>850.3</v>
      </c>
      <c r="E720" s="532"/>
      <c r="F720" s="532">
        <v>850.3</v>
      </c>
      <c r="G720" s="533" t="s">
        <v>9881</v>
      </c>
      <c r="I720" s="529" t="s">
        <v>9882</v>
      </c>
      <c r="J720" s="529" t="s">
        <v>12519</v>
      </c>
      <c r="K720" s="531"/>
      <c r="L720" s="559"/>
    </row>
    <row r="721" spans="1:12" customFormat="1" ht="89.25" x14ac:dyDescent="0.2">
      <c r="A721" s="529" t="s">
        <v>9883</v>
      </c>
      <c r="B721" s="530" t="s">
        <v>9884</v>
      </c>
      <c r="C721" s="529" t="s">
        <v>8171</v>
      </c>
      <c r="D721" s="532">
        <v>18453</v>
      </c>
      <c r="E721" s="532"/>
      <c r="F721" s="532">
        <v>18453</v>
      </c>
      <c r="G721" s="533" t="s">
        <v>9885</v>
      </c>
      <c r="I721" s="529" t="s">
        <v>9886</v>
      </c>
      <c r="J721" s="529" t="s">
        <v>12520</v>
      </c>
      <c r="K721" s="531"/>
      <c r="L721" s="559"/>
    </row>
    <row r="722" spans="1:12" customFormat="1" ht="89.25" x14ac:dyDescent="0.2">
      <c r="A722" s="529" t="s">
        <v>9887</v>
      </c>
      <c r="B722" s="530" t="s">
        <v>9888</v>
      </c>
      <c r="C722" s="529" t="s">
        <v>8171</v>
      </c>
      <c r="D722" s="532">
        <v>19235.2</v>
      </c>
      <c r="E722" s="532"/>
      <c r="F722" s="532">
        <v>19235.2</v>
      </c>
      <c r="G722" s="533" t="s">
        <v>9885</v>
      </c>
      <c r="I722" s="529" t="s">
        <v>9889</v>
      </c>
      <c r="J722" s="529" t="s">
        <v>12521</v>
      </c>
      <c r="K722" s="531"/>
      <c r="L722" s="559"/>
    </row>
    <row r="723" spans="1:12" customFormat="1" ht="89.25" x14ac:dyDescent="0.2">
      <c r="A723" s="529" t="s">
        <v>9890</v>
      </c>
      <c r="B723" s="530" t="s">
        <v>9891</v>
      </c>
      <c r="C723" s="529" t="s">
        <v>8171</v>
      </c>
      <c r="D723" s="532">
        <v>11510</v>
      </c>
      <c r="E723" s="532"/>
      <c r="F723" s="532">
        <v>11510</v>
      </c>
      <c r="G723" s="533" t="s">
        <v>9885</v>
      </c>
      <c r="I723" s="529" t="s">
        <v>9892</v>
      </c>
      <c r="J723" s="529" t="s">
        <v>12522</v>
      </c>
      <c r="K723" s="531"/>
      <c r="L723" s="559"/>
    </row>
    <row r="724" spans="1:12" customFormat="1" ht="89.25" x14ac:dyDescent="0.2">
      <c r="A724" s="529" t="s">
        <v>9893</v>
      </c>
      <c r="B724" s="530" t="s">
        <v>9894</v>
      </c>
      <c r="C724" s="529" t="s">
        <v>8171</v>
      </c>
      <c r="D724" s="532">
        <v>150.35976600000001</v>
      </c>
      <c r="E724" s="532"/>
      <c r="F724" s="532">
        <v>150.35976600000001</v>
      </c>
      <c r="G724" s="533" t="s">
        <v>9895</v>
      </c>
      <c r="I724" s="529" t="s">
        <v>9896</v>
      </c>
      <c r="J724" s="529" t="s">
        <v>12523</v>
      </c>
      <c r="K724" s="531"/>
      <c r="L724" s="559"/>
    </row>
    <row r="725" spans="1:12" customFormat="1" ht="38.25" x14ac:dyDescent="0.2">
      <c r="A725" s="529" t="s">
        <v>9897</v>
      </c>
      <c r="B725" s="530" t="s">
        <v>9898</v>
      </c>
      <c r="C725" s="529" t="s">
        <v>8171</v>
      </c>
      <c r="D725" s="532">
        <v>400.95937600000002</v>
      </c>
      <c r="E725" s="532"/>
      <c r="F725" s="532">
        <v>400.95937600000002</v>
      </c>
      <c r="G725" s="533" t="s">
        <v>9899</v>
      </c>
      <c r="I725" s="529" t="s">
        <v>9900</v>
      </c>
      <c r="J725" s="529" t="s">
        <v>12524</v>
      </c>
      <c r="K725" s="531"/>
      <c r="L725" s="559"/>
    </row>
    <row r="726" spans="1:12" customFormat="1" ht="63.75" x14ac:dyDescent="0.2">
      <c r="A726" s="529" t="s">
        <v>9901</v>
      </c>
      <c r="B726" s="530" t="s">
        <v>9902</v>
      </c>
      <c r="C726" s="529" t="s">
        <v>8171</v>
      </c>
      <c r="D726" s="532">
        <v>918.28</v>
      </c>
      <c r="E726" s="532"/>
      <c r="F726" s="532">
        <v>918.28</v>
      </c>
      <c r="G726" s="533" t="s">
        <v>9903</v>
      </c>
      <c r="I726" s="529" t="s">
        <v>9904</v>
      </c>
      <c r="J726" s="529"/>
      <c r="K726" s="531"/>
      <c r="L726" s="559"/>
    </row>
    <row r="727" spans="1:12" customFormat="1" ht="102" x14ac:dyDescent="0.2">
      <c r="A727" s="529" t="s">
        <v>9905</v>
      </c>
      <c r="B727" s="530" t="s">
        <v>9906</v>
      </c>
      <c r="C727" s="529" t="s">
        <v>8171</v>
      </c>
      <c r="D727" s="532">
        <v>581.77</v>
      </c>
      <c r="E727" s="532"/>
      <c r="F727" s="532">
        <v>581.77</v>
      </c>
      <c r="G727" s="533" t="s">
        <v>9907</v>
      </c>
      <c r="I727" s="529" t="s">
        <v>9908</v>
      </c>
      <c r="J727" s="529"/>
      <c r="K727" s="531"/>
      <c r="L727" s="559"/>
    </row>
    <row r="728" spans="1:12" customFormat="1" ht="114.75" x14ac:dyDescent="0.2">
      <c r="A728" s="529" t="s">
        <v>9909</v>
      </c>
      <c r="B728" s="530" t="s">
        <v>9910</v>
      </c>
      <c r="C728" s="529" t="s">
        <v>8171</v>
      </c>
      <c r="D728" s="532">
        <v>1059.54</v>
      </c>
      <c r="E728" s="532"/>
      <c r="F728" s="532">
        <v>1059.54</v>
      </c>
      <c r="G728" s="533" t="s">
        <v>9911</v>
      </c>
      <c r="I728" s="529" t="s">
        <v>9912</v>
      </c>
      <c r="J728" s="529"/>
      <c r="K728" s="531"/>
      <c r="L728" s="559"/>
    </row>
    <row r="729" spans="1:12" customFormat="1" ht="114.75" x14ac:dyDescent="0.2">
      <c r="A729" s="529" t="s">
        <v>9913</v>
      </c>
      <c r="B729" s="530" t="s">
        <v>9914</v>
      </c>
      <c r="C729" s="529" t="s">
        <v>8171</v>
      </c>
      <c r="D729" s="532">
        <v>1538.31</v>
      </c>
      <c r="E729" s="532"/>
      <c r="F729" s="532">
        <v>1538.31</v>
      </c>
      <c r="G729" s="533" t="s">
        <v>9915</v>
      </c>
      <c r="I729" s="529" t="s">
        <v>9916</v>
      </c>
      <c r="J729" s="529"/>
      <c r="K729" s="531"/>
      <c r="L729" s="559"/>
    </row>
    <row r="730" spans="1:12" customFormat="1" ht="114.75" x14ac:dyDescent="0.2">
      <c r="A730" s="529" t="s">
        <v>9917</v>
      </c>
      <c r="B730" s="530" t="s">
        <v>9918</v>
      </c>
      <c r="C730" s="529" t="s">
        <v>8171</v>
      </c>
      <c r="D730" s="532">
        <v>2017.08</v>
      </c>
      <c r="E730" s="532"/>
      <c r="F730" s="532">
        <v>2017.08</v>
      </c>
      <c r="G730" s="533" t="s">
        <v>9919</v>
      </c>
      <c r="I730" s="529" t="s">
        <v>9920</v>
      </c>
      <c r="J730" s="529"/>
      <c r="K730" s="531"/>
      <c r="L730" s="559"/>
    </row>
    <row r="731" spans="1:12" customFormat="1" ht="114.75" x14ac:dyDescent="0.2">
      <c r="A731" s="529" t="s">
        <v>9921</v>
      </c>
      <c r="B731" s="530" t="s">
        <v>9922</v>
      </c>
      <c r="C731" s="529" t="s">
        <v>8171</v>
      </c>
      <c r="D731" s="532">
        <v>2442.85</v>
      </c>
      <c r="E731" s="532"/>
      <c r="F731" s="532">
        <v>2442.85</v>
      </c>
      <c r="G731" s="533" t="s">
        <v>9923</v>
      </c>
      <c r="I731" s="529" t="s">
        <v>9924</v>
      </c>
      <c r="J731" s="529"/>
      <c r="K731" s="531"/>
      <c r="L731" s="559"/>
    </row>
    <row r="732" spans="1:12" customFormat="1" ht="114.75" x14ac:dyDescent="0.2">
      <c r="A732" s="529" t="s">
        <v>9925</v>
      </c>
      <c r="B732" s="530" t="s">
        <v>9926</v>
      </c>
      <c r="C732" s="529" t="s">
        <v>8171</v>
      </c>
      <c r="D732" s="532">
        <v>2870.62</v>
      </c>
      <c r="E732" s="532"/>
      <c r="F732" s="532">
        <v>2870.62</v>
      </c>
      <c r="G732" s="533" t="s">
        <v>9927</v>
      </c>
      <c r="I732" s="529" t="s">
        <v>9928</v>
      </c>
      <c r="J732" s="529"/>
      <c r="K732" s="531"/>
      <c r="L732" s="559"/>
    </row>
    <row r="733" spans="1:12" customFormat="1" ht="38.25" x14ac:dyDescent="0.2">
      <c r="A733" s="529" t="s">
        <v>9929</v>
      </c>
      <c r="B733" s="530" t="s">
        <v>9930</v>
      </c>
      <c r="C733" s="529" t="s">
        <v>8171</v>
      </c>
      <c r="D733" s="532">
        <v>133.56</v>
      </c>
      <c r="E733" s="532"/>
      <c r="F733" s="532">
        <v>133.56</v>
      </c>
      <c r="G733" s="533" t="s">
        <v>9931</v>
      </c>
      <c r="I733" s="529" t="s">
        <v>9932</v>
      </c>
      <c r="J733" s="529"/>
      <c r="K733" s="531"/>
      <c r="L733" s="559"/>
    </row>
    <row r="734" spans="1:12" customFormat="1" ht="76.5" x14ac:dyDescent="0.2">
      <c r="A734" s="529" t="s">
        <v>9933</v>
      </c>
      <c r="B734" s="530" t="s">
        <v>9934</v>
      </c>
      <c r="C734" s="529" t="s">
        <v>8171</v>
      </c>
      <c r="D734" s="532">
        <v>133.56</v>
      </c>
      <c r="E734" s="532"/>
      <c r="F734" s="532">
        <v>133.56</v>
      </c>
      <c r="G734" s="533" t="s">
        <v>9935</v>
      </c>
      <c r="I734" s="529" t="s">
        <v>9936</v>
      </c>
      <c r="J734" s="529"/>
      <c r="K734" s="531"/>
      <c r="L734" s="559"/>
    </row>
    <row r="735" spans="1:12" customFormat="1" ht="127.5" x14ac:dyDescent="0.2">
      <c r="A735" s="529" t="s">
        <v>9937</v>
      </c>
      <c r="B735" s="530" t="s">
        <v>9938</v>
      </c>
      <c r="C735" s="529" t="s">
        <v>8171</v>
      </c>
      <c r="D735" s="532">
        <v>133.56</v>
      </c>
      <c r="E735" s="532"/>
      <c r="F735" s="532">
        <v>133.56</v>
      </c>
      <c r="G735" s="533" t="s">
        <v>9939</v>
      </c>
      <c r="I735" s="529" t="s">
        <v>9940</v>
      </c>
      <c r="J735" s="529"/>
      <c r="K735" s="531"/>
      <c r="L735" s="559"/>
    </row>
    <row r="736" spans="1:12" customFormat="1" ht="38.25" x14ac:dyDescent="0.2">
      <c r="A736" s="529" t="s">
        <v>9941</v>
      </c>
      <c r="B736" s="530" t="s">
        <v>9942</v>
      </c>
      <c r="C736" s="529" t="s">
        <v>8171</v>
      </c>
      <c r="D736" s="532">
        <v>256.43</v>
      </c>
      <c r="E736" s="532"/>
      <c r="F736" s="532">
        <v>256.43</v>
      </c>
      <c r="G736" s="533" t="s">
        <v>9943</v>
      </c>
      <c r="I736" s="529" t="s">
        <v>9944</v>
      </c>
      <c r="J736" s="529"/>
      <c r="K736" s="531"/>
      <c r="L736" s="559"/>
    </row>
    <row r="737" spans="1:12" customFormat="1" ht="63.75" x14ac:dyDescent="0.2">
      <c r="A737" s="529" t="s">
        <v>9945</v>
      </c>
      <c r="B737" s="530" t="s">
        <v>9946</v>
      </c>
      <c r="C737" s="529" t="s">
        <v>8171</v>
      </c>
      <c r="D737" s="532">
        <v>256.43</v>
      </c>
      <c r="E737" s="532"/>
      <c r="F737" s="532">
        <v>256.43</v>
      </c>
      <c r="G737" s="533" t="s">
        <v>9947</v>
      </c>
      <c r="I737" s="529" t="s">
        <v>9948</v>
      </c>
      <c r="J737" s="529"/>
      <c r="K737" s="531"/>
      <c r="L737" s="559"/>
    </row>
    <row r="738" spans="1:12" customFormat="1" ht="38.25" x14ac:dyDescent="0.2">
      <c r="A738" s="529" t="s">
        <v>9949</v>
      </c>
      <c r="B738" s="530" t="s">
        <v>9950</v>
      </c>
      <c r="C738" s="529" t="s">
        <v>8171</v>
      </c>
      <c r="D738" s="532">
        <v>133.56</v>
      </c>
      <c r="E738" s="532"/>
      <c r="F738" s="532">
        <v>133.56</v>
      </c>
      <c r="G738" s="533" t="s">
        <v>9951</v>
      </c>
      <c r="I738" s="529" t="s">
        <v>9952</v>
      </c>
      <c r="J738" s="529"/>
      <c r="K738" s="531"/>
      <c r="L738" s="559"/>
    </row>
    <row r="739" spans="1:12" customFormat="1" ht="38.25" x14ac:dyDescent="0.2">
      <c r="A739" s="529" t="s">
        <v>9953</v>
      </c>
      <c r="B739" s="530" t="s">
        <v>9954</v>
      </c>
      <c r="C739" s="529" t="s">
        <v>8171</v>
      </c>
      <c r="D739" s="532">
        <v>256.43</v>
      </c>
      <c r="E739" s="532"/>
      <c r="F739" s="532">
        <v>256.43</v>
      </c>
      <c r="G739" s="533" t="s">
        <v>9955</v>
      </c>
      <c r="I739" s="529" t="s">
        <v>9956</v>
      </c>
      <c r="J739" s="529"/>
      <c r="K739" s="531"/>
      <c r="L739" s="559"/>
    </row>
    <row r="740" spans="1:12" customFormat="1" ht="63.75" x14ac:dyDescent="0.2">
      <c r="A740" s="529" t="s">
        <v>9957</v>
      </c>
      <c r="B740" s="530" t="s">
        <v>9958</v>
      </c>
      <c r="C740" s="529" t="s">
        <v>8171</v>
      </c>
      <c r="D740" s="532">
        <v>256.43</v>
      </c>
      <c r="E740" s="532"/>
      <c r="F740" s="532">
        <v>256.43</v>
      </c>
      <c r="G740" s="533" t="s">
        <v>9959</v>
      </c>
      <c r="I740" s="529" t="s">
        <v>9960</v>
      </c>
      <c r="J740" s="529"/>
      <c r="K740" s="531"/>
      <c r="L740" s="559"/>
    </row>
    <row r="741" spans="1:12" customFormat="1" ht="89.25" x14ac:dyDescent="0.2">
      <c r="A741" s="529" t="s">
        <v>9961</v>
      </c>
      <c r="B741" s="530" t="s">
        <v>9962</v>
      </c>
      <c r="C741" s="529" t="s">
        <v>8171</v>
      </c>
      <c r="D741" s="532">
        <v>282.3075</v>
      </c>
      <c r="E741" s="532"/>
      <c r="F741" s="532">
        <v>282.3075</v>
      </c>
      <c r="G741" s="533" t="s">
        <v>9963</v>
      </c>
      <c r="I741" s="529" t="s">
        <v>9964</v>
      </c>
      <c r="J741" s="529"/>
      <c r="K741" s="531"/>
      <c r="L741" s="559"/>
    </row>
    <row r="742" spans="1:12" customFormat="1" ht="102" x14ac:dyDescent="0.2">
      <c r="A742" s="529" t="s">
        <v>9965</v>
      </c>
      <c r="B742" s="530" t="s">
        <v>9966</v>
      </c>
      <c r="C742" s="529" t="s">
        <v>8171</v>
      </c>
      <c r="D742" s="532">
        <v>474.63</v>
      </c>
      <c r="E742" s="532"/>
      <c r="F742" s="532">
        <v>474.63</v>
      </c>
      <c r="G742" s="533" t="s">
        <v>9967</v>
      </c>
      <c r="I742" s="529" t="s">
        <v>9968</v>
      </c>
      <c r="J742" s="529"/>
      <c r="K742" s="531"/>
      <c r="L742" s="559"/>
    </row>
    <row r="743" spans="1:12" customFormat="1" ht="102" x14ac:dyDescent="0.2">
      <c r="A743" s="529" t="s">
        <v>9969</v>
      </c>
      <c r="B743" s="530" t="s">
        <v>9970</v>
      </c>
      <c r="C743" s="529" t="s">
        <v>8171</v>
      </c>
      <c r="D743" s="532">
        <v>692.82999999999993</v>
      </c>
      <c r="E743" s="532"/>
      <c r="F743" s="532">
        <v>692.82999999999993</v>
      </c>
      <c r="G743" s="533" t="s">
        <v>9971</v>
      </c>
      <c r="I743" s="529" t="s">
        <v>9972</v>
      </c>
      <c r="J743" s="529"/>
      <c r="K743" s="531"/>
      <c r="L743" s="559"/>
    </row>
    <row r="744" spans="1:12" customFormat="1" ht="127.5" x14ac:dyDescent="0.2">
      <c r="A744" s="529" t="s">
        <v>9973</v>
      </c>
      <c r="B744" s="530" t="s">
        <v>9974</v>
      </c>
      <c r="C744" s="529" t="s">
        <v>8171</v>
      </c>
      <c r="D744" s="532">
        <v>205.68</v>
      </c>
      <c r="E744" s="532"/>
      <c r="F744" s="532">
        <v>205.68</v>
      </c>
      <c r="G744" s="533" t="s">
        <v>9975</v>
      </c>
      <c r="I744" s="529" t="s">
        <v>9976</v>
      </c>
      <c r="J744" s="529"/>
      <c r="K744" s="531"/>
      <c r="L744" s="559"/>
    </row>
    <row r="745" spans="1:12" customFormat="1" ht="51" x14ac:dyDescent="0.2">
      <c r="A745" s="529" t="s">
        <v>9977</v>
      </c>
      <c r="B745" s="530" t="s">
        <v>3072</v>
      </c>
      <c r="C745" s="529" t="s">
        <v>8171</v>
      </c>
      <c r="D745" s="532">
        <v>49.230000000000004</v>
      </c>
      <c r="E745" s="532">
        <v>27.31</v>
      </c>
      <c r="F745" s="532">
        <v>21.92</v>
      </c>
      <c r="G745" s="533" t="s">
        <v>3073</v>
      </c>
      <c r="I745" s="529" t="s">
        <v>9978</v>
      </c>
      <c r="J745" s="529" t="s">
        <v>3071</v>
      </c>
      <c r="K745" s="531"/>
      <c r="L745" s="559"/>
    </row>
    <row r="746" spans="1:12" customFormat="1" ht="51" x14ac:dyDescent="0.2">
      <c r="A746" s="529" t="s">
        <v>9979</v>
      </c>
      <c r="B746" s="530" t="s">
        <v>3076</v>
      </c>
      <c r="C746" s="529" t="s">
        <v>8171</v>
      </c>
      <c r="D746" s="532">
        <v>229.66</v>
      </c>
      <c r="E746" s="532">
        <v>217.12</v>
      </c>
      <c r="F746" s="532">
        <v>12.54</v>
      </c>
      <c r="G746" s="533" t="s">
        <v>3077</v>
      </c>
      <c r="I746" s="529" t="s">
        <v>9980</v>
      </c>
      <c r="J746" s="529" t="s">
        <v>3075</v>
      </c>
      <c r="K746" s="531"/>
      <c r="L746" s="559"/>
    </row>
    <row r="747" spans="1:12" customFormat="1" ht="51" x14ac:dyDescent="0.2">
      <c r="A747" s="529" t="s">
        <v>9981</v>
      </c>
      <c r="B747" s="530" t="s">
        <v>3080</v>
      </c>
      <c r="C747" s="529" t="s">
        <v>8171</v>
      </c>
      <c r="D747" s="532">
        <v>106.11</v>
      </c>
      <c r="E747" s="532">
        <v>73.25</v>
      </c>
      <c r="F747" s="532">
        <v>32.86</v>
      </c>
      <c r="G747" s="533" t="s">
        <v>3077</v>
      </c>
      <c r="I747" s="529" t="s">
        <v>9982</v>
      </c>
      <c r="J747" s="529" t="s">
        <v>3079</v>
      </c>
      <c r="K747" s="531"/>
      <c r="L747" s="559"/>
    </row>
    <row r="748" spans="1:12" customFormat="1" ht="51" x14ac:dyDescent="0.2">
      <c r="A748" s="529" t="s">
        <v>9983</v>
      </c>
      <c r="B748" s="530" t="s">
        <v>3083</v>
      </c>
      <c r="C748" s="529" t="s">
        <v>8171</v>
      </c>
      <c r="D748" s="532">
        <v>254.52</v>
      </c>
      <c r="E748" s="532">
        <v>180.3</v>
      </c>
      <c r="F748" s="532">
        <v>74.22</v>
      </c>
      <c r="G748" s="533" t="s">
        <v>3077</v>
      </c>
      <c r="I748" s="529" t="s">
        <v>9984</v>
      </c>
      <c r="J748" s="529" t="s">
        <v>3082</v>
      </c>
      <c r="K748" s="531"/>
      <c r="L748" s="559"/>
    </row>
    <row r="749" spans="1:12" customFormat="1" ht="51" x14ac:dyDescent="0.2">
      <c r="A749" s="529" t="s">
        <v>9985</v>
      </c>
      <c r="B749" s="530" t="s">
        <v>3086</v>
      </c>
      <c r="C749" s="529" t="s">
        <v>8171</v>
      </c>
      <c r="D749" s="532">
        <v>345.92999999999995</v>
      </c>
      <c r="E749" s="532">
        <v>270.45999999999998</v>
      </c>
      <c r="F749" s="532">
        <v>75.47</v>
      </c>
      <c r="G749" s="533" t="s">
        <v>3077</v>
      </c>
      <c r="I749" s="529" t="s">
        <v>9986</v>
      </c>
      <c r="J749" s="529" t="s">
        <v>3085</v>
      </c>
      <c r="K749" s="531"/>
      <c r="L749" s="559"/>
    </row>
    <row r="750" spans="1:12" customFormat="1" ht="51" x14ac:dyDescent="0.2">
      <c r="A750" s="529" t="s">
        <v>9987</v>
      </c>
      <c r="B750" s="530" t="s">
        <v>3089</v>
      </c>
      <c r="C750" s="529" t="s">
        <v>8171</v>
      </c>
      <c r="D750" s="532">
        <v>350.69000000000005</v>
      </c>
      <c r="E750" s="532">
        <v>276.47000000000003</v>
      </c>
      <c r="F750" s="532">
        <v>74.22</v>
      </c>
      <c r="G750" s="533" t="s">
        <v>3077</v>
      </c>
      <c r="I750" s="529" t="s">
        <v>9988</v>
      </c>
      <c r="J750" s="529" t="s">
        <v>3088</v>
      </c>
      <c r="K750" s="531"/>
      <c r="L750" s="559"/>
    </row>
    <row r="751" spans="1:12" customFormat="1" ht="51" x14ac:dyDescent="0.2">
      <c r="A751" s="529" t="s">
        <v>9989</v>
      </c>
      <c r="B751" s="530" t="s">
        <v>3092</v>
      </c>
      <c r="C751" s="529" t="s">
        <v>8171</v>
      </c>
      <c r="D751" s="532">
        <v>27.95</v>
      </c>
      <c r="E751" s="532">
        <v>27.05</v>
      </c>
      <c r="F751" s="532">
        <v>0.9</v>
      </c>
      <c r="G751" s="533" t="s">
        <v>3077</v>
      </c>
      <c r="I751" s="529" t="s">
        <v>9990</v>
      </c>
      <c r="J751" s="529" t="s">
        <v>3091</v>
      </c>
      <c r="K751" s="531"/>
      <c r="L751" s="559"/>
    </row>
    <row r="752" spans="1:12" customFormat="1" ht="51" x14ac:dyDescent="0.2">
      <c r="A752" s="529" t="s">
        <v>9991</v>
      </c>
      <c r="B752" s="530" t="s">
        <v>3095</v>
      </c>
      <c r="C752" s="529" t="s">
        <v>8171</v>
      </c>
      <c r="D752" s="532">
        <v>39.97</v>
      </c>
      <c r="E752" s="532">
        <v>39.07</v>
      </c>
      <c r="F752" s="532">
        <v>0.9</v>
      </c>
      <c r="G752" s="533" t="s">
        <v>3077</v>
      </c>
      <c r="I752" s="529" t="s">
        <v>9992</v>
      </c>
      <c r="J752" s="529" t="s">
        <v>3094</v>
      </c>
      <c r="K752" s="531"/>
      <c r="L752" s="559"/>
    </row>
    <row r="753" spans="1:12" customFormat="1" ht="51" x14ac:dyDescent="0.2">
      <c r="A753" s="529" t="s">
        <v>9993</v>
      </c>
      <c r="B753" s="530" t="s">
        <v>3098</v>
      </c>
      <c r="C753" s="529" t="s">
        <v>8171</v>
      </c>
      <c r="D753" s="532">
        <v>121.10000000000001</v>
      </c>
      <c r="E753" s="532">
        <v>120.2</v>
      </c>
      <c r="F753" s="532">
        <v>0.9</v>
      </c>
      <c r="G753" s="533" t="s">
        <v>3077</v>
      </c>
      <c r="I753" s="529" t="s">
        <v>9994</v>
      </c>
      <c r="J753" s="529" t="s">
        <v>3097</v>
      </c>
      <c r="K753" s="531"/>
      <c r="L753" s="559"/>
    </row>
    <row r="754" spans="1:12" customFormat="1" ht="51" x14ac:dyDescent="0.2">
      <c r="A754" s="529" t="s">
        <v>9995</v>
      </c>
      <c r="B754" s="530" t="s">
        <v>3101</v>
      </c>
      <c r="C754" s="529" t="s">
        <v>8171</v>
      </c>
      <c r="D754" s="532">
        <v>160.77000000000001</v>
      </c>
      <c r="E754" s="532">
        <v>159.27000000000001</v>
      </c>
      <c r="F754" s="532">
        <v>1.5</v>
      </c>
      <c r="G754" s="533" t="s">
        <v>3077</v>
      </c>
      <c r="I754" s="529" t="s">
        <v>9996</v>
      </c>
      <c r="J754" s="529" t="s">
        <v>3100</v>
      </c>
      <c r="K754" s="531"/>
      <c r="L754" s="559"/>
    </row>
    <row r="755" spans="1:12" customFormat="1" ht="51" x14ac:dyDescent="0.2">
      <c r="A755" s="529" t="s">
        <v>9997</v>
      </c>
      <c r="B755" s="530" t="s">
        <v>3104</v>
      </c>
      <c r="C755" s="529" t="s">
        <v>8171</v>
      </c>
      <c r="D755" s="532">
        <v>223.87</v>
      </c>
      <c r="E755" s="532">
        <v>222.37</v>
      </c>
      <c r="F755" s="532">
        <v>1.5</v>
      </c>
      <c r="G755" s="533" t="s">
        <v>3077</v>
      </c>
      <c r="I755" s="529" t="s">
        <v>9998</v>
      </c>
      <c r="J755" s="529" t="s">
        <v>3103</v>
      </c>
      <c r="K755" s="531"/>
      <c r="L755" s="559"/>
    </row>
    <row r="756" spans="1:12" customFormat="1" ht="51" x14ac:dyDescent="0.2">
      <c r="A756" s="529" t="s">
        <v>9999</v>
      </c>
      <c r="B756" s="530" t="s">
        <v>3107</v>
      </c>
      <c r="C756" s="529" t="s">
        <v>8171</v>
      </c>
      <c r="D756" s="532">
        <v>121.7</v>
      </c>
      <c r="E756" s="532">
        <v>120.2</v>
      </c>
      <c r="F756" s="532">
        <v>1.5</v>
      </c>
      <c r="G756" s="533" t="s">
        <v>3077</v>
      </c>
      <c r="I756" s="529" t="s">
        <v>10000</v>
      </c>
      <c r="J756" s="529" t="s">
        <v>3106</v>
      </c>
      <c r="K756" s="531"/>
      <c r="L756" s="559"/>
    </row>
    <row r="757" spans="1:12" customFormat="1" ht="51" x14ac:dyDescent="0.2">
      <c r="A757" s="529" t="s">
        <v>10001</v>
      </c>
      <c r="B757" s="530" t="s">
        <v>3110</v>
      </c>
      <c r="C757" s="529" t="s">
        <v>8171</v>
      </c>
      <c r="D757" s="532">
        <v>223.87</v>
      </c>
      <c r="E757" s="532">
        <v>222.37</v>
      </c>
      <c r="F757" s="532">
        <v>1.5</v>
      </c>
      <c r="G757" s="533" t="s">
        <v>3077</v>
      </c>
      <c r="I757" s="529" t="s">
        <v>10002</v>
      </c>
      <c r="J757" s="529" t="s">
        <v>3109</v>
      </c>
      <c r="K757" s="531"/>
      <c r="L757" s="559"/>
    </row>
    <row r="758" spans="1:12" customFormat="1" ht="51" x14ac:dyDescent="0.2">
      <c r="A758" s="529" t="s">
        <v>10003</v>
      </c>
      <c r="B758" s="530" t="s">
        <v>10004</v>
      </c>
      <c r="C758" s="529" t="s">
        <v>8171</v>
      </c>
      <c r="D758" s="532">
        <v>7.88</v>
      </c>
      <c r="E758" s="532">
        <v>7.25</v>
      </c>
      <c r="F758" s="532">
        <v>0.63</v>
      </c>
      <c r="G758" s="533" t="s">
        <v>3077</v>
      </c>
      <c r="I758" s="529" t="s">
        <v>10005</v>
      </c>
      <c r="J758" s="529" t="s">
        <v>3112</v>
      </c>
      <c r="K758" s="531"/>
      <c r="L758" s="559"/>
    </row>
    <row r="759" spans="1:12" customFormat="1" ht="51" x14ac:dyDescent="0.2">
      <c r="A759" s="529" t="s">
        <v>10006</v>
      </c>
      <c r="B759" s="530" t="s">
        <v>3116</v>
      </c>
      <c r="C759" s="529" t="s">
        <v>8171</v>
      </c>
      <c r="D759" s="532">
        <v>194.72</v>
      </c>
      <c r="E759" s="532">
        <v>180.3</v>
      </c>
      <c r="F759" s="532">
        <v>14.42</v>
      </c>
      <c r="G759" s="533" t="s">
        <v>3117</v>
      </c>
      <c r="I759" s="529" t="s">
        <v>10007</v>
      </c>
      <c r="J759" s="529" t="s">
        <v>3115</v>
      </c>
      <c r="K759" s="531"/>
      <c r="L759" s="559"/>
    </row>
    <row r="760" spans="1:12" customFormat="1" ht="51" x14ac:dyDescent="0.2">
      <c r="A760" s="529" t="s">
        <v>10008</v>
      </c>
      <c r="B760" s="530" t="s">
        <v>3120</v>
      </c>
      <c r="C760" s="529" t="s">
        <v>8171</v>
      </c>
      <c r="D760" s="532">
        <v>359.41</v>
      </c>
      <c r="E760" s="532">
        <v>330.56</v>
      </c>
      <c r="F760" s="532">
        <v>28.85</v>
      </c>
      <c r="G760" s="533" t="s">
        <v>3117</v>
      </c>
      <c r="I760" s="529" t="s">
        <v>10009</v>
      </c>
      <c r="J760" s="529" t="s">
        <v>3119</v>
      </c>
      <c r="K760" s="531"/>
      <c r="L760" s="559"/>
    </row>
    <row r="761" spans="1:12" customFormat="1" ht="38.25" x14ac:dyDescent="0.2">
      <c r="A761" s="529" t="s">
        <v>10010</v>
      </c>
      <c r="B761" s="530" t="s">
        <v>3123</v>
      </c>
      <c r="C761" s="529" t="s">
        <v>8171</v>
      </c>
      <c r="D761" s="532">
        <v>15.03</v>
      </c>
      <c r="E761" s="532">
        <v>9.02</v>
      </c>
      <c r="F761" s="532">
        <v>6.01</v>
      </c>
      <c r="G761" s="533" t="s">
        <v>3124</v>
      </c>
      <c r="I761" s="529" t="s">
        <v>10011</v>
      </c>
      <c r="J761" s="529" t="s">
        <v>3122</v>
      </c>
      <c r="K761" s="531"/>
      <c r="L761" s="559"/>
    </row>
    <row r="762" spans="1:12" customFormat="1" ht="38.25" x14ac:dyDescent="0.2">
      <c r="A762" s="529" t="s">
        <v>10012</v>
      </c>
      <c r="B762" s="530" t="s">
        <v>3127</v>
      </c>
      <c r="C762" s="529" t="s">
        <v>8171</v>
      </c>
      <c r="D762" s="532">
        <v>22.84</v>
      </c>
      <c r="E762" s="532">
        <v>13.82</v>
      </c>
      <c r="F762" s="532">
        <v>9.02</v>
      </c>
      <c r="G762" s="533" t="s">
        <v>3124</v>
      </c>
      <c r="I762" s="529" t="s">
        <v>10013</v>
      </c>
      <c r="J762" s="529" t="s">
        <v>3126</v>
      </c>
      <c r="K762" s="531"/>
      <c r="L762" s="559"/>
    </row>
    <row r="763" spans="1:12" customFormat="1" ht="38.25" x14ac:dyDescent="0.2">
      <c r="A763" s="529" t="s">
        <v>10014</v>
      </c>
      <c r="B763" s="530" t="s">
        <v>3130</v>
      </c>
      <c r="C763" s="529" t="s">
        <v>8171</v>
      </c>
      <c r="D763" s="532">
        <v>50.480000000000004</v>
      </c>
      <c r="E763" s="532">
        <v>30.29</v>
      </c>
      <c r="F763" s="532">
        <v>20.190000000000001</v>
      </c>
      <c r="G763" s="533" t="s">
        <v>3124</v>
      </c>
      <c r="I763" s="529" t="s">
        <v>10015</v>
      </c>
      <c r="J763" s="529" t="s">
        <v>3129</v>
      </c>
      <c r="K763" s="531"/>
      <c r="L763" s="559"/>
    </row>
    <row r="764" spans="1:12" customFormat="1" ht="51" x14ac:dyDescent="0.2">
      <c r="A764" s="529" t="s">
        <v>10016</v>
      </c>
      <c r="B764" s="530" t="s">
        <v>3133</v>
      </c>
      <c r="C764" s="529" t="s">
        <v>8171</v>
      </c>
      <c r="D764" s="532">
        <v>12.620000000000001</v>
      </c>
      <c r="E764" s="532">
        <v>7.57</v>
      </c>
      <c r="F764" s="532">
        <v>5.05</v>
      </c>
      <c r="G764" s="533" t="s">
        <v>3134</v>
      </c>
      <c r="I764" s="529" t="s">
        <v>10017</v>
      </c>
      <c r="J764" s="529" t="s">
        <v>3132</v>
      </c>
      <c r="K764" s="531"/>
      <c r="L764" s="559"/>
    </row>
    <row r="765" spans="1:12" customFormat="1" ht="51" x14ac:dyDescent="0.2">
      <c r="A765" s="529" t="s">
        <v>10018</v>
      </c>
      <c r="B765" s="530" t="s">
        <v>3137</v>
      </c>
      <c r="C765" s="529" t="s">
        <v>8171</v>
      </c>
      <c r="D765" s="532">
        <v>897.54</v>
      </c>
      <c r="E765" s="532">
        <v>502.42</v>
      </c>
      <c r="F765" s="532">
        <v>395.12</v>
      </c>
      <c r="G765" s="533" t="s">
        <v>3138</v>
      </c>
      <c r="I765" s="529" t="s">
        <v>10019</v>
      </c>
      <c r="J765" s="529" t="s">
        <v>3136</v>
      </c>
      <c r="K765" s="531"/>
      <c r="L765" s="559"/>
    </row>
    <row r="766" spans="1:12" customFormat="1" ht="51" x14ac:dyDescent="0.2">
      <c r="A766" s="529" t="s">
        <v>10020</v>
      </c>
      <c r="B766" s="530" t="s">
        <v>3141</v>
      </c>
      <c r="C766" s="529" t="s">
        <v>8171</v>
      </c>
      <c r="D766" s="532">
        <v>172.92000000000002</v>
      </c>
      <c r="E766" s="532">
        <v>99.62</v>
      </c>
      <c r="F766" s="532">
        <v>73.3</v>
      </c>
      <c r="G766" s="533" t="s">
        <v>3138</v>
      </c>
      <c r="I766" s="529" t="s">
        <v>10021</v>
      </c>
      <c r="J766" s="529" t="s">
        <v>3140</v>
      </c>
      <c r="K766" s="531"/>
      <c r="L766" s="559"/>
    </row>
    <row r="767" spans="1:12" customFormat="1" ht="38.25" x14ac:dyDescent="0.2">
      <c r="A767" s="529" t="s">
        <v>10022</v>
      </c>
      <c r="B767" s="530" t="s">
        <v>3144</v>
      </c>
      <c r="C767" s="529" t="s">
        <v>8171</v>
      </c>
      <c r="D767" s="532">
        <v>127.61</v>
      </c>
      <c r="E767" s="532">
        <v>101.31</v>
      </c>
      <c r="F767" s="532">
        <v>26.3</v>
      </c>
      <c r="G767" s="533" t="s">
        <v>3124</v>
      </c>
      <c r="I767" s="529" t="s">
        <v>10023</v>
      </c>
      <c r="J767" s="529" t="s">
        <v>3143</v>
      </c>
      <c r="K767" s="531"/>
      <c r="L767" s="559"/>
    </row>
    <row r="768" spans="1:12" customFormat="1" ht="51" x14ac:dyDescent="0.2">
      <c r="A768" s="529" t="s">
        <v>10024</v>
      </c>
      <c r="B768" s="530" t="s">
        <v>10025</v>
      </c>
      <c r="C768" s="529" t="s">
        <v>8171</v>
      </c>
      <c r="D768" s="532">
        <v>2197</v>
      </c>
      <c r="E768" s="532">
        <v>1924.82</v>
      </c>
      <c r="F768" s="532">
        <v>272.18</v>
      </c>
      <c r="G768" s="533" t="s">
        <v>3138</v>
      </c>
      <c r="I768" s="529" t="s">
        <v>10026</v>
      </c>
      <c r="J768" s="529" t="s">
        <v>3146</v>
      </c>
      <c r="K768" s="531"/>
      <c r="L768" s="559"/>
    </row>
    <row r="769" spans="1:12" customFormat="1" ht="51" x14ac:dyDescent="0.2">
      <c r="A769" s="529" t="s">
        <v>10027</v>
      </c>
      <c r="B769" s="530" t="s">
        <v>10028</v>
      </c>
      <c r="C769" s="529" t="s">
        <v>8171</v>
      </c>
      <c r="D769" s="532">
        <v>173.27</v>
      </c>
      <c r="E769" s="532">
        <v>128.43</v>
      </c>
      <c r="F769" s="532">
        <v>44.84</v>
      </c>
      <c r="G769" s="533" t="s">
        <v>3138</v>
      </c>
      <c r="I769" s="529" t="s">
        <v>10029</v>
      </c>
      <c r="J769" s="529" t="s">
        <v>3149</v>
      </c>
      <c r="K769" s="531"/>
      <c r="L769" s="559"/>
    </row>
    <row r="770" spans="1:12" customFormat="1" ht="38.25" x14ac:dyDescent="0.2">
      <c r="A770" s="529" t="s">
        <v>10030</v>
      </c>
      <c r="B770" s="530" t="s">
        <v>10031</v>
      </c>
      <c r="C770" s="529" t="s">
        <v>8171</v>
      </c>
      <c r="D770" s="532">
        <v>172.85000000000002</v>
      </c>
      <c r="E770" s="532">
        <v>151.05000000000001</v>
      </c>
      <c r="F770" s="532">
        <v>21.8</v>
      </c>
      <c r="G770" s="533" t="s">
        <v>3124</v>
      </c>
      <c r="I770" s="529" t="s">
        <v>10032</v>
      </c>
      <c r="J770" s="529" t="s">
        <v>3152</v>
      </c>
      <c r="K770" s="531"/>
      <c r="L770" s="559"/>
    </row>
    <row r="771" spans="1:12" customFormat="1" ht="38.25" x14ac:dyDescent="0.2">
      <c r="A771" s="529" t="s">
        <v>10033</v>
      </c>
      <c r="B771" s="530" t="s">
        <v>10034</v>
      </c>
      <c r="C771" s="529" t="s">
        <v>8171</v>
      </c>
      <c r="D771" s="532">
        <v>262.2</v>
      </c>
      <c r="E771" s="532">
        <v>240.4</v>
      </c>
      <c r="F771" s="532">
        <v>21.8</v>
      </c>
      <c r="G771" s="533" t="s">
        <v>3124</v>
      </c>
      <c r="I771" s="529" t="s">
        <v>10035</v>
      </c>
      <c r="J771" s="529" t="s">
        <v>3155</v>
      </c>
      <c r="K771" s="531"/>
      <c r="L771" s="559"/>
    </row>
    <row r="772" spans="1:12" customFormat="1" ht="38.25" x14ac:dyDescent="0.2">
      <c r="A772" s="529" t="s">
        <v>10036</v>
      </c>
      <c r="B772" s="530" t="s">
        <v>3159</v>
      </c>
      <c r="C772" s="529" t="s">
        <v>8171</v>
      </c>
      <c r="D772" s="532">
        <v>38.47</v>
      </c>
      <c r="E772" s="532"/>
      <c r="F772" s="532">
        <v>38.47</v>
      </c>
      <c r="G772" s="533" t="s">
        <v>3160</v>
      </c>
      <c r="I772" s="529" t="s">
        <v>10037</v>
      </c>
      <c r="J772" s="529" t="s">
        <v>3158</v>
      </c>
      <c r="K772" s="531"/>
      <c r="L772" s="559"/>
    </row>
    <row r="773" spans="1:12" customFormat="1" ht="38.25" x14ac:dyDescent="0.2">
      <c r="A773" s="529" t="s">
        <v>10038</v>
      </c>
      <c r="B773" s="530" t="s">
        <v>3163</v>
      </c>
      <c r="C773" s="529" t="s">
        <v>8171</v>
      </c>
      <c r="D773" s="532">
        <v>218.65</v>
      </c>
      <c r="E773" s="532"/>
      <c r="F773" s="532">
        <v>218.65</v>
      </c>
      <c r="G773" s="533" t="s">
        <v>3160</v>
      </c>
      <c r="I773" s="529" t="s">
        <v>10039</v>
      </c>
      <c r="J773" s="529" t="s">
        <v>3162</v>
      </c>
      <c r="K773" s="531"/>
      <c r="L773" s="559"/>
    </row>
    <row r="774" spans="1:12" customFormat="1" ht="38.25" x14ac:dyDescent="0.2">
      <c r="A774" s="529" t="s">
        <v>10040</v>
      </c>
      <c r="B774" s="530" t="s">
        <v>10041</v>
      </c>
      <c r="C774" s="529" t="s">
        <v>8171</v>
      </c>
      <c r="D774" s="532">
        <v>316.05</v>
      </c>
      <c r="E774" s="532">
        <v>248.15</v>
      </c>
      <c r="F774" s="532">
        <v>67.900000000000006</v>
      </c>
      <c r="G774" s="533" t="s">
        <v>3124</v>
      </c>
      <c r="I774" s="529" t="s">
        <v>10042</v>
      </c>
      <c r="J774" s="529" t="s">
        <v>3165</v>
      </c>
      <c r="K774" s="531"/>
      <c r="L774" s="559"/>
    </row>
    <row r="775" spans="1:12" customFormat="1" ht="38.25" x14ac:dyDescent="0.2">
      <c r="A775" s="529" t="s">
        <v>10043</v>
      </c>
      <c r="B775" s="530" t="s">
        <v>3169</v>
      </c>
      <c r="C775" s="529" t="s">
        <v>8171</v>
      </c>
      <c r="D775" s="532">
        <v>445.28000000000003</v>
      </c>
      <c r="E775" s="532">
        <v>350.55</v>
      </c>
      <c r="F775" s="532">
        <v>94.73</v>
      </c>
      <c r="G775" s="533" t="s">
        <v>3124</v>
      </c>
      <c r="I775" s="529" t="s">
        <v>10044</v>
      </c>
      <c r="J775" s="529" t="s">
        <v>3168</v>
      </c>
      <c r="K775" s="531"/>
      <c r="L775" s="559"/>
    </row>
    <row r="776" spans="1:12" customFormat="1" ht="51" x14ac:dyDescent="0.2">
      <c r="A776" s="529" t="s">
        <v>10045</v>
      </c>
      <c r="B776" s="530" t="s">
        <v>3172</v>
      </c>
      <c r="C776" s="529" t="s">
        <v>8171</v>
      </c>
      <c r="D776" s="532">
        <v>178.38</v>
      </c>
      <c r="E776" s="532">
        <v>136.41999999999999</v>
      </c>
      <c r="F776" s="532">
        <v>41.96</v>
      </c>
      <c r="G776" s="533" t="s">
        <v>3173</v>
      </c>
      <c r="I776" s="529" t="s">
        <v>10046</v>
      </c>
      <c r="J776" s="529" t="s">
        <v>3171</v>
      </c>
      <c r="K776" s="531"/>
      <c r="L776" s="559"/>
    </row>
    <row r="777" spans="1:12" customFormat="1" ht="51" x14ac:dyDescent="0.2">
      <c r="A777" s="529" t="s">
        <v>10047</v>
      </c>
      <c r="B777" s="530" t="s">
        <v>10048</v>
      </c>
      <c r="C777" s="529" t="s">
        <v>8171</v>
      </c>
      <c r="D777" s="532">
        <v>144.24</v>
      </c>
      <c r="E777" s="532">
        <v>120.2</v>
      </c>
      <c r="F777" s="532">
        <v>24.04</v>
      </c>
      <c r="G777" s="533" t="s">
        <v>3173</v>
      </c>
      <c r="I777" s="529" t="s">
        <v>10049</v>
      </c>
      <c r="J777" s="529" t="s">
        <v>3175</v>
      </c>
      <c r="K777" s="531"/>
      <c r="L777" s="559"/>
    </row>
    <row r="778" spans="1:12" customFormat="1" ht="51" x14ac:dyDescent="0.2">
      <c r="A778" s="529" t="s">
        <v>10050</v>
      </c>
      <c r="B778" s="530" t="s">
        <v>3179</v>
      </c>
      <c r="C778" s="529" t="s">
        <v>8171</v>
      </c>
      <c r="D778" s="532">
        <v>39.96</v>
      </c>
      <c r="E778" s="532">
        <v>23.91</v>
      </c>
      <c r="F778" s="532">
        <v>16.05</v>
      </c>
      <c r="G778" s="533" t="s">
        <v>3173</v>
      </c>
      <c r="I778" s="529" t="s">
        <v>10051</v>
      </c>
      <c r="J778" s="529" t="s">
        <v>3178</v>
      </c>
      <c r="K778" s="531"/>
      <c r="L778" s="559"/>
    </row>
    <row r="779" spans="1:12" customFormat="1" ht="51" x14ac:dyDescent="0.2">
      <c r="A779" s="529" t="s">
        <v>10052</v>
      </c>
      <c r="B779" s="530" t="s">
        <v>10053</v>
      </c>
      <c r="C779" s="529" t="s">
        <v>8171</v>
      </c>
      <c r="D779" s="532">
        <v>128.57999999999998</v>
      </c>
      <c r="E779" s="532">
        <v>88.1</v>
      </c>
      <c r="F779" s="532">
        <v>40.479999999999997</v>
      </c>
      <c r="G779" s="533" t="s">
        <v>3173</v>
      </c>
      <c r="I779" s="529" t="s">
        <v>10054</v>
      </c>
      <c r="J779" s="529" t="s">
        <v>3181</v>
      </c>
      <c r="K779" s="531"/>
      <c r="L779" s="559"/>
    </row>
    <row r="780" spans="1:12" customFormat="1" ht="63.75" x14ac:dyDescent="0.2">
      <c r="A780" s="529" t="s">
        <v>10055</v>
      </c>
      <c r="B780" s="530" t="s">
        <v>3185</v>
      </c>
      <c r="C780" s="529" t="s">
        <v>8171</v>
      </c>
      <c r="D780" s="532">
        <v>28.57</v>
      </c>
      <c r="E780" s="532">
        <v>16.64</v>
      </c>
      <c r="F780" s="532">
        <v>11.93</v>
      </c>
      <c r="G780" s="533" t="s">
        <v>3186</v>
      </c>
      <c r="I780" s="529" t="s">
        <v>10056</v>
      </c>
      <c r="J780" s="529" t="s">
        <v>3184</v>
      </c>
      <c r="K780" s="531"/>
      <c r="L780" s="559"/>
    </row>
    <row r="781" spans="1:12" customFormat="1" ht="51" x14ac:dyDescent="0.2">
      <c r="A781" s="529" t="s">
        <v>10057</v>
      </c>
      <c r="B781" s="530" t="s">
        <v>10058</v>
      </c>
      <c r="C781" s="529" t="s">
        <v>8171</v>
      </c>
      <c r="D781" s="532">
        <v>141.24</v>
      </c>
      <c r="E781" s="532">
        <v>96.16</v>
      </c>
      <c r="F781" s="532">
        <v>45.08</v>
      </c>
      <c r="G781" s="533" t="s">
        <v>3173</v>
      </c>
      <c r="I781" s="529" t="s">
        <v>10059</v>
      </c>
      <c r="J781" s="529" t="s">
        <v>3188</v>
      </c>
      <c r="K781" s="531"/>
      <c r="L781" s="559"/>
    </row>
    <row r="782" spans="1:12" customFormat="1" ht="51" x14ac:dyDescent="0.2">
      <c r="A782" s="529" t="s">
        <v>10060</v>
      </c>
      <c r="B782" s="530" t="s">
        <v>10061</v>
      </c>
      <c r="C782" s="529" t="s">
        <v>8171</v>
      </c>
      <c r="D782" s="532">
        <v>267.63</v>
      </c>
      <c r="E782" s="532">
        <v>134.88999999999999</v>
      </c>
      <c r="F782" s="532">
        <v>132.74</v>
      </c>
      <c r="G782" s="533" t="s">
        <v>3173</v>
      </c>
      <c r="I782" s="529" t="s">
        <v>10062</v>
      </c>
      <c r="J782" s="529" t="s">
        <v>3191</v>
      </c>
      <c r="K782" s="531"/>
      <c r="L782" s="559"/>
    </row>
    <row r="783" spans="1:12" customFormat="1" ht="51" x14ac:dyDescent="0.2">
      <c r="A783" s="529" t="s">
        <v>10063</v>
      </c>
      <c r="B783" s="530" t="s">
        <v>3195</v>
      </c>
      <c r="C783" s="529" t="s">
        <v>8171</v>
      </c>
      <c r="D783" s="532">
        <v>54.78</v>
      </c>
      <c r="E783" s="532">
        <v>46.32</v>
      </c>
      <c r="F783" s="532">
        <v>8.4600000000000009</v>
      </c>
      <c r="G783" s="533" t="s">
        <v>3196</v>
      </c>
      <c r="I783" s="529" t="s">
        <v>10064</v>
      </c>
      <c r="J783" s="529" t="s">
        <v>3194</v>
      </c>
      <c r="K783" s="531"/>
      <c r="L783" s="559"/>
    </row>
    <row r="784" spans="1:12" customFormat="1" ht="51" x14ac:dyDescent="0.2">
      <c r="A784" s="529" t="s">
        <v>10065</v>
      </c>
      <c r="B784" s="530" t="s">
        <v>3199</v>
      </c>
      <c r="C784" s="529" t="s">
        <v>8171</v>
      </c>
      <c r="D784" s="532">
        <v>424.38</v>
      </c>
      <c r="E784" s="532">
        <v>261.81</v>
      </c>
      <c r="F784" s="532">
        <v>162.57</v>
      </c>
      <c r="G784" s="533" t="s">
        <v>3196</v>
      </c>
      <c r="I784" s="529" t="s">
        <v>10066</v>
      </c>
      <c r="J784" s="529" t="s">
        <v>3198</v>
      </c>
      <c r="K784" s="531"/>
      <c r="L784" s="559"/>
    </row>
    <row r="785" spans="1:12" customFormat="1" ht="51" x14ac:dyDescent="0.2">
      <c r="A785" s="529" t="s">
        <v>10067</v>
      </c>
      <c r="B785" s="530" t="s">
        <v>3202</v>
      </c>
      <c r="C785" s="529" t="s">
        <v>8171</v>
      </c>
      <c r="D785" s="532">
        <v>495.11</v>
      </c>
      <c r="E785" s="532">
        <v>296.02999999999997</v>
      </c>
      <c r="F785" s="532">
        <v>199.08</v>
      </c>
      <c r="G785" s="533" t="s">
        <v>3196</v>
      </c>
      <c r="I785" s="529" t="s">
        <v>10068</v>
      </c>
      <c r="J785" s="529" t="s">
        <v>3201</v>
      </c>
      <c r="K785" s="531"/>
      <c r="L785" s="559"/>
    </row>
    <row r="786" spans="1:12" customFormat="1" ht="51" x14ac:dyDescent="0.2">
      <c r="A786" s="529" t="s">
        <v>10069</v>
      </c>
      <c r="B786" s="530" t="s">
        <v>3205</v>
      </c>
      <c r="C786" s="529" t="s">
        <v>8171</v>
      </c>
      <c r="D786" s="532">
        <v>565.84999999999991</v>
      </c>
      <c r="E786" s="532">
        <v>391.4</v>
      </c>
      <c r="F786" s="532">
        <v>174.45</v>
      </c>
      <c r="G786" s="533" t="s">
        <v>3196</v>
      </c>
      <c r="I786" s="529" t="s">
        <v>10070</v>
      </c>
      <c r="J786" s="529" t="s">
        <v>3204</v>
      </c>
      <c r="K786" s="531"/>
      <c r="L786" s="559"/>
    </row>
    <row r="787" spans="1:12" customFormat="1" ht="51" x14ac:dyDescent="0.2">
      <c r="A787" s="529" t="s">
        <v>10071</v>
      </c>
      <c r="B787" s="530" t="s">
        <v>10072</v>
      </c>
      <c r="C787" s="529" t="s">
        <v>8171</v>
      </c>
      <c r="D787" s="532">
        <v>805.83999999999992</v>
      </c>
      <c r="E787" s="532">
        <v>544.54999999999995</v>
      </c>
      <c r="F787" s="532">
        <v>261.29000000000002</v>
      </c>
      <c r="G787" s="533" t="s">
        <v>3196</v>
      </c>
      <c r="I787" s="529" t="s">
        <v>10073</v>
      </c>
      <c r="J787" s="529" t="s">
        <v>3207</v>
      </c>
      <c r="K787" s="531"/>
      <c r="L787" s="559"/>
    </row>
    <row r="788" spans="1:12" customFormat="1" ht="51" x14ac:dyDescent="0.2">
      <c r="A788" s="529" t="s">
        <v>10074</v>
      </c>
      <c r="B788" s="530" t="s">
        <v>10075</v>
      </c>
      <c r="C788" s="529" t="s">
        <v>8171</v>
      </c>
      <c r="D788" s="532">
        <v>945.22</v>
      </c>
      <c r="E788" s="532">
        <v>657.79</v>
      </c>
      <c r="F788" s="532">
        <v>287.43</v>
      </c>
      <c r="G788" s="533" t="s">
        <v>3196</v>
      </c>
      <c r="I788" s="529" t="s">
        <v>10076</v>
      </c>
      <c r="J788" s="529" t="s">
        <v>3210</v>
      </c>
      <c r="K788" s="531"/>
      <c r="L788" s="559"/>
    </row>
    <row r="789" spans="1:12" customFormat="1" ht="51" x14ac:dyDescent="0.2">
      <c r="A789" s="529" t="s">
        <v>10077</v>
      </c>
      <c r="B789" s="530" t="s">
        <v>10078</v>
      </c>
      <c r="C789" s="529" t="s">
        <v>8171</v>
      </c>
      <c r="D789" s="532">
        <v>1140.94</v>
      </c>
      <c r="E789" s="532">
        <v>816.82</v>
      </c>
      <c r="F789" s="532">
        <v>324.12</v>
      </c>
      <c r="G789" s="533" t="s">
        <v>3196</v>
      </c>
      <c r="I789" s="529" t="s">
        <v>10079</v>
      </c>
      <c r="J789" s="529" t="s">
        <v>3213</v>
      </c>
      <c r="K789" s="531"/>
      <c r="L789" s="559"/>
    </row>
    <row r="790" spans="1:12" customFormat="1" ht="51" x14ac:dyDescent="0.2">
      <c r="A790" s="529" t="s">
        <v>10080</v>
      </c>
      <c r="B790" s="530" t="s">
        <v>10081</v>
      </c>
      <c r="C790" s="529" t="s">
        <v>8171</v>
      </c>
      <c r="D790" s="532">
        <v>1308.5</v>
      </c>
      <c r="E790" s="532">
        <v>952.96</v>
      </c>
      <c r="F790" s="532">
        <v>355.54</v>
      </c>
      <c r="G790" s="533" t="s">
        <v>3196</v>
      </c>
      <c r="I790" s="529" t="s">
        <v>10082</v>
      </c>
      <c r="J790" s="529" t="s">
        <v>3216</v>
      </c>
      <c r="K790" s="531"/>
      <c r="L790" s="559"/>
    </row>
    <row r="791" spans="1:12" customFormat="1" ht="63.75" x14ac:dyDescent="0.2">
      <c r="A791" s="529" t="s">
        <v>10083</v>
      </c>
      <c r="B791" s="530" t="s">
        <v>3220</v>
      </c>
      <c r="C791" s="529" t="s">
        <v>8171</v>
      </c>
      <c r="D791" s="532">
        <v>0.78</v>
      </c>
      <c r="E791" s="532">
        <v>0.67</v>
      </c>
      <c r="F791" s="532">
        <v>0.11</v>
      </c>
      <c r="G791" s="533" t="s">
        <v>3221</v>
      </c>
      <c r="I791" s="529" t="s">
        <v>10084</v>
      </c>
      <c r="J791" s="529" t="s">
        <v>3219</v>
      </c>
      <c r="K791" s="531"/>
      <c r="L791" s="559"/>
    </row>
    <row r="792" spans="1:12" customFormat="1" ht="63.75" x14ac:dyDescent="0.2">
      <c r="A792" s="529" t="s">
        <v>10085</v>
      </c>
      <c r="B792" s="530" t="s">
        <v>3224</v>
      </c>
      <c r="C792" s="529" t="s">
        <v>8171</v>
      </c>
      <c r="D792" s="532">
        <v>0.78</v>
      </c>
      <c r="E792" s="532">
        <v>0.67</v>
      </c>
      <c r="F792" s="532">
        <v>0.11</v>
      </c>
      <c r="G792" s="533" t="s">
        <v>3221</v>
      </c>
      <c r="I792" s="529" t="s">
        <v>10086</v>
      </c>
      <c r="J792" s="529" t="s">
        <v>3223</v>
      </c>
      <c r="K792" s="531"/>
      <c r="L792" s="559"/>
    </row>
    <row r="793" spans="1:12" customFormat="1" ht="63.75" x14ac:dyDescent="0.2">
      <c r="A793" s="529" t="s">
        <v>10087</v>
      </c>
      <c r="B793" s="530" t="s">
        <v>3227</v>
      </c>
      <c r="C793" s="529" t="s">
        <v>8171</v>
      </c>
      <c r="D793" s="532">
        <v>5.6</v>
      </c>
      <c r="E793" s="532">
        <v>2.64</v>
      </c>
      <c r="F793" s="532">
        <v>2.96</v>
      </c>
      <c r="G793" s="533" t="s">
        <v>3221</v>
      </c>
      <c r="I793" s="529" t="s">
        <v>10088</v>
      </c>
      <c r="J793" s="529" t="s">
        <v>3226</v>
      </c>
      <c r="K793" s="531"/>
      <c r="L793" s="559"/>
    </row>
    <row r="794" spans="1:12" customFormat="1" ht="63.75" x14ac:dyDescent="0.2">
      <c r="A794" s="529" t="s">
        <v>10089</v>
      </c>
      <c r="B794" s="530" t="s">
        <v>3230</v>
      </c>
      <c r="C794" s="529" t="s">
        <v>8171</v>
      </c>
      <c r="D794" s="532">
        <v>8.14</v>
      </c>
      <c r="E794" s="532">
        <v>3.93</v>
      </c>
      <c r="F794" s="532">
        <v>4.21</v>
      </c>
      <c r="G794" s="533" t="s">
        <v>3221</v>
      </c>
      <c r="I794" s="529" t="s">
        <v>10090</v>
      </c>
      <c r="J794" s="529" t="s">
        <v>3229</v>
      </c>
      <c r="K794" s="531"/>
      <c r="L794" s="559"/>
    </row>
    <row r="795" spans="1:12" customFormat="1" ht="63.75" x14ac:dyDescent="0.2">
      <c r="A795" s="529" t="s">
        <v>10091</v>
      </c>
      <c r="B795" s="530" t="s">
        <v>10092</v>
      </c>
      <c r="C795" s="529" t="s">
        <v>8171</v>
      </c>
      <c r="D795" s="532">
        <v>21.04</v>
      </c>
      <c r="E795" s="532">
        <v>18.03</v>
      </c>
      <c r="F795" s="532">
        <v>3.01</v>
      </c>
      <c r="G795" s="533" t="s">
        <v>3234</v>
      </c>
      <c r="I795" s="529" t="s">
        <v>10093</v>
      </c>
      <c r="J795" s="529" t="s">
        <v>3232</v>
      </c>
      <c r="K795" s="531"/>
      <c r="L795" s="559"/>
    </row>
    <row r="796" spans="1:12" customFormat="1" ht="38.25" x14ac:dyDescent="0.2">
      <c r="A796" s="529" t="s">
        <v>10094</v>
      </c>
      <c r="B796" s="530" t="s">
        <v>3237</v>
      </c>
      <c r="C796" s="529" t="s">
        <v>8171</v>
      </c>
      <c r="D796" s="532">
        <v>47.7</v>
      </c>
      <c r="E796" s="532"/>
      <c r="F796" s="532">
        <v>47.7</v>
      </c>
      <c r="G796" s="533" t="s">
        <v>3238</v>
      </c>
      <c r="I796" s="529" t="s">
        <v>10095</v>
      </c>
      <c r="J796" s="529" t="s">
        <v>3236</v>
      </c>
      <c r="K796" s="531"/>
      <c r="L796" s="559"/>
    </row>
    <row r="797" spans="1:12" customFormat="1" ht="38.25" x14ac:dyDescent="0.2">
      <c r="A797" s="529" t="s">
        <v>10096</v>
      </c>
      <c r="B797" s="530" t="s">
        <v>3241</v>
      </c>
      <c r="C797" s="529" t="s">
        <v>8171</v>
      </c>
      <c r="D797" s="532">
        <v>59.29</v>
      </c>
      <c r="E797" s="532"/>
      <c r="F797" s="532">
        <v>59.29</v>
      </c>
      <c r="G797" s="533" t="s">
        <v>3238</v>
      </c>
      <c r="I797" s="529" t="s">
        <v>10097</v>
      </c>
      <c r="J797" s="529" t="s">
        <v>3240</v>
      </c>
      <c r="K797" s="531"/>
      <c r="L797" s="559"/>
    </row>
    <row r="798" spans="1:12" customFormat="1" ht="38.25" x14ac:dyDescent="0.2">
      <c r="A798" s="529" t="s">
        <v>10098</v>
      </c>
      <c r="B798" s="530" t="s">
        <v>3244</v>
      </c>
      <c r="C798" s="529" t="s">
        <v>8171</v>
      </c>
      <c r="D798" s="532">
        <v>66.45</v>
      </c>
      <c r="E798" s="532"/>
      <c r="F798" s="532">
        <v>66.45</v>
      </c>
      <c r="G798" s="533" t="s">
        <v>3238</v>
      </c>
      <c r="I798" s="529" t="s">
        <v>10099</v>
      </c>
      <c r="J798" s="529" t="s">
        <v>3243</v>
      </c>
      <c r="K798" s="531"/>
      <c r="L798" s="559"/>
    </row>
    <row r="799" spans="1:12" customFormat="1" ht="38.25" x14ac:dyDescent="0.2">
      <c r="A799" s="529" t="s">
        <v>10100</v>
      </c>
      <c r="B799" s="530" t="s">
        <v>3247</v>
      </c>
      <c r="C799" s="529" t="s">
        <v>8171</v>
      </c>
      <c r="D799" s="532">
        <v>72.98</v>
      </c>
      <c r="E799" s="532"/>
      <c r="F799" s="532">
        <v>72.98</v>
      </c>
      <c r="G799" s="533" t="s">
        <v>3238</v>
      </c>
      <c r="I799" s="529" t="s">
        <v>10101</v>
      </c>
      <c r="J799" s="529" t="s">
        <v>3246</v>
      </c>
      <c r="K799" s="531"/>
      <c r="L799" s="559"/>
    </row>
    <row r="800" spans="1:12" customFormat="1" ht="38.25" x14ac:dyDescent="0.2">
      <c r="A800" s="529" t="s">
        <v>10102</v>
      </c>
      <c r="B800" s="530" t="s">
        <v>3250</v>
      </c>
      <c r="C800" s="529" t="s">
        <v>8171</v>
      </c>
      <c r="D800" s="532">
        <v>82.23</v>
      </c>
      <c r="E800" s="532"/>
      <c r="F800" s="532">
        <v>82.23</v>
      </c>
      <c r="G800" s="533" t="s">
        <v>3238</v>
      </c>
      <c r="I800" s="529" t="s">
        <v>10103</v>
      </c>
      <c r="J800" s="529" t="s">
        <v>3249</v>
      </c>
      <c r="K800" s="531"/>
      <c r="L800" s="559"/>
    </row>
    <row r="801" spans="1:12" customFormat="1" ht="38.25" x14ac:dyDescent="0.2">
      <c r="A801" s="529" t="s">
        <v>10104</v>
      </c>
      <c r="B801" s="530" t="s">
        <v>3253</v>
      </c>
      <c r="C801" s="529" t="s">
        <v>8171</v>
      </c>
      <c r="D801" s="532">
        <v>141.38</v>
      </c>
      <c r="E801" s="532"/>
      <c r="F801" s="532">
        <v>141.38</v>
      </c>
      <c r="G801" s="533" t="s">
        <v>3238</v>
      </c>
      <c r="I801" s="529" t="s">
        <v>10105</v>
      </c>
      <c r="J801" s="529" t="s">
        <v>3252</v>
      </c>
      <c r="K801" s="531"/>
      <c r="L801" s="559"/>
    </row>
    <row r="802" spans="1:12" customFormat="1" ht="38.25" x14ac:dyDescent="0.2">
      <c r="A802" s="529" t="s">
        <v>10106</v>
      </c>
      <c r="B802" s="530" t="s">
        <v>10107</v>
      </c>
      <c r="C802" s="529" t="s">
        <v>8171</v>
      </c>
      <c r="D802" s="532">
        <v>286.24</v>
      </c>
      <c r="E802" s="532"/>
      <c r="F802" s="532">
        <v>286.24</v>
      </c>
      <c r="G802" s="533" t="s">
        <v>3238</v>
      </c>
      <c r="I802" s="529" t="s">
        <v>10108</v>
      </c>
      <c r="J802" s="529" t="s">
        <v>3255</v>
      </c>
      <c r="K802" s="531"/>
      <c r="L802" s="559"/>
    </row>
    <row r="803" spans="1:12" customFormat="1" ht="38.25" x14ac:dyDescent="0.2">
      <c r="A803" s="529" t="s">
        <v>10109</v>
      </c>
      <c r="B803" s="530" t="s">
        <v>3259</v>
      </c>
      <c r="C803" s="529" t="s">
        <v>8171</v>
      </c>
      <c r="D803" s="532">
        <v>685.86</v>
      </c>
      <c r="E803" s="532"/>
      <c r="F803" s="532">
        <v>685.86</v>
      </c>
      <c r="G803" s="533" t="s">
        <v>3238</v>
      </c>
      <c r="I803" s="529" t="s">
        <v>10110</v>
      </c>
      <c r="J803" s="529" t="s">
        <v>3258</v>
      </c>
      <c r="K803" s="531"/>
      <c r="L803" s="559"/>
    </row>
    <row r="804" spans="1:12" customFormat="1" ht="51" x14ac:dyDescent="0.2">
      <c r="A804" s="529" t="s">
        <v>10111</v>
      </c>
      <c r="B804" s="530" t="s">
        <v>3262</v>
      </c>
      <c r="C804" s="529" t="s">
        <v>8171</v>
      </c>
      <c r="D804" s="532">
        <v>11.8</v>
      </c>
      <c r="E804" s="532"/>
      <c r="F804" s="532">
        <v>11.8</v>
      </c>
      <c r="G804" s="533" t="s">
        <v>3263</v>
      </c>
      <c r="I804" s="529" t="s">
        <v>10112</v>
      </c>
      <c r="J804" s="529" t="s">
        <v>3261</v>
      </c>
      <c r="K804" s="531"/>
      <c r="L804" s="559"/>
    </row>
    <row r="805" spans="1:12" customFormat="1" ht="38.25" x14ac:dyDescent="0.2">
      <c r="A805" s="529" t="s">
        <v>10113</v>
      </c>
      <c r="B805" s="530" t="s">
        <v>10114</v>
      </c>
      <c r="C805" s="529" t="s">
        <v>8171</v>
      </c>
      <c r="D805" s="532">
        <v>333.34000000000003</v>
      </c>
      <c r="E805" s="532">
        <v>242.53</v>
      </c>
      <c r="F805" s="532">
        <v>90.81</v>
      </c>
      <c r="G805" s="533" t="s">
        <v>3238</v>
      </c>
      <c r="I805" s="529" t="s">
        <v>10115</v>
      </c>
      <c r="J805" s="529" t="s">
        <v>3265</v>
      </c>
      <c r="K805" s="531"/>
      <c r="L805" s="559"/>
    </row>
    <row r="806" spans="1:12" customFormat="1" ht="38.25" x14ac:dyDescent="0.2">
      <c r="A806" s="529" t="s">
        <v>10116</v>
      </c>
      <c r="B806" s="530" t="s">
        <v>10117</v>
      </c>
      <c r="C806" s="529" t="s">
        <v>8171</v>
      </c>
      <c r="D806" s="532">
        <v>64.820000000000007</v>
      </c>
      <c r="E806" s="532">
        <v>60.63</v>
      </c>
      <c r="F806" s="532">
        <v>4.1900000000000004</v>
      </c>
      <c r="G806" s="533" t="s">
        <v>3238</v>
      </c>
      <c r="I806" s="529" t="s">
        <v>10118</v>
      </c>
      <c r="J806" s="529" t="s">
        <v>3268</v>
      </c>
      <c r="K806" s="531"/>
      <c r="L806" s="559"/>
    </row>
    <row r="807" spans="1:12" customFormat="1" ht="63.75" x14ac:dyDescent="0.2">
      <c r="A807" s="529" t="s">
        <v>10119</v>
      </c>
      <c r="B807" s="530" t="s">
        <v>10120</v>
      </c>
      <c r="C807" s="529" t="s">
        <v>8171</v>
      </c>
      <c r="D807" s="532">
        <v>126.21000000000001</v>
      </c>
      <c r="E807" s="532">
        <v>120.2</v>
      </c>
      <c r="F807" s="532">
        <v>6.01</v>
      </c>
      <c r="G807" s="533" t="s">
        <v>3273</v>
      </c>
      <c r="I807" s="529" t="s">
        <v>10121</v>
      </c>
      <c r="J807" s="529" t="s">
        <v>3271</v>
      </c>
      <c r="K807" s="531"/>
      <c r="L807" s="559"/>
    </row>
    <row r="808" spans="1:12" customFormat="1" ht="63.75" x14ac:dyDescent="0.2">
      <c r="A808" s="529" t="s">
        <v>10122</v>
      </c>
      <c r="B808" s="530" t="s">
        <v>10123</v>
      </c>
      <c r="C808" s="529" t="s">
        <v>8171</v>
      </c>
      <c r="D808" s="532">
        <v>72.72</v>
      </c>
      <c r="E808" s="532">
        <v>72.12</v>
      </c>
      <c r="F808" s="532">
        <v>0.6</v>
      </c>
      <c r="G808" s="533" t="s">
        <v>3277</v>
      </c>
      <c r="I808" s="529" t="s">
        <v>10124</v>
      </c>
      <c r="J808" s="529" t="s">
        <v>3275</v>
      </c>
      <c r="K808" s="531"/>
      <c r="L808" s="559"/>
    </row>
    <row r="809" spans="1:12" customFormat="1" ht="63.75" x14ac:dyDescent="0.2">
      <c r="A809" s="529" t="s">
        <v>10125</v>
      </c>
      <c r="B809" s="530" t="s">
        <v>10126</v>
      </c>
      <c r="C809" s="529" t="s">
        <v>8171</v>
      </c>
      <c r="D809" s="532">
        <v>30.049999999999997</v>
      </c>
      <c r="E809" s="532">
        <v>24.04</v>
      </c>
      <c r="F809" s="532">
        <v>6.01</v>
      </c>
      <c r="G809" s="533" t="s">
        <v>3281</v>
      </c>
      <c r="I809" s="529" t="s">
        <v>10127</v>
      </c>
      <c r="J809" s="529" t="s">
        <v>3279</v>
      </c>
      <c r="K809" s="531"/>
      <c r="L809" s="559"/>
    </row>
    <row r="810" spans="1:12" customFormat="1" ht="38.25" x14ac:dyDescent="0.2">
      <c r="A810" s="529" t="s">
        <v>10128</v>
      </c>
      <c r="B810" s="530" t="s">
        <v>3284</v>
      </c>
      <c r="C810" s="529" t="s">
        <v>8171</v>
      </c>
      <c r="D810" s="532">
        <v>57.230000000000004</v>
      </c>
      <c r="E810" s="532">
        <v>34.340000000000003</v>
      </c>
      <c r="F810" s="532">
        <v>22.89</v>
      </c>
      <c r="G810" s="533" t="s">
        <v>3238</v>
      </c>
      <c r="I810" s="529" t="s">
        <v>10129</v>
      </c>
      <c r="J810" s="529" t="s">
        <v>3283</v>
      </c>
      <c r="K810" s="531"/>
      <c r="L810" s="559"/>
    </row>
    <row r="811" spans="1:12" customFormat="1" ht="63.75" x14ac:dyDescent="0.2">
      <c r="A811" s="529" t="s">
        <v>10130</v>
      </c>
      <c r="B811" s="530" t="s">
        <v>3287</v>
      </c>
      <c r="C811" s="529" t="s">
        <v>8171</v>
      </c>
      <c r="D811" s="532">
        <v>20.6</v>
      </c>
      <c r="E811" s="532">
        <v>11.86</v>
      </c>
      <c r="F811" s="532">
        <v>8.74</v>
      </c>
      <c r="G811" s="533" t="s">
        <v>3288</v>
      </c>
      <c r="I811" s="529" t="s">
        <v>10131</v>
      </c>
      <c r="J811" s="529" t="s">
        <v>3286</v>
      </c>
      <c r="K811" s="531"/>
      <c r="L811" s="559"/>
    </row>
    <row r="812" spans="1:12" customFormat="1" ht="76.5" x14ac:dyDescent="0.2">
      <c r="A812" s="529" t="s">
        <v>10132</v>
      </c>
      <c r="B812" s="530" t="s">
        <v>10133</v>
      </c>
      <c r="C812" s="529" t="s">
        <v>8171</v>
      </c>
      <c r="D812" s="532">
        <v>374.41999999999996</v>
      </c>
      <c r="E812" s="532">
        <v>305.14999999999998</v>
      </c>
      <c r="F812" s="532">
        <v>69.27</v>
      </c>
      <c r="G812" s="533" t="s">
        <v>3292</v>
      </c>
      <c r="I812" s="529" t="s">
        <v>10134</v>
      </c>
      <c r="J812" s="529" t="s">
        <v>3290</v>
      </c>
      <c r="K812" s="531"/>
      <c r="L812" s="559"/>
    </row>
    <row r="813" spans="1:12" customFormat="1" ht="51" x14ac:dyDescent="0.2">
      <c r="A813" s="529" t="s">
        <v>10135</v>
      </c>
      <c r="B813" s="530" t="s">
        <v>3295</v>
      </c>
      <c r="C813" s="529" t="s">
        <v>8171</v>
      </c>
      <c r="D813" s="532">
        <v>130.72</v>
      </c>
      <c r="E813" s="532">
        <v>129.22</v>
      </c>
      <c r="F813" s="532">
        <v>1.5</v>
      </c>
      <c r="G813" s="533" t="s">
        <v>3296</v>
      </c>
      <c r="I813" s="529" t="s">
        <v>10136</v>
      </c>
      <c r="J813" s="529" t="s">
        <v>3294</v>
      </c>
      <c r="K813" s="531"/>
      <c r="L813" s="559"/>
    </row>
    <row r="814" spans="1:12" customFormat="1" ht="51" x14ac:dyDescent="0.2">
      <c r="A814" s="529" t="s">
        <v>10137</v>
      </c>
      <c r="B814" s="530" t="s">
        <v>3299</v>
      </c>
      <c r="C814" s="529" t="s">
        <v>8171</v>
      </c>
      <c r="D814" s="532">
        <v>94.66</v>
      </c>
      <c r="E814" s="532">
        <v>93.16</v>
      </c>
      <c r="F814" s="532">
        <v>1.5</v>
      </c>
      <c r="G814" s="533" t="s">
        <v>3296</v>
      </c>
      <c r="I814" s="529" t="s">
        <v>10138</v>
      </c>
      <c r="J814" s="529" t="s">
        <v>3298</v>
      </c>
      <c r="K814" s="531"/>
      <c r="L814" s="559"/>
    </row>
    <row r="815" spans="1:12" customFormat="1" ht="38.25" x14ac:dyDescent="0.2">
      <c r="A815" s="529" t="s">
        <v>10139</v>
      </c>
      <c r="B815" s="530" t="s">
        <v>10140</v>
      </c>
      <c r="C815" s="529" t="s">
        <v>8171</v>
      </c>
      <c r="D815" s="532">
        <v>77.67</v>
      </c>
      <c r="E815" s="532">
        <v>44.4</v>
      </c>
      <c r="F815" s="532">
        <v>33.270000000000003</v>
      </c>
      <c r="G815" s="533" t="s">
        <v>3303</v>
      </c>
      <c r="I815" s="529" t="s">
        <v>10141</v>
      </c>
      <c r="J815" s="529" t="s">
        <v>3301</v>
      </c>
      <c r="K815" s="531"/>
      <c r="L815" s="559"/>
    </row>
    <row r="816" spans="1:12" customFormat="1" ht="38.25" x14ac:dyDescent="0.2">
      <c r="A816" s="529" t="s">
        <v>10142</v>
      </c>
      <c r="B816" s="530" t="s">
        <v>10143</v>
      </c>
      <c r="C816" s="529" t="s">
        <v>8171</v>
      </c>
      <c r="D816" s="532">
        <v>66.11</v>
      </c>
      <c r="E816" s="532">
        <v>60.1</v>
      </c>
      <c r="F816" s="532">
        <v>6.01</v>
      </c>
      <c r="G816" s="533" t="s">
        <v>3303</v>
      </c>
      <c r="I816" s="529" t="s">
        <v>10144</v>
      </c>
      <c r="J816" s="529" t="s">
        <v>3305</v>
      </c>
      <c r="K816" s="531"/>
      <c r="L816" s="559"/>
    </row>
    <row r="817" spans="1:12" customFormat="1" ht="38.25" x14ac:dyDescent="0.2">
      <c r="A817" s="529" t="s">
        <v>10145</v>
      </c>
      <c r="B817" s="530" t="s">
        <v>10146</v>
      </c>
      <c r="C817" s="529" t="s">
        <v>8171</v>
      </c>
      <c r="D817" s="532">
        <v>150.16999999999999</v>
      </c>
      <c r="E817" s="532">
        <v>59.43</v>
      </c>
      <c r="F817" s="532">
        <v>90.74</v>
      </c>
      <c r="G817" s="533" t="s">
        <v>3303</v>
      </c>
      <c r="I817" s="529" t="s">
        <v>10147</v>
      </c>
      <c r="J817" s="529" t="s">
        <v>3308</v>
      </c>
      <c r="K817" s="531"/>
      <c r="L817" s="559"/>
    </row>
    <row r="818" spans="1:12" customFormat="1" ht="38.25" x14ac:dyDescent="0.2">
      <c r="A818" s="529" t="s">
        <v>10148</v>
      </c>
      <c r="B818" s="530" t="s">
        <v>3312</v>
      </c>
      <c r="C818" s="529" t="s">
        <v>8171</v>
      </c>
      <c r="D818" s="532">
        <v>36.06</v>
      </c>
      <c r="E818" s="532">
        <v>30.05</v>
      </c>
      <c r="F818" s="532">
        <v>6.01</v>
      </c>
      <c r="G818" s="533" t="s">
        <v>3303</v>
      </c>
      <c r="I818" s="529" t="s">
        <v>10149</v>
      </c>
      <c r="J818" s="529" t="s">
        <v>3311</v>
      </c>
      <c r="K818" s="531"/>
      <c r="L818" s="559"/>
    </row>
    <row r="819" spans="1:12" customFormat="1" ht="38.25" x14ac:dyDescent="0.2">
      <c r="A819" s="529" t="s">
        <v>10150</v>
      </c>
      <c r="B819" s="530" t="s">
        <v>10151</v>
      </c>
      <c r="C819" s="529" t="s">
        <v>8171</v>
      </c>
      <c r="D819" s="532">
        <v>59.269999999999996</v>
      </c>
      <c r="E819" s="532">
        <v>38.729999999999997</v>
      </c>
      <c r="F819" s="532">
        <v>20.54</v>
      </c>
      <c r="G819" s="533" t="s">
        <v>3303</v>
      </c>
      <c r="I819" s="529" t="s">
        <v>10152</v>
      </c>
      <c r="J819" s="529" t="s">
        <v>3314</v>
      </c>
      <c r="K819" s="531"/>
      <c r="L819" s="559"/>
    </row>
    <row r="820" spans="1:12" customFormat="1" ht="38.25" x14ac:dyDescent="0.2">
      <c r="A820" s="529" t="s">
        <v>10153</v>
      </c>
      <c r="B820" s="530" t="s">
        <v>3318</v>
      </c>
      <c r="C820" s="529" t="s">
        <v>8171</v>
      </c>
      <c r="D820" s="532">
        <v>43.019999999999996</v>
      </c>
      <c r="E820" s="532">
        <v>32.159999999999997</v>
      </c>
      <c r="F820" s="532">
        <v>10.86</v>
      </c>
      <c r="G820" s="533" t="s">
        <v>3303</v>
      </c>
      <c r="I820" s="529" t="s">
        <v>10154</v>
      </c>
      <c r="J820" s="529" t="s">
        <v>3317</v>
      </c>
      <c r="K820" s="531"/>
      <c r="L820" s="559"/>
    </row>
    <row r="821" spans="1:12" customFormat="1" ht="38.25" x14ac:dyDescent="0.2">
      <c r="A821" s="529" t="s">
        <v>10155</v>
      </c>
      <c r="B821" s="530" t="s">
        <v>10156</v>
      </c>
      <c r="C821" s="529" t="s">
        <v>8171</v>
      </c>
      <c r="D821" s="532">
        <v>82.98</v>
      </c>
      <c r="E821" s="532">
        <v>72.12</v>
      </c>
      <c r="F821" s="532">
        <v>10.86</v>
      </c>
      <c r="G821" s="533" t="s">
        <v>3303</v>
      </c>
      <c r="I821" s="529" t="s">
        <v>10157</v>
      </c>
      <c r="J821" s="529" t="s">
        <v>3320</v>
      </c>
      <c r="K821" s="531"/>
      <c r="L821" s="559"/>
    </row>
    <row r="822" spans="1:12" customFormat="1" ht="51" x14ac:dyDescent="0.2">
      <c r="A822" s="529" t="s">
        <v>10158</v>
      </c>
      <c r="B822" s="530" t="s">
        <v>10159</v>
      </c>
      <c r="C822" s="529" t="s">
        <v>8171</v>
      </c>
      <c r="D822" s="532">
        <v>359.17</v>
      </c>
      <c r="E822" s="532">
        <v>349.17</v>
      </c>
      <c r="F822" s="532">
        <v>10</v>
      </c>
      <c r="G822" s="533" t="s">
        <v>3196</v>
      </c>
      <c r="I822" s="529" t="s">
        <v>10160</v>
      </c>
      <c r="J822" s="529" t="s">
        <v>3323</v>
      </c>
      <c r="K822" s="531"/>
      <c r="L822" s="559"/>
    </row>
    <row r="823" spans="1:12" customFormat="1" ht="51" x14ac:dyDescent="0.2">
      <c r="A823" s="529" t="s">
        <v>10161</v>
      </c>
      <c r="B823" s="530" t="s">
        <v>10162</v>
      </c>
      <c r="C823" s="529" t="s">
        <v>8171</v>
      </c>
      <c r="D823" s="532">
        <v>770</v>
      </c>
      <c r="E823" s="532">
        <v>740</v>
      </c>
      <c r="F823" s="532">
        <v>30</v>
      </c>
      <c r="G823" s="533" t="s">
        <v>3196</v>
      </c>
      <c r="I823" s="529" t="s">
        <v>10163</v>
      </c>
      <c r="J823" s="529" t="s">
        <v>3326</v>
      </c>
      <c r="K823" s="531"/>
      <c r="L823" s="559"/>
    </row>
    <row r="824" spans="1:12" customFormat="1" ht="51" x14ac:dyDescent="0.2">
      <c r="A824" s="529" t="s">
        <v>10164</v>
      </c>
      <c r="B824" s="530" t="s">
        <v>10165</v>
      </c>
      <c r="C824" s="529" t="s">
        <v>8171</v>
      </c>
      <c r="D824" s="532">
        <v>29</v>
      </c>
      <c r="E824" s="532">
        <v>24</v>
      </c>
      <c r="F824" s="532">
        <v>5</v>
      </c>
      <c r="G824" s="533" t="s">
        <v>3196</v>
      </c>
      <c r="I824" s="529" t="s">
        <v>10166</v>
      </c>
      <c r="J824" s="529" t="s">
        <v>3329</v>
      </c>
      <c r="K824" s="531"/>
      <c r="L824" s="559"/>
    </row>
    <row r="825" spans="1:12" customFormat="1" ht="38.25" x14ac:dyDescent="0.2">
      <c r="A825" s="529" t="s">
        <v>10167</v>
      </c>
      <c r="B825" s="530" t="s">
        <v>3348</v>
      </c>
      <c r="C825" s="529" t="s">
        <v>8171</v>
      </c>
      <c r="D825" s="532">
        <v>1075</v>
      </c>
      <c r="E825" s="532"/>
      <c r="F825" s="532">
        <v>1075</v>
      </c>
      <c r="G825" s="533" t="s">
        <v>3349</v>
      </c>
      <c r="I825" s="529" t="s">
        <v>10168</v>
      </c>
      <c r="J825" s="529" t="s">
        <v>3347</v>
      </c>
      <c r="K825" s="531"/>
      <c r="L825" s="559"/>
    </row>
    <row r="826" spans="1:12" customFormat="1" ht="89.25" x14ac:dyDescent="0.2">
      <c r="A826" s="529" t="s">
        <v>10169</v>
      </c>
      <c r="B826" s="530" t="s">
        <v>3352</v>
      </c>
      <c r="C826" s="529" t="s">
        <v>8171</v>
      </c>
      <c r="D826" s="532">
        <v>543.82000000000005</v>
      </c>
      <c r="E826" s="532">
        <v>326.29000000000002</v>
      </c>
      <c r="F826" s="532">
        <v>217.53</v>
      </c>
      <c r="G826" s="533" t="s">
        <v>3353</v>
      </c>
      <c r="I826" s="529" t="s">
        <v>10170</v>
      </c>
      <c r="J826" s="529" t="s">
        <v>3351</v>
      </c>
      <c r="K826" s="531"/>
      <c r="L826" s="559"/>
    </row>
    <row r="827" spans="1:12" customFormat="1" ht="51" x14ac:dyDescent="0.2">
      <c r="A827" s="529" t="s">
        <v>10171</v>
      </c>
      <c r="B827" s="530" t="s">
        <v>3356</v>
      </c>
      <c r="C827" s="529" t="s">
        <v>8171</v>
      </c>
      <c r="D827" s="532">
        <v>543.82000000000005</v>
      </c>
      <c r="E827" s="532">
        <v>326.29000000000002</v>
      </c>
      <c r="F827" s="532">
        <v>217.53</v>
      </c>
      <c r="G827" s="533" t="s">
        <v>3357</v>
      </c>
      <c r="I827" s="529" t="s">
        <v>10172</v>
      </c>
      <c r="J827" s="529" t="s">
        <v>3355</v>
      </c>
      <c r="K827" s="531"/>
      <c r="L827" s="559"/>
    </row>
    <row r="828" spans="1:12" customFormat="1" ht="63.75" x14ac:dyDescent="0.2">
      <c r="A828" s="529" t="s">
        <v>10173</v>
      </c>
      <c r="B828" s="530" t="s">
        <v>3364</v>
      </c>
      <c r="C828" s="529" t="s">
        <v>8171</v>
      </c>
      <c r="D828" s="532">
        <v>12.81</v>
      </c>
      <c r="E828" s="532"/>
      <c r="F828" s="532">
        <v>12.81</v>
      </c>
      <c r="G828" s="533" t="s">
        <v>10174</v>
      </c>
      <c r="I828" s="529" t="s">
        <v>10175</v>
      </c>
      <c r="J828" s="529" t="s">
        <v>3363</v>
      </c>
      <c r="K828" s="531"/>
      <c r="L828" s="559"/>
    </row>
    <row r="829" spans="1:12" customFormat="1" ht="25.5" x14ac:dyDescent="0.2">
      <c r="A829" s="529" t="s">
        <v>10176</v>
      </c>
      <c r="B829" s="530" t="s">
        <v>3367</v>
      </c>
      <c r="C829" s="529" t="s">
        <v>8171</v>
      </c>
      <c r="D829" s="532">
        <v>122.4</v>
      </c>
      <c r="E829" s="532"/>
      <c r="F829" s="532">
        <v>122.4</v>
      </c>
      <c r="G829" s="533" t="s">
        <v>3361</v>
      </c>
      <c r="I829" s="529" t="s">
        <v>10177</v>
      </c>
      <c r="J829" s="529" t="s">
        <v>3366</v>
      </c>
      <c r="K829" s="531"/>
      <c r="L829" s="559"/>
    </row>
    <row r="830" spans="1:12" customFormat="1" ht="51" x14ac:dyDescent="0.2">
      <c r="A830" s="529" t="s">
        <v>10178</v>
      </c>
      <c r="B830" s="530" t="s">
        <v>3374</v>
      </c>
      <c r="C830" s="529" t="s">
        <v>8171</v>
      </c>
      <c r="D830" s="532">
        <v>456</v>
      </c>
      <c r="E830" s="532"/>
      <c r="F830" s="532">
        <v>456</v>
      </c>
      <c r="G830" s="533" t="s">
        <v>3375</v>
      </c>
      <c r="I830" s="529" t="s">
        <v>10179</v>
      </c>
      <c r="J830" s="529" t="s">
        <v>3373</v>
      </c>
      <c r="K830" s="531"/>
      <c r="L830" s="559"/>
    </row>
    <row r="831" spans="1:12" customFormat="1" ht="127.5" x14ac:dyDescent="0.2">
      <c r="A831" s="529" t="s">
        <v>10180</v>
      </c>
      <c r="B831" s="530" t="s">
        <v>3378</v>
      </c>
      <c r="C831" s="529" t="s">
        <v>8171</v>
      </c>
      <c r="D831" s="532">
        <v>950</v>
      </c>
      <c r="E831" s="532"/>
      <c r="F831" s="532">
        <v>950</v>
      </c>
      <c r="G831" s="533" t="s">
        <v>3379</v>
      </c>
      <c r="I831" s="529" t="s">
        <v>10181</v>
      </c>
      <c r="J831" s="529" t="s">
        <v>3377</v>
      </c>
      <c r="K831" s="531"/>
      <c r="L831" s="559"/>
    </row>
    <row r="832" spans="1:12" customFormat="1" ht="114.75" x14ac:dyDescent="0.2">
      <c r="A832" s="529" t="s">
        <v>10182</v>
      </c>
      <c r="B832" s="530" t="s">
        <v>3382</v>
      </c>
      <c r="C832" s="529" t="s">
        <v>8171</v>
      </c>
      <c r="D832" s="532">
        <v>760.8</v>
      </c>
      <c r="E832" s="532"/>
      <c r="F832" s="532">
        <v>760.8</v>
      </c>
      <c r="G832" s="533" t="s">
        <v>3383</v>
      </c>
      <c r="I832" s="529" t="s">
        <v>10183</v>
      </c>
      <c r="J832" s="529" t="s">
        <v>3381</v>
      </c>
      <c r="K832" s="531"/>
      <c r="L832" s="559"/>
    </row>
    <row r="833" spans="1:12" customFormat="1" ht="38.25" x14ac:dyDescent="0.2">
      <c r="A833" s="529" t="s">
        <v>10184</v>
      </c>
      <c r="B833" s="530" t="s">
        <v>3386</v>
      </c>
      <c r="C833" s="529" t="s">
        <v>8171</v>
      </c>
      <c r="D833" s="532">
        <v>424.4</v>
      </c>
      <c r="E833" s="532"/>
      <c r="F833" s="532">
        <v>424.4</v>
      </c>
      <c r="G833" s="533" t="s">
        <v>3387</v>
      </c>
      <c r="I833" s="529" t="s">
        <v>10185</v>
      </c>
      <c r="J833" s="529" t="s">
        <v>3385</v>
      </c>
      <c r="K833" s="531"/>
      <c r="L833" s="559"/>
    </row>
    <row r="834" spans="1:12" customFormat="1" ht="76.5" x14ac:dyDescent="0.2">
      <c r="A834" s="529" t="s">
        <v>10186</v>
      </c>
      <c r="B834" s="530" t="s">
        <v>10187</v>
      </c>
      <c r="C834" s="529" t="s">
        <v>8171</v>
      </c>
      <c r="D834" s="532">
        <v>250</v>
      </c>
      <c r="E834" s="532"/>
      <c r="F834" s="532">
        <v>250</v>
      </c>
      <c r="G834" s="533" t="s">
        <v>3391</v>
      </c>
      <c r="I834" s="529" t="s">
        <v>10188</v>
      </c>
      <c r="J834" s="529" t="s">
        <v>3389</v>
      </c>
      <c r="K834" s="531"/>
      <c r="L834" s="559"/>
    </row>
    <row r="835" spans="1:12" customFormat="1" ht="51" x14ac:dyDescent="0.2">
      <c r="A835" s="529" t="s">
        <v>10189</v>
      </c>
      <c r="B835" s="530" t="s">
        <v>3394</v>
      </c>
      <c r="C835" s="529" t="s">
        <v>8171</v>
      </c>
      <c r="D835" s="532">
        <v>300.8</v>
      </c>
      <c r="E835" s="532"/>
      <c r="F835" s="532">
        <v>300.8</v>
      </c>
      <c r="G835" s="533" t="s">
        <v>3395</v>
      </c>
      <c r="I835" s="529" t="s">
        <v>10190</v>
      </c>
      <c r="J835" s="529" t="s">
        <v>3393</v>
      </c>
      <c r="K835" s="531"/>
      <c r="L835" s="559"/>
    </row>
    <row r="836" spans="1:12" customFormat="1" ht="38.25" x14ac:dyDescent="0.2">
      <c r="A836" s="529" t="s">
        <v>10191</v>
      </c>
      <c r="B836" s="530" t="s">
        <v>3398</v>
      </c>
      <c r="C836" s="529" t="s">
        <v>8171</v>
      </c>
      <c r="D836" s="532">
        <v>290.39999999999998</v>
      </c>
      <c r="E836" s="532"/>
      <c r="F836" s="532">
        <v>290.39999999999998</v>
      </c>
      <c r="G836" s="533" t="s">
        <v>3399</v>
      </c>
      <c r="I836" s="529" t="s">
        <v>10192</v>
      </c>
      <c r="J836" s="529" t="s">
        <v>3397</v>
      </c>
      <c r="K836" s="531"/>
      <c r="L836" s="559"/>
    </row>
    <row r="837" spans="1:12" customFormat="1" ht="25.5" x14ac:dyDescent="0.2">
      <c r="A837" s="529" t="s">
        <v>10193</v>
      </c>
      <c r="B837" s="530" t="s">
        <v>3402</v>
      </c>
      <c r="C837" s="529" t="s">
        <v>8171</v>
      </c>
      <c r="D837" s="532">
        <v>456</v>
      </c>
      <c r="E837" s="532"/>
      <c r="F837" s="532">
        <v>456</v>
      </c>
      <c r="G837" s="533" t="s">
        <v>3403</v>
      </c>
      <c r="I837" s="529" t="s">
        <v>10194</v>
      </c>
      <c r="J837" s="529" t="s">
        <v>3401</v>
      </c>
      <c r="K837" s="531"/>
      <c r="L837" s="559"/>
    </row>
    <row r="838" spans="1:12" customFormat="1" ht="38.25" x14ac:dyDescent="0.2">
      <c r="A838" s="529" t="s">
        <v>10195</v>
      </c>
      <c r="B838" s="530" t="s">
        <v>3406</v>
      </c>
      <c r="C838" s="529" t="s">
        <v>8171</v>
      </c>
      <c r="D838" s="532">
        <v>977</v>
      </c>
      <c r="E838" s="532">
        <v>341.95</v>
      </c>
      <c r="F838" s="532">
        <v>635.04999999999995</v>
      </c>
      <c r="G838" s="533" t="s">
        <v>10196</v>
      </c>
      <c r="I838" s="529" t="s">
        <v>10197</v>
      </c>
      <c r="J838" s="529" t="s">
        <v>3405</v>
      </c>
      <c r="K838" s="531"/>
      <c r="L838" s="559"/>
    </row>
    <row r="839" spans="1:12" customFormat="1" ht="38.25" x14ac:dyDescent="0.2">
      <c r="A839" s="529" t="s">
        <v>10198</v>
      </c>
      <c r="B839" s="530" t="s">
        <v>3410</v>
      </c>
      <c r="C839" s="529" t="s">
        <v>8171</v>
      </c>
      <c r="D839" s="532">
        <v>977</v>
      </c>
      <c r="E839" s="532">
        <v>341.95</v>
      </c>
      <c r="F839" s="532">
        <v>635.04999999999995</v>
      </c>
      <c r="G839" s="533" t="s">
        <v>10199</v>
      </c>
      <c r="I839" s="529" t="s">
        <v>10200</v>
      </c>
      <c r="J839" s="529" t="s">
        <v>3409</v>
      </c>
      <c r="K839" s="531"/>
      <c r="L839" s="559"/>
    </row>
    <row r="840" spans="1:12" customFormat="1" ht="38.25" x14ac:dyDescent="0.2">
      <c r="A840" s="529" t="s">
        <v>10201</v>
      </c>
      <c r="B840" s="530" t="s">
        <v>3414</v>
      </c>
      <c r="C840" s="529" t="s">
        <v>8171</v>
      </c>
      <c r="D840" s="532">
        <v>575</v>
      </c>
      <c r="E840" s="532">
        <v>201.25</v>
      </c>
      <c r="F840" s="532">
        <v>373.75</v>
      </c>
      <c r="G840" s="533" t="s">
        <v>10202</v>
      </c>
      <c r="I840" s="529" t="s">
        <v>10203</v>
      </c>
      <c r="J840" s="529" t="s">
        <v>3413</v>
      </c>
      <c r="K840" s="531"/>
      <c r="L840" s="559"/>
    </row>
    <row r="841" spans="1:12" customFormat="1" ht="76.5" x14ac:dyDescent="0.2">
      <c r="A841" s="529" t="s">
        <v>10204</v>
      </c>
      <c r="B841" s="530" t="s">
        <v>3450</v>
      </c>
      <c r="C841" s="529" t="s">
        <v>8171</v>
      </c>
      <c r="D841" s="532">
        <v>380</v>
      </c>
      <c r="E841" s="532"/>
      <c r="F841" s="532">
        <v>380</v>
      </c>
      <c r="G841" s="533" t="s">
        <v>3451</v>
      </c>
      <c r="I841" s="529" t="s">
        <v>10205</v>
      </c>
      <c r="J841" s="529" t="s">
        <v>3449</v>
      </c>
      <c r="K841" s="531"/>
      <c r="L841" s="559"/>
    </row>
    <row r="842" spans="1:12" customFormat="1" ht="114.75" x14ac:dyDescent="0.2">
      <c r="A842" s="529" t="s">
        <v>10206</v>
      </c>
      <c r="B842" s="530" t="s">
        <v>3454</v>
      </c>
      <c r="C842" s="529" t="s">
        <v>8171</v>
      </c>
      <c r="D842" s="532">
        <v>280</v>
      </c>
      <c r="E842" s="532"/>
      <c r="F842" s="532">
        <v>280</v>
      </c>
      <c r="G842" s="533" t="s">
        <v>10207</v>
      </c>
      <c r="I842" s="529" t="s">
        <v>10208</v>
      </c>
      <c r="J842" s="529" t="s">
        <v>12525</v>
      </c>
      <c r="K842" s="531"/>
      <c r="L842" s="559"/>
    </row>
    <row r="843" spans="1:12" customFormat="1" ht="114.75" x14ac:dyDescent="0.2">
      <c r="A843" s="529" t="s">
        <v>10209</v>
      </c>
      <c r="B843" s="530" t="s">
        <v>10210</v>
      </c>
      <c r="C843" s="529" t="s">
        <v>8171</v>
      </c>
      <c r="D843" s="532">
        <v>190</v>
      </c>
      <c r="E843" s="532"/>
      <c r="F843" s="532">
        <v>190</v>
      </c>
      <c r="G843" s="533" t="s">
        <v>10211</v>
      </c>
      <c r="I843" s="529" t="s">
        <v>10212</v>
      </c>
      <c r="J843" s="529" t="s">
        <v>3449</v>
      </c>
      <c r="K843" s="531"/>
      <c r="L843" s="559"/>
    </row>
    <row r="844" spans="1:12" customFormat="1" ht="114.75" x14ac:dyDescent="0.2">
      <c r="A844" s="529" t="s">
        <v>10213</v>
      </c>
      <c r="B844" s="530" t="s">
        <v>3462</v>
      </c>
      <c r="C844" s="529" t="s">
        <v>8171</v>
      </c>
      <c r="D844" s="532">
        <v>260</v>
      </c>
      <c r="E844" s="532"/>
      <c r="F844" s="532">
        <v>260</v>
      </c>
      <c r="G844" s="533" t="s">
        <v>10214</v>
      </c>
      <c r="I844" s="529" t="s">
        <v>10215</v>
      </c>
      <c r="J844" s="529" t="s">
        <v>3461</v>
      </c>
      <c r="K844" s="531"/>
      <c r="L844" s="559"/>
    </row>
    <row r="845" spans="1:12" customFormat="1" ht="102" x14ac:dyDescent="0.2">
      <c r="A845" s="529" t="s">
        <v>10216</v>
      </c>
      <c r="B845" s="530" t="s">
        <v>10217</v>
      </c>
      <c r="C845" s="529" t="s">
        <v>8171</v>
      </c>
      <c r="D845" s="532">
        <v>150</v>
      </c>
      <c r="E845" s="532"/>
      <c r="F845" s="532">
        <v>150</v>
      </c>
      <c r="G845" s="533" t="s">
        <v>10218</v>
      </c>
      <c r="I845" s="529" t="s">
        <v>10219</v>
      </c>
      <c r="J845" s="529" t="s">
        <v>3465</v>
      </c>
      <c r="K845" s="531"/>
      <c r="L845" s="559"/>
    </row>
    <row r="846" spans="1:12" customFormat="1" ht="76.5" x14ac:dyDescent="0.2">
      <c r="A846" s="529" t="s">
        <v>10220</v>
      </c>
      <c r="B846" s="530" t="s">
        <v>3470</v>
      </c>
      <c r="C846" s="529" t="s">
        <v>8171</v>
      </c>
      <c r="D846" s="532">
        <v>100</v>
      </c>
      <c r="E846" s="532"/>
      <c r="F846" s="532">
        <v>100</v>
      </c>
      <c r="G846" s="533" t="s">
        <v>10221</v>
      </c>
      <c r="I846" s="529" t="s">
        <v>10222</v>
      </c>
      <c r="J846" s="529" t="s">
        <v>3469</v>
      </c>
      <c r="K846" s="531"/>
      <c r="L846" s="559"/>
    </row>
    <row r="847" spans="1:12" customFormat="1" ht="114.75" x14ac:dyDescent="0.2">
      <c r="A847" s="529" t="s">
        <v>10223</v>
      </c>
      <c r="B847" s="530" t="s">
        <v>3474</v>
      </c>
      <c r="C847" s="529" t="s">
        <v>8171</v>
      </c>
      <c r="D847" s="532">
        <v>40</v>
      </c>
      <c r="E847" s="532"/>
      <c r="F847" s="532">
        <v>40</v>
      </c>
      <c r="G847" s="533" t="s">
        <v>10224</v>
      </c>
      <c r="I847" s="529" t="s">
        <v>10225</v>
      </c>
      <c r="J847" s="529" t="s">
        <v>3473</v>
      </c>
      <c r="K847" s="531"/>
      <c r="L847" s="559"/>
    </row>
    <row r="848" spans="1:12" customFormat="1" ht="76.5" x14ac:dyDescent="0.2">
      <c r="A848" s="529" t="s">
        <v>10226</v>
      </c>
      <c r="B848" s="530" t="s">
        <v>10227</v>
      </c>
      <c r="C848" s="529" t="s">
        <v>8171</v>
      </c>
      <c r="D848" s="532">
        <v>10</v>
      </c>
      <c r="E848" s="532"/>
      <c r="F848" s="532">
        <v>10</v>
      </c>
      <c r="G848" s="533" t="s">
        <v>3479</v>
      </c>
      <c r="I848" s="529" t="s">
        <v>10228</v>
      </c>
      <c r="J848" s="529" t="s">
        <v>3477</v>
      </c>
      <c r="K848" s="531"/>
      <c r="L848" s="559"/>
    </row>
    <row r="849" spans="1:12" customFormat="1" ht="63.75" x14ac:dyDescent="0.2">
      <c r="A849" s="529" t="s">
        <v>10229</v>
      </c>
      <c r="B849" s="530" t="s">
        <v>3482</v>
      </c>
      <c r="C849" s="529" t="s">
        <v>8171</v>
      </c>
      <c r="D849" s="532">
        <v>160</v>
      </c>
      <c r="E849" s="532"/>
      <c r="F849" s="532">
        <v>160</v>
      </c>
      <c r="G849" s="533" t="s">
        <v>10230</v>
      </c>
      <c r="I849" s="529" t="s">
        <v>10231</v>
      </c>
      <c r="J849" s="529" t="s">
        <v>3481</v>
      </c>
      <c r="K849" s="531"/>
      <c r="L849" s="559"/>
    </row>
    <row r="850" spans="1:12" customFormat="1" ht="51" x14ac:dyDescent="0.2">
      <c r="A850" s="529" t="s">
        <v>10232</v>
      </c>
      <c r="B850" s="530" t="s">
        <v>10233</v>
      </c>
      <c r="C850" s="529" t="s">
        <v>8171</v>
      </c>
      <c r="D850" s="532">
        <v>456</v>
      </c>
      <c r="E850" s="532"/>
      <c r="F850" s="532">
        <v>456</v>
      </c>
      <c r="G850" s="533" t="s">
        <v>10234</v>
      </c>
      <c r="I850" s="529" t="s">
        <v>10235</v>
      </c>
      <c r="J850" s="529" t="s">
        <v>12525</v>
      </c>
      <c r="K850" s="531"/>
      <c r="L850" s="559"/>
    </row>
    <row r="851" spans="1:12" customFormat="1" ht="178.5" x14ac:dyDescent="0.2">
      <c r="A851" s="529" t="s">
        <v>10236</v>
      </c>
      <c r="B851" s="530" t="s">
        <v>3492</v>
      </c>
      <c r="C851" s="529" t="s">
        <v>8171</v>
      </c>
      <c r="D851" s="532">
        <v>151.74</v>
      </c>
      <c r="E851" s="532"/>
      <c r="F851" s="532">
        <v>151.74</v>
      </c>
      <c r="G851" s="533" t="s">
        <v>3493</v>
      </c>
      <c r="I851" s="529" t="s">
        <v>10237</v>
      </c>
      <c r="J851" s="529" t="s">
        <v>3491</v>
      </c>
      <c r="K851" s="531"/>
      <c r="L851" s="559"/>
    </row>
    <row r="852" spans="1:12" customFormat="1" ht="165.75" x14ac:dyDescent="0.2">
      <c r="A852" s="529" t="s">
        <v>10238</v>
      </c>
      <c r="B852" s="530" t="s">
        <v>3496</v>
      </c>
      <c r="C852" s="529" t="s">
        <v>8171</v>
      </c>
      <c r="D852" s="532">
        <v>91.04</v>
      </c>
      <c r="E852" s="532"/>
      <c r="F852" s="532">
        <v>91.04</v>
      </c>
      <c r="G852" s="533" t="s">
        <v>3497</v>
      </c>
      <c r="I852" s="529" t="s">
        <v>10239</v>
      </c>
      <c r="J852" s="529" t="s">
        <v>3495</v>
      </c>
      <c r="K852" s="531"/>
      <c r="L852" s="559"/>
    </row>
    <row r="853" spans="1:12" customFormat="1" ht="89.25" x14ac:dyDescent="0.2">
      <c r="A853" s="529" t="s">
        <v>10240</v>
      </c>
      <c r="B853" s="530" t="s">
        <v>3500</v>
      </c>
      <c r="C853" s="529" t="s">
        <v>8171</v>
      </c>
      <c r="D853" s="532">
        <v>240.4</v>
      </c>
      <c r="E853" s="532"/>
      <c r="F853" s="532">
        <v>240.4</v>
      </c>
      <c r="G853" s="533" t="s">
        <v>3501</v>
      </c>
      <c r="I853" s="529" t="s">
        <v>10241</v>
      </c>
      <c r="J853" s="529" t="s">
        <v>3499</v>
      </c>
      <c r="K853" s="531"/>
      <c r="L853" s="559"/>
    </row>
    <row r="854" spans="1:12" customFormat="1" ht="102" x14ac:dyDescent="0.2">
      <c r="A854" s="529" t="s">
        <v>10242</v>
      </c>
      <c r="B854" s="530" t="s">
        <v>3504</v>
      </c>
      <c r="C854" s="529" t="s">
        <v>8171</v>
      </c>
      <c r="D854" s="532">
        <v>227.61</v>
      </c>
      <c r="E854" s="568"/>
      <c r="F854" s="532">
        <v>227.61</v>
      </c>
      <c r="G854" s="533" t="s">
        <v>3505</v>
      </c>
      <c r="I854" s="529" t="s">
        <v>10243</v>
      </c>
      <c r="J854" s="529" t="s">
        <v>3503</v>
      </c>
      <c r="K854" s="531"/>
      <c r="L854" s="559"/>
    </row>
    <row r="855" spans="1:12" customFormat="1" ht="102" x14ac:dyDescent="0.2">
      <c r="A855" s="529" t="s">
        <v>10244</v>
      </c>
      <c r="B855" s="530" t="s">
        <v>3508</v>
      </c>
      <c r="C855" s="529" t="s">
        <v>8171</v>
      </c>
      <c r="D855" s="532">
        <v>136.57</v>
      </c>
      <c r="E855" s="568"/>
      <c r="F855" s="532">
        <v>136.57</v>
      </c>
      <c r="G855" s="533" t="s">
        <v>3509</v>
      </c>
      <c r="I855" s="529" t="s">
        <v>10245</v>
      </c>
      <c r="J855" s="529" t="s">
        <v>3507</v>
      </c>
      <c r="K855" s="531"/>
      <c r="L855" s="559"/>
    </row>
    <row r="856" spans="1:12" customFormat="1" ht="114.75" x14ac:dyDescent="0.2">
      <c r="A856" s="529" t="s">
        <v>10246</v>
      </c>
      <c r="B856" s="530" t="s">
        <v>3512</v>
      </c>
      <c r="C856" s="529" t="s">
        <v>8171</v>
      </c>
      <c r="D856" s="532">
        <v>242.79</v>
      </c>
      <c r="E856" s="532"/>
      <c r="F856" s="532">
        <v>242.79</v>
      </c>
      <c r="G856" s="533" t="s">
        <v>3513</v>
      </c>
      <c r="I856" s="529" t="s">
        <v>10247</v>
      </c>
      <c r="J856" s="529" t="s">
        <v>3511</v>
      </c>
      <c r="K856" s="531"/>
      <c r="L856" s="559"/>
    </row>
    <row r="857" spans="1:12" customFormat="1" ht="114.75" x14ac:dyDescent="0.2">
      <c r="A857" s="529" t="s">
        <v>10248</v>
      </c>
      <c r="B857" s="530" t="s">
        <v>3516</v>
      </c>
      <c r="C857" s="529" t="s">
        <v>8171</v>
      </c>
      <c r="D857" s="532">
        <v>265.55</v>
      </c>
      <c r="E857" s="532"/>
      <c r="F857" s="532">
        <v>265.55</v>
      </c>
      <c r="G857" s="533" t="s">
        <v>3517</v>
      </c>
      <c r="I857" s="529" t="s">
        <v>10249</v>
      </c>
      <c r="J857" s="529" t="s">
        <v>3515</v>
      </c>
      <c r="K857" s="531"/>
      <c r="L857" s="559"/>
    </row>
    <row r="858" spans="1:12" customFormat="1" ht="51" x14ac:dyDescent="0.2">
      <c r="A858" s="529" t="s">
        <v>10250</v>
      </c>
      <c r="B858" s="530" t="s">
        <v>3520</v>
      </c>
      <c r="C858" s="529" t="s">
        <v>8171</v>
      </c>
      <c r="D858" s="532">
        <v>18.04</v>
      </c>
      <c r="E858" s="532"/>
      <c r="F858" s="532">
        <v>18.04</v>
      </c>
      <c r="G858" s="533" t="s">
        <v>3521</v>
      </c>
      <c r="I858" s="529" t="s">
        <v>10251</v>
      </c>
      <c r="J858" s="529" t="s">
        <v>3519</v>
      </c>
      <c r="K858" s="531"/>
      <c r="L858" s="559"/>
    </row>
    <row r="859" spans="1:12" customFormat="1" ht="127.5" x14ac:dyDescent="0.2">
      <c r="A859" s="529" t="s">
        <v>10252</v>
      </c>
      <c r="B859" s="530" t="s">
        <v>3524</v>
      </c>
      <c r="C859" s="529" t="s">
        <v>8171</v>
      </c>
      <c r="D859" s="532">
        <v>94.84</v>
      </c>
      <c r="E859" s="568"/>
      <c r="F859" s="532">
        <v>94.84</v>
      </c>
      <c r="G859" s="533" t="s">
        <v>3525</v>
      </c>
      <c r="I859" s="529" t="s">
        <v>10253</v>
      </c>
      <c r="J859" s="529" t="s">
        <v>3523</v>
      </c>
      <c r="K859" s="531"/>
      <c r="L859" s="559"/>
    </row>
    <row r="860" spans="1:12" customFormat="1" ht="127.5" x14ac:dyDescent="0.2">
      <c r="A860" s="529" t="s">
        <v>10254</v>
      </c>
      <c r="B860" s="530" t="s">
        <v>3531</v>
      </c>
      <c r="C860" s="529" t="s">
        <v>8171</v>
      </c>
      <c r="D860" s="532">
        <v>7.21</v>
      </c>
      <c r="E860" s="532"/>
      <c r="F860" s="532">
        <v>7.21</v>
      </c>
      <c r="G860" s="533" t="s">
        <v>3532</v>
      </c>
      <c r="I860" s="529" t="s">
        <v>10255</v>
      </c>
      <c r="J860" s="529" t="s">
        <v>3530</v>
      </c>
      <c r="K860" s="531"/>
      <c r="L860" s="559"/>
    </row>
    <row r="861" spans="1:12" customFormat="1" ht="140.25" x14ac:dyDescent="0.2">
      <c r="A861" s="529" t="s">
        <v>10256</v>
      </c>
      <c r="B861" s="530" t="s">
        <v>3535</v>
      </c>
      <c r="C861" s="529" t="s">
        <v>8171</v>
      </c>
      <c r="D861" s="532">
        <v>22.84</v>
      </c>
      <c r="E861" s="532"/>
      <c r="F861" s="532">
        <v>22.84</v>
      </c>
      <c r="G861" s="533" t="s">
        <v>3536</v>
      </c>
      <c r="I861" s="529" t="s">
        <v>10257</v>
      </c>
      <c r="J861" s="529" t="s">
        <v>3534</v>
      </c>
      <c r="K861" s="531"/>
      <c r="L861" s="559"/>
    </row>
    <row r="862" spans="1:12" customFormat="1" ht="153" x14ac:dyDescent="0.2">
      <c r="A862" s="529" t="s">
        <v>10258</v>
      </c>
      <c r="B862" s="530" t="s">
        <v>3539</v>
      </c>
      <c r="C862" s="529" t="s">
        <v>8171</v>
      </c>
      <c r="D862" s="532">
        <v>48.08</v>
      </c>
      <c r="E862" s="532"/>
      <c r="F862" s="532">
        <v>48.08</v>
      </c>
      <c r="G862" s="533" t="s">
        <v>3540</v>
      </c>
      <c r="I862" s="529" t="s">
        <v>10259</v>
      </c>
      <c r="J862" s="529" t="s">
        <v>3538</v>
      </c>
      <c r="K862" s="531"/>
      <c r="L862" s="559"/>
    </row>
    <row r="863" spans="1:12" customFormat="1" ht="102" x14ac:dyDescent="0.2">
      <c r="A863" s="529" t="s">
        <v>10260</v>
      </c>
      <c r="B863" s="530" t="s">
        <v>3543</v>
      </c>
      <c r="C863" s="529" t="s">
        <v>8171</v>
      </c>
      <c r="D863" s="532">
        <v>16.829999999999998</v>
      </c>
      <c r="E863" s="532"/>
      <c r="F863" s="532">
        <v>16.829999999999998</v>
      </c>
      <c r="G863" s="533" t="s">
        <v>3544</v>
      </c>
      <c r="I863" s="529" t="s">
        <v>10261</v>
      </c>
      <c r="J863" s="529" t="s">
        <v>3542</v>
      </c>
      <c r="K863" s="531"/>
      <c r="L863" s="559"/>
    </row>
    <row r="864" spans="1:12" customFormat="1" ht="127.5" x14ac:dyDescent="0.2">
      <c r="A864" s="529" t="s">
        <v>10262</v>
      </c>
      <c r="B864" s="530" t="s">
        <v>10263</v>
      </c>
      <c r="C864" s="529" t="s">
        <v>8171</v>
      </c>
      <c r="D864" s="532">
        <v>630</v>
      </c>
      <c r="E864" s="532"/>
      <c r="F864" s="532">
        <v>630</v>
      </c>
      <c r="G864" s="533" t="s">
        <v>10264</v>
      </c>
      <c r="I864" s="529" t="s">
        <v>10265</v>
      </c>
      <c r="J864" s="529" t="s">
        <v>3546</v>
      </c>
      <c r="K864" s="531"/>
      <c r="L864" s="559"/>
    </row>
    <row r="865" spans="1:12" customFormat="1" ht="114.75" x14ac:dyDescent="0.2">
      <c r="A865" s="529" t="s">
        <v>10266</v>
      </c>
      <c r="B865" s="530" t="s">
        <v>3551</v>
      </c>
      <c r="C865" s="529" t="s">
        <v>8171</v>
      </c>
      <c r="D865" s="532">
        <v>344.74</v>
      </c>
      <c r="E865" s="532"/>
      <c r="F865" s="532">
        <v>344.74</v>
      </c>
      <c r="G865" s="533" t="s">
        <v>3552</v>
      </c>
      <c r="I865" s="529" t="s">
        <v>10267</v>
      </c>
      <c r="J865" s="529" t="s">
        <v>3550</v>
      </c>
      <c r="K865" s="531"/>
      <c r="L865" s="559"/>
    </row>
    <row r="866" spans="1:12" customFormat="1" ht="127.5" x14ac:dyDescent="0.2">
      <c r="A866" s="565" t="s">
        <v>10268</v>
      </c>
      <c r="B866" s="530" t="s">
        <v>3555</v>
      </c>
      <c r="C866" s="529" t="s">
        <v>8171</v>
      </c>
      <c r="D866" s="532">
        <v>210</v>
      </c>
      <c r="E866" s="532"/>
      <c r="F866" s="532">
        <v>210</v>
      </c>
      <c r="G866" s="533" t="s">
        <v>10269</v>
      </c>
      <c r="I866" s="529" t="s">
        <v>10270</v>
      </c>
      <c r="J866" s="529" t="s">
        <v>3554</v>
      </c>
      <c r="K866" s="531"/>
      <c r="L866" s="559"/>
    </row>
    <row r="867" spans="1:12" customFormat="1" ht="127.5" x14ac:dyDescent="0.2">
      <c r="A867" s="529" t="s">
        <v>10271</v>
      </c>
      <c r="B867" s="530" t="s">
        <v>10272</v>
      </c>
      <c r="C867" s="529" t="s">
        <v>8171</v>
      </c>
      <c r="D867" s="532">
        <v>420</v>
      </c>
      <c r="E867" s="532"/>
      <c r="F867" s="532">
        <v>420</v>
      </c>
      <c r="G867" s="533" t="s">
        <v>10273</v>
      </c>
      <c r="I867" s="529" t="s">
        <v>10274</v>
      </c>
      <c r="J867" s="529" t="s">
        <v>12526</v>
      </c>
      <c r="K867" s="531"/>
      <c r="L867" s="559"/>
    </row>
    <row r="868" spans="1:12" customFormat="1" ht="165.75" x14ac:dyDescent="0.2">
      <c r="A868" s="529" t="s">
        <v>10275</v>
      </c>
      <c r="B868" s="530" t="s">
        <v>3559</v>
      </c>
      <c r="C868" s="529" t="s">
        <v>8171</v>
      </c>
      <c r="D868" s="532">
        <v>700</v>
      </c>
      <c r="E868" s="532"/>
      <c r="F868" s="532">
        <v>700</v>
      </c>
      <c r="G868" s="533" t="s">
        <v>3560</v>
      </c>
      <c r="I868" s="529" t="s">
        <v>10276</v>
      </c>
      <c r="J868" s="529" t="s">
        <v>3558</v>
      </c>
      <c r="K868" s="531"/>
      <c r="L868" s="559"/>
    </row>
    <row r="869" spans="1:12" customFormat="1" ht="140.25" x14ac:dyDescent="0.2">
      <c r="A869" s="529" t="s">
        <v>10277</v>
      </c>
      <c r="B869" s="530" t="s">
        <v>10278</v>
      </c>
      <c r="C869" s="529" t="s">
        <v>8171</v>
      </c>
      <c r="D869" s="532">
        <v>80</v>
      </c>
      <c r="E869" s="532"/>
      <c r="F869" s="532">
        <v>80</v>
      </c>
      <c r="G869" s="533" t="s">
        <v>10279</v>
      </c>
      <c r="I869" s="529" t="s">
        <v>10280</v>
      </c>
      <c r="J869" s="529" t="s">
        <v>12527</v>
      </c>
      <c r="K869" s="531"/>
      <c r="L869" s="559"/>
    </row>
    <row r="870" spans="1:12" customFormat="1" ht="140.25" x14ac:dyDescent="0.2">
      <c r="A870" s="529" t="s">
        <v>10281</v>
      </c>
      <c r="B870" s="530" t="s">
        <v>10282</v>
      </c>
      <c r="C870" s="529" t="s">
        <v>8171</v>
      </c>
      <c r="D870" s="532">
        <v>303</v>
      </c>
      <c r="E870" s="532"/>
      <c r="F870" s="532">
        <v>303</v>
      </c>
      <c r="G870" s="533" t="s">
        <v>10283</v>
      </c>
      <c r="I870" s="529" t="s">
        <v>10284</v>
      </c>
      <c r="J870" s="529" t="s">
        <v>12528</v>
      </c>
      <c r="K870" s="531"/>
      <c r="L870" s="559"/>
    </row>
    <row r="871" spans="1:12" customFormat="1" ht="140.25" x14ac:dyDescent="0.2">
      <c r="A871" s="529" t="s">
        <v>10285</v>
      </c>
      <c r="B871" s="530" t="s">
        <v>10286</v>
      </c>
      <c r="C871" s="529" t="s">
        <v>8171</v>
      </c>
      <c r="D871" s="532">
        <v>212</v>
      </c>
      <c r="E871" s="532"/>
      <c r="F871" s="532">
        <v>212</v>
      </c>
      <c r="G871" s="533" t="s">
        <v>10287</v>
      </c>
      <c r="I871" s="529" t="s">
        <v>10288</v>
      </c>
      <c r="J871" s="529" t="s">
        <v>12529</v>
      </c>
      <c r="K871" s="531"/>
      <c r="L871" s="559"/>
    </row>
    <row r="872" spans="1:12" customFormat="1" ht="140.25" x14ac:dyDescent="0.2">
      <c r="A872" s="529" t="s">
        <v>10289</v>
      </c>
      <c r="B872" s="530" t="s">
        <v>10290</v>
      </c>
      <c r="C872" s="529" t="s">
        <v>8171</v>
      </c>
      <c r="D872" s="532">
        <v>105</v>
      </c>
      <c r="E872" s="532"/>
      <c r="F872" s="532">
        <v>105</v>
      </c>
      <c r="G872" s="533" t="s">
        <v>10291</v>
      </c>
      <c r="I872" s="529" t="s">
        <v>10292</v>
      </c>
      <c r="J872" s="529" t="s">
        <v>12530</v>
      </c>
      <c r="K872" s="531"/>
      <c r="L872" s="559"/>
    </row>
    <row r="873" spans="1:12" customFormat="1" ht="267.75" x14ac:dyDescent="0.2">
      <c r="A873" s="529" t="s">
        <v>10293</v>
      </c>
      <c r="B873" s="530" t="s">
        <v>10294</v>
      </c>
      <c r="C873" s="529" t="s">
        <v>8171</v>
      </c>
      <c r="D873" s="532">
        <v>1593.32</v>
      </c>
      <c r="E873" s="532"/>
      <c r="F873" s="532">
        <v>1593.32</v>
      </c>
      <c r="G873" s="533" t="s">
        <v>10295</v>
      </c>
      <c r="I873" s="529" t="s">
        <v>10296</v>
      </c>
      <c r="J873" s="529" t="s">
        <v>12531</v>
      </c>
      <c r="K873" s="531"/>
      <c r="L873" s="559"/>
    </row>
    <row r="874" spans="1:12" customFormat="1" ht="267.75" x14ac:dyDescent="0.2">
      <c r="A874" s="529" t="s">
        <v>10297</v>
      </c>
      <c r="B874" s="530" t="s">
        <v>3598</v>
      </c>
      <c r="C874" s="529" t="s">
        <v>8171</v>
      </c>
      <c r="D874" s="532">
        <v>1490.45</v>
      </c>
      <c r="E874" s="532"/>
      <c r="F874" s="532">
        <v>1490.45</v>
      </c>
      <c r="G874" s="533" t="s">
        <v>10298</v>
      </c>
      <c r="I874" s="529" t="s">
        <v>10299</v>
      </c>
      <c r="J874" s="529" t="s">
        <v>3597</v>
      </c>
      <c r="K874" s="531"/>
      <c r="L874" s="559"/>
    </row>
    <row r="875" spans="1:12" customFormat="1" ht="267.75" x14ac:dyDescent="0.2">
      <c r="A875" s="529" t="s">
        <v>10300</v>
      </c>
      <c r="B875" s="530" t="s">
        <v>10301</v>
      </c>
      <c r="C875" s="529" t="s">
        <v>8171</v>
      </c>
      <c r="D875" s="532">
        <v>1088.03</v>
      </c>
      <c r="E875" s="532"/>
      <c r="F875" s="532">
        <v>1088.03</v>
      </c>
      <c r="G875" s="533" t="s">
        <v>10295</v>
      </c>
      <c r="I875" s="529" t="s">
        <v>10302</v>
      </c>
      <c r="J875" s="529" t="s">
        <v>12532</v>
      </c>
      <c r="K875" s="531"/>
      <c r="L875" s="559"/>
    </row>
    <row r="876" spans="1:12" customFormat="1" ht="267.75" x14ac:dyDescent="0.2">
      <c r="A876" s="529" t="s">
        <v>10303</v>
      </c>
      <c r="B876" s="530" t="s">
        <v>3602</v>
      </c>
      <c r="C876" s="529" t="s">
        <v>8171</v>
      </c>
      <c r="D876" s="532">
        <v>1245.7</v>
      </c>
      <c r="E876" s="532"/>
      <c r="F876" s="532">
        <v>1245.7</v>
      </c>
      <c r="G876" s="533" t="s">
        <v>10298</v>
      </c>
      <c r="I876" s="529" t="s">
        <v>10304</v>
      </c>
      <c r="J876" s="529" t="s">
        <v>3601</v>
      </c>
      <c r="K876" s="531"/>
      <c r="L876" s="559"/>
    </row>
    <row r="877" spans="1:12" customFormat="1" ht="267.75" x14ac:dyDescent="0.2">
      <c r="A877" s="529" t="s">
        <v>10305</v>
      </c>
      <c r="B877" s="530" t="s">
        <v>10306</v>
      </c>
      <c r="C877" s="529" t="s">
        <v>8171</v>
      </c>
      <c r="D877" s="532">
        <v>871.99</v>
      </c>
      <c r="E877" s="532"/>
      <c r="F877" s="532">
        <v>871.99</v>
      </c>
      <c r="G877" s="533" t="s">
        <v>10295</v>
      </c>
      <c r="I877" s="529" t="s">
        <v>10307</v>
      </c>
      <c r="J877" s="529" t="s">
        <v>12533</v>
      </c>
      <c r="K877" s="531"/>
      <c r="L877" s="559"/>
    </row>
    <row r="878" spans="1:12" customFormat="1" ht="267.75" x14ac:dyDescent="0.2">
      <c r="A878" s="529" t="s">
        <v>10308</v>
      </c>
      <c r="B878" s="530" t="s">
        <v>3605</v>
      </c>
      <c r="C878" s="529" t="s">
        <v>8171</v>
      </c>
      <c r="D878" s="532">
        <v>930.47</v>
      </c>
      <c r="E878" s="532"/>
      <c r="F878" s="532">
        <v>930.47</v>
      </c>
      <c r="G878" s="533" t="s">
        <v>10298</v>
      </c>
      <c r="I878" s="529" t="s">
        <v>10309</v>
      </c>
      <c r="J878" s="529" t="s">
        <v>3604</v>
      </c>
      <c r="K878" s="531"/>
      <c r="L878" s="559"/>
    </row>
    <row r="879" spans="1:12" customFormat="1" ht="267.75" x14ac:dyDescent="0.2">
      <c r="A879" s="529" t="s">
        <v>10310</v>
      </c>
      <c r="B879" s="530" t="s">
        <v>10311</v>
      </c>
      <c r="C879" s="529" t="s">
        <v>8171</v>
      </c>
      <c r="D879" s="532">
        <v>651.33000000000004</v>
      </c>
      <c r="E879" s="532"/>
      <c r="F879" s="532">
        <v>651.33000000000004</v>
      </c>
      <c r="G879" s="533" t="s">
        <v>10295</v>
      </c>
      <c r="I879" s="529" t="s">
        <v>10312</v>
      </c>
      <c r="J879" s="529" t="s">
        <v>12534</v>
      </c>
      <c r="K879" s="531"/>
      <c r="L879" s="559"/>
    </row>
    <row r="880" spans="1:12" customFormat="1" ht="267.75" x14ac:dyDescent="0.2">
      <c r="A880" s="529" t="s">
        <v>10313</v>
      </c>
      <c r="B880" s="530" t="s">
        <v>3608</v>
      </c>
      <c r="C880" s="529" t="s">
        <v>8171</v>
      </c>
      <c r="D880" s="532">
        <v>606.97</v>
      </c>
      <c r="E880" s="532"/>
      <c r="F880" s="532">
        <v>606.97</v>
      </c>
      <c r="G880" s="533" t="s">
        <v>10298</v>
      </c>
      <c r="I880" s="529" t="s">
        <v>10314</v>
      </c>
      <c r="J880" s="529" t="s">
        <v>3607</v>
      </c>
      <c r="K880" s="531"/>
      <c r="L880" s="559"/>
    </row>
    <row r="881" spans="1:12" customFormat="1" ht="267.75" x14ac:dyDescent="0.2">
      <c r="A881" s="529" t="s">
        <v>10315</v>
      </c>
      <c r="B881" s="530" t="s">
        <v>10316</v>
      </c>
      <c r="C881" s="529" t="s">
        <v>8171</v>
      </c>
      <c r="D881" s="532">
        <v>341.42579999999998</v>
      </c>
      <c r="E881" s="532"/>
      <c r="F881" s="532">
        <v>341.42579999999998</v>
      </c>
      <c r="G881" s="533" t="s">
        <v>10298</v>
      </c>
      <c r="I881" s="529" t="s">
        <v>10317</v>
      </c>
      <c r="J881" s="529" t="s">
        <v>12535</v>
      </c>
      <c r="K881" s="531"/>
      <c r="L881" s="559"/>
    </row>
    <row r="882" spans="1:12" customFormat="1" ht="267.75" x14ac:dyDescent="0.2">
      <c r="A882" s="529" t="s">
        <v>10318</v>
      </c>
      <c r="B882" s="530" t="s">
        <v>3611</v>
      </c>
      <c r="C882" s="529" t="s">
        <v>8171</v>
      </c>
      <c r="D882" s="532">
        <v>258.89999999999998</v>
      </c>
      <c r="E882" s="532"/>
      <c r="F882" s="532">
        <v>258.89999999999998</v>
      </c>
      <c r="G882" s="533" t="s">
        <v>10298</v>
      </c>
      <c r="I882" s="529" t="s">
        <v>10319</v>
      </c>
      <c r="J882" s="529" t="s">
        <v>3610</v>
      </c>
      <c r="K882" s="531"/>
      <c r="L882" s="559"/>
    </row>
    <row r="883" spans="1:12" customFormat="1" ht="267.75" x14ac:dyDescent="0.2">
      <c r="A883" s="529" t="s">
        <v>10320</v>
      </c>
      <c r="B883" s="530" t="s">
        <v>3615</v>
      </c>
      <c r="C883" s="529" t="s">
        <v>8171</v>
      </c>
      <c r="D883" s="532">
        <v>113.81</v>
      </c>
      <c r="E883" s="532"/>
      <c r="F883" s="532">
        <v>113.81</v>
      </c>
      <c r="G883" s="533" t="s">
        <v>10298</v>
      </c>
      <c r="I883" s="529" t="s">
        <v>10321</v>
      </c>
      <c r="J883" s="529" t="s">
        <v>3614</v>
      </c>
      <c r="K883" s="531"/>
      <c r="L883" s="559"/>
    </row>
    <row r="884" spans="1:12" customFormat="1" ht="318.75" x14ac:dyDescent="0.2">
      <c r="A884" s="529" t="s">
        <v>10322</v>
      </c>
      <c r="B884" s="530" t="s">
        <v>10323</v>
      </c>
      <c r="C884" s="529" t="s">
        <v>8171</v>
      </c>
      <c r="D884" s="532">
        <v>3641.87</v>
      </c>
      <c r="E884" s="532"/>
      <c r="F884" s="532">
        <v>3641.87</v>
      </c>
      <c r="G884" s="533" t="s">
        <v>3623</v>
      </c>
      <c r="I884" s="529" t="s">
        <v>10324</v>
      </c>
      <c r="J884" s="529" t="s">
        <v>3621</v>
      </c>
      <c r="K884" s="531"/>
      <c r="L884" s="559"/>
    </row>
    <row r="885" spans="1:12" customFormat="1" ht="318.75" x14ac:dyDescent="0.2">
      <c r="A885" s="529" t="s">
        <v>10325</v>
      </c>
      <c r="B885" s="530" t="s">
        <v>3626</v>
      </c>
      <c r="C885" s="529" t="s">
        <v>8171</v>
      </c>
      <c r="D885" s="532">
        <v>3368.73</v>
      </c>
      <c r="E885" s="532"/>
      <c r="F885" s="532">
        <v>3368.73</v>
      </c>
      <c r="G885" s="533" t="s">
        <v>10326</v>
      </c>
      <c r="I885" s="529" t="s">
        <v>10327</v>
      </c>
      <c r="J885" s="529" t="s">
        <v>3625</v>
      </c>
      <c r="K885" s="531"/>
      <c r="L885" s="559"/>
    </row>
    <row r="886" spans="1:12" customFormat="1" ht="318.75" x14ac:dyDescent="0.2">
      <c r="A886" s="529" t="s">
        <v>10328</v>
      </c>
      <c r="B886" s="530" t="s">
        <v>10329</v>
      </c>
      <c r="C886" s="529" t="s">
        <v>8171</v>
      </c>
      <c r="D886" s="532">
        <v>3168.5</v>
      </c>
      <c r="E886" s="532"/>
      <c r="F886" s="532">
        <v>3168.5</v>
      </c>
      <c r="G886" s="533" t="s">
        <v>3630</v>
      </c>
      <c r="I886" s="529" t="s">
        <v>10330</v>
      </c>
      <c r="J886" s="529" t="s">
        <v>3628</v>
      </c>
      <c r="K886" s="531"/>
      <c r="L886" s="559"/>
    </row>
    <row r="887" spans="1:12" customFormat="1" ht="318.75" x14ac:dyDescent="0.2">
      <c r="A887" s="529" t="s">
        <v>10331</v>
      </c>
      <c r="B887" s="530" t="s">
        <v>3633</v>
      </c>
      <c r="C887" s="529" t="s">
        <v>8171</v>
      </c>
      <c r="D887" s="532">
        <v>3147.69</v>
      </c>
      <c r="E887" s="532"/>
      <c r="F887" s="532">
        <v>3147.69</v>
      </c>
      <c r="G887" s="533" t="s">
        <v>3634</v>
      </c>
      <c r="I887" s="529" t="s">
        <v>10332</v>
      </c>
      <c r="J887" s="529" t="s">
        <v>3632</v>
      </c>
      <c r="K887" s="531"/>
      <c r="L887" s="559"/>
    </row>
    <row r="888" spans="1:12" customFormat="1" ht="318.75" x14ac:dyDescent="0.2">
      <c r="A888" s="529" t="s">
        <v>10333</v>
      </c>
      <c r="B888" s="530" t="s">
        <v>10334</v>
      </c>
      <c r="C888" s="529" t="s">
        <v>8171</v>
      </c>
      <c r="D888" s="532">
        <v>2802.45</v>
      </c>
      <c r="E888" s="532"/>
      <c r="F888" s="532">
        <v>2802.45</v>
      </c>
      <c r="G888" s="533" t="s">
        <v>3630</v>
      </c>
      <c r="I888" s="529" t="s">
        <v>10335</v>
      </c>
      <c r="J888" s="529" t="s">
        <v>3636</v>
      </c>
      <c r="K888" s="531"/>
      <c r="L888" s="559"/>
    </row>
    <row r="889" spans="1:12" customFormat="1" ht="318.75" x14ac:dyDescent="0.2">
      <c r="A889" s="529" t="s">
        <v>10336</v>
      </c>
      <c r="B889" s="530" t="s">
        <v>3640</v>
      </c>
      <c r="C889" s="529" t="s">
        <v>8171</v>
      </c>
      <c r="D889" s="532">
        <v>2986.54</v>
      </c>
      <c r="E889" s="532"/>
      <c r="F889" s="532">
        <v>2986.54</v>
      </c>
      <c r="G889" s="533" t="s">
        <v>3619</v>
      </c>
      <c r="I889" s="529" t="s">
        <v>10337</v>
      </c>
      <c r="J889" s="529" t="s">
        <v>3639</v>
      </c>
      <c r="K889" s="531"/>
      <c r="L889" s="559"/>
    </row>
    <row r="890" spans="1:12" customFormat="1" ht="318.75" x14ac:dyDescent="0.2">
      <c r="A890" s="529" t="s">
        <v>10338</v>
      </c>
      <c r="B890" s="530" t="s">
        <v>10339</v>
      </c>
      <c r="C890" s="529" t="s">
        <v>8171</v>
      </c>
      <c r="D890" s="532">
        <v>2831.41</v>
      </c>
      <c r="E890" s="532"/>
      <c r="F890" s="532">
        <v>2831.41</v>
      </c>
      <c r="G890" s="533" t="s">
        <v>3630</v>
      </c>
      <c r="I890" s="529" t="s">
        <v>10340</v>
      </c>
      <c r="J890" s="529" t="s">
        <v>3642</v>
      </c>
      <c r="K890" s="531"/>
      <c r="L890" s="559"/>
    </row>
    <row r="891" spans="1:12" customFormat="1" ht="318.75" x14ac:dyDescent="0.2">
      <c r="A891" s="529" t="s">
        <v>10341</v>
      </c>
      <c r="B891" s="530" t="s">
        <v>3646</v>
      </c>
      <c r="C891" s="529" t="s">
        <v>8171</v>
      </c>
      <c r="D891" s="532">
        <v>2950.59</v>
      </c>
      <c r="E891" s="532"/>
      <c r="F891" s="532">
        <v>2950.59</v>
      </c>
      <c r="G891" s="533" t="s">
        <v>3619</v>
      </c>
      <c r="I891" s="529" t="s">
        <v>10342</v>
      </c>
      <c r="J891" s="529" t="s">
        <v>3645</v>
      </c>
      <c r="K891" s="531"/>
      <c r="L891" s="559"/>
    </row>
    <row r="892" spans="1:12" customFormat="1" ht="318.75" x14ac:dyDescent="0.2">
      <c r="A892" s="529" t="s">
        <v>10343</v>
      </c>
      <c r="B892" s="530" t="s">
        <v>3649</v>
      </c>
      <c r="C892" s="529" t="s">
        <v>8171</v>
      </c>
      <c r="D892" s="532">
        <v>2622.45</v>
      </c>
      <c r="E892" s="532"/>
      <c r="F892" s="532">
        <v>2622.45</v>
      </c>
      <c r="G892" s="533" t="s">
        <v>3619</v>
      </c>
      <c r="I892" s="529" t="s">
        <v>10344</v>
      </c>
      <c r="J892" s="529" t="s">
        <v>3648</v>
      </c>
      <c r="K892" s="531"/>
      <c r="L892" s="559"/>
    </row>
    <row r="893" spans="1:12" customFormat="1" ht="318.75" x14ac:dyDescent="0.2">
      <c r="A893" s="529" t="s">
        <v>10345</v>
      </c>
      <c r="B893" s="530" t="s">
        <v>3652</v>
      </c>
      <c r="C893" s="529" t="s">
        <v>8171</v>
      </c>
      <c r="D893" s="532">
        <v>3277.68</v>
      </c>
      <c r="E893" s="532"/>
      <c r="F893" s="532">
        <v>3277.68</v>
      </c>
      <c r="G893" s="533" t="s">
        <v>3619</v>
      </c>
      <c r="I893" s="529" t="s">
        <v>10346</v>
      </c>
      <c r="J893" s="529" t="s">
        <v>3651</v>
      </c>
      <c r="K893" s="531"/>
      <c r="L893" s="559"/>
    </row>
    <row r="894" spans="1:12" customFormat="1" ht="318.75" x14ac:dyDescent="0.2">
      <c r="A894" s="529" t="s">
        <v>10347</v>
      </c>
      <c r="B894" s="530" t="s">
        <v>10348</v>
      </c>
      <c r="C894" s="529" t="s">
        <v>8171</v>
      </c>
      <c r="D894" s="532">
        <v>3122.45</v>
      </c>
      <c r="E894" s="532"/>
      <c r="F894" s="532">
        <v>3122.45</v>
      </c>
      <c r="G894" s="533" t="s">
        <v>3656</v>
      </c>
      <c r="I894" s="529" t="s">
        <v>10349</v>
      </c>
      <c r="J894" s="529" t="s">
        <v>3654</v>
      </c>
      <c r="K894" s="531"/>
      <c r="L894" s="559"/>
    </row>
    <row r="895" spans="1:12" customFormat="1" ht="318.75" x14ac:dyDescent="0.2">
      <c r="A895" s="529" t="s">
        <v>10350</v>
      </c>
      <c r="B895" s="530" t="s">
        <v>3659</v>
      </c>
      <c r="C895" s="529" t="s">
        <v>8171</v>
      </c>
      <c r="D895" s="532">
        <v>3186.64</v>
      </c>
      <c r="E895" s="532"/>
      <c r="F895" s="532">
        <v>3186.64</v>
      </c>
      <c r="G895" s="533" t="s">
        <v>3619</v>
      </c>
      <c r="I895" s="529" t="s">
        <v>10351</v>
      </c>
      <c r="J895" s="529" t="s">
        <v>3658</v>
      </c>
      <c r="K895" s="531"/>
      <c r="L895" s="559"/>
    </row>
    <row r="896" spans="1:12" customFormat="1" ht="318.75" x14ac:dyDescent="0.2">
      <c r="A896" s="529" t="s">
        <v>10352</v>
      </c>
      <c r="B896" s="530" t="s">
        <v>10353</v>
      </c>
      <c r="C896" s="529" t="s">
        <v>8171</v>
      </c>
      <c r="D896" s="532">
        <v>2731.41</v>
      </c>
      <c r="E896" s="532"/>
      <c r="F896" s="532">
        <v>2731.41</v>
      </c>
      <c r="G896" s="533" t="s">
        <v>3656</v>
      </c>
      <c r="I896" s="529" t="s">
        <v>10354</v>
      </c>
      <c r="J896" s="529" t="s">
        <v>3661</v>
      </c>
      <c r="K896" s="531"/>
      <c r="L896" s="559"/>
    </row>
    <row r="897" spans="1:12" customFormat="1" ht="318.75" x14ac:dyDescent="0.2">
      <c r="A897" s="529" t="s">
        <v>10355</v>
      </c>
      <c r="B897" s="530" t="s">
        <v>3665</v>
      </c>
      <c r="C897" s="529" t="s">
        <v>8171</v>
      </c>
      <c r="D897" s="532">
        <v>2731.4</v>
      </c>
      <c r="E897" s="532"/>
      <c r="F897" s="532">
        <v>2731.4</v>
      </c>
      <c r="G897" s="533" t="s">
        <v>3619</v>
      </c>
      <c r="I897" s="529" t="s">
        <v>10356</v>
      </c>
      <c r="J897" s="529" t="s">
        <v>3664</v>
      </c>
      <c r="K897" s="531"/>
      <c r="L897" s="559"/>
    </row>
    <row r="898" spans="1:12" customFormat="1" ht="318.75" x14ac:dyDescent="0.2">
      <c r="A898" s="529" t="s">
        <v>10357</v>
      </c>
      <c r="B898" s="530" t="s">
        <v>3668</v>
      </c>
      <c r="C898" s="529" t="s">
        <v>8171</v>
      </c>
      <c r="D898" s="532">
        <v>2206.17</v>
      </c>
      <c r="E898" s="532"/>
      <c r="F898" s="532">
        <v>2206.17</v>
      </c>
      <c r="G898" s="533" t="s">
        <v>3669</v>
      </c>
      <c r="I898" s="529" t="s">
        <v>10358</v>
      </c>
      <c r="J898" s="529" t="s">
        <v>3667</v>
      </c>
      <c r="K898" s="531"/>
      <c r="L898" s="559"/>
    </row>
    <row r="899" spans="1:12" customFormat="1" ht="318.75" x14ac:dyDescent="0.2">
      <c r="A899" s="529" t="s">
        <v>10359</v>
      </c>
      <c r="B899" s="530" t="s">
        <v>3672</v>
      </c>
      <c r="C899" s="529" t="s">
        <v>8171</v>
      </c>
      <c r="D899" s="532">
        <v>2370.27</v>
      </c>
      <c r="E899" s="532"/>
      <c r="F899" s="532">
        <v>2370.27</v>
      </c>
      <c r="G899" s="533" t="s">
        <v>3619</v>
      </c>
      <c r="I899" s="529" t="s">
        <v>10360</v>
      </c>
      <c r="J899" s="529" t="s">
        <v>3671</v>
      </c>
      <c r="K899" s="531"/>
      <c r="L899" s="559"/>
    </row>
    <row r="900" spans="1:12" customFormat="1" ht="318.75" x14ac:dyDescent="0.2">
      <c r="A900" s="529" t="s">
        <v>10361</v>
      </c>
      <c r="B900" s="530" t="s">
        <v>10362</v>
      </c>
      <c r="C900" s="529" t="s">
        <v>8171</v>
      </c>
      <c r="D900" s="532">
        <v>2001.08</v>
      </c>
      <c r="E900" s="532"/>
      <c r="F900" s="532">
        <v>2001.08</v>
      </c>
      <c r="G900" s="533" t="s">
        <v>3619</v>
      </c>
      <c r="I900" s="529" t="s">
        <v>10363</v>
      </c>
      <c r="J900" s="529" t="s">
        <v>3674</v>
      </c>
      <c r="K900" s="531"/>
      <c r="L900" s="559"/>
    </row>
    <row r="901" spans="1:12" customFormat="1" ht="318.75" x14ac:dyDescent="0.2">
      <c r="A901" s="529" t="s">
        <v>10364</v>
      </c>
      <c r="B901" s="530" t="s">
        <v>3678</v>
      </c>
      <c r="C901" s="529" t="s">
        <v>8171</v>
      </c>
      <c r="D901" s="532">
        <v>2922.45</v>
      </c>
      <c r="E901" s="532"/>
      <c r="F901" s="532">
        <v>2922.45</v>
      </c>
      <c r="G901" s="533" t="s">
        <v>3619</v>
      </c>
      <c r="I901" s="529" t="s">
        <v>10365</v>
      </c>
      <c r="J901" s="529" t="s">
        <v>3677</v>
      </c>
      <c r="K901" s="531"/>
      <c r="L901" s="559"/>
    </row>
    <row r="902" spans="1:12" customFormat="1" ht="318.75" x14ac:dyDescent="0.2">
      <c r="A902" s="529" t="s">
        <v>10366</v>
      </c>
      <c r="B902" s="530" t="s">
        <v>3681</v>
      </c>
      <c r="C902" s="529" t="s">
        <v>8171</v>
      </c>
      <c r="D902" s="532">
        <v>2649.31</v>
      </c>
      <c r="E902" s="532"/>
      <c r="F902" s="532">
        <v>2649.31</v>
      </c>
      <c r="G902" s="533" t="s">
        <v>3619</v>
      </c>
      <c r="I902" s="529" t="s">
        <v>10367</v>
      </c>
      <c r="J902" s="529" t="s">
        <v>3680</v>
      </c>
      <c r="K902" s="531"/>
      <c r="L902" s="559"/>
    </row>
    <row r="903" spans="1:12" customFormat="1" ht="318.75" x14ac:dyDescent="0.2">
      <c r="A903" s="529" t="s">
        <v>10368</v>
      </c>
      <c r="B903" s="530" t="s">
        <v>3684</v>
      </c>
      <c r="C903" s="529" t="s">
        <v>8171</v>
      </c>
      <c r="D903" s="532">
        <v>2039.6</v>
      </c>
      <c r="E903" s="532"/>
      <c r="F903" s="532">
        <v>2039.6</v>
      </c>
      <c r="G903" s="533" t="s">
        <v>3619</v>
      </c>
      <c r="I903" s="529" t="s">
        <v>10369</v>
      </c>
      <c r="J903" s="529" t="s">
        <v>3683</v>
      </c>
      <c r="K903" s="531"/>
      <c r="L903" s="559"/>
    </row>
    <row r="904" spans="1:12" customFormat="1" ht="318.75" x14ac:dyDescent="0.2">
      <c r="A904" s="529" t="s">
        <v>10370</v>
      </c>
      <c r="B904" s="530" t="s">
        <v>3687</v>
      </c>
      <c r="C904" s="529" t="s">
        <v>8171</v>
      </c>
      <c r="D904" s="532">
        <v>1780</v>
      </c>
      <c r="E904" s="532"/>
      <c r="F904" s="532">
        <v>1780</v>
      </c>
      <c r="G904" s="533" t="s">
        <v>3619</v>
      </c>
      <c r="I904" s="529" t="s">
        <v>10371</v>
      </c>
      <c r="J904" s="529" t="s">
        <v>3686</v>
      </c>
      <c r="K904" s="531"/>
      <c r="L904" s="559"/>
    </row>
    <row r="905" spans="1:12" customFormat="1" ht="318.75" x14ac:dyDescent="0.2">
      <c r="A905" s="529" t="s">
        <v>10372</v>
      </c>
      <c r="B905" s="530" t="s">
        <v>3690</v>
      </c>
      <c r="C905" s="529" t="s">
        <v>8171</v>
      </c>
      <c r="D905" s="532">
        <v>1736</v>
      </c>
      <c r="E905" s="532"/>
      <c r="F905" s="532">
        <v>1736</v>
      </c>
      <c r="G905" s="533" t="s">
        <v>3619</v>
      </c>
      <c r="I905" s="529" t="s">
        <v>10373</v>
      </c>
      <c r="J905" s="529" t="s">
        <v>3689</v>
      </c>
      <c r="K905" s="531"/>
      <c r="L905" s="559"/>
    </row>
    <row r="906" spans="1:12" customFormat="1" ht="318.75" x14ac:dyDescent="0.2">
      <c r="A906" s="529" t="s">
        <v>10374</v>
      </c>
      <c r="B906" s="530" t="s">
        <v>3693</v>
      </c>
      <c r="C906" s="529" t="s">
        <v>8171</v>
      </c>
      <c r="D906" s="532">
        <v>1388</v>
      </c>
      <c r="E906" s="532"/>
      <c r="F906" s="532">
        <v>1388</v>
      </c>
      <c r="G906" s="533" t="s">
        <v>3619</v>
      </c>
      <c r="I906" s="529" t="s">
        <v>10375</v>
      </c>
      <c r="J906" s="529" t="s">
        <v>3692</v>
      </c>
      <c r="K906" s="531"/>
      <c r="L906" s="559"/>
    </row>
    <row r="907" spans="1:12" customFormat="1" ht="216.75" x14ac:dyDescent="0.2">
      <c r="A907" s="529" t="s">
        <v>10376</v>
      </c>
      <c r="B907" s="530" t="s">
        <v>3699</v>
      </c>
      <c r="C907" s="529" t="s">
        <v>8171</v>
      </c>
      <c r="D907" s="532">
        <v>1413.96</v>
      </c>
      <c r="E907" s="532"/>
      <c r="F907" s="532">
        <v>1413.96</v>
      </c>
      <c r="G907" s="533" t="s">
        <v>3700</v>
      </c>
      <c r="I907" s="529" t="s">
        <v>10377</v>
      </c>
      <c r="J907" s="529" t="s">
        <v>3698</v>
      </c>
      <c r="K907" s="531"/>
      <c r="L907" s="559"/>
    </row>
    <row r="908" spans="1:12" customFormat="1" ht="216.75" x14ac:dyDescent="0.2">
      <c r="A908" s="529" t="s">
        <v>10378</v>
      </c>
      <c r="B908" s="530" t="s">
        <v>3703</v>
      </c>
      <c r="C908" s="529" t="s">
        <v>8171</v>
      </c>
      <c r="D908" s="532">
        <v>1060.47</v>
      </c>
      <c r="E908" s="532"/>
      <c r="F908" s="532">
        <v>1060.47</v>
      </c>
      <c r="G908" s="533" t="s">
        <v>3704</v>
      </c>
      <c r="I908" s="529" t="s">
        <v>10379</v>
      </c>
      <c r="J908" s="529" t="s">
        <v>3702</v>
      </c>
      <c r="K908" s="531"/>
      <c r="L908" s="559"/>
    </row>
    <row r="909" spans="1:12" customFormat="1" ht="216.75" x14ac:dyDescent="0.2">
      <c r="A909" s="529" t="s">
        <v>10380</v>
      </c>
      <c r="B909" s="530" t="s">
        <v>3707</v>
      </c>
      <c r="C909" s="529" t="s">
        <v>8171</v>
      </c>
      <c r="D909" s="532">
        <v>585.58000000000004</v>
      </c>
      <c r="E909" s="532"/>
      <c r="F909" s="532">
        <v>585.58000000000004</v>
      </c>
      <c r="G909" s="533" t="s">
        <v>3704</v>
      </c>
      <c r="I909" s="529" t="s">
        <v>10381</v>
      </c>
      <c r="J909" s="529" t="s">
        <v>3706</v>
      </c>
      <c r="K909" s="531"/>
      <c r="L909" s="559"/>
    </row>
    <row r="910" spans="1:12" customFormat="1" ht="204" x14ac:dyDescent="0.2">
      <c r="A910" s="529" t="s">
        <v>10382</v>
      </c>
      <c r="B910" s="530" t="s">
        <v>3710</v>
      </c>
      <c r="C910" s="529" t="s">
        <v>8171</v>
      </c>
      <c r="D910" s="532">
        <v>110.59</v>
      </c>
      <c r="E910" s="532"/>
      <c r="F910" s="532">
        <v>110.59</v>
      </c>
      <c r="G910" s="533" t="s">
        <v>3711</v>
      </c>
      <c r="I910" s="529" t="s">
        <v>10383</v>
      </c>
      <c r="J910" s="529" t="s">
        <v>3709</v>
      </c>
      <c r="K910" s="531"/>
      <c r="L910" s="559"/>
    </row>
    <row r="911" spans="1:12" customFormat="1" ht="204" x14ac:dyDescent="0.2">
      <c r="A911" s="529" t="s">
        <v>10384</v>
      </c>
      <c r="B911" s="530" t="s">
        <v>3714</v>
      </c>
      <c r="C911" s="529" t="s">
        <v>8171</v>
      </c>
      <c r="D911" s="532">
        <v>160.27000000000001</v>
      </c>
      <c r="E911" s="532"/>
      <c r="F911" s="532">
        <v>160.27000000000001</v>
      </c>
      <c r="G911" s="533" t="s">
        <v>3715</v>
      </c>
      <c r="I911" s="529" t="s">
        <v>10385</v>
      </c>
      <c r="J911" s="529" t="s">
        <v>3713</v>
      </c>
      <c r="K911" s="531"/>
      <c r="L911" s="559"/>
    </row>
    <row r="912" spans="1:12" customFormat="1" ht="76.5" x14ac:dyDescent="0.2">
      <c r="A912" s="529" t="s">
        <v>10386</v>
      </c>
      <c r="B912" s="530" t="s">
        <v>3718</v>
      </c>
      <c r="C912" s="529" t="s">
        <v>8171</v>
      </c>
      <c r="D912" s="532">
        <v>24.2</v>
      </c>
      <c r="E912" s="532"/>
      <c r="F912" s="532">
        <v>24.2</v>
      </c>
      <c r="G912" s="533" t="s">
        <v>3719</v>
      </c>
      <c r="I912" s="529" t="s">
        <v>10387</v>
      </c>
      <c r="J912" s="529" t="s">
        <v>3717</v>
      </c>
      <c r="K912" s="531"/>
      <c r="L912" s="559"/>
    </row>
    <row r="913" spans="1:12" customFormat="1" ht="76.5" x14ac:dyDescent="0.2">
      <c r="A913" s="529" t="s">
        <v>10388</v>
      </c>
      <c r="B913" s="530" t="s">
        <v>3722</v>
      </c>
      <c r="C913" s="529" t="s">
        <v>8171</v>
      </c>
      <c r="D913" s="532">
        <v>41.47</v>
      </c>
      <c r="E913" s="532"/>
      <c r="F913" s="532">
        <v>41.47</v>
      </c>
      <c r="G913" s="533" t="s">
        <v>3723</v>
      </c>
      <c r="I913" s="529" t="s">
        <v>10389</v>
      </c>
      <c r="J913" s="529" t="s">
        <v>3721</v>
      </c>
      <c r="K913" s="531"/>
      <c r="L913" s="559"/>
    </row>
    <row r="914" spans="1:12" customFormat="1" ht="242.25" x14ac:dyDescent="0.2">
      <c r="A914" s="529" t="s">
        <v>10390</v>
      </c>
      <c r="B914" s="530" t="s">
        <v>3729</v>
      </c>
      <c r="C914" s="529" t="s">
        <v>8171</v>
      </c>
      <c r="D914" s="532">
        <v>20.73</v>
      </c>
      <c r="E914" s="532"/>
      <c r="F914" s="532">
        <v>20.73</v>
      </c>
      <c r="G914" s="533" t="s">
        <v>3730</v>
      </c>
      <c r="I914" s="529" t="s">
        <v>10391</v>
      </c>
      <c r="J914" s="529" t="s">
        <v>3728</v>
      </c>
      <c r="K914" s="531"/>
      <c r="L914" s="559"/>
    </row>
    <row r="915" spans="1:12" customFormat="1" ht="306" x14ac:dyDescent="0.2">
      <c r="A915" s="529" t="s">
        <v>10392</v>
      </c>
      <c r="B915" s="530" t="s">
        <v>3733</v>
      </c>
      <c r="C915" s="529" t="s">
        <v>8171</v>
      </c>
      <c r="D915" s="532">
        <v>301.04000000000002</v>
      </c>
      <c r="E915" s="532"/>
      <c r="F915" s="532">
        <v>301.04000000000002</v>
      </c>
      <c r="G915" s="533" t="s">
        <v>3734</v>
      </c>
      <c r="I915" s="529" t="s">
        <v>10393</v>
      </c>
      <c r="J915" s="529" t="s">
        <v>3732</v>
      </c>
      <c r="K915" s="531"/>
      <c r="L915" s="559"/>
    </row>
    <row r="916" spans="1:12" customFormat="1" ht="318.75" x14ac:dyDescent="0.2">
      <c r="A916" s="529" t="s">
        <v>10394</v>
      </c>
      <c r="B916" s="530" t="s">
        <v>3737</v>
      </c>
      <c r="C916" s="529" t="s">
        <v>8171</v>
      </c>
      <c r="D916" s="532">
        <v>342.2</v>
      </c>
      <c r="E916" s="532"/>
      <c r="F916" s="532">
        <v>342.2</v>
      </c>
      <c r="G916" s="533" t="s">
        <v>3738</v>
      </c>
      <c r="I916" s="529" t="s">
        <v>10395</v>
      </c>
      <c r="J916" s="529" t="s">
        <v>3736</v>
      </c>
      <c r="K916" s="531"/>
      <c r="L916" s="559"/>
    </row>
    <row r="917" spans="1:12" customFormat="1" ht="306" x14ac:dyDescent="0.2">
      <c r="A917" s="529" t="s">
        <v>10396</v>
      </c>
      <c r="B917" s="530" t="s">
        <v>3741</v>
      </c>
      <c r="C917" s="529" t="s">
        <v>8171</v>
      </c>
      <c r="D917" s="532">
        <v>340.97</v>
      </c>
      <c r="E917" s="532"/>
      <c r="F917" s="532">
        <v>340.97</v>
      </c>
      <c r="G917" s="533" t="s">
        <v>3742</v>
      </c>
      <c r="I917" s="529" t="s">
        <v>10397</v>
      </c>
      <c r="J917" s="529" t="s">
        <v>3740</v>
      </c>
      <c r="K917" s="531"/>
      <c r="L917" s="559"/>
    </row>
    <row r="918" spans="1:12" customFormat="1" ht="318.75" x14ac:dyDescent="0.2">
      <c r="A918" s="529" t="s">
        <v>10398</v>
      </c>
      <c r="B918" s="530" t="s">
        <v>3745</v>
      </c>
      <c r="C918" s="529" t="s">
        <v>8171</v>
      </c>
      <c r="D918" s="532">
        <v>409.77</v>
      </c>
      <c r="E918" s="532"/>
      <c r="F918" s="532">
        <v>409.77</v>
      </c>
      <c r="G918" s="533" t="s">
        <v>3746</v>
      </c>
      <c r="I918" s="529" t="s">
        <v>10399</v>
      </c>
      <c r="J918" s="529" t="s">
        <v>3744</v>
      </c>
      <c r="K918" s="531"/>
      <c r="L918" s="559"/>
    </row>
    <row r="919" spans="1:12" customFormat="1" ht="38.25" x14ac:dyDescent="0.2">
      <c r="A919" s="529" t="s">
        <v>10400</v>
      </c>
      <c r="B919" s="530" t="s">
        <v>10401</v>
      </c>
      <c r="C919" s="529" t="s">
        <v>8171</v>
      </c>
      <c r="D919" s="532">
        <v>1000</v>
      </c>
      <c r="E919" s="532"/>
      <c r="F919" s="532">
        <v>1000</v>
      </c>
      <c r="G919" s="533" t="s">
        <v>10402</v>
      </c>
      <c r="I919" s="529" t="s">
        <v>10403</v>
      </c>
      <c r="J919" s="529" t="s">
        <v>12536</v>
      </c>
      <c r="K919" s="531"/>
      <c r="L919" s="559"/>
    </row>
    <row r="920" spans="1:12" customFormat="1" ht="25.5" x14ac:dyDescent="0.2">
      <c r="A920" s="529" t="s">
        <v>10404</v>
      </c>
      <c r="B920" s="530" t="s">
        <v>10405</v>
      </c>
      <c r="C920" s="529" t="s">
        <v>8171</v>
      </c>
      <c r="D920" s="532">
        <v>500</v>
      </c>
      <c r="E920" s="532"/>
      <c r="F920" s="532">
        <v>500</v>
      </c>
      <c r="G920" s="533" t="s">
        <v>10405</v>
      </c>
      <c r="I920" s="529" t="s">
        <v>10406</v>
      </c>
      <c r="J920" s="529" t="s">
        <v>12537</v>
      </c>
      <c r="K920" s="531"/>
      <c r="L920" s="559"/>
    </row>
    <row r="921" spans="1:12" customFormat="1" ht="165.75" x14ac:dyDescent="0.2">
      <c r="A921" s="529" t="s">
        <v>10407</v>
      </c>
      <c r="B921" s="530" t="s">
        <v>3761</v>
      </c>
      <c r="C921" s="529" t="s">
        <v>8171</v>
      </c>
      <c r="D921" s="532">
        <v>611.16</v>
      </c>
      <c r="E921" s="532"/>
      <c r="F921" s="532">
        <v>611.16</v>
      </c>
      <c r="G921" s="533" t="s">
        <v>10408</v>
      </c>
      <c r="I921" s="529" t="s">
        <v>10409</v>
      </c>
      <c r="J921" s="529" t="s">
        <v>3760</v>
      </c>
      <c r="K921" s="531"/>
      <c r="L921" s="559"/>
    </row>
    <row r="922" spans="1:12" customFormat="1" ht="165.75" x14ac:dyDescent="0.2">
      <c r="A922" s="529" t="s">
        <v>10410</v>
      </c>
      <c r="B922" s="530" t="s">
        <v>3764</v>
      </c>
      <c r="C922" s="529" t="s">
        <v>8171</v>
      </c>
      <c r="D922" s="532">
        <v>517.13</v>
      </c>
      <c r="E922" s="532"/>
      <c r="F922" s="532">
        <v>517.13</v>
      </c>
      <c r="G922" s="533" t="s">
        <v>10408</v>
      </c>
      <c r="I922" s="529" t="s">
        <v>10411</v>
      </c>
      <c r="J922" s="529" t="s">
        <v>3763</v>
      </c>
      <c r="K922" s="531"/>
      <c r="L922" s="559"/>
    </row>
    <row r="923" spans="1:12" customFormat="1" ht="165.75" x14ac:dyDescent="0.2">
      <c r="A923" s="529" t="s">
        <v>10412</v>
      </c>
      <c r="B923" s="530" t="s">
        <v>3767</v>
      </c>
      <c r="C923" s="529" t="s">
        <v>8171</v>
      </c>
      <c r="D923" s="532">
        <v>323.20999999999998</v>
      </c>
      <c r="E923" s="532"/>
      <c r="F923" s="532">
        <v>323.20999999999998</v>
      </c>
      <c r="G923" s="533" t="s">
        <v>10408</v>
      </c>
      <c r="I923" s="529" t="s">
        <v>10413</v>
      </c>
      <c r="J923" s="529" t="s">
        <v>3766</v>
      </c>
      <c r="K923" s="531"/>
      <c r="L923" s="559"/>
    </row>
    <row r="924" spans="1:12" customFormat="1" ht="165.75" x14ac:dyDescent="0.2">
      <c r="A924" s="529" t="s">
        <v>10414</v>
      </c>
      <c r="B924" s="530" t="s">
        <v>3770</v>
      </c>
      <c r="C924" s="529" t="s">
        <v>8171</v>
      </c>
      <c r="D924" s="532">
        <v>182.17</v>
      </c>
      <c r="E924" s="532"/>
      <c r="F924" s="532">
        <v>182.17</v>
      </c>
      <c r="G924" s="533" t="s">
        <v>10408</v>
      </c>
      <c r="I924" s="529" t="s">
        <v>10415</v>
      </c>
      <c r="J924" s="529" t="s">
        <v>3769</v>
      </c>
      <c r="K924" s="531"/>
      <c r="L924" s="559"/>
    </row>
    <row r="925" spans="1:12" customFormat="1" ht="165.75" x14ac:dyDescent="0.2">
      <c r="A925" s="529" t="s">
        <v>10416</v>
      </c>
      <c r="B925" s="530" t="s">
        <v>3773</v>
      </c>
      <c r="C925" s="529" t="s">
        <v>8171</v>
      </c>
      <c r="D925" s="532">
        <v>111.12</v>
      </c>
      <c r="E925" s="532"/>
      <c r="F925" s="532">
        <v>111.12</v>
      </c>
      <c r="G925" s="533" t="s">
        <v>10408</v>
      </c>
      <c r="I925" s="529" t="s">
        <v>10417</v>
      </c>
      <c r="J925" s="529" t="s">
        <v>3772</v>
      </c>
      <c r="K925" s="531"/>
      <c r="L925" s="559"/>
    </row>
    <row r="926" spans="1:12" customFormat="1" ht="76.5" x14ac:dyDescent="0.2">
      <c r="A926" s="529" t="s">
        <v>10418</v>
      </c>
      <c r="B926" s="530" t="s">
        <v>3776</v>
      </c>
      <c r="C926" s="529" t="s">
        <v>8171</v>
      </c>
      <c r="D926" s="532">
        <v>294.89</v>
      </c>
      <c r="E926" s="532"/>
      <c r="F926" s="532">
        <v>294.89</v>
      </c>
      <c r="G926" s="533" t="s">
        <v>3777</v>
      </c>
      <c r="I926" s="529" t="s">
        <v>10419</v>
      </c>
      <c r="J926" s="529" t="s">
        <v>3775</v>
      </c>
      <c r="K926" s="531"/>
      <c r="L926" s="559"/>
    </row>
    <row r="927" spans="1:12" customFormat="1" ht="76.5" x14ac:dyDescent="0.2">
      <c r="A927" s="529" t="s">
        <v>10420</v>
      </c>
      <c r="B927" s="530" t="s">
        <v>3780</v>
      </c>
      <c r="C927" s="529" t="s">
        <v>8171</v>
      </c>
      <c r="D927" s="532">
        <v>134.62</v>
      </c>
      <c r="E927" s="532"/>
      <c r="F927" s="532">
        <v>134.62</v>
      </c>
      <c r="G927" s="533" t="s">
        <v>3781</v>
      </c>
      <c r="I927" s="529" t="s">
        <v>10421</v>
      </c>
      <c r="J927" s="529" t="s">
        <v>3779</v>
      </c>
      <c r="K927" s="531"/>
      <c r="L927" s="559"/>
    </row>
    <row r="928" spans="1:12" customFormat="1" ht="204" x14ac:dyDescent="0.2">
      <c r="A928" s="529" t="s">
        <v>10422</v>
      </c>
      <c r="B928" s="530" t="s">
        <v>3784</v>
      </c>
      <c r="C928" s="529" t="s">
        <v>8171</v>
      </c>
      <c r="D928" s="532">
        <v>176.29</v>
      </c>
      <c r="E928" s="532"/>
      <c r="F928" s="532">
        <v>176.29</v>
      </c>
      <c r="G928" s="533" t="s">
        <v>3785</v>
      </c>
      <c r="I928" s="529" t="s">
        <v>10423</v>
      </c>
      <c r="J928" s="529" t="s">
        <v>3783</v>
      </c>
      <c r="K928" s="531"/>
      <c r="L928" s="559"/>
    </row>
    <row r="929" spans="1:12" customFormat="1" ht="204" x14ac:dyDescent="0.2">
      <c r="A929" s="529" t="s">
        <v>10424</v>
      </c>
      <c r="B929" s="530" t="s">
        <v>3788</v>
      </c>
      <c r="C929" s="529" t="s">
        <v>8171</v>
      </c>
      <c r="D929" s="532">
        <v>141.04</v>
      </c>
      <c r="E929" s="532"/>
      <c r="F929" s="532">
        <v>141.04</v>
      </c>
      <c r="G929" s="533" t="s">
        <v>3789</v>
      </c>
      <c r="I929" s="529" t="s">
        <v>10425</v>
      </c>
      <c r="J929" s="529" t="s">
        <v>3787</v>
      </c>
      <c r="K929" s="531"/>
      <c r="L929" s="559"/>
    </row>
    <row r="930" spans="1:12" customFormat="1" ht="204" x14ac:dyDescent="0.2">
      <c r="A930" s="529" t="s">
        <v>10426</v>
      </c>
      <c r="B930" s="530" t="s">
        <v>3792</v>
      </c>
      <c r="C930" s="529" t="s">
        <v>8171</v>
      </c>
      <c r="D930" s="532">
        <v>119.88</v>
      </c>
      <c r="E930" s="532"/>
      <c r="F930" s="532">
        <v>119.88</v>
      </c>
      <c r="G930" s="533" t="s">
        <v>3793</v>
      </c>
      <c r="I930" s="529" t="s">
        <v>10427</v>
      </c>
      <c r="J930" s="529" t="s">
        <v>3791</v>
      </c>
      <c r="K930" s="531"/>
      <c r="L930" s="559"/>
    </row>
    <row r="931" spans="1:12" customFormat="1" ht="204" x14ac:dyDescent="0.2">
      <c r="A931" s="529" t="s">
        <v>10428</v>
      </c>
      <c r="B931" s="530" t="s">
        <v>3796</v>
      </c>
      <c r="C931" s="529" t="s">
        <v>8171</v>
      </c>
      <c r="D931" s="532">
        <v>69.45</v>
      </c>
      <c r="E931" s="532"/>
      <c r="F931" s="532">
        <v>69.45</v>
      </c>
      <c r="G931" s="533" t="s">
        <v>3797</v>
      </c>
      <c r="I931" s="529" t="s">
        <v>10429</v>
      </c>
      <c r="J931" s="529" t="s">
        <v>3795</v>
      </c>
      <c r="K931" s="531"/>
      <c r="L931" s="559"/>
    </row>
    <row r="932" spans="1:12" customFormat="1" ht="140.25" x14ac:dyDescent="0.2">
      <c r="A932" s="529" t="s">
        <v>10430</v>
      </c>
      <c r="B932" s="530" t="s">
        <v>3800</v>
      </c>
      <c r="C932" s="529" t="s">
        <v>8171</v>
      </c>
      <c r="D932" s="532">
        <v>120.24</v>
      </c>
      <c r="E932" s="532"/>
      <c r="F932" s="532">
        <v>120.24</v>
      </c>
      <c r="G932" s="533" t="s">
        <v>3801</v>
      </c>
      <c r="I932" s="529" t="s">
        <v>10431</v>
      </c>
      <c r="J932" s="529" t="s">
        <v>3799</v>
      </c>
      <c r="K932" s="531"/>
      <c r="L932" s="559"/>
    </row>
    <row r="933" spans="1:12" customFormat="1" ht="140.25" x14ac:dyDescent="0.2">
      <c r="A933" s="529" t="s">
        <v>10432</v>
      </c>
      <c r="B933" s="530" t="s">
        <v>3804</v>
      </c>
      <c r="C933" s="529" t="s">
        <v>8171</v>
      </c>
      <c r="D933" s="532">
        <v>75.150000000000006</v>
      </c>
      <c r="E933" s="532"/>
      <c r="F933" s="532">
        <v>75.150000000000006</v>
      </c>
      <c r="G933" s="533" t="s">
        <v>3805</v>
      </c>
      <c r="I933" s="529" t="s">
        <v>10433</v>
      </c>
      <c r="J933" s="529" t="s">
        <v>3803</v>
      </c>
      <c r="K933" s="531"/>
      <c r="L933" s="559"/>
    </row>
    <row r="934" spans="1:12" customFormat="1" ht="63.75" x14ac:dyDescent="0.2">
      <c r="A934" s="529" t="s">
        <v>10434</v>
      </c>
      <c r="B934" s="530" t="s">
        <v>3808</v>
      </c>
      <c r="C934" s="529" t="s">
        <v>8171</v>
      </c>
      <c r="D934" s="532">
        <v>114.86</v>
      </c>
      <c r="E934" s="532"/>
      <c r="F934" s="532">
        <v>114.86</v>
      </c>
      <c r="G934" s="533" t="s">
        <v>3809</v>
      </c>
      <c r="I934" s="529" t="s">
        <v>10435</v>
      </c>
      <c r="J934" s="529" t="s">
        <v>3807</v>
      </c>
      <c r="K934" s="531"/>
      <c r="L934" s="559"/>
    </row>
    <row r="935" spans="1:12" customFormat="1" ht="51" x14ac:dyDescent="0.2">
      <c r="A935" s="529" t="s">
        <v>10436</v>
      </c>
      <c r="B935" s="530" t="s">
        <v>10437</v>
      </c>
      <c r="C935" s="529" t="s">
        <v>8171</v>
      </c>
      <c r="D935" s="532">
        <v>35.75</v>
      </c>
      <c r="E935" s="532"/>
      <c r="F935" s="532">
        <v>35.75</v>
      </c>
      <c r="G935" s="533" t="s">
        <v>10438</v>
      </c>
      <c r="I935" s="529" t="s">
        <v>10439</v>
      </c>
      <c r="J935" s="529" t="s">
        <v>3811</v>
      </c>
      <c r="K935" s="531"/>
      <c r="L935" s="559"/>
    </row>
    <row r="936" spans="1:12" customFormat="1" ht="127.5" x14ac:dyDescent="0.2">
      <c r="A936" s="529" t="s">
        <v>10440</v>
      </c>
      <c r="B936" s="530" t="s">
        <v>3816</v>
      </c>
      <c r="C936" s="529" t="s">
        <v>8171</v>
      </c>
      <c r="D936" s="532">
        <v>527.79999999999995</v>
      </c>
      <c r="E936" s="532"/>
      <c r="F936" s="532">
        <v>527.79999999999995</v>
      </c>
      <c r="G936" s="533" t="s">
        <v>3817</v>
      </c>
      <c r="I936" s="529" t="s">
        <v>10441</v>
      </c>
      <c r="J936" s="529" t="s">
        <v>3815</v>
      </c>
      <c r="K936" s="531"/>
      <c r="L936" s="559"/>
    </row>
    <row r="937" spans="1:12" customFormat="1" ht="153" x14ac:dyDescent="0.2">
      <c r="A937" s="529" t="s">
        <v>10442</v>
      </c>
      <c r="B937" s="530" t="s">
        <v>10443</v>
      </c>
      <c r="C937" s="529" t="s">
        <v>8171</v>
      </c>
      <c r="D937" s="532">
        <v>38</v>
      </c>
      <c r="E937" s="532"/>
      <c r="F937" s="532">
        <v>38</v>
      </c>
      <c r="G937" s="533" t="s">
        <v>10444</v>
      </c>
      <c r="I937" s="529" t="s">
        <v>10445</v>
      </c>
      <c r="J937" s="529" t="s">
        <v>12538</v>
      </c>
      <c r="K937" s="531"/>
      <c r="L937" s="559"/>
    </row>
    <row r="938" spans="1:12" customFormat="1" ht="89.25" x14ac:dyDescent="0.2">
      <c r="A938" s="529" t="s">
        <v>10446</v>
      </c>
      <c r="B938" s="530" t="s">
        <v>3823</v>
      </c>
      <c r="C938" s="529" t="s">
        <v>8171</v>
      </c>
      <c r="D938" s="532">
        <v>213.7</v>
      </c>
      <c r="E938" s="532"/>
      <c r="F938" s="532">
        <v>213.7</v>
      </c>
      <c r="G938" s="533" t="s">
        <v>3824</v>
      </c>
      <c r="I938" s="529" t="s">
        <v>10447</v>
      </c>
      <c r="J938" s="529" t="s">
        <v>3822</v>
      </c>
      <c r="K938" s="531"/>
      <c r="L938" s="559"/>
    </row>
    <row r="939" spans="1:12" customFormat="1" ht="89.25" x14ac:dyDescent="0.2">
      <c r="A939" s="529" t="s">
        <v>10448</v>
      </c>
      <c r="B939" s="530" t="s">
        <v>3827</v>
      </c>
      <c r="C939" s="529" t="s">
        <v>8171</v>
      </c>
      <c r="D939" s="532">
        <v>170.95</v>
      </c>
      <c r="E939" s="532"/>
      <c r="F939" s="532">
        <v>170.95</v>
      </c>
      <c r="G939" s="533" t="s">
        <v>3824</v>
      </c>
      <c r="I939" s="529" t="s">
        <v>10449</v>
      </c>
      <c r="J939" s="529" t="s">
        <v>3826</v>
      </c>
      <c r="K939" s="531"/>
      <c r="L939" s="559"/>
    </row>
    <row r="940" spans="1:12" customFormat="1" ht="89.25" x14ac:dyDescent="0.2">
      <c r="A940" s="529" t="s">
        <v>10450</v>
      </c>
      <c r="B940" s="530" t="s">
        <v>3830</v>
      </c>
      <c r="C940" s="529" t="s">
        <v>8171</v>
      </c>
      <c r="D940" s="532">
        <v>145.31</v>
      </c>
      <c r="E940" s="532"/>
      <c r="F940" s="532">
        <v>145.31</v>
      </c>
      <c r="G940" s="533" t="s">
        <v>3824</v>
      </c>
      <c r="I940" s="529" t="s">
        <v>10451</v>
      </c>
      <c r="J940" s="529" t="s">
        <v>3829</v>
      </c>
      <c r="K940" s="531"/>
      <c r="L940" s="559"/>
    </row>
    <row r="941" spans="1:12" customFormat="1" ht="89.25" x14ac:dyDescent="0.2">
      <c r="A941" s="529" t="s">
        <v>10452</v>
      </c>
      <c r="B941" s="530" t="s">
        <v>3833</v>
      </c>
      <c r="C941" s="529" t="s">
        <v>8171</v>
      </c>
      <c r="D941" s="532">
        <v>89.75</v>
      </c>
      <c r="E941" s="532"/>
      <c r="F941" s="532">
        <v>89.75</v>
      </c>
      <c r="G941" s="533" t="s">
        <v>3834</v>
      </c>
      <c r="I941" s="529" t="s">
        <v>10453</v>
      </c>
      <c r="J941" s="529" t="s">
        <v>3832</v>
      </c>
      <c r="K941" s="531"/>
      <c r="L941" s="559"/>
    </row>
    <row r="942" spans="1:12" customFormat="1" ht="89.25" x14ac:dyDescent="0.2">
      <c r="A942" s="529" t="s">
        <v>10454</v>
      </c>
      <c r="B942" s="530" t="s">
        <v>3837</v>
      </c>
      <c r="C942" s="529" t="s">
        <v>8171</v>
      </c>
      <c r="D942" s="532">
        <v>56.63</v>
      </c>
      <c r="E942" s="532"/>
      <c r="F942" s="532">
        <v>56.63</v>
      </c>
      <c r="G942" s="533" t="s">
        <v>3824</v>
      </c>
      <c r="I942" s="529" t="s">
        <v>10455</v>
      </c>
      <c r="J942" s="529" t="s">
        <v>3836</v>
      </c>
      <c r="K942" s="531"/>
      <c r="L942" s="559"/>
    </row>
    <row r="943" spans="1:12" customFormat="1" ht="89.25" x14ac:dyDescent="0.2">
      <c r="A943" s="529" t="s">
        <v>10456</v>
      </c>
      <c r="B943" s="530" t="s">
        <v>3840</v>
      </c>
      <c r="C943" s="529" t="s">
        <v>8171</v>
      </c>
      <c r="D943" s="532">
        <v>21.37</v>
      </c>
      <c r="E943" s="532"/>
      <c r="F943" s="532">
        <v>21.37</v>
      </c>
      <c r="G943" s="533" t="s">
        <v>3824</v>
      </c>
      <c r="I943" s="529" t="s">
        <v>10457</v>
      </c>
      <c r="J943" s="529" t="s">
        <v>3839</v>
      </c>
      <c r="K943" s="531"/>
      <c r="L943" s="559"/>
    </row>
    <row r="944" spans="1:12" customFormat="1" ht="89.25" x14ac:dyDescent="0.2">
      <c r="A944" s="529" t="s">
        <v>10458</v>
      </c>
      <c r="B944" s="530" t="s">
        <v>3843</v>
      </c>
      <c r="C944" s="529" t="s">
        <v>8171</v>
      </c>
      <c r="D944" s="532">
        <v>293.83</v>
      </c>
      <c r="E944" s="532"/>
      <c r="F944" s="532">
        <v>293.83</v>
      </c>
      <c r="G944" s="533" t="s">
        <v>3824</v>
      </c>
      <c r="I944" s="529" t="s">
        <v>10459</v>
      </c>
      <c r="J944" s="529" t="s">
        <v>3842</v>
      </c>
      <c r="K944" s="531"/>
      <c r="L944" s="559"/>
    </row>
    <row r="945" spans="1:12" customFormat="1" ht="89.25" x14ac:dyDescent="0.2">
      <c r="A945" s="529" t="s">
        <v>10460</v>
      </c>
      <c r="B945" s="530" t="s">
        <v>3846</v>
      </c>
      <c r="C945" s="529" t="s">
        <v>8171</v>
      </c>
      <c r="D945" s="532">
        <v>213.7</v>
      </c>
      <c r="E945" s="532"/>
      <c r="F945" s="532">
        <v>213.7</v>
      </c>
      <c r="G945" s="533" t="s">
        <v>3824</v>
      </c>
      <c r="I945" s="529" t="s">
        <v>10461</v>
      </c>
      <c r="J945" s="529" t="s">
        <v>3845</v>
      </c>
      <c r="K945" s="531"/>
      <c r="L945" s="559"/>
    </row>
    <row r="946" spans="1:12" customFormat="1" ht="89.25" x14ac:dyDescent="0.2">
      <c r="A946" s="529" t="s">
        <v>10462</v>
      </c>
      <c r="B946" s="530" t="s">
        <v>3849</v>
      </c>
      <c r="C946" s="529" t="s">
        <v>8171</v>
      </c>
      <c r="D946" s="532">
        <v>192.32</v>
      </c>
      <c r="E946" s="532"/>
      <c r="F946" s="532">
        <v>192.32</v>
      </c>
      <c r="G946" s="533" t="s">
        <v>3824</v>
      </c>
      <c r="I946" s="529" t="s">
        <v>10463</v>
      </c>
      <c r="J946" s="529" t="s">
        <v>3848</v>
      </c>
      <c r="K946" s="531"/>
      <c r="L946" s="559"/>
    </row>
    <row r="947" spans="1:12" customFormat="1" ht="89.25" x14ac:dyDescent="0.2">
      <c r="A947" s="529" t="s">
        <v>10464</v>
      </c>
      <c r="B947" s="530" t="s">
        <v>3852</v>
      </c>
      <c r="C947" s="529" t="s">
        <v>8171</v>
      </c>
      <c r="D947" s="532">
        <v>106.85</v>
      </c>
      <c r="E947" s="532"/>
      <c r="F947" s="532">
        <v>106.85</v>
      </c>
      <c r="G947" s="533" t="s">
        <v>3824</v>
      </c>
      <c r="I947" s="529" t="s">
        <v>10465</v>
      </c>
      <c r="J947" s="529" t="s">
        <v>3851</v>
      </c>
      <c r="K947" s="531"/>
      <c r="L947" s="559"/>
    </row>
    <row r="948" spans="1:12" customFormat="1" ht="114.75" x14ac:dyDescent="0.2">
      <c r="A948" s="529" t="s">
        <v>10466</v>
      </c>
      <c r="B948" s="530" t="s">
        <v>3875</v>
      </c>
      <c r="C948" s="529" t="s">
        <v>8171</v>
      </c>
      <c r="D948" s="532">
        <v>93.49</v>
      </c>
      <c r="E948" s="532"/>
      <c r="F948" s="532">
        <v>93.49</v>
      </c>
      <c r="G948" s="533" t="s">
        <v>3876</v>
      </c>
      <c r="I948" s="529" t="s">
        <v>10467</v>
      </c>
      <c r="J948" s="529" t="s">
        <v>3874</v>
      </c>
      <c r="K948" s="531"/>
      <c r="L948" s="559"/>
    </row>
    <row r="949" spans="1:12" customFormat="1" ht="114.75" x14ac:dyDescent="0.2">
      <c r="A949" s="529" t="s">
        <v>10468</v>
      </c>
      <c r="B949" s="530" t="s">
        <v>3879</v>
      </c>
      <c r="C949" s="529" t="s">
        <v>8171</v>
      </c>
      <c r="D949" s="532">
        <v>117.53</v>
      </c>
      <c r="E949" s="532"/>
      <c r="F949" s="532">
        <v>117.53</v>
      </c>
      <c r="G949" s="533" t="s">
        <v>3880</v>
      </c>
      <c r="I949" s="529" t="s">
        <v>10469</v>
      </c>
      <c r="J949" s="529" t="s">
        <v>3878</v>
      </c>
      <c r="K949" s="531"/>
      <c r="L949" s="559"/>
    </row>
    <row r="950" spans="1:12" customFormat="1" ht="51" x14ac:dyDescent="0.2">
      <c r="A950" s="529" t="s">
        <v>10470</v>
      </c>
      <c r="B950" s="530" t="s">
        <v>3883</v>
      </c>
      <c r="C950" s="529" t="s">
        <v>8171</v>
      </c>
      <c r="D950" s="532">
        <v>347.25</v>
      </c>
      <c r="E950" s="532"/>
      <c r="F950" s="532">
        <v>347.25</v>
      </c>
      <c r="G950" s="533" t="s">
        <v>3884</v>
      </c>
      <c r="I950" s="529" t="s">
        <v>10471</v>
      </c>
      <c r="J950" s="529" t="s">
        <v>3882</v>
      </c>
      <c r="K950" s="531"/>
      <c r="L950" s="559"/>
    </row>
    <row r="951" spans="1:12" customFormat="1" ht="51" x14ac:dyDescent="0.2">
      <c r="A951" s="529" t="s">
        <v>10472</v>
      </c>
      <c r="B951" s="530" t="s">
        <v>3887</v>
      </c>
      <c r="C951" s="529" t="s">
        <v>8171</v>
      </c>
      <c r="D951" s="532">
        <v>507.52</v>
      </c>
      <c r="E951" s="532"/>
      <c r="F951" s="532">
        <v>507.52</v>
      </c>
      <c r="G951" s="533" t="s">
        <v>10473</v>
      </c>
      <c r="I951" s="529" t="s">
        <v>10474</v>
      </c>
      <c r="J951" s="529" t="s">
        <v>3886</v>
      </c>
      <c r="K951" s="531"/>
      <c r="L951" s="559"/>
    </row>
    <row r="952" spans="1:12" customFormat="1" ht="63.75" x14ac:dyDescent="0.2">
      <c r="A952" s="529" t="s">
        <v>10475</v>
      </c>
      <c r="B952" s="530" t="s">
        <v>3891</v>
      </c>
      <c r="C952" s="529" t="s">
        <v>8171</v>
      </c>
      <c r="D952" s="532">
        <v>130.88999999999999</v>
      </c>
      <c r="E952" s="532"/>
      <c r="F952" s="532">
        <v>130.88999999999999</v>
      </c>
      <c r="G952" s="533" t="s">
        <v>3892</v>
      </c>
      <c r="I952" s="529" t="s">
        <v>10476</v>
      </c>
      <c r="J952" s="529" t="s">
        <v>3890</v>
      </c>
      <c r="K952" s="531"/>
      <c r="L952" s="559"/>
    </row>
    <row r="953" spans="1:12" customFormat="1" ht="38.25" x14ac:dyDescent="0.2">
      <c r="A953" s="529" t="s">
        <v>10477</v>
      </c>
      <c r="B953" s="530" t="s">
        <v>3895</v>
      </c>
      <c r="C953" s="529" t="s">
        <v>725</v>
      </c>
      <c r="D953" s="532">
        <v>1.44</v>
      </c>
      <c r="E953" s="532"/>
      <c r="F953" s="532">
        <v>1.44</v>
      </c>
      <c r="G953" s="533" t="s">
        <v>3896</v>
      </c>
      <c r="I953" s="529" t="s">
        <v>10478</v>
      </c>
      <c r="J953" s="529" t="s">
        <v>3894</v>
      </c>
      <c r="K953" s="531"/>
      <c r="L953" s="559"/>
    </row>
    <row r="954" spans="1:12" customFormat="1" ht="51" x14ac:dyDescent="0.2">
      <c r="A954" s="529" t="s">
        <v>10479</v>
      </c>
      <c r="B954" s="530" t="s">
        <v>10480</v>
      </c>
      <c r="C954" s="529" t="s">
        <v>8171</v>
      </c>
      <c r="D954" s="532">
        <v>145</v>
      </c>
      <c r="E954" s="532"/>
      <c r="F954" s="532">
        <v>145</v>
      </c>
      <c r="G954" s="533" t="s">
        <v>10481</v>
      </c>
      <c r="I954" s="529" t="s">
        <v>10482</v>
      </c>
      <c r="J954" s="529" t="s">
        <v>3898</v>
      </c>
      <c r="K954" s="531"/>
      <c r="L954" s="559"/>
    </row>
    <row r="955" spans="1:12" customFormat="1" ht="204" x14ac:dyDescent="0.2">
      <c r="A955" s="529" t="s">
        <v>10483</v>
      </c>
      <c r="B955" s="530" t="s">
        <v>3903</v>
      </c>
      <c r="C955" s="529" t="s">
        <v>8171</v>
      </c>
      <c r="D955" s="532">
        <v>400.68</v>
      </c>
      <c r="E955" s="532"/>
      <c r="F955" s="532">
        <v>400.68</v>
      </c>
      <c r="G955" s="533" t="s">
        <v>3904</v>
      </c>
      <c r="I955" s="529" t="s">
        <v>10484</v>
      </c>
      <c r="J955" s="529" t="s">
        <v>3902</v>
      </c>
      <c r="K955" s="531"/>
      <c r="L955" s="559"/>
    </row>
    <row r="956" spans="1:12" customFormat="1" ht="204" x14ac:dyDescent="0.2">
      <c r="A956" s="529" t="s">
        <v>10485</v>
      </c>
      <c r="B956" s="530" t="s">
        <v>3907</v>
      </c>
      <c r="C956" s="529" t="s">
        <v>8171</v>
      </c>
      <c r="D956" s="532">
        <v>480.81</v>
      </c>
      <c r="E956" s="532"/>
      <c r="F956" s="532">
        <v>480.81</v>
      </c>
      <c r="G956" s="533" t="s">
        <v>3908</v>
      </c>
      <c r="I956" s="529" t="s">
        <v>10486</v>
      </c>
      <c r="J956" s="529" t="s">
        <v>3906</v>
      </c>
      <c r="K956" s="531"/>
      <c r="L956" s="559"/>
    </row>
    <row r="957" spans="1:12" customFormat="1" ht="140.25" x14ac:dyDescent="0.2">
      <c r="A957" s="529" t="s">
        <v>10487</v>
      </c>
      <c r="B957" s="530" t="s">
        <v>3911</v>
      </c>
      <c r="C957" s="529" t="s">
        <v>8171</v>
      </c>
      <c r="D957" s="532">
        <v>320.54000000000002</v>
      </c>
      <c r="E957" s="532"/>
      <c r="F957" s="532">
        <v>320.54000000000002</v>
      </c>
      <c r="G957" s="533" t="s">
        <v>3912</v>
      </c>
      <c r="I957" s="529" t="s">
        <v>10488</v>
      </c>
      <c r="J957" s="529" t="s">
        <v>3910</v>
      </c>
      <c r="K957" s="531"/>
      <c r="L957" s="559"/>
    </row>
    <row r="958" spans="1:12" customFormat="1" ht="140.25" x14ac:dyDescent="0.2">
      <c r="A958" s="529" t="s">
        <v>10489</v>
      </c>
      <c r="B958" s="530" t="s">
        <v>3915</v>
      </c>
      <c r="C958" s="529" t="s">
        <v>8171</v>
      </c>
      <c r="D958" s="532">
        <v>400.68</v>
      </c>
      <c r="E958" s="532"/>
      <c r="F958" s="532">
        <v>400.68</v>
      </c>
      <c r="G958" s="533" t="s">
        <v>3916</v>
      </c>
      <c r="I958" s="529" t="s">
        <v>10490</v>
      </c>
      <c r="J958" s="529" t="s">
        <v>3914</v>
      </c>
      <c r="K958" s="531"/>
      <c r="L958" s="559"/>
    </row>
    <row r="959" spans="1:12" customFormat="1" ht="140.25" x14ac:dyDescent="0.2">
      <c r="A959" s="529" t="s">
        <v>10491</v>
      </c>
      <c r="B959" s="530" t="s">
        <v>10492</v>
      </c>
      <c r="C959" s="529" t="s">
        <v>8171</v>
      </c>
      <c r="D959" s="532">
        <v>160.27000000000001</v>
      </c>
      <c r="E959" s="532"/>
      <c r="F959" s="532">
        <v>160.27000000000001</v>
      </c>
      <c r="G959" s="533" t="s">
        <v>10493</v>
      </c>
      <c r="I959" s="529" t="s">
        <v>10494</v>
      </c>
      <c r="J959" s="529" t="s">
        <v>12539</v>
      </c>
      <c r="K959" s="531"/>
      <c r="L959" s="559"/>
    </row>
    <row r="960" spans="1:12" customFormat="1" ht="89.25" x14ac:dyDescent="0.2">
      <c r="A960" s="529" t="s">
        <v>10495</v>
      </c>
      <c r="B960" s="530" t="s">
        <v>3919</v>
      </c>
      <c r="C960" s="529" t="s">
        <v>8171</v>
      </c>
      <c r="D960" s="532">
        <v>133.56</v>
      </c>
      <c r="E960" s="532"/>
      <c r="F960" s="532">
        <v>133.56</v>
      </c>
      <c r="G960" s="533" t="s">
        <v>3920</v>
      </c>
      <c r="I960" s="529" t="s">
        <v>10496</v>
      </c>
      <c r="J960" s="529" t="s">
        <v>3918</v>
      </c>
      <c r="K960" s="531"/>
      <c r="L960" s="559"/>
    </row>
    <row r="961" spans="1:12" customFormat="1" ht="89.25" x14ac:dyDescent="0.2">
      <c r="A961" s="529" t="s">
        <v>10497</v>
      </c>
      <c r="B961" s="530" t="s">
        <v>3923</v>
      </c>
      <c r="C961" s="529" t="s">
        <v>8171</v>
      </c>
      <c r="D961" s="532">
        <v>384.65</v>
      </c>
      <c r="E961" s="532"/>
      <c r="F961" s="532">
        <v>384.65</v>
      </c>
      <c r="G961" s="533" t="s">
        <v>3924</v>
      </c>
      <c r="I961" s="529" t="s">
        <v>10498</v>
      </c>
      <c r="J961" s="529" t="s">
        <v>3922</v>
      </c>
      <c r="K961" s="531"/>
      <c r="L961" s="559"/>
    </row>
    <row r="962" spans="1:12" customFormat="1" ht="102" x14ac:dyDescent="0.2">
      <c r="A962" s="529" t="s">
        <v>10499</v>
      </c>
      <c r="B962" s="530" t="s">
        <v>3927</v>
      </c>
      <c r="C962" s="529" t="s">
        <v>8171</v>
      </c>
      <c r="D962" s="532">
        <v>200.34</v>
      </c>
      <c r="E962" s="532"/>
      <c r="F962" s="532">
        <v>200.34</v>
      </c>
      <c r="G962" s="533" t="s">
        <v>3928</v>
      </c>
      <c r="I962" s="529" t="s">
        <v>10500</v>
      </c>
      <c r="J962" s="529" t="s">
        <v>3926</v>
      </c>
      <c r="K962" s="531"/>
      <c r="L962" s="559"/>
    </row>
    <row r="963" spans="1:12" customFormat="1" ht="89.25" x14ac:dyDescent="0.2">
      <c r="A963" s="529" t="s">
        <v>10501</v>
      </c>
      <c r="B963" s="530" t="s">
        <v>3931</v>
      </c>
      <c r="C963" s="529" t="s">
        <v>8171</v>
      </c>
      <c r="D963" s="532">
        <v>467.46</v>
      </c>
      <c r="E963" s="532"/>
      <c r="F963" s="532">
        <v>467.46</v>
      </c>
      <c r="G963" s="533" t="s">
        <v>3932</v>
      </c>
      <c r="I963" s="529" t="s">
        <v>10502</v>
      </c>
      <c r="J963" s="529" t="s">
        <v>3930</v>
      </c>
      <c r="K963" s="531"/>
      <c r="L963" s="559"/>
    </row>
    <row r="964" spans="1:12" customFormat="1" ht="89.25" x14ac:dyDescent="0.2">
      <c r="A964" s="529" t="s">
        <v>10503</v>
      </c>
      <c r="B964" s="530" t="s">
        <v>3935</v>
      </c>
      <c r="C964" s="529" t="s">
        <v>8171</v>
      </c>
      <c r="D964" s="532">
        <v>90.82</v>
      </c>
      <c r="E964" s="532"/>
      <c r="F964" s="532">
        <v>90.82</v>
      </c>
      <c r="G964" s="533" t="s">
        <v>3936</v>
      </c>
      <c r="I964" s="529" t="s">
        <v>10504</v>
      </c>
      <c r="J964" s="529" t="s">
        <v>3934</v>
      </c>
      <c r="K964" s="531"/>
      <c r="L964" s="559"/>
    </row>
    <row r="965" spans="1:12" customFormat="1" ht="51" x14ac:dyDescent="0.2">
      <c r="A965" s="529" t="s">
        <v>10505</v>
      </c>
      <c r="B965" s="530" t="s">
        <v>3939</v>
      </c>
      <c r="C965" s="529" t="s">
        <v>8171</v>
      </c>
      <c r="D965" s="532">
        <v>13.35</v>
      </c>
      <c r="E965" s="532"/>
      <c r="F965" s="532">
        <v>13.35</v>
      </c>
      <c r="G965" s="533" t="s">
        <v>3940</v>
      </c>
      <c r="I965" s="529" t="s">
        <v>10506</v>
      </c>
      <c r="J965" s="529" t="s">
        <v>3938</v>
      </c>
      <c r="K965" s="531"/>
      <c r="L965" s="559"/>
    </row>
    <row r="966" spans="1:12" customFormat="1" ht="63.75" x14ac:dyDescent="0.2">
      <c r="A966" s="529" t="s">
        <v>10507</v>
      </c>
      <c r="B966" s="530" t="s">
        <v>3943</v>
      </c>
      <c r="C966" s="529" t="s">
        <v>8171</v>
      </c>
      <c r="D966" s="532">
        <v>37.39</v>
      </c>
      <c r="E966" s="532"/>
      <c r="F966" s="532">
        <v>37.39</v>
      </c>
      <c r="G966" s="533" t="s">
        <v>3944</v>
      </c>
      <c r="I966" s="529" t="s">
        <v>10508</v>
      </c>
      <c r="J966" s="529" t="s">
        <v>3942</v>
      </c>
      <c r="K966" s="531"/>
      <c r="L966" s="559"/>
    </row>
    <row r="967" spans="1:12" customFormat="1" ht="63.75" x14ac:dyDescent="0.2">
      <c r="A967" s="529" t="s">
        <v>10509</v>
      </c>
      <c r="B967" s="530" t="s">
        <v>3947</v>
      </c>
      <c r="C967" s="529" t="s">
        <v>8171</v>
      </c>
      <c r="D967" s="532">
        <v>186.98</v>
      </c>
      <c r="E967" s="532"/>
      <c r="F967" s="532">
        <v>186.98</v>
      </c>
      <c r="G967" s="533" t="s">
        <v>3948</v>
      </c>
      <c r="I967" s="529" t="s">
        <v>10510</v>
      </c>
      <c r="J967" s="529" t="s">
        <v>3946</v>
      </c>
      <c r="K967" s="531"/>
      <c r="L967" s="559"/>
    </row>
    <row r="968" spans="1:12" customFormat="1" ht="242.25" x14ac:dyDescent="0.2">
      <c r="A968" s="529" t="s">
        <v>10511</v>
      </c>
      <c r="B968" s="530" t="s">
        <v>3951</v>
      </c>
      <c r="C968" s="529" t="s">
        <v>8171</v>
      </c>
      <c r="D968" s="532">
        <v>250</v>
      </c>
      <c r="E968" s="532"/>
      <c r="F968" s="532">
        <v>250</v>
      </c>
      <c r="G968" s="533" t="s">
        <v>3952</v>
      </c>
      <c r="I968" s="529" t="s">
        <v>10512</v>
      </c>
      <c r="J968" s="529" t="s">
        <v>3950</v>
      </c>
      <c r="K968" s="531"/>
      <c r="L968" s="559"/>
    </row>
    <row r="969" spans="1:12" customFormat="1" ht="242.25" x14ac:dyDescent="0.2">
      <c r="A969" s="529" t="s">
        <v>10513</v>
      </c>
      <c r="B969" s="530" t="s">
        <v>3955</v>
      </c>
      <c r="C969" s="529" t="s">
        <v>8171</v>
      </c>
      <c r="D969" s="532">
        <v>200</v>
      </c>
      <c r="E969" s="532"/>
      <c r="F969" s="532">
        <v>200</v>
      </c>
      <c r="G969" s="533" t="s">
        <v>3952</v>
      </c>
      <c r="I969" s="529" t="s">
        <v>10514</v>
      </c>
      <c r="J969" s="529" t="s">
        <v>3954</v>
      </c>
      <c r="K969" s="531"/>
      <c r="L969" s="559"/>
    </row>
    <row r="970" spans="1:12" customFormat="1" ht="76.5" x14ac:dyDescent="0.2">
      <c r="A970" s="529" t="s">
        <v>10515</v>
      </c>
      <c r="B970" s="530" t="s">
        <v>3958</v>
      </c>
      <c r="C970" s="529" t="s">
        <v>8171</v>
      </c>
      <c r="D970" s="532">
        <v>133.56</v>
      </c>
      <c r="E970" s="532"/>
      <c r="F970" s="532">
        <v>133.56</v>
      </c>
      <c r="G970" s="533" t="s">
        <v>3959</v>
      </c>
      <c r="I970" s="529" t="s">
        <v>10516</v>
      </c>
      <c r="J970" s="529" t="s">
        <v>3957</v>
      </c>
      <c r="K970" s="531"/>
      <c r="L970" s="559"/>
    </row>
    <row r="971" spans="1:12" customFormat="1" ht="51" x14ac:dyDescent="0.2">
      <c r="A971" s="529" t="s">
        <v>10517</v>
      </c>
      <c r="B971" s="530" t="s">
        <v>3962</v>
      </c>
      <c r="C971" s="529" t="s">
        <v>8171</v>
      </c>
      <c r="D971" s="532">
        <v>331.22</v>
      </c>
      <c r="E971" s="532"/>
      <c r="F971" s="532">
        <v>331.22</v>
      </c>
      <c r="G971" s="533" t="s">
        <v>3963</v>
      </c>
      <c r="I971" s="529" t="s">
        <v>10518</v>
      </c>
      <c r="J971" s="529" t="s">
        <v>3961</v>
      </c>
      <c r="K971" s="531"/>
      <c r="L971" s="559"/>
    </row>
    <row r="972" spans="1:12" customFormat="1" ht="178.5" x14ac:dyDescent="0.2">
      <c r="A972" s="529" t="s">
        <v>10519</v>
      </c>
      <c r="B972" s="530" t="s">
        <v>3966</v>
      </c>
      <c r="C972" s="529" t="s">
        <v>8171</v>
      </c>
      <c r="D972" s="532">
        <v>1495.85</v>
      </c>
      <c r="E972" s="532"/>
      <c r="F972" s="532">
        <v>1495.85</v>
      </c>
      <c r="G972" s="533" t="s">
        <v>3967</v>
      </c>
      <c r="I972" s="529" t="s">
        <v>10520</v>
      </c>
      <c r="J972" s="529" t="s">
        <v>3965</v>
      </c>
      <c r="K972" s="531"/>
      <c r="L972" s="559"/>
    </row>
    <row r="973" spans="1:12" customFormat="1" ht="178.5" x14ac:dyDescent="0.2">
      <c r="A973" s="529" t="s">
        <v>10521</v>
      </c>
      <c r="B973" s="530" t="s">
        <v>3970</v>
      </c>
      <c r="C973" s="529" t="s">
        <v>8171</v>
      </c>
      <c r="D973" s="532">
        <v>1335.58</v>
      </c>
      <c r="E973" s="532"/>
      <c r="F973" s="532">
        <v>1335.58</v>
      </c>
      <c r="G973" s="533" t="s">
        <v>3967</v>
      </c>
      <c r="I973" s="529" t="s">
        <v>10522</v>
      </c>
      <c r="J973" s="529" t="s">
        <v>3969</v>
      </c>
      <c r="K973" s="531"/>
      <c r="L973" s="559"/>
    </row>
    <row r="974" spans="1:12" customFormat="1" ht="178.5" x14ac:dyDescent="0.2">
      <c r="A974" s="529" t="s">
        <v>10523</v>
      </c>
      <c r="B974" s="530" t="s">
        <v>3973</v>
      </c>
      <c r="C974" s="529" t="s">
        <v>8171</v>
      </c>
      <c r="D974" s="532">
        <v>1044.43</v>
      </c>
      <c r="E974" s="532"/>
      <c r="F974" s="532">
        <v>1044.43</v>
      </c>
      <c r="G974" s="533" t="s">
        <v>3974</v>
      </c>
      <c r="I974" s="529" t="s">
        <v>10524</v>
      </c>
      <c r="J974" s="529" t="s">
        <v>3972</v>
      </c>
      <c r="K974" s="531"/>
      <c r="L974" s="559"/>
    </row>
    <row r="975" spans="1:12" customFormat="1" ht="178.5" x14ac:dyDescent="0.2">
      <c r="A975" s="529" t="s">
        <v>10525</v>
      </c>
      <c r="B975" s="530" t="s">
        <v>3977</v>
      </c>
      <c r="C975" s="529" t="s">
        <v>8171</v>
      </c>
      <c r="D975" s="532">
        <v>1271.48</v>
      </c>
      <c r="E975" s="532"/>
      <c r="F975" s="532">
        <v>1271.48</v>
      </c>
      <c r="G975" s="533" t="s">
        <v>3978</v>
      </c>
      <c r="I975" s="529" t="s">
        <v>10526</v>
      </c>
      <c r="J975" s="529" t="s">
        <v>3976</v>
      </c>
      <c r="K975" s="531"/>
      <c r="L975" s="559"/>
    </row>
    <row r="976" spans="1:12" customFormat="1" ht="127.5" x14ac:dyDescent="0.2">
      <c r="A976" s="529" t="s">
        <v>10527</v>
      </c>
      <c r="B976" s="530" t="s">
        <v>3981</v>
      </c>
      <c r="C976" s="529" t="s">
        <v>8171</v>
      </c>
      <c r="D976" s="532">
        <v>416.7</v>
      </c>
      <c r="E976" s="532"/>
      <c r="F976" s="532">
        <v>416.7</v>
      </c>
      <c r="G976" s="533" t="s">
        <v>3982</v>
      </c>
      <c r="I976" s="529" t="s">
        <v>10528</v>
      </c>
      <c r="J976" s="529" t="s">
        <v>3980</v>
      </c>
      <c r="K976" s="531"/>
      <c r="L976" s="559"/>
    </row>
    <row r="977" spans="1:12" customFormat="1" ht="102" x14ac:dyDescent="0.2">
      <c r="A977" s="529" t="s">
        <v>10529</v>
      </c>
      <c r="B977" s="530" t="s">
        <v>3985</v>
      </c>
      <c r="C977" s="529" t="s">
        <v>8171</v>
      </c>
      <c r="D977" s="532">
        <v>280.47000000000003</v>
      </c>
      <c r="E977" s="532"/>
      <c r="F977" s="532">
        <v>280.47000000000003</v>
      </c>
      <c r="G977" s="533" t="s">
        <v>3986</v>
      </c>
      <c r="I977" s="529" t="s">
        <v>10530</v>
      </c>
      <c r="J977" s="529" t="s">
        <v>3984</v>
      </c>
      <c r="K977" s="531"/>
      <c r="L977" s="559"/>
    </row>
    <row r="978" spans="1:12" customFormat="1" ht="102" x14ac:dyDescent="0.2">
      <c r="A978" s="529" t="s">
        <v>10531</v>
      </c>
      <c r="B978" s="530" t="s">
        <v>3989</v>
      </c>
      <c r="C978" s="529" t="s">
        <v>8171</v>
      </c>
      <c r="D978" s="532">
        <v>373.96</v>
      </c>
      <c r="E978" s="532"/>
      <c r="F978" s="532">
        <v>373.96</v>
      </c>
      <c r="G978" s="533" t="s">
        <v>3990</v>
      </c>
      <c r="I978" s="529" t="s">
        <v>10532</v>
      </c>
      <c r="J978" s="529" t="s">
        <v>3988</v>
      </c>
      <c r="K978" s="531"/>
      <c r="L978" s="559"/>
    </row>
    <row r="979" spans="1:12" customFormat="1" ht="102" x14ac:dyDescent="0.2">
      <c r="A979" s="529" t="s">
        <v>10533</v>
      </c>
      <c r="B979" s="530" t="s">
        <v>3993</v>
      </c>
      <c r="C979" s="529" t="s">
        <v>8171</v>
      </c>
      <c r="D979" s="532">
        <v>146.91</v>
      </c>
      <c r="E979" s="532"/>
      <c r="F979" s="532">
        <v>146.91</v>
      </c>
      <c r="G979" s="533" t="s">
        <v>3994</v>
      </c>
      <c r="I979" s="529" t="s">
        <v>10534</v>
      </c>
      <c r="J979" s="529" t="s">
        <v>3992</v>
      </c>
      <c r="K979" s="531"/>
      <c r="L979" s="559"/>
    </row>
    <row r="980" spans="1:12" customFormat="1" ht="102" x14ac:dyDescent="0.2">
      <c r="A980" s="529" t="s">
        <v>10535</v>
      </c>
      <c r="B980" s="530" t="s">
        <v>3997</v>
      </c>
      <c r="C980" s="529" t="s">
        <v>8171</v>
      </c>
      <c r="D980" s="532">
        <v>186.98</v>
      </c>
      <c r="E980" s="532"/>
      <c r="F980" s="532">
        <v>186.98</v>
      </c>
      <c r="G980" s="533" t="s">
        <v>3998</v>
      </c>
      <c r="I980" s="529" t="s">
        <v>10536</v>
      </c>
      <c r="J980" s="529" t="s">
        <v>3996</v>
      </c>
      <c r="K980" s="531"/>
      <c r="L980" s="559"/>
    </row>
    <row r="981" spans="1:12" customFormat="1" ht="191.25" x14ac:dyDescent="0.2">
      <c r="A981" s="529" t="s">
        <v>10537</v>
      </c>
      <c r="B981" s="530" t="s">
        <v>4001</v>
      </c>
      <c r="C981" s="529" t="s">
        <v>8171</v>
      </c>
      <c r="D981" s="532">
        <v>186.98</v>
      </c>
      <c r="E981" s="532"/>
      <c r="F981" s="532">
        <v>186.98</v>
      </c>
      <c r="G981" s="533" t="s">
        <v>4002</v>
      </c>
      <c r="I981" s="529" t="s">
        <v>10538</v>
      </c>
      <c r="J981" s="529" t="s">
        <v>4000</v>
      </c>
      <c r="K981" s="531"/>
      <c r="L981" s="559"/>
    </row>
    <row r="982" spans="1:12" customFormat="1" ht="216.75" x14ac:dyDescent="0.2">
      <c r="A982" s="529" t="s">
        <v>10539</v>
      </c>
      <c r="B982" s="530" t="s">
        <v>4005</v>
      </c>
      <c r="C982" s="529" t="s">
        <v>8171</v>
      </c>
      <c r="D982" s="532">
        <v>74.8</v>
      </c>
      <c r="E982" s="532"/>
      <c r="F982" s="532">
        <v>74.8</v>
      </c>
      <c r="G982" s="533" t="s">
        <v>4006</v>
      </c>
      <c r="I982" s="529" t="s">
        <v>10540</v>
      </c>
      <c r="J982" s="529" t="s">
        <v>4004</v>
      </c>
      <c r="K982" s="531"/>
      <c r="L982" s="559"/>
    </row>
    <row r="983" spans="1:12" customFormat="1" ht="76.5" x14ac:dyDescent="0.2">
      <c r="A983" s="529" t="s">
        <v>10541</v>
      </c>
      <c r="B983" s="530" t="s">
        <v>4041</v>
      </c>
      <c r="C983" s="529" t="s">
        <v>8171</v>
      </c>
      <c r="D983" s="532">
        <v>213.7</v>
      </c>
      <c r="E983" s="532"/>
      <c r="F983" s="532">
        <v>213.7</v>
      </c>
      <c r="G983" s="533" t="s">
        <v>4042</v>
      </c>
      <c r="I983" s="529" t="s">
        <v>10542</v>
      </c>
      <c r="J983" s="529" t="s">
        <v>4040</v>
      </c>
      <c r="K983" s="531"/>
      <c r="L983" s="559"/>
    </row>
    <row r="984" spans="1:12" customFormat="1" ht="89.25" x14ac:dyDescent="0.2">
      <c r="A984" s="529" t="s">
        <v>10543</v>
      </c>
      <c r="B984" s="530" t="s">
        <v>4045</v>
      </c>
      <c r="C984" s="529" t="s">
        <v>8171</v>
      </c>
      <c r="D984" s="532">
        <v>454.1</v>
      </c>
      <c r="E984" s="532"/>
      <c r="F984" s="532">
        <v>454.1</v>
      </c>
      <c r="G984" s="533" t="s">
        <v>4046</v>
      </c>
      <c r="I984" s="529" t="s">
        <v>10544</v>
      </c>
      <c r="J984" s="529" t="s">
        <v>4044</v>
      </c>
      <c r="K984" s="531"/>
      <c r="L984" s="559"/>
    </row>
    <row r="985" spans="1:12" customFormat="1" ht="51" x14ac:dyDescent="0.2">
      <c r="A985" s="529" t="s">
        <v>10545</v>
      </c>
      <c r="B985" s="530" t="s">
        <v>4049</v>
      </c>
      <c r="C985" s="529" t="s">
        <v>276</v>
      </c>
      <c r="D985" s="532">
        <v>7.39</v>
      </c>
      <c r="E985" s="532"/>
      <c r="F985" s="532">
        <v>7.39</v>
      </c>
      <c r="G985" s="533" t="s">
        <v>4050</v>
      </c>
      <c r="I985" s="529" t="s">
        <v>10546</v>
      </c>
      <c r="J985" s="529" t="s">
        <v>4048</v>
      </c>
      <c r="K985" s="531"/>
      <c r="L985" s="559"/>
    </row>
    <row r="986" spans="1:12" customFormat="1" ht="51" x14ac:dyDescent="0.2">
      <c r="A986" s="529" t="s">
        <v>10547</v>
      </c>
      <c r="B986" s="530" t="s">
        <v>4053</v>
      </c>
      <c r="C986" s="529" t="s">
        <v>276</v>
      </c>
      <c r="D986" s="532">
        <v>6.97</v>
      </c>
      <c r="E986" s="532"/>
      <c r="F986" s="532">
        <v>6.97</v>
      </c>
      <c r="G986" s="533" t="s">
        <v>4054</v>
      </c>
      <c r="I986" s="529" t="s">
        <v>10548</v>
      </c>
      <c r="J986" s="529" t="s">
        <v>4052</v>
      </c>
      <c r="K986" s="531"/>
      <c r="L986" s="559"/>
    </row>
    <row r="987" spans="1:12" customFormat="1" ht="63.75" x14ac:dyDescent="0.2">
      <c r="A987" s="529" t="s">
        <v>10549</v>
      </c>
      <c r="B987" s="530" t="s">
        <v>4057</v>
      </c>
      <c r="C987" s="529" t="s">
        <v>8171</v>
      </c>
      <c r="D987" s="532">
        <v>20.3</v>
      </c>
      <c r="E987" s="532"/>
      <c r="F987" s="532">
        <v>20.3</v>
      </c>
      <c r="G987" s="533" t="s">
        <v>4058</v>
      </c>
      <c r="I987" s="529" t="s">
        <v>10550</v>
      </c>
      <c r="J987" s="529" t="s">
        <v>4056</v>
      </c>
      <c r="K987" s="531"/>
      <c r="L987" s="559"/>
    </row>
    <row r="988" spans="1:12" customFormat="1" ht="51" x14ac:dyDescent="0.2">
      <c r="A988" s="529" t="s">
        <v>10551</v>
      </c>
      <c r="B988" s="530" t="s">
        <v>4213</v>
      </c>
      <c r="C988" s="529" t="s">
        <v>8171</v>
      </c>
      <c r="D988" s="532">
        <v>220</v>
      </c>
      <c r="E988" s="532">
        <v>110</v>
      </c>
      <c r="F988" s="532">
        <v>110</v>
      </c>
      <c r="G988" s="533" t="s">
        <v>4214</v>
      </c>
      <c r="I988" s="529" t="s">
        <v>10552</v>
      </c>
      <c r="J988" s="529" t="s">
        <v>4212</v>
      </c>
      <c r="K988" s="531"/>
      <c r="L988" s="559"/>
    </row>
    <row r="989" spans="1:12" customFormat="1" ht="51" x14ac:dyDescent="0.2">
      <c r="A989" s="529" t="s">
        <v>10553</v>
      </c>
      <c r="B989" s="530" t="s">
        <v>4217</v>
      </c>
      <c r="C989" s="529" t="s">
        <v>8171</v>
      </c>
      <c r="D989" s="532">
        <v>250</v>
      </c>
      <c r="E989" s="532">
        <v>125</v>
      </c>
      <c r="F989" s="532">
        <v>125</v>
      </c>
      <c r="G989" s="533" t="s">
        <v>4218</v>
      </c>
      <c r="I989" s="529" t="s">
        <v>10554</v>
      </c>
      <c r="J989" s="529" t="s">
        <v>4216</v>
      </c>
      <c r="K989" s="531"/>
      <c r="L989" s="559"/>
    </row>
    <row r="990" spans="1:12" customFormat="1" ht="51" x14ac:dyDescent="0.2">
      <c r="A990" s="529" t="s">
        <v>10555</v>
      </c>
      <c r="B990" s="530" t="s">
        <v>4221</v>
      </c>
      <c r="C990" s="529" t="s">
        <v>8171</v>
      </c>
      <c r="D990" s="532">
        <v>280</v>
      </c>
      <c r="E990" s="532">
        <v>140</v>
      </c>
      <c r="F990" s="532">
        <v>140</v>
      </c>
      <c r="G990" s="533" t="s">
        <v>4222</v>
      </c>
      <c r="I990" s="529" t="s">
        <v>10556</v>
      </c>
      <c r="J990" s="529" t="s">
        <v>4220</v>
      </c>
      <c r="K990" s="531"/>
      <c r="L990" s="559"/>
    </row>
    <row r="991" spans="1:12" customFormat="1" ht="293.25" x14ac:dyDescent="0.2">
      <c r="A991" s="529" t="s">
        <v>10557</v>
      </c>
      <c r="B991" s="561" t="s">
        <v>4064</v>
      </c>
      <c r="C991" s="529" t="s">
        <v>8171</v>
      </c>
      <c r="D991" s="532">
        <v>1500</v>
      </c>
      <c r="E991" s="532"/>
      <c r="F991" s="532">
        <v>1500</v>
      </c>
      <c r="G991" s="537" t="s">
        <v>4065</v>
      </c>
      <c r="I991" s="529" t="s">
        <v>10558</v>
      </c>
      <c r="J991" s="529"/>
      <c r="K991" s="531"/>
      <c r="L991" s="559"/>
    </row>
    <row r="992" spans="1:12" customFormat="1" ht="255" x14ac:dyDescent="0.2">
      <c r="A992" s="529" t="s">
        <v>10559</v>
      </c>
      <c r="B992" s="561" t="s">
        <v>10560</v>
      </c>
      <c r="C992" s="529" t="s">
        <v>8171</v>
      </c>
      <c r="D992" s="532">
        <v>3000</v>
      </c>
      <c r="E992" s="532"/>
      <c r="F992" s="532">
        <v>3000</v>
      </c>
      <c r="G992" s="537" t="s">
        <v>4069</v>
      </c>
      <c r="I992" s="529" t="s">
        <v>10561</v>
      </c>
      <c r="J992" s="529"/>
      <c r="K992" s="531"/>
      <c r="L992" s="559"/>
    </row>
    <row r="993" spans="1:12" customFormat="1" ht="255" x14ac:dyDescent="0.2">
      <c r="A993" s="529" t="s">
        <v>10562</v>
      </c>
      <c r="B993" s="561" t="s">
        <v>10563</v>
      </c>
      <c r="C993" s="529" t="s">
        <v>8171</v>
      </c>
      <c r="D993" s="532">
        <v>4500</v>
      </c>
      <c r="E993" s="532"/>
      <c r="F993" s="532">
        <v>4500</v>
      </c>
      <c r="G993" s="537" t="s">
        <v>4069</v>
      </c>
      <c r="I993" s="529" t="s">
        <v>10564</v>
      </c>
      <c r="J993" s="529"/>
      <c r="K993" s="531"/>
      <c r="L993" s="559"/>
    </row>
    <row r="994" spans="1:12" customFormat="1" ht="51" x14ac:dyDescent="0.2">
      <c r="A994" s="529" t="s">
        <v>10565</v>
      </c>
      <c r="B994" s="561" t="s">
        <v>4075</v>
      </c>
      <c r="C994" s="529" t="s">
        <v>8171</v>
      </c>
      <c r="D994" s="532">
        <v>8.01</v>
      </c>
      <c r="E994" s="532"/>
      <c r="F994" s="532">
        <v>8.01</v>
      </c>
      <c r="G994" s="537" t="s">
        <v>4076</v>
      </c>
      <c r="I994" s="529" t="s">
        <v>10566</v>
      </c>
      <c r="J994" s="529"/>
      <c r="K994" s="531"/>
      <c r="L994" s="559"/>
    </row>
    <row r="995" spans="1:12" customFormat="1" ht="51" x14ac:dyDescent="0.2">
      <c r="A995" s="529" t="s">
        <v>10567</v>
      </c>
      <c r="B995" s="561" t="s">
        <v>4079</v>
      </c>
      <c r="C995" s="529" t="s">
        <v>725</v>
      </c>
      <c r="D995" s="532">
        <v>0.01</v>
      </c>
      <c r="E995" s="532"/>
      <c r="F995" s="532">
        <v>0.01</v>
      </c>
      <c r="G995" s="537" t="s">
        <v>4080</v>
      </c>
      <c r="I995" s="529" t="s">
        <v>10568</v>
      </c>
      <c r="J995" s="529"/>
      <c r="K995" s="531"/>
      <c r="L995" s="559"/>
    </row>
    <row r="996" spans="1:12" customFormat="1" ht="153" x14ac:dyDescent="0.2">
      <c r="A996" s="529" t="s">
        <v>10569</v>
      </c>
      <c r="B996" s="561" t="s">
        <v>4083</v>
      </c>
      <c r="C996" s="529" t="s">
        <v>8171</v>
      </c>
      <c r="D996" s="532">
        <v>53.42</v>
      </c>
      <c r="E996" s="532"/>
      <c r="F996" s="532">
        <v>53.42</v>
      </c>
      <c r="G996" s="537" t="s">
        <v>4084</v>
      </c>
      <c r="I996" s="529" t="s">
        <v>10570</v>
      </c>
      <c r="J996" s="529"/>
      <c r="K996" s="531"/>
      <c r="L996" s="559"/>
    </row>
    <row r="997" spans="1:12" customFormat="1" ht="102" x14ac:dyDescent="0.2">
      <c r="A997" s="529" t="s">
        <v>10571</v>
      </c>
      <c r="B997" s="561" t="s">
        <v>4087</v>
      </c>
      <c r="C997" s="529" t="s">
        <v>8171</v>
      </c>
      <c r="D997" s="532">
        <v>112.19</v>
      </c>
      <c r="E997" s="532"/>
      <c r="F997" s="532">
        <v>112.19</v>
      </c>
      <c r="G997" s="537" t="s">
        <v>4088</v>
      </c>
      <c r="I997" s="529" t="s">
        <v>10572</v>
      </c>
      <c r="J997" s="529"/>
      <c r="K997" s="531"/>
      <c r="L997" s="559"/>
    </row>
    <row r="998" spans="1:12" customFormat="1" ht="51" x14ac:dyDescent="0.2">
      <c r="A998" s="529" t="s">
        <v>10573</v>
      </c>
      <c r="B998" s="561" t="s">
        <v>4079</v>
      </c>
      <c r="C998" s="529" t="s">
        <v>10574</v>
      </c>
      <c r="D998" s="532">
        <v>10</v>
      </c>
      <c r="E998" s="532"/>
      <c r="F998" s="532">
        <v>10</v>
      </c>
      <c r="G998" s="537" t="s">
        <v>4080</v>
      </c>
      <c r="I998" s="529" t="s">
        <v>10575</v>
      </c>
      <c r="J998" s="529"/>
      <c r="K998" s="531"/>
      <c r="L998" s="559"/>
    </row>
    <row r="999" spans="1:12" customFormat="1" ht="191.25" x14ac:dyDescent="0.2">
      <c r="A999" s="529" t="s">
        <v>10576</v>
      </c>
      <c r="B999" s="561" t="s">
        <v>4094</v>
      </c>
      <c r="C999" s="529" t="s">
        <v>8171</v>
      </c>
      <c r="D999" s="532">
        <v>106.85</v>
      </c>
      <c r="E999" s="532"/>
      <c r="F999" s="532">
        <v>106.85</v>
      </c>
      <c r="G999" s="537" t="s">
        <v>4095</v>
      </c>
      <c r="I999" s="529" t="s">
        <v>10577</v>
      </c>
      <c r="J999" s="529"/>
      <c r="K999" s="531"/>
      <c r="L999" s="559"/>
    </row>
    <row r="1000" spans="1:12" customFormat="1" ht="191.25" x14ac:dyDescent="0.2">
      <c r="A1000" s="529" t="s">
        <v>10578</v>
      </c>
      <c r="B1000" s="561" t="s">
        <v>4098</v>
      </c>
      <c r="C1000" s="529" t="s">
        <v>8171</v>
      </c>
      <c r="D1000" s="532">
        <v>80.13</v>
      </c>
      <c r="E1000" s="532"/>
      <c r="F1000" s="532">
        <v>80.13</v>
      </c>
      <c r="G1000" s="537" t="s">
        <v>4099</v>
      </c>
      <c r="I1000" s="529" t="s">
        <v>10579</v>
      </c>
      <c r="J1000" s="529"/>
      <c r="K1000" s="531"/>
      <c r="L1000" s="559"/>
    </row>
    <row r="1001" spans="1:12" customFormat="1" ht="191.25" x14ac:dyDescent="0.2">
      <c r="A1001" s="529" t="s">
        <v>10580</v>
      </c>
      <c r="B1001" s="561" t="s">
        <v>4102</v>
      </c>
      <c r="C1001" s="529" t="s">
        <v>8171</v>
      </c>
      <c r="D1001" s="532">
        <v>53.42</v>
      </c>
      <c r="E1001" s="532"/>
      <c r="F1001" s="532">
        <v>53.42</v>
      </c>
      <c r="G1001" s="537" t="s">
        <v>4103</v>
      </c>
      <c r="I1001" s="529" t="s">
        <v>10581</v>
      </c>
      <c r="J1001" s="529"/>
      <c r="K1001" s="531"/>
      <c r="L1001" s="559"/>
    </row>
    <row r="1002" spans="1:12" customFormat="1" ht="255" x14ac:dyDescent="0.2">
      <c r="A1002" s="529" t="s">
        <v>10582</v>
      </c>
      <c r="B1002" s="561" t="s">
        <v>4106</v>
      </c>
      <c r="C1002" s="529" t="s">
        <v>8171</v>
      </c>
      <c r="D1002" s="532">
        <v>833.41</v>
      </c>
      <c r="E1002" s="532"/>
      <c r="F1002" s="532">
        <v>833.41</v>
      </c>
      <c r="G1002" s="537" t="s">
        <v>4107</v>
      </c>
      <c r="I1002" s="529" t="s">
        <v>10583</v>
      </c>
      <c r="J1002" s="529"/>
      <c r="K1002" s="531"/>
      <c r="L1002" s="559"/>
    </row>
    <row r="1003" spans="1:12" customFormat="1" ht="255" x14ac:dyDescent="0.2">
      <c r="A1003" s="529" t="s">
        <v>10584</v>
      </c>
      <c r="B1003" s="561" t="s">
        <v>4110</v>
      </c>
      <c r="C1003" s="529" t="s">
        <v>8171</v>
      </c>
      <c r="D1003" s="532">
        <v>534.23</v>
      </c>
      <c r="E1003" s="532"/>
      <c r="F1003" s="532">
        <v>534.23</v>
      </c>
      <c r="G1003" s="537" t="s">
        <v>4111</v>
      </c>
      <c r="I1003" s="529" t="s">
        <v>10585</v>
      </c>
      <c r="J1003" s="529"/>
      <c r="K1003" s="531"/>
      <c r="L1003" s="559"/>
    </row>
    <row r="1004" spans="1:12" customFormat="1" ht="127.5" x14ac:dyDescent="0.2">
      <c r="A1004" s="529" t="s">
        <v>10586</v>
      </c>
      <c r="B1004" s="561" t="s">
        <v>4114</v>
      </c>
      <c r="C1004" s="529" t="s">
        <v>8171</v>
      </c>
      <c r="D1004" s="532">
        <v>112.19</v>
      </c>
      <c r="E1004" s="532"/>
      <c r="F1004" s="532">
        <v>112.19</v>
      </c>
      <c r="G1004" s="537" t="s">
        <v>10587</v>
      </c>
      <c r="I1004" s="529" t="s">
        <v>10588</v>
      </c>
      <c r="J1004" s="529"/>
      <c r="K1004" s="531"/>
      <c r="L1004" s="559"/>
    </row>
    <row r="1005" spans="1:12" customFormat="1" ht="76.5" x14ac:dyDescent="0.2">
      <c r="A1005" s="529" t="s">
        <v>10589</v>
      </c>
      <c r="B1005" s="561" t="s">
        <v>4118</v>
      </c>
      <c r="C1005" s="529" t="s">
        <v>8171</v>
      </c>
      <c r="D1005" s="532">
        <v>641.08000000000004</v>
      </c>
      <c r="E1005" s="532"/>
      <c r="F1005" s="532">
        <v>641.08000000000004</v>
      </c>
      <c r="G1005" s="537" t="s">
        <v>4119</v>
      </c>
      <c r="I1005" s="529" t="s">
        <v>10590</v>
      </c>
      <c r="J1005" s="529"/>
      <c r="K1005" s="531"/>
      <c r="L1005" s="559"/>
    </row>
    <row r="1006" spans="1:12" customFormat="1" ht="127.5" x14ac:dyDescent="0.2">
      <c r="A1006" s="529" t="s">
        <v>10591</v>
      </c>
      <c r="B1006" s="561" t="s">
        <v>4122</v>
      </c>
      <c r="C1006" s="529" t="s">
        <v>8171</v>
      </c>
      <c r="D1006" s="532">
        <v>64.11</v>
      </c>
      <c r="E1006" s="532"/>
      <c r="F1006" s="532">
        <v>64.11</v>
      </c>
      <c r="G1006" s="537" t="s">
        <v>4123</v>
      </c>
      <c r="I1006" s="529" t="s">
        <v>10592</v>
      </c>
      <c r="J1006" s="529"/>
      <c r="K1006" s="531"/>
      <c r="L1006" s="559"/>
    </row>
    <row r="1007" spans="1:12" customFormat="1" ht="89.25" x14ac:dyDescent="0.2">
      <c r="A1007" s="529" t="s">
        <v>10593</v>
      </c>
      <c r="B1007" s="561" t="s">
        <v>4126</v>
      </c>
      <c r="C1007" s="529" t="s">
        <v>8171</v>
      </c>
      <c r="D1007" s="532">
        <v>117.8</v>
      </c>
      <c r="E1007" s="532"/>
      <c r="F1007" s="532">
        <v>117.8</v>
      </c>
      <c r="G1007" s="537" t="s">
        <v>4127</v>
      </c>
      <c r="I1007" s="529" t="s">
        <v>10594</v>
      </c>
      <c r="J1007" s="529"/>
      <c r="K1007" s="531"/>
      <c r="L1007" s="559"/>
    </row>
    <row r="1008" spans="1:12" customFormat="1" ht="127.5" x14ac:dyDescent="0.2">
      <c r="A1008" s="529" t="s">
        <v>10595</v>
      </c>
      <c r="B1008" s="561" t="s">
        <v>4130</v>
      </c>
      <c r="C1008" s="529" t="s">
        <v>8171</v>
      </c>
      <c r="D1008" s="532">
        <v>106.85</v>
      </c>
      <c r="E1008" s="532"/>
      <c r="F1008" s="532">
        <v>106.85</v>
      </c>
      <c r="G1008" s="537" t="s">
        <v>4131</v>
      </c>
      <c r="I1008" s="529" t="s">
        <v>10596</v>
      </c>
      <c r="J1008" s="529"/>
      <c r="K1008" s="531"/>
      <c r="L1008" s="559"/>
    </row>
    <row r="1009" spans="1:12" customFormat="1" ht="127.5" x14ac:dyDescent="0.2">
      <c r="A1009" s="529" t="s">
        <v>10597</v>
      </c>
      <c r="B1009" s="561" t="s">
        <v>4134</v>
      </c>
      <c r="C1009" s="529" t="s">
        <v>8171</v>
      </c>
      <c r="D1009" s="532">
        <v>80.13</v>
      </c>
      <c r="E1009" s="532"/>
      <c r="F1009" s="532">
        <v>80.13</v>
      </c>
      <c r="G1009" s="537" t="s">
        <v>4135</v>
      </c>
      <c r="I1009" s="529" t="s">
        <v>10598</v>
      </c>
      <c r="J1009" s="529"/>
      <c r="K1009" s="531"/>
      <c r="L1009" s="559"/>
    </row>
    <row r="1010" spans="1:12" customFormat="1" ht="127.5" x14ac:dyDescent="0.2">
      <c r="A1010" s="529" t="s">
        <v>10599</v>
      </c>
      <c r="B1010" s="561" t="s">
        <v>4138</v>
      </c>
      <c r="C1010" s="529" t="s">
        <v>8171</v>
      </c>
      <c r="D1010" s="532">
        <v>53.42</v>
      </c>
      <c r="E1010" s="532"/>
      <c r="F1010" s="532">
        <v>53.42</v>
      </c>
      <c r="G1010" s="537" t="s">
        <v>4139</v>
      </c>
      <c r="I1010" s="529" t="s">
        <v>10600</v>
      </c>
      <c r="J1010" s="529"/>
      <c r="K1010" s="531"/>
      <c r="L1010" s="559"/>
    </row>
    <row r="1011" spans="1:12" customFormat="1" ht="63.75" x14ac:dyDescent="0.2">
      <c r="A1011" s="529" t="s">
        <v>10601</v>
      </c>
      <c r="B1011" s="561" t="s">
        <v>4142</v>
      </c>
      <c r="C1011" s="529" t="s">
        <v>8171</v>
      </c>
      <c r="D1011" s="532">
        <v>9.6199999999999992</v>
      </c>
      <c r="E1011" s="532"/>
      <c r="F1011" s="532">
        <v>9.6199999999999992</v>
      </c>
      <c r="G1011" s="537" t="s">
        <v>4143</v>
      </c>
      <c r="I1011" s="529" t="s">
        <v>10602</v>
      </c>
      <c r="J1011" s="529"/>
      <c r="K1011" s="531"/>
      <c r="L1011" s="559"/>
    </row>
    <row r="1012" spans="1:12" customFormat="1" ht="38.25" x14ac:dyDescent="0.2">
      <c r="A1012" s="529" t="s">
        <v>10603</v>
      </c>
      <c r="B1012" s="561" t="s">
        <v>4146</v>
      </c>
      <c r="C1012" s="529" t="s">
        <v>725</v>
      </c>
      <c r="D1012" s="532">
        <v>0.01</v>
      </c>
      <c r="E1012" s="532"/>
      <c r="F1012" s="532">
        <v>0.01</v>
      </c>
      <c r="G1012" s="537" t="s">
        <v>4147</v>
      </c>
      <c r="I1012" s="529" t="s">
        <v>10604</v>
      </c>
      <c r="J1012" s="529"/>
      <c r="K1012" s="531"/>
      <c r="L1012" s="559"/>
    </row>
    <row r="1013" spans="1:12" customFormat="1" ht="267.75" x14ac:dyDescent="0.2">
      <c r="A1013" s="529" t="s">
        <v>10605</v>
      </c>
      <c r="B1013" s="561" t="s">
        <v>4150</v>
      </c>
      <c r="C1013" s="529" t="s">
        <v>8171</v>
      </c>
      <c r="D1013" s="532">
        <v>1335.58</v>
      </c>
      <c r="E1013" s="532"/>
      <c r="F1013" s="532">
        <v>1335.58</v>
      </c>
      <c r="G1013" s="537" t="s">
        <v>4151</v>
      </c>
      <c r="I1013" s="529" t="s">
        <v>10606</v>
      </c>
      <c r="J1013" s="529"/>
      <c r="K1013" s="531"/>
      <c r="L1013" s="559"/>
    </row>
    <row r="1014" spans="1:12" customFormat="1" ht="267.75" x14ac:dyDescent="0.2">
      <c r="A1014" s="529" t="s">
        <v>10607</v>
      </c>
      <c r="B1014" s="561" t="s">
        <v>4154</v>
      </c>
      <c r="C1014" s="529" t="s">
        <v>8171</v>
      </c>
      <c r="D1014" s="532">
        <v>747.92</v>
      </c>
      <c r="E1014" s="532"/>
      <c r="F1014" s="532">
        <v>747.92</v>
      </c>
      <c r="G1014" s="537" t="s">
        <v>4155</v>
      </c>
      <c r="I1014" s="529" t="s">
        <v>10608</v>
      </c>
      <c r="J1014" s="529"/>
      <c r="K1014" s="531"/>
      <c r="L1014" s="559"/>
    </row>
    <row r="1015" spans="1:12" customFormat="1" x14ac:dyDescent="0.2">
      <c r="A1015" s="529" t="s">
        <v>10609</v>
      </c>
      <c r="B1015" s="561" t="s">
        <v>10610</v>
      </c>
      <c r="C1015" s="529" t="s">
        <v>8171</v>
      </c>
      <c r="D1015" s="532">
        <v>21</v>
      </c>
      <c r="E1015" s="532"/>
      <c r="F1015" s="532">
        <v>21</v>
      </c>
      <c r="G1015" s="536" t="s">
        <v>10610</v>
      </c>
      <c r="I1015" s="529" t="s">
        <v>10611</v>
      </c>
      <c r="J1015" s="529"/>
      <c r="K1015" s="531"/>
      <c r="L1015" s="559"/>
    </row>
    <row r="1016" spans="1:12" customFormat="1" x14ac:dyDescent="0.2">
      <c r="A1016" s="529" t="s">
        <v>10612</v>
      </c>
      <c r="B1016" s="561" t="s">
        <v>10613</v>
      </c>
      <c r="C1016" s="529" t="s">
        <v>8171</v>
      </c>
      <c r="D1016" s="532">
        <v>46</v>
      </c>
      <c r="E1016" s="532"/>
      <c r="F1016" s="532">
        <v>46</v>
      </c>
      <c r="G1016" s="536" t="s">
        <v>10613</v>
      </c>
      <c r="I1016" s="529" t="s">
        <v>10614</v>
      </c>
      <c r="J1016" s="529"/>
      <c r="K1016" s="531"/>
      <c r="L1016" s="559"/>
    </row>
    <row r="1017" spans="1:12" customFormat="1" x14ac:dyDescent="0.2">
      <c r="A1017" s="529" t="s">
        <v>10615</v>
      </c>
      <c r="B1017" s="561" t="s">
        <v>10616</v>
      </c>
      <c r="C1017" s="529" t="s">
        <v>8171</v>
      </c>
      <c r="D1017" s="532">
        <v>143</v>
      </c>
      <c r="E1017" s="532"/>
      <c r="F1017" s="532">
        <v>143</v>
      </c>
      <c r="G1017" s="536" t="s">
        <v>10616</v>
      </c>
      <c r="I1017" s="529" t="s">
        <v>10617</v>
      </c>
      <c r="J1017" s="529"/>
      <c r="K1017" s="531"/>
      <c r="L1017" s="559"/>
    </row>
    <row r="1018" spans="1:12" customFormat="1" x14ac:dyDescent="0.2">
      <c r="A1018" s="529" t="s">
        <v>10618</v>
      </c>
      <c r="B1018" s="561" t="s">
        <v>10619</v>
      </c>
      <c r="C1018" s="529" t="s">
        <v>8171</v>
      </c>
      <c r="D1018" s="532">
        <v>204</v>
      </c>
      <c r="E1018" s="532"/>
      <c r="F1018" s="532">
        <v>204</v>
      </c>
      <c r="G1018" s="536" t="s">
        <v>10619</v>
      </c>
      <c r="I1018" s="529" t="s">
        <v>10620</v>
      </c>
      <c r="J1018" s="529"/>
      <c r="K1018" s="531"/>
      <c r="L1018" s="559"/>
    </row>
    <row r="1019" spans="1:12" customFormat="1" x14ac:dyDescent="0.2">
      <c r="A1019" s="529" t="s">
        <v>10621</v>
      </c>
      <c r="B1019" s="561" t="s">
        <v>10622</v>
      </c>
      <c r="C1019" s="529" t="s">
        <v>8171</v>
      </c>
      <c r="D1019" s="532">
        <v>286</v>
      </c>
      <c r="E1019" s="532"/>
      <c r="F1019" s="532">
        <v>286</v>
      </c>
      <c r="G1019" s="536" t="s">
        <v>10622</v>
      </c>
      <c r="I1019" s="529" t="s">
        <v>10623</v>
      </c>
      <c r="J1019" s="529"/>
      <c r="K1019" s="531"/>
      <c r="L1019" s="559"/>
    </row>
    <row r="1020" spans="1:12" customFormat="1" ht="38.25" x14ac:dyDescent="0.2">
      <c r="A1020" s="529" t="s">
        <v>10624</v>
      </c>
      <c r="B1020" s="561" t="s">
        <v>10625</v>
      </c>
      <c r="C1020" s="529" t="s">
        <v>8171</v>
      </c>
      <c r="D1020" s="532">
        <v>180</v>
      </c>
      <c r="E1020" s="532"/>
      <c r="F1020" s="532">
        <v>180</v>
      </c>
      <c r="G1020" s="537" t="s">
        <v>4180</v>
      </c>
      <c r="I1020" s="529" t="s">
        <v>10626</v>
      </c>
      <c r="J1020" s="529"/>
      <c r="K1020" s="531"/>
      <c r="L1020" s="559"/>
    </row>
    <row r="1021" spans="1:12" customFormat="1" ht="38.25" x14ac:dyDescent="0.2">
      <c r="A1021" s="529" t="s">
        <v>10627</v>
      </c>
      <c r="B1021" s="561" t="s">
        <v>10628</v>
      </c>
      <c r="C1021" s="529" t="s">
        <v>8171</v>
      </c>
      <c r="D1021" s="532">
        <v>320</v>
      </c>
      <c r="E1021" s="532"/>
      <c r="F1021" s="532">
        <v>320</v>
      </c>
      <c r="G1021" s="537" t="s">
        <v>4184</v>
      </c>
      <c r="I1021" s="529" t="s">
        <v>10629</v>
      </c>
      <c r="J1021" s="529"/>
      <c r="K1021" s="531"/>
      <c r="L1021" s="559"/>
    </row>
    <row r="1022" spans="1:12" customFormat="1" ht="38.25" x14ac:dyDescent="0.2">
      <c r="A1022" s="529" t="s">
        <v>10630</v>
      </c>
      <c r="B1022" s="561" t="s">
        <v>10631</v>
      </c>
      <c r="C1022" s="529" t="s">
        <v>8171</v>
      </c>
      <c r="D1022" s="532">
        <v>550</v>
      </c>
      <c r="E1022" s="532"/>
      <c r="F1022" s="532">
        <v>550</v>
      </c>
      <c r="G1022" s="536" t="s">
        <v>10631</v>
      </c>
      <c r="I1022" s="529" t="s">
        <v>10632</v>
      </c>
      <c r="J1022" s="529"/>
      <c r="K1022" s="531"/>
      <c r="L1022" s="559"/>
    </row>
    <row r="1023" spans="1:12" customFormat="1" ht="153" x14ac:dyDescent="0.2">
      <c r="A1023" s="529" t="s">
        <v>10633</v>
      </c>
      <c r="B1023" s="561" t="s">
        <v>4193</v>
      </c>
      <c r="C1023" s="529" t="s">
        <v>8171</v>
      </c>
      <c r="D1023" s="532">
        <v>1068.47</v>
      </c>
      <c r="E1023" s="532"/>
      <c r="F1023" s="532">
        <v>1068.47</v>
      </c>
      <c r="G1023" s="537" t="s">
        <v>4194</v>
      </c>
      <c r="I1023" s="529" t="s">
        <v>10634</v>
      </c>
      <c r="J1023" s="529"/>
      <c r="K1023" s="531"/>
      <c r="L1023" s="559"/>
    </row>
    <row r="1024" spans="1:12" customFormat="1" ht="102" x14ac:dyDescent="0.2">
      <c r="A1024" s="529" t="s">
        <v>10635</v>
      </c>
      <c r="B1024" s="561" t="s">
        <v>4197</v>
      </c>
      <c r="C1024" s="529" t="s">
        <v>8171</v>
      </c>
      <c r="D1024" s="532">
        <v>682.85</v>
      </c>
      <c r="E1024" s="532"/>
      <c r="F1024" s="569">
        <v>682.85</v>
      </c>
      <c r="G1024" s="537" t="s">
        <v>4198</v>
      </c>
      <c r="I1024" s="529" t="s">
        <v>10636</v>
      </c>
      <c r="J1024" s="529"/>
      <c r="K1024" s="531"/>
      <c r="L1024" s="559"/>
    </row>
    <row r="1025" spans="1:12" customFormat="1" ht="153" x14ac:dyDescent="0.2">
      <c r="A1025" s="529" t="s">
        <v>10637</v>
      </c>
      <c r="B1025" s="561" t="s">
        <v>4201</v>
      </c>
      <c r="C1025" s="529" t="s">
        <v>8171</v>
      </c>
      <c r="D1025" s="532">
        <v>1492.58</v>
      </c>
      <c r="E1025" s="532"/>
      <c r="F1025" s="570">
        <v>1492.58</v>
      </c>
      <c r="G1025" s="537" t="s">
        <v>10638</v>
      </c>
      <c r="I1025" s="529" t="s">
        <v>10639</v>
      </c>
      <c r="J1025" s="529"/>
      <c r="K1025" s="531"/>
      <c r="L1025" s="559"/>
    </row>
    <row r="1026" spans="1:12" customFormat="1" ht="114.75" x14ac:dyDescent="0.2">
      <c r="A1026" s="529" t="s">
        <v>10640</v>
      </c>
      <c r="B1026" s="571" t="s">
        <v>10641</v>
      </c>
      <c r="C1026" s="565" t="s">
        <v>8171</v>
      </c>
      <c r="D1026" s="532">
        <v>1104</v>
      </c>
      <c r="E1026" s="532"/>
      <c r="F1026" s="569">
        <v>1104</v>
      </c>
      <c r="G1026" s="535" t="s">
        <v>10642</v>
      </c>
      <c r="I1026" s="529" t="s">
        <v>10643</v>
      </c>
      <c r="J1026" s="529"/>
      <c r="K1026" s="531"/>
      <c r="L1026" s="559"/>
    </row>
    <row r="1027" spans="1:12" customFormat="1" ht="127.5" x14ac:dyDescent="0.2">
      <c r="A1027" s="529" t="s">
        <v>10644</v>
      </c>
      <c r="B1027" s="561" t="s">
        <v>4205</v>
      </c>
      <c r="C1027" s="529" t="s">
        <v>8171</v>
      </c>
      <c r="D1027" s="532">
        <v>60</v>
      </c>
      <c r="E1027" s="532"/>
      <c r="F1027" s="532">
        <v>60</v>
      </c>
      <c r="G1027" s="537" t="s">
        <v>4206</v>
      </c>
      <c r="I1027" s="529" t="s">
        <v>10645</v>
      </c>
      <c r="J1027" s="529"/>
      <c r="K1027" s="531"/>
      <c r="L1027" s="559"/>
    </row>
    <row r="1028" spans="1:12" customFormat="1" ht="76.5" x14ac:dyDescent="0.2">
      <c r="A1028" s="529" t="s">
        <v>10646</v>
      </c>
      <c r="B1028" s="561" t="s">
        <v>10647</v>
      </c>
      <c r="C1028" s="529" t="s">
        <v>8171</v>
      </c>
      <c r="D1028" s="532">
        <v>64.11</v>
      </c>
      <c r="E1028" s="532"/>
      <c r="F1028" s="532">
        <v>64.11</v>
      </c>
      <c r="G1028" s="537" t="s">
        <v>4210</v>
      </c>
      <c r="I1028" s="529" t="s">
        <v>10648</v>
      </c>
      <c r="J1028" s="529"/>
      <c r="K1028" s="531"/>
      <c r="L1028" s="559"/>
    </row>
    <row r="1029" spans="1:12" customFormat="1" ht="63.75" x14ac:dyDescent="0.2">
      <c r="A1029" s="529" t="s">
        <v>10649</v>
      </c>
      <c r="B1029" s="561" t="s">
        <v>4244</v>
      </c>
      <c r="C1029" s="529" t="s">
        <v>8171</v>
      </c>
      <c r="D1029" s="532">
        <v>314.13</v>
      </c>
      <c r="E1029" s="532"/>
      <c r="F1029" s="532">
        <v>314.13</v>
      </c>
      <c r="G1029" s="537" t="s">
        <v>4245</v>
      </c>
      <c r="I1029" s="529" t="s">
        <v>10650</v>
      </c>
      <c r="J1029" s="529"/>
      <c r="K1029" s="531"/>
      <c r="L1029" s="559"/>
    </row>
    <row r="1030" spans="1:12" customFormat="1" ht="63.75" x14ac:dyDescent="0.2">
      <c r="A1030" s="529" t="s">
        <v>10651</v>
      </c>
      <c r="B1030" s="561" t="s">
        <v>4248</v>
      </c>
      <c r="C1030" s="529" t="s">
        <v>8171</v>
      </c>
      <c r="D1030" s="532">
        <v>80.13</v>
      </c>
      <c r="E1030" s="532"/>
      <c r="F1030" s="532">
        <v>80.13</v>
      </c>
      <c r="G1030" s="537" t="s">
        <v>4249</v>
      </c>
      <c r="I1030" s="529" t="s">
        <v>10652</v>
      </c>
      <c r="J1030" s="529"/>
      <c r="K1030" s="531"/>
      <c r="L1030" s="559"/>
    </row>
    <row r="1031" spans="1:12" customFormat="1" ht="76.5" x14ac:dyDescent="0.2">
      <c r="A1031" s="529" t="s">
        <v>10653</v>
      </c>
      <c r="B1031" s="561" t="s">
        <v>4252</v>
      </c>
      <c r="C1031" s="529" t="s">
        <v>8171</v>
      </c>
      <c r="D1031" s="532">
        <v>13.35</v>
      </c>
      <c r="E1031" s="532"/>
      <c r="F1031" s="532">
        <v>13.35</v>
      </c>
      <c r="G1031" s="537" t="s">
        <v>4253</v>
      </c>
      <c r="I1031" s="529" t="s">
        <v>10654</v>
      </c>
      <c r="J1031" s="529"/>
      <c r="K1031" s="531"/>
      <c r="L1031" s="559"/>
    </row>
    <row r="1032" spans="1:12" customFormat="1" ht="38.25" x14ac:dyDescent="0.2">
      <c r="A1032" s="529" t="s">
        <v>10655</v>
      </c>
      <c r="B1032" s="561" t="s">
        <v>4268</v>
      </c>
      <c r="C1032" s="529" t="s">
        <v>8171</v>
      </c>
      <c r="D1032" s="532">
        <v>8.01</v>
      </c>
      <c r="E1032" s="532"/>
      <c r="F1032" s="532">
        <v>8.01</v>
      </c>
      <c r="G1032" s="537" t="s">
        <v>4269</v>
      </c>
      <c r="I1032" s="529" t="s">
        <v>10656</v>
      </c>
      <c r="J1032" s="529"/>
      <c r="K1032" s="531"/>
      <c r="L1032" s="559"/>
    </row>
    <row r="1033" spans="1:12" customFormat="1" ht="63.75" x14ac:dyDescent="0.2">
      <c r="A1033" s="529" t="s">
        <v>10657</v>
      </c>
      <c r="B1033" s="561" t="s">
        <v>10658</v>
      </c>
      <c r="C1033" s="529" t="s">
        <v>8171</v>
      </c>
      <c r="D1033" s="532">
        <v>77.459999999999994</v>
      </c>
      <c r="E1033" s="532"/>
      <c r="F1033" s="532">
        <v>77.459999999999994</v>
      </c>
      <c r="G1033" s="537" t="s">
        <v>4273</v>
      </c>
      <c r="I1033" s="529" t="s">
        <v>10659</v>
      </c>
      <c r="J1033" s="529"/>
      <c r="K1033" s="531"/>
      <c r="L1033" s="559"/>
    </row>
    <row r="1034" spans="1:12" customFormat="1" ht="51" x14ac:dyDescent="0.2">
      <c r="A1034" s="529" t="s">
        <v>10660</v>
      </c>
      <c r="B1034" s="561" t="s">
        <v>4240</v>
      </c>
      <c r="C1034" s="529" t="s">
        <v>8171</v>
      </c>
      <c r="D1034" s="532">
        <v>384.65</v>
      </c>
      <c r="E1034" s="532"/>
      <c r="F1034" s="569">
        <v>384.65</v>
      </c>
      <c r="G1034" s="537" t="s">
        <v>4241</v>
      </c>
      <c r="I1034" s="529" t="s">
        <v>10661</v>
      </c>
      <c r="J1034" s="529"/>
      <c r="K1034" s="531"/>
      <c r="L1034" s="559"/>
    </row>
    <row r="1035" spans="1:12" customFormat="1" ht="25.5" x14ac:dyDescent="0.2">
      <c r="A1035" s="529" t="s">
        <v>10662</v>
      </c>
      <c r="B1035" s="530" t="s">
        <v>4228</v>
      </c>
      <c r="C1035" s="529" t="s">
        <v>8171</v>
      </c>
      <c r="D1035" s="532">
        <v>151.74</v>
      </c>
      <c r="E1035" s="532"/>
      <c r="F1035" s="532">
        <v>151.74</v>
      </c>
      <c r="G1035" s="533" t="s">
        <v>4229</v>
      </c>
      <c r="I1035" s="529" t="s">
        <v>10663</v>
      </c>
      <c r="J1035" s="529" t="s">
        <v>4227</v>
      </c>
      <c r="K1035" s="531"/>
      <c r="L1035" s="559"/>
    </row>
    <row r="1036" spans="1:12" customFormat="1" ht="89.25" x14ac:dyDescent="0.2">
      <c r="A1036" s="529" t="s">
        <v>10664</v>
      </c>
      <c r="B1036" s="530" t="s">
        <v>10665</v>
      </c>
      <c r="C1036" s="529" t="s">
        <v>8171</v>
      </c>
      <c r="D1036" s="532">
        <v>30</v>
      </c>
      <c r="E1036" s="532"/>
      <c r="F1036" s="532">
        <v>30</v>
      </c>
      <c r="G1036" s="533" t="s">
        <v>4233</v>
      </c>
      <c r="I1036" s="529" t="s">
        <v>10666</v>
      </c>
      <c r="J1036" s="529" t="s">
        <v>4231</v>
      </c>
      <c r="K1036" s="531"/>
      <c r="L1036" s="559"/>
    </row>
    <row r="1037" spans="1:12" customFormat="1" ht="76.5" x14ac:dyDescent="0.2">
      <c r="A1037" s="529" t="s">
        <v>10667</v>
      </c>
      <c r="B1037" s="530" t="s">
        <v>4236</v>
      </c>
      <c r="C1037" s="529" t="s">
        <v>8171</v>
      </c>
      <c r="D1037" s="532">
        <v>40.07</v>
      </c>
      <c r="E1037" s="532"/>
      <c r="F1037" s="532">
        <v>40.07</v>
      </c>
      <c r="G1037" s="533" t="s">
        <v>4237</v>
      </c>
      <c r="I1037" s="529" t="s">
        <v>10668</v>
      </c>
      <c r="J1037" s="529" t="s">
        <v>4235</v>
      </c>
      <c r="K1037" s="531"/>
      <c r="L1037" s="559"/>
    </row>
    <row r="1038" spans="1:12" customFormat="1" ht="51" x14ac:dyDescent="0.2">
      <c r="A1038" s="529" t="s">
        <v>10669</v>
      </c>
      <c r="B1038" s="530" t="s">
        <v>4276</v>
      </c>
      <c r="C1038" s="529" t="s">
        <v>8171</v>
      </c>
      <c r="D1038" s="532">
        <v>587.66</v>
      </c>
      <c r="E1038" s="532"/>
      <c r="F1038" s="532">
        <v>587.66</v>
      </c>
      <c r="G1038" s="533" t="s">
        <v>4277</v>
      </c>
      <c r="I1038" s="529" t="s">
        <v>10670</v>
      </c>
      <c r="J1038" s="529" t="s">
        <v>4275</v>
      </c>
      <c r="K1038" s="531"/>
      <c r="L1038" s="559"/>
    </row>
    <row r="1039" spans="1:12" customFormat="1" ht="38.25" x14ac:dyDescent="0.2">
      <c r="A1039" s="529" t="s">
        <v>10671</v>
      </c>
      <c r="B1039" s="530" t="s">
        <v>4280</v>
      </c>
      <c r="C1039" s="529" t="s">
        <v>8171</v>
      </c>
      <c r="D1039" s="532">
        <v>40.07</v>
      </c>
      <c r="E1039" s="532"/>
      <c r="F1039" s="532">
        <v>40.07</v>
      </c>
      <c r="G1039" s="533" t="s">
        <v>4281</v>
      </c>
      <c r="I1039" s="529" t="s">
        <v>10672</v>
      </c>
      <c r="J1039" s="529" t="s">
        <v>4279</v>
      </c>
      <c r="K1039" s="531"/>
      <c r="L1039" s="559"/>
    </row>
    <row r="1040" spans="1:12" customFormat="1" ht="191.25" x14ac:dyDescent="0.2">
      <c r="A1040" s="529" t="s">
        <v>10673</v>
      </c>
      <c r="B1040" s="530" t="s">
        <v>10674</v>
      </c>
      <c r="C1040" s="529" t="s">
        <v>8171</v>
      </c>
      <c r="D1040" s="532">
        <v>80.13</v>
      </c>
      <c r="E1040" s="532"/>
      <c r="F1040" s="532">
        <v>80.13</v>
      </c>
      <c r="G1040" s="533" t="s">
        <v>4285</v>
      </c>
      <c r="I1040" s="529" t="s">
        <v>10675</v>
      </c>
      <c r="J1040" s="529" t="s">
        <v>4283</v>
      </c>
      <c r="K1040" s="531"/>
      <c r="L1040" s="559"/>
    </row>
    <row r="1041" spans="1:12" customFormat="1" ht="191.25" x14ac:dyDescent="0.2">
      <c r="A1041" s="529" t="s">
        <v>10676</v>
      </c>
      <c r="B1041" s="530" t="s">
        <v>10677</v>
      </c>
      <c r="C1041" s="529" t="s">
        <v>8171</v>
      </c>
      <c r="D1041" s="532">
        <v>42.74</v>
      </c>
      <c r="E1041" s="532"/>
      <c r="F1041" s="532">
        <v>42.74</v>
      </c>
      <c r="G1041" s="533" t="s">
        <v>4289</v>
      </c>
      <c r="I1041" s="529" t="s">
        <v>10678</v>
      </c>
      <c r="J1041" s="529" t="s">
        <v>4287</v>
      </c>
      <c r="K1041" s="531"/>
      <c r="L1041" s="559"/>
    </row>
    <row r="1042" spans="1:12" customFormat="1" ht="38.25" x14ac:dyDescent="0.2">
      <c r="A1042" s="529" t="s">
        <v>10679</v>
      </c>
      <c r="B1042" s="530" t="s">
        <v>4295</v>
      </c>
      <c r="C1042" s="529" t="s">
        <v>8171</v>
      </c>
      <c r="D1042" s="532">
        <v>1400.49</v>
      </c>
      <c r="E1042" s="532"/>
      <c r="F1042" s="532">
        <v>1400.49</v>
      </c>
      <c r="G1042" s="533" t="s">
        <v>4296</v>
      </c>
      <c r="I1042" s="529" t="s">
        <v>10680</v>
      </c>
      <c r="J1042" s="529" t="s">
        <v>4294</v>
      </c>
      <c r="K1042" s="531"/>
      <c r="L1042" s="559"/>
    </row>
    <row r="1043" spans="1:12" customFormat="1" ht="38.25" x14ac:dyDescent="0.2">
      <c r="A1043" s="529" t="s">
        <v>10681</v>
      </c>
      <c r="B1043" s="530" t="s">
        <v>4299</v>
      </c>
      <c r="C1043" s="529" t="s">
        <v>8171</v>
      </c>
      <c r="D1043" s="532">
        <v>1597.92</v>
      </c>
      <c r="E1043" s="532"/>
      <c r="F1043" s="532">
        <v>1597.92</v>
      </c>
      <c r="G1043" s="533" t="s">
        <v>4300</v>
      </c>
      <c r="I1043" s="529" t="s">
        <v>10682</v>
      </c>
      <c r="J1043" s="529" t="s">
        <v>4298</v>
      </c>
      <c r="K1043" s="531"/>
      <c r="L1043" s="559"/>
    </row>
    <row r="1044" spans="1:12" customFormat="1" ht="38.25" x14ac:dyDescent="0.2">
      <c r="A1044" s="529" t="s">
        <v>10683</v>
      </c>
      <c r="B1044" s="530" t="s">
        <v>4303</v>
      </c>
      <c r="C1044" s="529" t="s">
        <v>8171</v>
      </c>
      <c r="D1044" s="532">
        <v>1400.49</v>
      </c>
      <c r="E1044" s="532"/>
      <c r="F1044" s="532">
        <v>1400.49</v>
      </c>
      <c r="G1044" s="533" t="s">
        <v>4296</v>
      </c>
      <c r="I1044" s="529" t="s">
        <v>10684</v>
      </c>
      <c r="J1044" s="529" t="s">
        <v>4302</v>
      </c>
      <c r="K1044" s="531"/>
      <c r="L1044" s="559"/>
    </row>
    <row r="1045" spans="1:12" customFormat="1" ht="38.25" x14ac:dyDescent="0.2">
      <c r="A1045" s="529" t="s">
        <v>10685</v>
      </c>
      <c r="B1045" s="530" t="s">
        <v>4306</v>
      </c>
      <c r="C1045" s="529" t="s">
        <v>8171</v>
      </c>
      <c r="D1045" s="532">
        <v>1400.49</v>
      </c>
      <c r="E1045" s="532"/>
      <c r="F1045" s="532">
        <v>1400.49</v>
      </c>
      <c r="G1045" s="533" t="s">
        <v>4296</v>
      </c>
      <c r="I1045" s="529" t="s">
        <v>10686</v>
      </c>
      <c r="J1045" s="529" t="s">
        <v>4305</v>
      </c>
      <c r="K1045" s="531"/>
      <c r="L1045" s="559"/>
    </row>
    <row r="1046" spans="1:12" customFormat="1" ht="89.25" x14ac:dyDescent="0.2">
      <c r="A1046" s="529" t="s">
        <v>10687</v>
      </c>
      <c r="B1046" s="530" t="s">
        <v>10688</v>
      </c>
      <c r="C1046" s="529" t="s">
        <v>8171</v>
      </c>
      <c r="D1046" s="532">
        <v>241.49999999999997</v>
      </c>
      <c r="E1046" s="532"/>
      <c r="F1046" s="532">
        <v>241.49999999999997</v>
      </c>
      <c r="G1046" s="533" t="s">
        <v>10689</v>
      </c>
      <c r="I1046" s="529" t="s">
        <v>10690</v>
      </c>
      <c r="J1046" s="529"/>
      <c r="K1046" s="531"/>
      <c r="L1046" s="559"/>
    </row>
    <row r="1047" spans="1:12" customFormat="1" ht="89.25" x14ac:dyDescent="0.2">
      <c r="A1047" s="529" t="s">
        <v>10691</v>
      </c>
      <c r="B1047" s="530" t="s">
        <v>10692</v>
      </c>
      <c r="C1047" s="529" t="s">
        <v>8171</v>
      </c>
      <c r="D1047" s="532">
        <v>322</v>
      </c>
      <c r="E1047" s="532"/>
      <c r="F1047" s="532">
        <v>322</v>
      </c>
      <c r="G1047" s="533" t="s">
        <v>10693</v>
      </c>
      <c r="I1047" s="529" t="s">
        <v>10694</v>
      </c>
      <c r="J1047" s="529"/>
      <c r="K1047" s="531"/>
      <c r="L1047" s="559"/>
    </row>
    <row r="1048" spans="1:12" customFormat="1" ht="51" x14ac:dyDescent="0.2">
      <c r="A1048" s="529" t="s">
        <v>10695</v>
      </c>
      <c r="B1048" s="530" t="s">
        <v>10696</v>
      </c>
      <c r="C1048" s="529" t="s">
        <v>8171</v>
      </c>
      <c r="D1048" s="532">
        <v>161</v>
      </c>
      <c r="E1048" s="532"/>
      <c r="F1048" s="532">
        <v>161</v>
      </c>
      <c r="G1048" s="533" t="s">
        <v>10697</v>
      </c>
      <c r="I1048" s="529" t="s">
        <v>10698</v>
      </c>
      <c r="J1048" s="529"/>
      <c r="K1048" s="531"/>
      <c r="L1048" s="559"/>
    </row>
    <row r="1049" spans="1:12" customFormat="1" ht="51" x14ac:dyDescent="0.2">
      <c r="A1049" s="529" t="s">
        <v>10699</v>
      </c>
      <c r="B1049" s="530" t="s">
        <v>10700</v>
      </c>
      <c r="C1049" s="529" t="s">
        <v>8171</v>
      </c>
      <c r="D1049" s="532">
        <v>241.49999999999997</v>
      </c>
      <c r="E1049" s="532"/>
      <c r="F1049" s="532">
        <v>241.49999999999997</v>
      </c>
      <c r="G1049" s="533" t="s">
        <v>10701</v>
      </c>
      <c r="I1049" s="529" t="s">
        <v>10702</v>
      </c>
      <c r="J1049" s="529"/>
      <c r="K1049" s="531"/>
      <c r="L1049" s="559"/>
    </row>
    <row r="1050" spans="1:12" customFormat="1" ht="25.5" x14ac:dyDescent="0.2">
      <c r="A1050" s="529" t="s">
        <v>10703</v>
      </c>
      <c r="B1050" s="530" t="s">
        <v>10704</v>
      </c>
      <c r="C1050" s="529" t="s">
        <v>8171</v>
      </c>
      <c r="D1050" s="532">
        <v>5</v>
      </c>
      <c r="E1050" s="532"/>
      <c r="F1050" s="532">
        <v>5</v>
      </c>
      <c r="G1050" s="533" t="s">
        <v>10705</v>
      </c>
      <c r="I1050" s="529" t="s">
        <v>10706</v>
      </c>
      <c r="J1050" s="529"/>
      <c r="K1050" s="531"/>
      <c r="L1050" s="559"/>
    </row>
    <row r="1051" spans="1:12" customFormat="1" ht="204" x14ac:dyDescent="0.2">
      <c r="A1051" s="529" t="s">
        <v>10707</v>
      </c>
      <c r="B1051" s="530" t="s">
        <v>10708</v>
      </c>
      <c r="C1051" s="529" t="s">
        <v>8171</v>
      </c>
      <c r="D1051" s="532">
        <v>644</v>
      </c>
      <c r="E1051" s="532"/>
      <c r="F1051" s="532">
        <v>644</v>
      </c>
      <c r="G1051" s="533" t="s">
        <v>10709</v>
      </c>
      <c r="I1051" s="529" t="s">
        <v>10710</v>
      </c>
      <c r="J1051" s="529"/>
      <c r="K1051" s="531"/>
      <c r="L1051" s="559"/>
    </row>
    <row r="1052" spans="1:12" customFormat="1" ht="204" x14ac:dyDescent="0.2">
      <c r="A1052" s="529" t="s">
        <v>10711</v>
      </c>
      <c r="B1052" s="530" t="s">
        <v>10712</v>
      </c>
      <c r="C1052" s="529" t="s">
        <v>8171</v>
      </c>
      <c r="D1052" s="532">
        <v>965.99999999999989</v>
      </c>
      <c r="E1052" s="532"/>
      <c r="F1052" s="532">
        <v>965.99999999999989</v>
      </c>
      <c r="G1052" s="533" t="s">
        <v>10709</v>
      </c>
      <c r="I1052" s="529" t="s">
        <v>10713</v>
      </c>
      <c r="J1052" s="529"/>
      <c r="K1052" s="531"/>
      <c r="L1052" s="559"/>
    </row>
    <row r="1053" spans="1:12" customFormat="1" ht="127.5" x14ac:dyDescent="0.2">
      <c r="A1053" s="529" t="s">
        <v>10714</v>
      </c>
      <c r="B1053" s="530" t="s">
        <v>10715</v>
      </c>
      <c r="C1053" s="529" t="s">
        <v>8171</v>
      </c>
      <c r="D1053" s="532">
        <v>1119</v>
      </c>
      <c r="E1053" s="532"/>
      <c r="F1053" s="532">
        <v>1119</v>
      </c>
      <c r="G1053" s="533" t="s">
        <v>4321</v>
      </c>
      <c r="I1053" s="529" t="s">
        <v>10716</v>
      </c>
      <c r="J1053" s="529" t="s">
        <v>4319</v>
      </c>
      <c r="K1053" s="531"/>
      <c r="L1053" s="559"/>
    </row>
    <row r="1054" spans="1:12" customFormat="1" ht="127.5" x14ac:dyDescent="0.2">
      <c r="A1054" s="529" t="s">
        <v>10717</v>
      </c>
      <c r="B1054" s="530" t="s">
        <v>10718</v>
      </c>
      <c r="C1054" s="529" t="s">
        <v>8171</v>
      </c>
      <c r="D1054" s="532">
        <v>50</v>
      </c>
      <c r="E1054" s="532"/>
      <c r="F1054" s="532">
        <v>50</v>
      </c>
      <c r="G1054" s="533" t="s">
        <v>4325</v>
      </c>
      <c r="I1054" s="529" t="s">
        <v>10719</v>
      </c>
      <c r="J1054" s="529" t="s">
        <v>4323</v>
      </c>
      <c r="K1054" s="531"/>
      <c r="L1054" s="559"/>
    </row>
    <row r="1055" spans="1:12" customFormat="1" ht="76.5" x14ac:dyDescent="0.2">
      <c r="A1055" s="529" t="s">
        <v>10720</v>
      </c>
      <c r="B1055" s="530" t="s">
        <v>4328</v>
      </c>
      <c r="C1055" s="529" t="s">
        <v>8171</v>
      </c>
      <c r="D1055" s="532">
        <v>22.84</v>
      </c>
      <c r="E1055" s="532"/>
      <c r="F1055" s="532">
        <v>22.84</v>
      </c>
      <c r="G1055" s="533" t="s">
        <v>4329</v>
      </c>
      <c r="I1055" s="529" t="s">
        <v>10721</v>
      </c>
      <c r="J1055" s="529" t="s">
        <v>4327</v>
      </c>
      <c r="K1055" s="531"/>
      <c r="L1055" s="559"/>
    </row>
    <row r="1056" spans="1:12" customFormat="1" ht="63.75" x14ac:dyDescent="0.2">
      <c r="A1056" s="529" t="s">
        <v>10722</v>
      </c>
      <c r="B1056" s="530" t="s">
        <v>10723</v>
      </c>
      <c r="C1056" s="529" t="s">
        <v>8171</v>
      </c>
      <c r="D1056" s="532">
        <v>641.08000000000004</v>
      </c>
      <c r="E1056" s="532"/>
      <c r="F1056" s="532">
        <v>641.08000000000004</v>
      </c>
      <c r="G1056" s="533" t="s">
        <v>4333</v>
      </c>
      <c r="I1056" s="529" t="s">
        <v>10724</v>
      </c>
      <c r="J1056" s="529" t="s">
        <v>4331</v>
      </c>
      <c r="K1056" s="531"/>
      <c r="L1056" s="559"/>
    </row>
    <row r="1057" spans="1:12" customFormat="1" ht="51" x14ac:dyDescent="0.2">
      <c r="A1057" s="529" t="s">
        <v>10725</v>
      </c>
      <c r="B1057" s="530" t="s">
        <v>4336</v>
      </c>
      <c r="C1057" s="529" t="s">
        <v>8171</v>
      </c>
      <c r="D1057" s="532">
        <v>227.62</v>
      </c>
      <c r="E1057" s="532"/>
      <c r="F1057" s="532">
        <v>227.62</v>
      </c>
      <c r="G1057" s="533" t="s">
        <v>4337</v>
      </c>
      <c r="I1057" s="529" t="s">
        <v>10726</v>
      </c>
      <c r="J1057" s="529" t="s">
        <v>4335</v>
      </c>
      <c r="K1057" s="531"/>
      <c r="L1057" s="559"/>
    </row>
    <row r="1058" spans="1:12" customFormat="1" ht="153" x14ac:dyDescent="0.2">
      <c r="A1058" s="529" t="s">
        <v>10727</v>
      </c>
      <c r="B1058" s="530" t="s">
        <v>4340</v>
      </c>
      <c r="C1058" s="529" t="s">
        <v>8171</v>
      </c>
      <c r="D1058" s="532">
        <v>740</v>
      </c>
      <c r="E1058" s="532"/>
      <c r="F1058" s="532">
        <v>740</v>
      </c>
      <c r="G1058" s="533" t="s">
        <v>4341</v>
      </c>
      <c r="I1058" s="529" t="s">
        <v>10728</v>
      </c>
      <c r="J1058" s="529" t="s">
        <v>4339</v>
      </c>
      <c r="K1058" s="531"/>
      <c r="L1058" s="559"/>
    </row>
    <row r="1059" spans="1:12" customFormat="1" ht="114.75" x14ac:dyDescent="0.2">
      <c r="A1059" s="529" t="s">
        <v>10729</v>
      </c>
      <c r="B1059" s="530" t="s">
        <v>4344</v>
      </c>
      <c r="C1059" s="529" t="s">
        <v>8171</v>
      </c>
      <c r="D1059" s="532">
        <v>240</v>
      </c>
      <c r="E1059" s="532"/>
      <c r="F1059" s="532">
        <v>240</v>
      </c>
      <c r="G1059" s="533" t="s">
        <v>4345</v>
      </c>
      <c r="I1059" s="529" t="s">
        <v>10730</v>
      </c>
      <c r="J1059" s="529" t="s">
        <v>4343</v>
      </c>
      <c r="K1059" s="531"/>
      <c r="L1059" s="559"/>
    </row>
    <row r="1060" spans="1:12" customFormat="1" ht="102" x14ac:dyDescent="0.2">
      <c r="A1060" s="529" t="s">
        <v>10731</v>
      </c>
      <c r="B1060" s="530" t="s">
        <v>4348</v>
      </c>
      <c r="C1060" s="529" t="s">
        <v>8171</v>
      </c>
      <c r="D1060" s="532">
        <v>455.23</v>
      </c>
      <c r="E1060" s="532"/>
      <c r="F1060" s="532">
        <v>455.23</v>
      </c>
      <c r="G1060" s="533" t="s">
        <v>4349</v>
      </c>
      <c r="I1060" s="529" t="s">
        <v>10732</v>
      </c>
      <c r="J1060" s="529" t="s">
        <v>4347</v>
      </c>
      <c r="K1060" s="531"/>
      <c r="L1060" s="559"/>
    </row>
    <row r="1061" spans="1:12" customFormat="1" ht="102" x14ac:dyDescent="0.2">
      <c r="A1061" s="529" t="s">
        <v>10733</v>
      </c>
      <c r="B1061" s="530" t="s">
        <v>10734</v>
      </c>
      <c r="C1061" s="529" t="s">
        <v>8171</v>
      </c>
      <c r="D1061" s="532">
        <v>870</v>
      </c>
      <c r="E1061" s="532"/>
      <c r="F1061" s="532">
        <v>870</v>
      </c>
      <c r="G1061" s="533" t="s">
        <v>4349</v>
      </c>
      <c r="I1061" s="529" t="s">
        <v>10735</v>
      </c>
      <c r="J1061" s="529" t="s">
        <v>4351</v>
      </c>
      <c r="K1061" s="531"/>
      <c r="L1061" s="559"/>
    </row>
    <row r="1062" spans="1:12" customFormat="1" ht="63.75" x14ac:dyDescent="0.2">
      <c r="A1062" s="529" t="s">
        <v>10736</v>
      </c>
      <c r="B1062" s="530" t="s">
        <v>4355</v>
      </c>
      <c r="C1062" s="529" t="s">
        <v>8171</v>
      </c>
      <c r="D1062" s="532">
        <v>44.5</v>
      </c>
      <c r="E1062" s="532"/>
      <c r="F1062" s="532">
        <v>44.5</v>
      </c>
      <c r="G1062" s="533" t="s">
        <v>4356</v>
      </c>
      <c r="I1062" s="529" t="s">
        <v>10737</v>
      </c>
      <c r="J1062" s="529" t="s">
        <v>4354</v>
      </c>
      <c r="K1062" s="531"/>
      <c r="L1062" s="559"/>
    </row>
    <row r="1063" spans="1:12" customFormat="1" ht="63.75" x14ac:dyDescent="0.2">
      <c r="A1063" s="529" t="s">
        <v>10738</v>
      </c>
      <c r="B1063" s="530" t="s">
        <v>4359</v>
      </c>
      <c r="C1063" s="529" t="s">
        <v>8171</v>
      </c>
      <c r="D1063" s="532">
        <v>47.8</v>
      </c>
      <c r="E1063" s="532"/>
      <c r="F1063" s="532">
        <v>47.8</v>
      </c>
      <c r="G1063" s="533" t="s">
        <v>4360</v>
      </c>
      <c r="I1063" s="529" t="s">
        <v>10739</v>
      </c>
      <c r="J1063" s="529" t="s">
        <v>4358</v>
      </c>
      <c r="K1063" s="531"/>
      <c r="L1063" s="559"/>
    </row>
    <row r="1064" spans="1:12" customFormat="1" ht="63.75" x14ac:dyDescent="0.2">
      <c r="A1064" s="529" t="s">
        <v>10740</v>
      </c>
      <c r="B1064" s="530" t="s">
        <v>4363</v>
      </c>
      <c r="C1064" s="529" t="s">
        <v>8171</v>
      </c>
      <c r="D1064" s="532">
        <v>52.6</v>
      </c>
      <c r="E1064" s="532"/>
      <c r="F1064" s="532">
        <v>52.6</v>
      </c>
      <c r="G1064" s="533" t="s">
        <v>4360</v>
      </c>
      <c r="I1064" s="529" t="s">
        <v>10741</v>
      </c>
      <c r="J1064" s="529" t="s">
        <v>4362</v>
      </c>
      <c r="K1064" s="531"/>
      <c r="L1064" s="559"/>
    </row>
    <row r="1065" spans="1:12" customFormat="1" ht="63.75" x14ac:dyDescent="0.2">
      <c r="A1065" s="529" t="s">
        <v>10742</v>
      </c>
      <c r="B1065" s="530" t="s">
        <v>4366</v>
      </c>
      <c r="C1065" s="529" t="s">
        <v>8171</v>
      </c>
      <c r="D1065" s="532">
        <v>44.5</v>
      </c>
      <c r="E1065" s="532"/>
      <c r="F1065" s="532">
        <v>44.5</v>
      </c>
      <c r="G1065" s="533" t="s">
        <v>4367</v>
      </c>
      <c r="I1065" s="529" t="s">
        <v>10743</v>
      </c>
      <c r="J1065" s="529" t="s">
        <v>4365</v>
      </c>
      <c r="K1065" s="531"/>
      <c r="L1065" s="559"/>
    </row>
    <row r="1066" spans="1:12" customFormat="1" ht="63.75" x14ac:dyDescent="0.2">
      <c r="A1066" s="529" t="s">
        <v>10744</v>
      </c>
      <c r="B1066" s="530" t="s">
        <v>4370</v>
      </c>
      <c r="C1066" s="529" t="s">
        <v>8171</v>
      </c>
      <c r="D1066" s="532">
        <v>47.8</v>
      </c>
      <c r="E1066" s="532"/>
      <c r="F1066" s="532">
        <v>47.8</v>
      </c>
      <c r="G1066" s="533" t="s">
        <v>4371</v>
      </c>
      <c r="I1066" s="529" t="s">
        <v>10745</v>
      </c>
      <c r="J1066" s="529" t="s">
        <v>4369</v>
      </c>
      <c r="K1066" s="531"/>
      <c r="L1066" s="559"/>
    </row>
    <row r="1067" spans="1:12" customFormat="1" ht="63.75" x14ac:dyDescent="0.2">
      <c r="A1067" s="529" t="s">
        <v>10746</v>
      </c>
      <c r="B1067" s="530" t="s">
        <v>4374</v>
      </c>
      <c r="C1067" s="529" t="s">
        <v>8171</v>
      </c>
      <c r="D1067" s="532">
        <v>52.8</v>
      </c>
      <c r="E1067" s="532"/>
      <c r="F1067" s="532">
        <v>52.8</v>
      </c>
      <c r="G1067" s="533" t="s">
        <v>4367</v>
      </c>
      <c r="I1067" s="529" t="s">
        <v>10747</v>
      </c>
      <c r="J1067" s="529" t="s">
        <v>4373</v>
      </c>
      <c r="K1067" s="531"/>
      <c r="L1067" s="559"/>
    </row>
    <row r="1068" spans="1:12" customFormat="1" ht="38.25" x14ac:dyDescent="0.2">
      <c r="A1068" s="529" t="s">
        <v>10748</v>
      </c>
      <c r="B1068" s="530" t="s">
        <v>10749</v>
      </c>
      <c r="C1068" s="529" t="s">
        <v>8171</v>
      </c>
      <c r="D1068" s="532">
        <v>4800</v>
      </c>
      <c r="E1068" s="532"/>
      <c r="F1068" s="532">
        <v>4800</v>
      </c>
      <c r="G1068" s="533" t="s">
        <v>4378</v>
      </c>
      <c r="I1068" s="529" t="s">
        <v>10750</v>
      </c>
      <c r="J1068" s="529" t="s">
        <v>4376</v>
      </c>
      <c r="K1068" s="531"/>
      <c r="L1068" s="559"/>
    </row>
    <row r="1069" spans="1:12" customFormat="1" ht="191.25" x14ac:dyDescent="0.2">
      <c r="A1069" s="529" t="s">
        <v>10751</v>
      </c>
      <c r="B1069" s="566" t="s">
        <v>10752</v>
      </c>
      <c r="C1069" s="529" t="s">
        <v>8171</v>
      </c>
      <c r="D1069" s="532">
        <v>1388</v>
      </c>
      <c r="E1069" s="529"/>
      <c r="F1069" s="569">
        <v>1388</v>
      </c>
      <c r="G1069" s="538" t="s">
        <v>10753</v>
      </c>
      <c r="I1069" s="529" t="s">
        <v>10754</v>
      </c>
      <c r="J1069" s="529" t="s">
        <v>12540</v>
      </c>
      <c r="K1069" s="531"/>
      <c r="L1069" s="559"/>
    </row>
    <row r="1070" spans="1:12" customFormat="1" ht="191.25" x14ac:dyDescent="0.2">
      <c r="A1070" s="529" t="s">
        <v>10755</v>
      </c>
      <c r="B1070" s="566" t="s">
        <v>10756</v>
      </c>
      <c r="C1070" s="529" t="s">
        <v>8171</v>
      </c>
      <c r="D1070" s="532">
        <v>2024</v>
      </c>
      <c r="E1070" s="529"/>
      <c r="F1070" s="569">
        <v>2024</v>
      </c>
      <c r="G1070" s="538" t="s">
        <v>10757</v>
      </c>
      <c r="I1070" s="529" t="s">
        <v>10758</v>
      </c>
      <c r="J1070" s="529" t="s">
        <v>12541</v>
      </c>
      <c r="K1070" s="531"/>
      <c r="L1070" s="559"/>
    </row>
    <row r="1071" spans="1:12" customFormat="1" ht="242.25" x14ac:dyDescent="0.2">
      <c r="A1071" s="529" t="s">
        <v>10759</v>
      </c>
      <c r="B1071" s="530" t="s">
        <v>10760</v>
      </c>
      <c r="C1071" s="529" t="s">
        <v>8171</v>
      </c>
      <c r="D1071" s="532">
        <v>1638</v>
      </c>
      <c r="E1071" s="532"/>
      <c r="F1071" s="532">
        <v>1638</v>
      </c>
      <c r="G1071" s="533" t="s">
        <v>10761</v>
      </c>
      <c r="I1071" s="529" t="s">
        <v>10762</v>
      </c>
      <c r="J1071" s="529" t="s">
        <v>12542</v>
      </c>
      <c r="K1071" s="531"/>
      <c r="L1071" s="559"/>
    </row>
    <row r="1072" spans="1:12" customFormat="1" ht="242.25" x14ac:dyDescent="0.2">
      <c r="A1072" s="529" t="s">
        <v>10763</v>
      </c>
      <c r="B1072" s="530" t="s">
        <v>10764</v>
      </c>
      <c r="C1072" s="529" t="s">
        <v>8171</v>
      </c>
      <c r="D1072" s="532">
        <v>2274</v>
      </c>
      <c r="E1072" s="532"/>
      <c r="F1072" s="532">
        <v>2274</v>
      </c>
      <c r="G1072" s="533" t="s">
        <v>10765</v>
      </c>
      <c r="I1072" s="529" t="s">
        <v>10766</v>
      </c>
      <c r="J1072" s="529" t="s">
        <v>12543</v>
      </c>
      <c r="K1072" s="531"/>
      <c r="L1072" s="559"/>
    </row>
    <row r="1073" spans="1:12" customFormat="1" ht="204" x14ac:dyDescent="0.2">
      <c r="A1073" s="529" t="s">
        <v>10767</v>
      </c>
      <c r="B1073" s="530" t="s">
        <v>10768</v>
      </c>
      <c r="C1073" s="529" t="s">
        <v>8171</v>
      </c>
      <c r="D1073" s="532">
        <v>505</v>
      </c>
      <c r="E1073" s="532"/>
      <c r="F1073" s="532">
        <v>505</v>
      </c>
      <c r="G1073" s="533" t="s">
        <v>10769</v>
      </c>
      <c r="I1073" s="529" t="s">
        <v>10770</v>
      </c>
      <c r="J1073" s="529" t="s">
        <v>12544</v>
      </c>
      <c r="K1073" s="531"/>
      <c r="L1073" s="559"/>
    </row>
    <row r="1074" spans="1:12" customFormat="1" ht="204" x14ac:dyDescent="0.2">
      <c r="A1074" s="529" t="s">
        <v>10771</v>
      </c>
      <c r="B1074" s="530" t="s">
        <v>10772</v>
      </c>
      <c r="C1074" s="529" t="s">
        <v>8171</v>
      </c>
      <c r="D1074" s="532">
        <v>1136</v>
      </c>
      <c r="E1074" s="532"/>
      <c r="F1074" s="532">
        <v>1136</v>
      </c>
      <c r="G1074" s="533" t="s">
        <v>10773</v>
      </c>
      <c r="I1074" s="529" t="s">
        <v>10774</v>
      </c>
      <c r="J1074" s="529" t="s">
        <v>12545</v>
      </c>
      <c r="K1074" s="531"/>
      <c r="L1074" s="559"/>
    </row>
    <row r="1075" spans="1:12" customFormat="1" ht="25.5" x14ac:dyDescent="0.2">
      <c r="A1075" s="529" t="s">
        <v>10775</v>
      </c>
      <c r="B1075" s="561" t="s">
        <v>10776</v>
      </c>
      <c r="C1075" s="529" t="s">
        <v>8171</v>
      </c>
      <c r="D1075" s="532">
        <v>95</v>
      </c>
      <c r="E1075" s="532"/>
      <c r="F1075" s="532">
        <v>95</v>
      </c>
      <c r="G1075" s="536" t="s">
        <v>10776</v>
      </c>
      <c r="I1075" s="529" t="s">
        <v>10777</v>
      </c>
      <c r="J1075" s="529"/>
      <c r="K1075" s="531"/>
      <c r="L1075" s="559"/>
    </row>
    <row r="1076" spans="1:12" customFormat="1" ht="25.5" x14ac:dyDescent="0.2">
      <c r="A1076" s="529" t="s">
        <v>10778</v>
      </c>
      <c r="B1076" s="561" t="s">
        <v>10779</v>
      </c>
      <c r="C1076" s="529" t="s">
        <v>8171</v>
      </c>
      <c r="D1076" s="532">
        <v>290</v>
      </c>
      <c r="E1076" s="532"/>
      <c r="F1076" s="532">
        <v>290</v>
      </c>
      <c r="G1076" s="536" t="s">
        <v>10779</v>
      </c>
      <c r="I1076" s="529" t="s">
        <v>10780</v>
      </c>
      <c r="J1076" s="529"/>
      <c r="K1076" s="531"/>
      <c r="L1076" s="559"/>
    </row>
    <row r="1077" spans="1:12" customFormat="1" x14ac:dyDescent="0.2">
      <c r="A1077" s="529" t="s">
        <v>10781</v>
      </c>
      <c r="B1077" s="572" t="s">
        <v>10782</v>
      </c>
      <c r="C1077" s="529" t="s">
        <v>8171</v>
      </c>
      <c r="D1077" s="532">
        <v>53.42</v>
      </c>
      <c r="E1077" s="532"/>
      <c r="F1077" s="532">
        <v>53.42</v>
      </c>
      <c r="G1077" s="536" t="s">
        <v>10782</v>
      </c>
      <c r="I1077" s="529" t="s">
        <v>10783</v>
      </c>
      <c r="J1077" s="529"/>
      <c r="K1077" s="531"/>
      <c r="L1077" s="559"/>
    </row>
    <row r="1078" spans="1:12" customFormat="1" ht="63.75" x14ac:dyDescent="0.2">
      <c r="A1078" s="529" t="s">
        <v>10784</v>
      </c>
      <c r="B1078" s="561" t="s">
        <v>3574</v>
      </c>
      <c r="C1078" s="529" t="s">
        <v>8171</v>
      </c>
      <c r="D1078" s="532">
        <v>120.2</v>
      </c>
      <c r="E1078" s="532"/>
      <c r="F1078" s="532">
        <v>120.2</v>
      </c>
      <c r="G1078" s="536" t="s">
        <v>3575</v>
      </c>
      <c r="I1078" s="529" t="s">
        <v>10785</v>
      </c>
      <c r="J1078" s="529"/>
      <c r="K1078" s="531"/>
      <c r="L1078" s="559"/>
    </row>
    <row r="1079" spans="1:12" customFormat="1" ht="63.75" x14ac:dyDescent="0.2">
      <c r="A1079" s="529" t="s">
        <v>10786</v>
      </c>
      <c r="B1079" s="561" t="s">
        <v>3578</v>
      </c>
      <c r="C1079" s="529" t="s">
        <v>8171</v>
      </c>
      <c r="D1079" s="532">
        <v>240.4</v>
      </c>
      <c r="E1079" s="532"/>
      <c r="F1079" s="532">
        <v>240.4</v>
      </c>
      <c r="G1079" s="536" t="s">
        <v>3579</v>
      </c>
      <c r="I1079" s="529" t="s">
        <v>10787</v>
      </c>
      <c r="J1079" s="529"/>
      <c r="K1079" s="531"/>
      <c r="L1079" s="559"/>
    </row>
    <row r="1080" spans="1:12" customFormat="1" ht="114.75" x14ac:dyDescent="0.2">
      <c r="A1080" s="529" t="s">
        <v>10788</v>
      </c>
      <c r="B1080" s="561" t="s">
        <v>3582</v>
      </c>
      <c r="C1080" s="529" t="s">
        <v>725</v>
      </c>
      <c r="D1080" s="532">
        <v>0.17</v>
      </c>
      <c r="E1080" s="532"/>
      <c r="F1080" s="569">
        <v>0.17</v>
      </c>
      <c r="G1080" s="537" t="s">
        <v>3584</v>
      </c>
      <c r="I1080" s="529" t="s">
        <v>10790</v>
      </c>
      <c r="J1080" s="529"/>
      <c r="K1080" s="531"/>
      <c r="L1080" s="559"/>
    </row>
    <row r="1081" spans="1:12" customFormat="1" ht="76.5" x14ac:dyDescent="0.2">
      <c r="A1081" s="529" t="s">
        <v>10791</v>
      </c>
      <c r="B1081" s="561" t="s">
        <v>3587</v>
      </c>
      <c r="C1081" s="529" t="s">
        <v>8171</v>
      </c>
      <c r="D1081" s="532">
        <v>14.95</v>
      </c>
      <c r="E1081" s="532"/>
      <c r="F1081" s="569">
        <v>14.95</v>
      </c>
      <c r="G1081" s="537" t="s">
        <v>10792</v>
      </c>
      <c r="I1081" s="529" t="s">
        <v>10793</v>
      </c>
      <c r="J1081" s="529"/>
      <c r="K1081" s="531"/>
      <c r="L1081" s="559"/>
    </row>
    <row r="1082" spans="1:12" customFormat="1" ht="178.5" x14ac:dyDescent="0.2">
      <c r="A1082" s="529" t="s">
        <v>10794</v>
      </c>
      <c r="B1082" s="561" t="s">
        <v>3749</v>
      </c>
      <c r="C1082" s="529" t="s">
        <v>8171</v>
      </c>
      <c r="D1082" s="532">
        <v>870.47</v>
      </c>
      <c r="E1082" s="532"/>
      <c r="F1082" s="569">
        <v>870.47</v>
      </c>
      <c r="G1082" s="537" t="s">
        <v>10795</v>
      </c>
      <c r="I1082" s="529" t="s">
        <v>10796</v>
      </c>
      <c r="J1082" s="529"/>
      <c r="K1082" s="531"/>
      <c r="L1082" s="559"/>
    </row>
    <row r="1083" spans="1:12" customFormat="1" ht="63.75" x14ac:dyDescent="0.2">
      <c r="A1083" s="529" t="s">
        <v>10797</v>
      </c>
      <c r="B1083" s="561" t="s">
        <v>10798</v>
      </c>
      <c r="C1083" s="529" t="s">
        <v>8171</v>
      </c>
      <c r="D1083" s="532">
        <v>3002.92</v>
      </c>
      <c r="E1083" s="532"/>
      <c r="F1083" s="569">
        <v>3002.92</v>
      </c>
      <c r="G1083" s="536" t="s">
        <v>6219</v>
      </c>
      <c r="I1083" s="529" t="s">
        <v>10799</v>
      </c>
      <c r="J1083" s="529"/>
      <c r="K1083" s="531"/>
      <c r="L1083" s="559"/>
    </row>
    <row r="1084" spans="1:12" customFormat="1" ht="127.5" x14ac:dyDescent="0.2">
      <c r="A1084" s="529" t="s">
        <v>10800</v>
      </c>
      <c r="B1084" s="561" t="s">
        <v>3855</v>
      </c>
      <c r="C1084" s="529" t="s">
        <v>8171</v>
      </c>
      <c r="D1084" s="532">
        <v>235.06</v>
      </c>
      <c r="E1084" s="532"/>
      <c r="F1084" s="532">
        <v>235.06</v>
      </c>
      <c r="G1084" s="537" t="s">
        <v>10801</v>
      </c>
      <c r="I1084" s="529" t="s">
        <v>10802</v>
      </c>
      <c r="J1084" s="529"/>
      <c r="K1084" s="531"/>
      <c r="L1084" s="559"/>
    </row>
    <row r="1085" spans="1:12" customFormat="1" ht="114.75" x14ac:dyDescent="0.2">
      <c r="A1085" s="529" t="s">
        <v>10803</v>
      </c>
      <c r="B1085" s="561" t="s">
        <v>3859</v>
      </c>
      <c r="C1085" s="529" t="s">
        <v>8171</v>
      </c>
      <c r="D1085" s="532">
        <v>117.53</v>
      </c>
      <c r="E1085" s="532"/>
      <c r="F1085" s="532">
        <v>117.53</v>
      </c>
      <c r="G1085" s="537" t="s">
        <v>3860</v>
      </c>
      <c r="I1085" s="529" t="s">
        <v>10804</v>
      </c>
      <c r="J1085" s="529"/>
      <c r="K1085" s="531"/>
      <c r="L1085" s="559"/>
    </row>
    <row r="1086" spans="1:12" customFormat="1" ht="89.25" x14ac:dyDescent="0.2">
      <c r="A1086" s="529" t="s">
        <v>10805</v>
      </c>
      <c r="B1086" s="561" t="s">
        <v>4033</v>
      </c>
      <c r="C1086" s="529" t="s">
        <v>8171</v>
      </c>
      <c r="D1086" s="532">
        <v>64.11</v>
      </c>
      <c r="E1086" s="532"/>
      <c r="F1086" s="532">
        <v>64.11</v>
      </c>
      <c r="G1086" s="537" t="s">
        <v>4034</v>
      </c>
      <c r="I1086" s="529" t="s">
        <v>10806</v>
      </c>
      <c r="J1086" s="529"/>
      <c r="K1086" s="531"/>
      <c r="L1086" s="559"/>
    </row>
    <row r="1087" spans="1:12" customFormat="1" ht="51" x14ac:dyDescent="0.2">
      <c r="A1087" s="529" t="s">
        <v>10807</v>
      </c>
      <c r="B1087" s="561" t="s">
        <v>10808</v>
      </c>
      <c r="C1087" s="529" t="s">
        <v>8171</v>
      </c>
      <c r="D1087" s="532">
        <v>37.39</v>
      </c>
      <c r="E1087" s="532"/>
      <c r="F1087" s="532">
        <v>37.39</v>
      </c>
      <c r="G1087" s="537" t="s">
        <v>4038</v>
      </c>
      <c r="I1087" s="529" t="s">
        <v>10809</v>
      </c>
      <c r="J1087" s="529"/>
      <c r="K1087" s="531"/>
      <c r="L1087" s="559"/>
    </row>
    <row r="1088" spans="1:12" customFormat="1" ht="114.75" x14ac:dyDescent="0.2">
      <c r="A1088" s="529" t="s">
        <v>10810</v>
      </c>
      <c r="B1088" s="561" t="s">
        <v>3863</v>
      </c>
      <c r="C1088" s="529" t="s">
        <v>8171</v>
      </c>
      <c r="D1088" s="532">
        <v>240.4</v>
      </c>
      <c r="E1088" s="532"/>
      <c r="F1088" s="532">
        <v>240.4</v>
      </c>
      <c r="G1088" s="537" t="s">
        <v>3864</v>
      </c>
      <c r="I1088" s="529" t="s">
        <v>10811</v>
      </c>
      <c r="J1088" s="529"/>
      <c r="K1088" s="531"/>
      <c r="L1088" s="559"/>
    </row>
    <row r="1089" spans="1:12" customFormat="1" ht="127.5" x14ac:dyDescent="0.2">
      <c r="A1089" s="529" t="s">
        <v>10812</v>
      </c>
      <c r="B1089" s="561" t="s">
        <v>3867</v>
      </c>
      <c r="C1089" s="529" t="s">
        <v>8171</v>
      </c>
      <c r="D1089" s="532">
        <v>53.42</v>
      </c>
      <c r="E1089" s="532"/>
      <c r="F1089" s="532">
        <v>53.42</v>
      </c>
      <c r="G1089" s="537" t="s">
        <v>3868</v>
      </c>
      <c r="I1089" s="529" t="s">
        <v>10813</v>
      </c>
      <c r="J1089" s="529"/>
      <c r="K1089" s="531"/>
      <c r="L1089" s="559"/>
    </row>
    <row r="1090" spans="1:12" customFormat="1" ht="114.75" x14ac:dyDescent="0.2">
      <c r="A1090" s="529" t="s">
        <v>10814</v>
      </c>
      <c r="B1090" s="561" t="s">
        <v>3871</v>
      </c>
      <c r="C1090" s="529" t="s">
        <v>8171</v>
      </c>
      <c r="D1090" s="532">
        <v>186.98</v>
      </c>
      <c r="E1090" s="532"/>
      <c r="F1090" s="532">
        <v>186.98</v>
      </c>
      <c r="G1090" s="537" t="s">
        <v>3872</v>
      </c>
      <c r="I1090" s="529" t="s">
        <v>10815</v>
      </c>
      <c r="J1090" s="529"/>
      <c r="K1090" s="531"/>
      <c r="L1090" s="559"/>
    </row>
    <row r="1091" spans="1:12" customFormat="1" ht="114.75" x14ac:dyDescent="0.2">
      <c r="A1091" s="529" t="s">
        <v>10816</v>
      </c>
      <c r="B1091" s="561" t="s">
        <v>10817</v>
      </c>
      <c r="C1091" s="529" t="s">
        <v>8171</v>
      </c>
      <c r="D1091" s="532">
        <v>1025.73</v>
      </c>
      <c r="E1091" s="532"/>
      <c r="F1091" s="532">
        <v>1025.73</v>
      </c>
      <c r="G1091" s="537" t="s">
        <v>4010</v>
      </c>
      <c r="I1091" s="529" t="s">
        <v>10818</v>
      </c>
      <c r="J1091" s="529"/>
      <c r="K1091" s="531"/>
      <c r="L1091" s="559"/>
    </row>
    <row r="1092" spans="1:12" customFormat="1" ht="114.75" x14ac:dyDescent="0.2">
      <c r="A1092" s="529" t="s">
        <v>10819</v>
      </c>
      <c r="B1092" s="561" t="s">
        <v>10820</v>
      </c>
      <c r="C1092" s="529" t="s">
        <v>8171</v>
      </c>
      <c r="D1092" s="532">
        <v>820.58</v>
      </c>
      <c r="E1092" s="532"/>
      <c r="F1092" s="532">
        <v>820.58</v>
      </c>
      <c r="G1092" s="537" t="s">
        <v>4014</v>
      </c>
      <c r="I1092" s="529" t="s">
        <v>10821</v>
      </c>
      <c r="J1092" s="529"/>
      <c r="K1092" s="531"/>
      <c r="L1092" s="559"/>
    </row>
    <row r="1093" spans="1:12" customFormat="1" ht="114.75" x14ac:dyDescent="0.2">
      <c r="A1093" s="529" t="s">
        <v>10822</v>
      </c>
      <c r="B1093" s="561" t="s">
        <v>10823</v>
      </c>
      <c r="C1093" s="529" t="s">
        <v>8171</v>
      </c>
      <c r="D1093" s="532">
        <v>697.49</v>
      </c>
      <c r="E1093" s="532"/>
      <c r="F1093" s="532">
        <v>697.49</v>
      </c>
      <c r="G1093" s="537" t="s">
        <v>4018</v>
      </c>
      <c r="I1093" s="529" t="s">
        <v>10824</v>
      </c>
      <c r="J1093" s="529"/>
      <c r="K1093" s="531"/>
      <c r="L1093" s="559"/>
    </row>
    <row r="1094" spans="1:12" customFormat="1" ht="114.75" x14ac:dyDescent="0.2">
      <c r="A1094" s="529" t="s">
        <v>10825</v>
      </c>
      <c r="B1094" s="561" t="s">
        <v>10826</v>
      </c>
      <c r="C1094" s="529" t="s">
        <v>8171</v>
      </c>
      <c r="D1094" s="532">
        <v>430.81</v>
      </c>
      <c r="E1094" s="532"/>
      <c r="F1094" s="532">
        <v>430.81</v>
      </c>
      <c r="G1094" s="537" t="s">
        <v>4022</v>
      </c>
      <c r="I1094" s="529" t="s">
        <v>10827</v>
      </c>
      <c r="J1094" s="529"/>
      <c r="K1094" s="531"/>
      <c r="L1094" s="559"/>
    </row>
    <row r="1095" spans="1:12" customFormat="1" ht="114.75" x14ac:dyDescent="0.2">
      <c r="A1095" s="529" t="s">
        <v>10828</v>
      </c>
      <c r="B1095" s="561" t="s">
        <v>10829</v>
      </c>
      <c r="C1095" s="529" t="s">
        <v>8171</v>
      </c>
      <c r="D1095" s="532">
        <v>246.17</v>
      </c>
      <c r="E1095" s="532"/>
      <c r="F1095" s="532">
        <v>246.17</v>
      </c>
      <c r="G1095" s="537" t="s">
        <v>4026</v>
      </c>
      <c r="I1095" s="529" t="s">
        <v>10830</v>
      </c>
      <c r="J1095" s="529"/>
      <c r="K1095" s="531"/>
      <c r="L1095" s="559"/>
    </row>
    <row r="1096" spans="1:12" customFormat="1" ht="114.75" x14ac:dyDescent="0.2">
      <c r="A1096" s="529" t="s">
        <v>10831</v>
      </c>
      <c r="B1096" s="561" t="s">
        <v>10832</v>
      </c>
      <c r="C1096" s="529" t="s">
        <v>8171</v>
      </c>
      <c r="D1096" s="532">
        <v>106.85</v>
      </c>
      <c r="E1096" s="532"/>
      <c r="F1096" s="532">
        <v>106.85</v>
      </c>
      <c r="G1096" s="537" t="s">
        <v>4030</v>
      </c>
      <c r="I1096" s="529" t="s">
        <v>10833</v>
      </c>
      <c r="J1096" s="529"/>
      <c r="K1096" s="531"/>
      <c r="L1096" s="559"/>
    </row>
    <row r="1097" spans="1:12" customFormat="1" ht="102" x14ac:dyDescent="0.2">
      <c r="A1097" s="529" t="s">
        <v>10834</v>
      </c>
      <c r="B1097" s="530" t="s">
        <v>4402</v>
      </c>
      <c r="C1097" s="529" t="s">
        <v>8171</v>
      </c>
      <c r="D1097" s="532">
        <v>135.22999999999999</v>
      </c>
      <c r="E1097" s="532"/>
      <c r="F1097" s="532">
        <v>135.22999999999999</v>
      </c>
      <c r="G1097" s="533" t="s">
        <v>4403</v>
      </c>
      <c r="I1097" s="529" t="s">
        <v>10835</v>
      </c>
      <c r="J1097" s="529" t="s">
        <v>4401</v>
      </c>
      <c r="K1097" s="531"/>
      <c r="L1097" s="559"/>
    </row>
    <row r="1098" spans="1:12" customFormat="1" ht="204" x14ac:dyDescent="0.2">
      <c r="A1098" s="529" t="s">
        <v>10836</v>
      </c>
      <c r="B1098" s="530" t="s">
        <v>4406</v>
      </c>
      <c r="C1098" s="529" t="s">
        <v>8171</v>
      </c>
      <c r="D1098" s="532">
        <v>210.44</v>
      </c>
      <c r="E1098" s="532"/>
      <c r="F1098" s="532">
        <v>210.44</v>
      </c>
      <c r="G1098" s="533" t="s">
        <v>10837</v>
      </c>
      <c r="I1098" s="529" t="s">
        <v>10838</v>
      </c>
      <c r="J1098" s="529" t="s">
        <v>4405</v>
      </c>
      <c r="K1098" s="531"/>
      <c r="L1098" s="559"/>
    </row>
    <row r="1099" spans="1:12" customFormat="1" ht="204" x14ac:dyDescent="0.2">
      <c r="A1099" s="529" t="s">
        <v>10839</v>
      </c>
      <c r="B1099" s="530" t="s">
        <v>10840</v>
      </c>
      <c r="C1099" s="529" t="s">
        <v>8171</v>
      </c>
      <c r="D1099" s="532">
        <v>213.61</v>
      </c>
      <c r="E1099" s="532"/>
      <c r="F1099" s="532">
        <v>213.61</v>
      </c>
      <c r="G1099" s="533" t="s">
        <v>10841</v>
      </c>
      <c r="I1099" s="529" t="s">
        <v>10842</v>
      </c>
      <c r="J1099" s="529" t="s">
        <v>4409</v>
      </c>
      <c r="K1099" s="531"/>
      <c r="L1099" s="559"/>
    </row>
    <row r="1100" spans="1:12" customFormat="1" ht="204" x14ac:dyDescent="0.2">
      <c r="A1100" s="529" t="s">
        <v>10843</v>
      </c>
      <c r="B1100" s="530" t="s">
        <v>4414</v>
      </c>
      <c r="C1100" s="529" t="s">
        <v>8171</v>
      </c>
      <c r="D1100" s="532">
        <v>219.49</v>
      </c>
      <c r="E1100" s="532"/>
      <c r="F1100" s="532">
        <v>219.49</v>
      </c>
      <c r="G1100" s="533" t="s">
        <v>10844</v>
      </c>
      <c r="I1100" s="529" t="s">
        <v>10845</v>
      </c>
      <c r="J1100" s="529" t="s">
        <v>4413</v>
      </c>
      <c r="K1100" s="531"/>
      <c r="L1100" s="559"/>
    </row>
    <row r="1101" spans="1:12" customFormat="1" ht="191.25" x14ac:dyDescent="0.2">
      <c r="A1101" s="529" t="s">
        <v>10846</v>
      </c>
      <c r="B1101" s="530" t="s">
        <v>4418</v>
      </c>
      <c r="C1101" s="529" t="s">
        <v>8171</v>
      </c>
      <c r="D1101" s="532">
        <v>129.28</v>
      </c>
      <c r="E1101" s="532"/>
      <c r="F1101" s="532">
        <v>129.28</v>
      </c>
      <c r="G1101" s="533" t="s">
        <v>10847</v>
      </c>
      <c r="I1101" s="529" t="s">
        <v>10848</v>
      </c>
      <c r="J1101" s="529" t="s">
        <v>4417</v>
      </c>
      <c r="K1101" s="531"/>
      <c r="L1101" s="559"/>
    </row>
    <row r="1102" spans="1:12" customFormat="1" ht="204" x14ac:dyDescent="0.2">
      <c r="A1102" s="529" t="s">
        <v>10849</v>
      </c>
      <c r="B1102" s="530" t="s">
        <v>4422</v>
      </c>
      <c r="C1102" s="529" t="s">
        <v>8171</v>
      </c>
      <c r="D1102" s="532">
        <v>84.17</v>
      </c>
      <c r="E1102" s="532"/>
      <c r="F1102" s="532">
        <v>84.17</v>
      </c>
      <c r="G1102" s="533" t="s">
        <v>10850</v>
      </c>
      <c r="I1102" s="529" t="s">
        <v>10851</v>
      </c>
      <c r="J1102" s="529" t="s">
        <v>4421</v>
      </c>
      <c r="K1102" s="531"/>
      <c r="L1102" s="559"/>
    </row>
    <row r="1103" spans="1:12" customFormat="1" ht="204" x14ac:dyDescent="0.2">
      <c r="A1103" s="529" t="s">
        <v>10852</v>
      </c>
      <c r="B1103" s="530" t="s">
        <v>4426</v>
      </c>
      <c r="C1103" s="529" t="s">
        <v>8171</v>
      </c>
      <c r="D1103" s="532">
        <v>63.13</v>
      </c>
      <c r="E1103" s="532"/>
      <c r="F1103" s="532">
        <v>63.13</v>
      </c>
      <c r="G1103" s="533" t="s">
        <v>10853</v>
      </c>
      <c r="I1103" s="529" t="s">
        <v>10854</v>
      </c>
      <c r="J1103" s="529" t="s">
        <v>4425</v>
      </c>
      <c r="K1103" s="531"/>
      <c r="L1103" s="559"/>
    </row>
    <row r="1104" spans="1:12" customFormat="1" ht="255" x14ac:dyDescent="0.2">
      <c r="A1104" s="529" t="s">
        <v>10855</v>
      </c>
      <c r="B1104" s="530" t="s">
        <v>4430</v>
      </c>
      <c r="C1104" s="529" t="s">
        <v>8171</v>
      </c>
      <c r="D1104" s="532">
        <v>231.48</v>
      </c>
      <c r="E1104" s="532"/>
      <c r="F1104" s="532">
        <v>231.48</v>
      </c>
      <c r="G1104" s="533" t="s">
        <v>10856</v>
      </c>
      <c r="I1104" s="529" t="s">
        <v>10857</v>
      </c>
      <c r="J1104" s="529" t="s">
        <v>4429</v>
      </c>
      <c r="K1104" s="531"/>
      <c r="L1104" s="559"/>
    </row>
    <row r="1105" spans="1:12" customFormat="1" ht="242.25" x14ac:dyDescent="0.2">
      <c r="A1105" s="529" t="s">
        <v>10858</v>
      </c>
      <c r="B1105" s="530" t="s">
        <v>4434</v>
      </c>
      <c r="C1105" s="529" t="s">
        <v>8171</v>
      </c>
      <c r="D1105" s="532">
        <v>363.29</v>
      </c>
      <c r="E1105" s="532"/>
      <c r="F1105" s="532">
        <v>363.29</v>
      </c>
      <c r="G1105" s="533" t="s">
        <v>10859</v>
      </c>
      <c r="I1105" s="529" t="s">
        <v>10860</v>
      </c>
      <c r="J1105" s="529" t="s">
        <v>4433</v>
      </c>
      <c r="K1105" s="531"/>
      <c r="L1105" s="559"/>
    </row>
    <row r="1106" spans="1:12" customFormat="1" ht="178.5" x14ac:dyDescent="0.2">
      <c r="A1106" s="529" t="s">
        <v>10861</v>
      </c>
      <c r="B1106" s="530" t="s">
        <v>4438</v>
      </c>
      <c r="C1106" s="529" t="s">
        <v>8171</v>
      </c>
      <c r="D1106" s="532">
        <v>210.44</v>
      </c>
      <c r="E1106" s="532"/>
      <c r="F1106" s="532">
        <v>210.44</v>
      </c>
      <c r="G1106" s="533" t="s">
        <v>10862</v>
      </c>
      <c r="I1106" s="529" t="s">
        <v>10863</v>
      </c>
      <c r="J1106" s="529" t="s">
        <v>4437</v>
      </c>
      <c r="K1106" s="531"/>
      <c r="L1106" s="559"/>
    </row>
    <row r="1107" spans="1:12" customFormat="1" ht="204" x14ac:dyDescent="0.2">
      <c r="A1107" s="529" t="s">
        <v>10864</v>
      </c>
      <c r="B1107" s="530" t="s">
        <v>4442</v>
      </c>
      <c r="C1107" s="529" t="s">
        <v>8171</v>
      </c>
      <c r="D1107" s="532">
        <v>363.29</v>
      </c>
      <c r="E1107" s="532"/>
      <c r="F1107" s="532">
        <v>363.29</v>
      </c>
      <c r="G1107" s="533" t="s">
        <v>10865</v>
      </c>
      <c r="I1107" s="529" t="s">
        <v>10866</v>
      </c>
      <c r="J1107" s="529" t="s">
        <v>4441</v>
      </c>
      <c r="K1107" s="531"/>
      <c r="L1107" s="559"/>
    </row>
    <row r="1108" spans="1:12" customFormat="1" ht="229.5" x14ac:dyDescent="0.2">
      <c r="A1108" s="529" t="s">
        <v>10867</v>
      </c>
      <c r="B1108" s="530" t="s">
        <v>4446</v>
      </c>
      <c r="C1108" s="529" t="s">
        <v>8171</v>
      </c>
      <c r="D1108" s="532">
        <v>705.19</v>
      </c>
      <c r="E1108" s="532"/>
      <c r="F1108" s="532">
        <v>705.19</v>
      </c>
      <c r="G1108" s="533" t="s">
        <v>10868</v>
      </c>
      <c r="I1108" s="529" t="s">
        <v>10869</v>
      </c>
      <c r="J1108" s="529" t="s">
        <v>4445</v>
      </c>
      <c r="K1108" s="531"/>
      <c r="L1108" s="559"/>
    </row>
    <row r="1109" spans="1:12" customFormat="1" ht="216.75" x14ac:dyDescent="0.2">
      <c r="A1109" s="529" t="s">
        <v>10870</v>
      </c>
      <c r="B1109" s="530" t="s">
        <v>4450</v>
      </c>
      <c r="C1109" s="529" t="s">
        <v>8171</v>
      </c>
      <c r="D1109" s="532">
        <v>146.91999999999999</v>
      </c>
      <c r="E1109" s="532"/>
      <c r="F1109" s="532">
        <v>146.91999999999999</v>
      </c>
      <c r="G1109" s="533" t="s">
        <v>10871</v>
      </c>
      <c r="I1109" s="529" t="s">
        <v>10872</v>
      </c>
      <c r="J1109" s="529" t="s">
        <v>4449</v>
      </c>
      <c r="K1109" s="531"/>
      <c r="L1109" s="559"/>
    </row>
    <row r="1110" spans="1:12" customFormat="1" ht="204" x14ac:dyDescent="0.2">
      <c r="A1110" s="529" t="s">
        <v>10873</v>
      </c>
      <c r="B1110" s="530" t="s">
        <v>4454</v>
      </c>
      <c r="C1110" s="529" t="s">
        <v>8171</v>
      </c>
      <c r="D1110" s="532">
        <v>84.17</v>
      </c>
      <c r="E1110" s="532"/>
      <c r="F1110" s="532">
        <v>84.17</v>
      </c>
      <c r="G1110" s="533" t="s">
        <v>10874</v>
      </c>
      <c r="I1110" s="529" t="s">
        <v>10875</v>
      </c>
      <c r="J1110" s="529" t="s">
        <v>4453</v>
      </c>
      <c r="K1110" s="531"/>
      <c r="L1110" s="559"/>
    </row>
    <row r="1111" spans="1:12" customFormat="1" ht="191.25" x14ac:dyDescent="0.2">
      <c r="A1111" s="529" t="s">
        <v>10876</v>
      </c>
      <c r="B1111" s="530" t="s">
        <v>4458</v>
      </c>
      <c r="C1111" s="529" t="s">
        <v>8171</v>
      </c>
      <c r="D1111" s="532">
        <v>84.17</v>
      </c>
      <c r="E1111" s="532"/>
      <c r="F1111" s="532">
        <v>84.17</v>
      </c>
      <c r="G1111" s="533" t="s">
        <v>10877</v>
      </c>
      <c r="I1111" s="529" t="s">
        <v>10878</v>
      </c>
      <c r="J1111" s="529" t="s">
        <v>4457</v>
      </c>
      <c r="K1111" s="531"/>
      <c r="L1111" s="559"/>
    </row>
    <row r="1112" spans="1:12" customFormat="1" ht="204" x14ac:dyDescent="0.2">
      <c r="A1112" s="529" t="s">
        <v>10879</v>
      </c>
      <c r="B1112" s="530" t="s">
        <v>4462</v>
      </c>
      <c r="C1112" s="529" t="s">
        <v>8171</v>
      </c>
      <c r="D1112" s="532">
        <v>231.48</v>
      </c>
      <c r="E1112" s="532"/>
      <c r="F1112" s="532">
        <v>231.48</v>
      </c>
      <c r="G1112" s="533" t="s">
        <v>10880</v>
      </c>
      <c r="I1112" s="529" t="s">
        <v>10881</v>
      </c>
      <c r="J1112" s="529" t="s">
        <v>4461</v>
      </c>
      <c r="K1112" s="531"/>
      <c r="L1112" s="559"/>
    </row>
    <row r="1113" spans="1:12" customFormat="1" ht="204" x14ac:dyDescent="0.2">
      <c r="A1113" s="529" t="s">
        <v>10882</v>
      </c>
      <c r="B1113" s="530" t="s">
        <v>4466</v>
      </c>
      <c r="C1113" s="529" t="s">
        <v>8171</v>
      </c>
      <c r="D1113" s="532">
        <v>126.27</v>
      </c>
      <c r="E1113" s="532"/>
      <c r="F1113" s="532">
        <v>126.27</v>
      </c>
      <c r="G1113" s="533" t="s">
        <v>10883</v>
      </c>
      <c r="I1113" s="529" t="s">
        <v>10884</v>
      </c>
      <c r="J1113" s="529" t="s">
        <v>4465</v>
      </c>
      <c r="K1113" s="531"/>
      <c r="L1113" s="559"/>
    </row>
    <row r="1114" spans="1:12" customFormat="1" ht="229.5" x14ac:dyDescent="0.2">
      <c r="A1114" s="529" t="s">
        <v>10885</v>
      </c>
      <c r="B1114" s="530" t="s">
        <v>4470</v>
      </c>
      <c r="C1114" s="529" t="s">
        <v>8171</v>
      </c>
      <c r="D1114" s="532">
        <v>210.44</v>
      </c>
      <c r="E1114" s="532"/>
      <c r="F1114" s="532">
        <v>210.44</v>
      </c>
      <c r="G1114" s="533" t="s">
        <v>10886</v>
      </c>
      <c r="I1114" s="529" t="s">
        <v>10887</v>
      </c>
      <c r="J1114" s="529" t="s">
        <v>4469</v>
      </c>
      <c r="K1114" s="531"/>
      <c r="L1114" s="559"/>
    </row>
    <row r="1115" spans="1:12" customFormat="1" ht="127.5" x14ac:dyDescent="0.2">
      <c r="A1115" s="529" t="s">
        <v>10888</v>
      </c>
      <c r="B1115" s="530" t="s">
        <v>4474</v>
      </c>
      <c r="C1115" s="529" t="s">
        <v>8171</v>
      </c>
      <c r="D1115" s="532">
        <v>210.44</v>
      </c>
      <c r="E1115" s="532"/>
      <c r="F1115" s="532">
        <v>210.44</v>
      </c>
      <c r="G1115" s="533" t="s">
        <v>4475</v>
      </c>
      <c r="I1115" s="529" t="s">
        <v>10889</v>
      </c>
      <c r="J1115" s="529" t="s">
        <v>4473</v>
      </c>
      <c r="K1115" s="531"/>
      <c r="L1115" s="559"/>
    </row>
    <row r="1116" spans="1:12" customFormat="1" ht="153" x14ac:dyDescent="0.2">
      <c r="A1116" s="529" t="s">
        <v>10890</v>
      </c>
      <c r="B1116" s="530" t="s">
        <v>4478</v>
      </c>
      <c r="C1116" s="529" t="s">
        <v>8171</v>
      </c>
      <c r="D1116" s="532">
        <v>76.52</v>
      </c>
      <c r="E1116" s="532"/>
      <c r="F1116" s="532">
        <v>76.52</v>
      </c>
      <c r="G1116" s="533" t="s">
        <v>4479</v>
      </c>
      <c r="I1116" s="529" t="s">
        <v>10891</v>
      </c>
      <c r="J1116" s="529" t="s">
        <v>4477</v>
      </c>
      <c r="K1116" s="531"/>
      <c r="L1116" s="559"/>
    </row>
    <row r="1117" spans="1:12" customFormat="1" ht="153" x14ac:dyDescent="0.2">
      <c r="A1117" s="529" t="s">
        <v>10892</v>
      </c>
      <c r="B1117" s="530" t="s">
        <v>4482</v>
      </c>
      <c r="C1117" s="529" t="s">
        <v>8171</v>
      </c>
      <c r="D1117" s="532">
        <v>133.56</v>
      </c>
      <c r="E1117" s="532"/>
      <c r="F1117" s="532">
        <v>133.56</v>
      </c>
      <c r="G1117" s="533" t="s">
        <v>4483</v>
      </c>
      <c r="I1117" s="529" t="s">
        <v>10893</v>
      </c>
      <c r="J1117" s="529" t="s">
        <v>4481</v>
      </c>
      <c r="K1117" s="531"/>
      <c r="L1117" s="559"/>
    </row>
    <row r="1118" spans="1:12" customFormat="1" ht="178.5" x14ac:dyDescent="0.2">
      <c r="A1118" s="529" t="s">
        <v>10894</v>
      </c>
      <c r="B1118" s="530" t="s">
        <v>4486</v>
      </c>
      <c r="C1118" s="529" t="s">
        <v>8171</v>
      </c>
      <c r="D1118" s="532">
        <v>126.27</v>
      </c>
      <c r="E1118" s="532"/>
      <c r="F1118" s="532">
        <v>126.27</v>
      </c>
      <c r="G1118" s="533" t="s">
        <v>10895</v>
      </c>
      <c r="I1118" s="529" t="s">
        <v>10896</v>
      </c>
      <c r="J1118" s="529" t="s">
        <v>4485</v>
      </c>
      <c r="K1118" s="531"/>
      <c r="L1118" s="559"/>
    </row>
    <row r="1119" spans="1:12" customFormat="1" ht="114.75" x14ac:dyDescent="0.2">
      <c r="A1119" s="529" t="s">
        <v>10897</v>
      </c>
      <c r="B1119" s="530" t="s">
        <v>4490</v>
      </c>
      <c r="C1119" s="529" t="s">
        <v>8171</v>
      </c>
      <c r="D1119" s="532">
        <v>21.37</v>
      </c>
      <c r="E1119" s="532"/>
      <c r="F1119" s="532">
        <v>21.37</v>
      </c>
      <c r="G1119" s="533" t="s">
        <v>4491</v>
      </c>
      <c r="I1119" s="529" t="s">
        <v>10898</v>
      </c>
      <c r="J1119" s="529" t="s">
        <v>4489</v>
      </c>
      <c r="K1119" s="531"/>
      <c r="L1119" s="559"/>
    </row>
    <row r="1120" spans="1:12" customFormat="1" ht="140.25" x14ac:dyDescent="0.2">
      <c r="A1120" s="529" t="s">
        <v>10899</v>
      </c>
      <c r="B1120" s="530" t="s">
        <v>4494</v>
      </c>
      <c r="C1120" s="529" t="s">
        <v>8171</v>
      </c>
      <c r="D1120" s="532">
        <v>114.79</v>
      </c>
      <c r="E1120" s="532"/>
      <c r="F1120" s="532">
        <v>114.79</v>
      </c>
      <c r="G1120" s="533" t="s">
        <v>4495</v>
      </c>
      <c r="I1120" s="529" t="s">
        <v>10900</v>
      </c>
      <c r="J1120" s="529" t="s">
        <v>4493</v>
      </c>
      <c r="K1120" s="531"/>
      <c r="L1120" s="559"/>
    </row>
    <row r="1121" spans="1:12" customFormat="1" ht="140.25" x14ac:dyDescent="0.2">
      <c r="A1121" s="529" t="s">
        <v>10901</v>
      </c>
      <c r="B1121" s="530" t="s">
        <v>4501</v>
      </c>
      <c r="C1121" s="529" t="s">
        <v>8171</v>
      </c>
      <c r="D1121" s="532">
        <v>165.29</v>
      </c>
      <c r="E1121" s="532"/>
      <c r="F1121" s="532">
        <v>165.29</v>
      </c>
      <c r="G1121" s="533" t="s">
        <v>10902</v>
      </c>
      <c r="I1121" s="529" t="s">
        <v>10903</v>
      </c>
      <c r="J1121" s="529" t="s">
        <v>4500</v>
      </c>
      <c r="K1121" s="531"/>
      <c r="L1121" s="559"/>
    </row>
    <row r="1122" spans="1:12" customFormat="1" ht="140.25" x14ac:dyDescent="0.2">
      <c r="A1122" s="529" t="s">
        <v>10904</v>
      </c>
      <c r="B1122" s="530" t="s">
        <v>4505</v>
      </c>
      <c r="C1122" s="529" t="s">
        <v>8171</v>
      </c>
      <c r="D1122" s="532">
        <v>20.04</v>
      </c>
      <c r="E1122" s="532"/>
      <c r="F1122" s="532">
        <v>20.04</v>
      </c>
      <c r="G1122" s="533" t="s">
        <v>4506</v>
      </c>
      <c r="I1122" s="529" t="s">
        <v>10905</v>
      </c>
      <c r="J1122" s="529" t="s">
        <v>4504</v>
      </c>
      <c r="K1122" s="531"/>
      <c r="L1122" s="559"/>
    </row>
    <row r="1123" spans="1:12" customFormat="1" ht="280.5" x14ac:dyDescent="0.2">
      <c r="A1123" s="529" t="s">
        <v>10906</v>
      </c>
      <c r="B1123" s="530" t="s">
        <v>4512</v>
      </c>
      <c r="C1123" s="529" t="s">
        <v>8171</v>
      </c>
      <c r="D1123" s="532">
        <v>191.31</v>
      </c>
      <c r="E1123" s="532"/>
      <c r="F1123" s="532">
        <v>191.31</v>
      </c>
      <c r="G1123" s="533" t="s">
        <v>4513</v>
      </c>
      <c r="I1123" s="529" t="s">
        <v>10907</v>
      </c>
      <c r="J1123" s="529" t="s">
        <v>4511</v>
      </c>
      <c r="K1123" s="531"/>
      <c r="L1123" s="559"/>
    </row>
    <row r="1124" spans="1:12" customFormat="1" ht="409.5" x14ac:dyDescent="0.2">
      <c r="A1124" s="529" t="s">
        <v>10908</v>
      </c>
      <c r="B1124" s="530" t="s">
        <v>4516</v>
      </c>
      <c r="C1124" s="529" t="s">
        <v>8171</v>
      </c>
      <c r="D1124" s="532">
        <v>429.46</v>
      </c>
      <c r="E1124" s="532"/>
      <c r="F1124" s="532">
        <v>429.46</v>
      </c>
      <c r="G1124" s="533" t="s">
        <v>10909</v>
      </c>
      <c r="I1124" s="529" t="s">
        <v>10910</v>
      </c>
      <c r="J1124" s="529" t="s">
        <v>4515</v>
      </c>
      <c r="K1124" s="531"/>
      <c r="L1124" s="559"/>
    </row>
    <row r="1125" spans="1:12" customFormat="1" ht="293.25" x14ac:dyDescent="0.2">
      <c r="A1125" s="529" t="s">
        <v>10911</v>
      </c>
      <c r="B1125" s="530" t="s">
        <v>4520</v>
      </c>
      <c r="C1125" s="529" t="s">
        <v>8171</v>
      </c>
      <c r="D1125" s="532">
        <v>281.01</v>
      </c>
      <c r="E1125" s="532"/>
      <c r="F1125" s="532">
        <v>281.01</v>
      </c>
      <c r="G1125" s="533" t="s">
        <v>4521</v>
      </c>
      <c r="I1125" s="529" t="s">
        <v>10912</v>
      </c>
      <c r="J1125" s="529" t="s">
        <v>4519</v>
      </c>
      <c r="K1125" s="531"/>
      <c r="L1125" s="559"/>
    </row>
    <row r="1126" spans="1:12" customFormat="1" ht="395.25" x14ac:dyDescent="0.2">
      <c r="A1126" s="529" t="s">
        <v>10913</v>
      </c>
      <c r="B1126" s="530" t="s">
        <v>4524</v>
      </c>
      <c r="C1126" s="529" t="s">
        <v>8171</v>
      </c>
      <c r="D1126" s="532">
        <v>578.84</v>
      </c>
      <c r="E1126" s="532"/>
      <c r="F1126" s="532">
        <v>578.84</v>
      </c>
      <c r="G1126" s="533" t="s">
        <v>10914</v>
      </c>
      <c r="I1126" s="529" t="s">
        <v>10915</v>
      </c>
      <c r="J1126" s="529" t="s">
        <v>4523</v>
      </c>
      <c r="K1126" s="531"/>
      <c r="L1126" s="559"/>
    </row>
    <row r="1127" spans="1:12" customFormat="1" ht="280.5" x14ac:dyDescent="0.2">
      <c r="A1127" s="529" t="s">
        <v>10916</v>
      </c>
      <c r="B1127" s="530" t="s">
        <v>4528</v>
      </c>
      <c r="C1127" s="529" t="s">
        <v>8171</v>
      </c>
      <c r="D1127" s="532">
        <v>384.65</v>
      </c>
      <c r="E1127" s="532"/>
      <c r="F1127" s="532">
        <v>384.65</v>
      </c>
      <c r="G1127" s="533" t="s">
        <v>4529</v>
      </c>
      <c r="I1127" s="529" t="s">
        <v>10917</v>
      </c>
      <c r="J1127" s="529" t="s">
        <v>4527</v>
      </c>
      <c r="K1127" s="531"/>
      <c r="L1127" s="559"/>
    </row>
    <row r="1128" spans="1:12" customFormat="1" ht="409.5" x14ac:dyDescent="0.2">
      <c r="A1128" s="529" t="s">
        <v>10918</v>
      </c>
      <c r="B1128" s="530" t="s">
        <v>4532</v>
      </c>
      <c r="C1128" s="529" t="s">
        <v>8171</v>
      </c>
      <c r="D1128" s="532">
        <v>881.48</v>
      </c>
      <c r="E1128" s="532"/>
      <c r="F1128" s="532">
        <v>881.48</v>
      </c>
      <c r="G1128" s="533" t="s">
        <v>10919</v>
      </c>
      <c r="I1128" s="529" t="s">
        <v>10920</v>
      </c>
      <c r="J1128" s="529" t="s">
        <v>4531</v>
      </c>
      <c r="K1128" s="531"/>
      <c r="L1128" s="559"/>
    </row>
    <row r="1129" spans="1:12" customFormat="1" ht="409.5" x14ac:dyDescent="0.2">
      <c r="A1129" s="529" t="s">
        <v>10921</v>
      </c>
      <c r="B1129" s="530" t="s">
        <v>4536</v>
      </c>
      <c r="C1129" s="529" t="s">
        <v>8171</v>
      </c>
      <c r="D1129" s="532">
        <v>1010.11</v>
      </c>
      <c r="E1129" s="532"/>
      <c r="F1129" s="532">
        <v>1010.11</v>
      </c>
      <c r="G1129" s="533" t="s">
        <v>10922</v>
      </c>
      <c r="I1129" s="529" t="s">
        <v>10923</v>
      </c>
      <c r="J1129" s="529" t="s">
        <v>4535</v>
      </c>
      <c r="K1129" s="531"/>
      <c r="L1129" s="559"/>
    </row>
    <row r="1130" spans="1:12" customFormat="1" ht="306" x14ac:dyDescent="0.2">
      <c r="A1130" s="529" t="s">
        <v>10924</v>
      </c>
      <c r="B1130" s="530" t="s">
        <v>4540</v>
      </c>
      <c r="C1130" s="529" t="s">
        <v>8171</v>
      </c>
      <c r="D1130" s="532">
        <v>384.65</v>
      </c>
      <c r="E1130" s="532"/>
      <c r="F1130" s="532">
        <v>384.65</v>
      </c>
      <c r="G1130" s="533" t="s">
        <v>4541</v>
      </c>
      <c r="I1130" s="529" t="s">
        <v>10925</v>
      </c>
      <c r="J1130" s="529" t="s">
        <v>4539</v>
      </c>
      <c r="K1130" s="531"/>
      <c r="L1130" s="559"/>
    </row>
    <row r="1131" spans="1:12" customFormat="1" ht="409.5" x14ac:dyDescent="0.2">
      <c r="A1131" s="529" t="s">
        <v>10926</v>
      </c>
      <c r="B1131" s="530" t="s">
        <v>4544</v>
      </c>
      <c r="C1131" s="529" t="s">
        <v>8171</v>
      </c>
      <c r="D1131" s="532">
        <v>634.66999999999996</v>
      </c>
      <c r="E1131" s="532"/>
      <c r="F1131" s="532">
        <v>634.66999999999996</v>
      </c>
      <c r="G1131" s="533" t="s">
        <v>10927</v>
      </c>
      <c r="I1131" s="529" t="s">
        <v>10928</v>
      </c>
      <c r="J1131" s="529" t="s">
        <v>4543</v>
      </c>
      <c r="K1131" s="531"/>
      <c r="L1131" s="559"/>
    </row>
    <row r="1132" spans="1:12" customFormat="1" ht="331.5" x14ac:dyDescent="0.2">
      <c r="A1132" s="529" t="s">
        <v>10929</v>
      </c>
      <c r="B1132" s="530" t="s">
        <v>4548</v>
      </c>
      <c r="C1132" s="529" t="s">
        <v>8171</v>
      </c>
      <c r="D1132" s="532">
        <v>491.5</v>
      </c>
      <c r="E1132" s="532"/>
      <c r="F1132" s="532">
        <v>491.5</v>
      </c>
      <c r="G1132" s="533" t="s">
        <v>4549</v>
      </c>
      <c r="I1132" s="529" t="s">
        <v>10930</v>
      </c>
      <c r="J1132" s="529" t="s">
        <v>4547</v>
      </c>
      <c r="K1132" s="531"/>
      <c r="L1132" s="559"/>
    </row>
    <row r="1133" spans="1:12" customFormat="1" ht="409.5" x14ac:dyDescent="0.2">
      <c r="A1133" s="529" t="s">
        <v>10931</v>
      </c>
      <c r="B1133" s="530" t="s">
        <v>4552</v>
      </c>
      <c r="C1133" s="529" t="s">
        <v>8171</v>
      </c>
      <c r="D1133" s="532">
        <v>810.96</v>
      </c>
      <c r="E1133" s="532"/>
      <c r="F1133" s="532">
        <v>810.96</v>
      </c>
      <c r="G1133" s="533" t="s">
        <v>10932</v>
      </c>
      <c r="I1133" s="529" t="s">
        <v>10933</v>
      </c>
      <c r="J1133" s="529" t="s">
        <v>4551</v>
      </c>
      <c r="K1133" s="531"/>
      <c r="L1133" s="559"/>
    </row>
    <row r="1134" spans="1:12" customFormat="1" ht="331.5" x14ac:dyDescent="0.2">
      <c r="A1134" s="529" t="s">
        <v>10934</v>
      </c>
      <c r="B1134" s="530" t="s">
        <v>4556</v>
      </c>
      <c r="C1134" s="529" t="s">
        <v>8171</v>
      </c>
      <c r="D1134" s="532">
        <v>641.08000000000004</v>
      </c>
      <c r="E1134" s="532"/>
      <c r="F1134" s="532">
        <v>641.08000000000004</v>
      </c>
      <c r="G1134" s="533" t="s">
        <v>4557</v>
      </c>
      <c r="I1134" s="529" t="s">
        <v>10935</v>
      </c>
      <c r="J1134" s="529" t="s">
        <v>4555</v>
      </c>
      <c r="K1134" s="531"/>
      <c r="L1134" s="559"/>
    </row>
    <row r="1135" spans="1:12" customFormat="1" ht="409.5" x14ac:dyDescent="0.2">
      <c r="A1135" s="529" t="s">
        <v>10936</v>
      </c>
      <c r="B1135" s="530" t="s">
        <v>4560</v>
      </c>
      <c r="C1135" s="529" t="s">
        <v>8171</v>
      </c>
      <c r="D1135" s="532">
        <v>1057.78</v>
      </c>
      <c r="E1135" s="532"/>
      <c r="F1135" s="532">
        <v>1057.78</v>
      </c>
      <c r="G1135" s="533" t="s">
        <v>10937</v>
      </c>
      <c r="I1135" s="529" t="s">
        <v>10938</v>
      </c>
      <c r="J1135" s="529" t="s">
        <v>4559</v>
      </c>
      <c r="K1135" s="531"/>
      <c r="L1135" s="559"/>
    </row>
    <row r="1136" spans="1:12" customFormat="1" ht="318.75" x14ac:dyDescent="0.2">
      <c r="A1136" s="529" t="s">
        <v>10939</v>
      </c>
      <c r="B1136" s="530" t="s">
        <v>4564</v>
      </c>
      <c r="C1136" s="529" t="s">
        <v>8171</v>
      </c>
      <c r="D1136" s="532">
        <v>801.35</v>
      </c>
      <c r="E1136" s="532"/>
      <c r="F1136" s="532">
        <v>801.35</v>
      </c>
      <c r="G1136" s="533" t="s">
        <v>4565</v>
      </c>
      <c r="I1136" s="529" t="s">
        <v>10940</v>
      </c>
      <c r="J1136" s="529" t="s">
        <v>4563</v>
      </c>
      <c r="K1136" s="531"/>
      <c r="L1136" s="559"/>
    </row>
    <row r="1137" spans="1:12" customFormat="1" ht="409.5" x14ac:dyDescent="0.2">
      <c r="A1137" s="529" t="s">
        <v>10941</v>
      </c>
      <c r="B1137" s="530" t="s">
        <v>4568</v>
      </c>
      <c r="C1137" s="529" t="s">
        <v>8171</v>
      </c>
      <c r="D1137" s="532">
        <v>1322.22</v>
      </c>
      <c r="E1137" s="532"/>
      <c r="F1137" s="532">
        <v>1322.22</v>
      </c>
      <c r="G1137" s="533" t="s">
        <v>10942</v>
      </c>
      <c r="I1137" s="529" t="s">
        <v>10943</v>
      </c>
      <c r="J1137" s="529" t="s">
        <v>4567</v>
      </c>
      <c r="K1137" s="531"/>
      <c r="L1137" s="559"/>
    </row>
    <row r="1138" spans="1:12" customFormat="1" ht="306" x14ac:dyDescent="0.2">
      <c r="A1138" s="529" t="s">
        <v>10944</v>
      </c>
      <c r="B1138" s="530" t="s">
        <v>4572</v>
      </c>
      <c r="C1138" s="529" t="s">
        <v>8171</v>
      </c>
      <c r="D1138" s="532">
        <v>491.5</v>
      </c>
      <c r="E1138" s="532"/>
      <c r="F1138" s="532">
        <v>491.5</v>
      </c>
      <c r="G1138" s="533" t="s">
        <v>4573</v>
      </c>
      <c r="I1138" s="529" t="s">
        <v>10945</v>
      </c>
      <c r="J1138" s="529" t="s">
        <v>4571</v>
      </c>
      <c r="K1138" s="531"/>
      <c r="L1138" s="559"/>
    </row>
    <row r="1139" spans="1:12" customFormat="1" ht="395.25" x14ac:dyDescent="0.2">
      <c r="A1139" s="529" t="s">
        <v>10946</v>
      </c>
      <c r="B1139" s="530" t="s">
        <v>4576</v>
      </c>
      <c r="C1139" s="529" t="s">
        <v>8171</v>
      </c>
      <c r="D1139" s="532">
        <v>810.96</v>
      </c>
      <c r="E1139" s="532"/>
      <c r="F1139" s="532">
        <v>810.96</v>
      </c>
      <c r="G1139" s="533" t="s">
        <v>4577</v>
      </c>
      <c r="I1139" s="529" t="s">
        <v>10947</v>
      </c>
      <c r="J1139" s="529" t="s">
        <v>4575</v>
      </c>
      <c r="K1139" s="531"/>
      <c r="L1139" s="559"/>
    </row>
    <row r="1140" spans="1:12" customFormat="1" ht="306" x14ac:dyDescent="0.2">
      <c r="A1140" s="529" t="s">
        <v>10948</v>
      </c>
      <c r="B1140" s="530" t="s">
        <v>4580</v>
      </c>
      <c r="C1140" s="529" t="s">
        <v>8171</v>
      </c>
      <c r="D1140" s="532">
        <v>961.62</v>
      </c>
      <c r="E1140" s="532"/>
      <c r="F1140" s="532">
        <v>961.62</v>
      </c>
      <c r="G1140" s="533" t="s">
        <v>4581</v>
      </c>
      <c r="I1140" s="529" t="s">
        <v>10949</v>
      </c>
      <c r="J1140" s="529" t="s">
        <v>4579</v>
      </c>
      <c r="K1140" s="531"/>
      <c r="L1140" s="559"/>
    </row>
    <row r="1141" spans="1:12" customFormat="1" ht="408" x14ac:dyDescent="0.2">
      <c r="A1141" s="529" t="s">
        <v>10950</v>
      </c>
      <c r="B1141" s="530" t="s">
        <v>4584</v>
      </c>
      <c r="C1141" s="529" t="s">
        <v>8171</v>
      </c>
      <c r="D1141" s="532">
        <v>1586.67</v>
      </c>
      <c r="E1141" s="532"/>
      <c r="F1141" s="532">
        <v>1586.67</v>
      </c>
      <c r="G1141" s="533" t="s">
        <v>4585</v>
      </c>
      <c r="I1141" s="529" t="s">
        <v>10951</v>
      </c>
      <c r="J1141" s="529" t="s">
        <v>4583</v>
      </c>
      <c r="K1141" s="531"/>
      <c r="L1141" s="559"/>
    </row>
    <row r="1142" spans="1:12" customFormat="1" ht="293.25" x14ac:dyDescent="0.2">
      <c r="A1142" s="529" t="s">
        <v>10952</v>
      </c>
      <c r="B1142" s="530" t="s">
        <v>4588</v>
      </c>
      <c r="C1142" s="529" t="s">
        <v>8171</v>
      </c>
      <c r="D1142" s="532">
        <v>747.92</v>
      </c>
      <c r="E1142" s="532"/>
      <c r="F1142" s="532">
        <v>747.92</v>
      </c>
      <c r="G1142" s="533" t="s">
        <v>4589</v>
      </c>
      <c r="I1142" s="529" t="s">
        <v>10953</v>
      </c>
      <c r="J1142" s="529" t="s">
        <v>4587</v>
      </c>
      <c r="K1142" s="531"/>
      <c r="L1142" s="559"/>
    </row>
    <row r="1143" spans="1:12" customFormat="1" ht="408" x14ac:dyDescent="0.2">
      <c r="A1143" s="529" t="s">
        <v>10954</v>
      </c>
      <c r="B1143" s="530" t="s">
        <v>4592</v>
      </c>
      <c r="C1143" s="529" t="s">
        <v>8171</v>
      </c>
      <c r="D1143" s="532">
        <v>1234.08</v>
      </c>
      <c r="E1143" s="532"/>
      <c r="F1143" s="532">
        <v>1234.08</v>
      </c>
      <c r="G1143" s="533" t="s">
        <v>4593</v>
      </c>
      <c r="I1143" s="529" t="s">
        <v>10955</v>
      </c>
      <c r="J1143" s="529" t="s">
        <v>4591</v>
      </c>
      <c r="K1143" s="531"/>
      <c r="L1143" s="559"/>
    </row>
    <row r="1144" spans="1:12" customFormat="1" ht="293.25" x14ac:dyDescent="0.2">
      <c r="A1144" s="529" t="s">
        <v>10956</v>
      </c>
      <c r="B1144" s="530" t="s">
        <v>4596</v>
      </c>
      <c r="C1144" s="529" t="s">
        <v>8171</v>
      </c>
      <c r="D1144" s="532">
        <v>641.08000000000004</v>
      </c>
      <c r="E1144" s="532"/>
      <c r="F1144" s="532">
        <v>641.08000000000004</v>
      </c>
      <c r="G1144" s="533" t="s">
        <v>4597</v>
      </c>
      <c r="I1144" s="529" t="s">
        <v>10957</v>
      </c>
      <c r="J1144" s="529" t="s">
        <v>4595</v>
      </c>
      <c r="K1144" s="531"/>
      <c r="L1144" s="559"/>
    </row>
    <row r="1145" spans="1:12" customFormat="1" ht="369.75" x14ac:dyDescent="0.2">
      <c r="A1145" s="529" t="s">
        <v>10958</v>
      </c>
      <c r="B1145" s="530" t="s">
        <v>4600</v>
      </c>
      <c r="C1145" s="529" t="s">
        <v>8171</v>
      </c>
      <c r="D1145" s="532">
        <v>1057.78</v>
      </c>
      <c r="E1145" s="532"/>
      <c r="F1145" s="532">
        <v>1057.78</v>
      </c>
      <c r="G1145" s="533" t="s">
        <v>4601</v>
      </c>
      <c r="I1145" s="529" t="s">
        <v>10959</v>
      </c>
      <c r="J1145" s="529" t="s">
        <v>4599</v>
      </c>
      <c r="K1145" s="531"/>
      <c r="L1145" s="559"/>
    </row>
    <row r="1146" spans="1:12" customFormat="1" ht="306" x14ac:dyDescent="0.2">
      <c r="A1146" s="529" t="s">
        <v>10960</v>
      </c>
      <c r="B1146" s="530" t="s">
        <v>4604</v>
      </c>
      <c r="C1146" s="529" t="s">
        <v>8171</v>
      </c>
      <c r="D1146" s="532">
        <v>1148.5999999999999</v>
      </c>
      <c r="E1146" s="532"/>
      <c r="F1146" s="532">
        <v>1148.5999999999999</v>
      </c>
      <c r="G1146" s="533" t="s">
        <v>4605</v>
      </c>
      <c r="I1146" s="529" t="s">
        <v>10961</v>
      </c>
      <c r="J1146" s="529" t="s">
        <v>4603</v>
      </c>
      <c r="K1146" s="531"/>
      <c r="L1146" s="559"/>
    </row>
    <row r="1147" spans="1:12" customFormat="1" ht="409.5" x14ac:dyDescent="0.2">
      <c r="A1147" s="529" t="s">
        <v>10962</v>
      </c>
      <c r="B1147" s="530" t="s">
        <v>4608</v>
      </c>
      <c r="C1147" s="529" t="s">
        <v>8171</v>
      </c>
      <c r="D1147" s="532">
        <v>1895.1900000000003</v>
      </c>
      <c r="E1147" s="532"/>
      <c r="F1147" s="532">
        <v>1895.1900000000003</v>
      </c>
      <c r="G1147" s="533" t="s">
        <v>4609</v>
      </c>
      <c r="I1147" s="529" t="s">
        <v>10963</v>
      </c>
      <c r="J1147" s="529" t="s">
        <v>4607</v>
      </c>
      <c r="K1147" s="531"/>
      <c r="L1147" s="559"/>
    </row>
    <row r="1148" spans="1:12" customFormat="1" ht="318.75" x14ac:dyDescent="0.2">
      <c r="A1148" s="529" t="s">
        <v>10964</v>
      </c>
      <c r="B1148" s="530" t="s">
        <v>4612</v>
      </c>
      <c r="C1148" s="529" t="s">
        <v>8171</v>
      </c>
      <c r="D1148" s="532">
        <v>908.2</v>
      </c>
      <c r="E1148" s="532"/>
      <c r="F1148" s="532">
        <v>908.2</v>
      </c>
      <c r="G1148" s="533" t="s">
        <v>4613</v>
      </c>
      <c r="I1148" s="529" t="s">
        <v>10965</v>
      </c>
      <c r="J1148" s="529" t="s">
        <v>4611</v>
      </c>
      <c r="K1148" s="531"/>
      <c r="L1148" s="559"/>
    </row>
    <row r="1149" spans="1:12" customFormat="1" ht="409.5" x14ac:dyDescent="0.2">
      <c r="A1149" s="529" t="s">
        <v>10966</v>
      </c>
      <c r="B1149" s="530" t="s">
        <v>4616</v>
      </c>
      <c r="C1149" s="529" t="s">
        <v>8171</v>
      </c>
      <c r="D1149" s="532">
        <v>1362.3</v>
      </c>
      <c r="E1149" s="532"/>
      <c r="F1149" s="532">
        <v>1362.3</v>
      </c>
      <c r="G1149" s="533" t="s">
        <v>10967</v>
      </c>
      <c r="I1149" s="529" t="s">
        <v>10968</v>
      </c>
      <c r="J1149" s="529" t="s">
        <v>4615</v>
      </c>
      <c r="K1149" s="531"/>
      <c r="L1149" s="559"/>
    </row>
    <row r="1150" spans="1:12" customFormat="1" ht="306" x14ac:dyDescent="0.2">
      <c r="A1150" s="529" t="s">
        <v>10969</v>
      </c>
      <c r="B1150" s="530" t="s">
        <v>4620</v>
      </c>
      <c r="C1150" s="529" t="s">
        <v>8171</v>
      </c>
      <c r="D1150" s="532">
        <v>240.4</v>
      </c>
      <c r="E1150" s="532"/>
      <c r="F1150" s="532">
        <v>240.4</v>
      </c>
      <c r="G1150" s="533" t="s">
        <v>4621</v>
      </c>
      <c r="I1150" s="529" t="s">
        <v>10970</v>
      </c>
      <c r="J1150" s="529" t="s">
        <v>4619</v>
      </c>
      <c r="K1150" s="531"/>
      <c r="L1150" s="559"/>
    </row>
    <row r="1151" spans="1:12" customFormat="1" ht="369.75" x14ac:dyDescent="0.2">
      <c r="A1151" s="529" t="s">
        <v>10971</v>
      </c>
      <c r="B1151" s="530" t="s">
        <v>4624</v>
      </c>
      <c r="C1151" s="529" t="s">
        <v>8171</v>
      </c>
      <c r="D1151" s="532">
        <v>396.67</v>
      </c>
      <c r="E1151" s="532"/>
      <c r="F1151" s="532">
        <v>396.67</v>
      </c>
      <c r="G1151" s="533" t="s">
        <v>4625</v>
      </c>
      <c r="I1151" s="529" t="s">
        <v>10972</v>
      </c>
      <c r="J1151" s="529" t="s">
        <v>4623</v>
      </c>
      <c r="K1151" s="531"/>
      <c r="L1151" s="559"/>
    </row>
    <row r="1152" spans="1:12" customFormat="1" ht="293.25" x14ac:dyDescent="0.2">
      <c r="A1152" s="529" t="s">
        <v>10973</v>
      </c>
      <c r="B1152" s="530" t="s">
        <v>4628</v>
      </c>
      <c r="C1152" s="529" t="s">
        <v>8171</v>
      </c>
      <c r="D1152" s="532">
        <v>373.96</v>
      </c>
      <c r="E1152" s="532"/>
      <c r="F1152" s="532">
        <v>373.96</v>
      </c>
      <c r="G1152" s="533" t="s">
        <v>4629</v>
      </c>
      <c r="I1152" s="529" t="s">
        <v>10974</v>
      </c>
      <c r="J1152" s="529" t="s">
        <v>4627</v>
      </c>
      <c r="K1152" s="531"/>
      <c r="L1152" s="559"/>
    </row>
    <row r="1153" spans="1:12" customFormat="1" ht="357" x14ac:dyDescent="0.2">
      <c r="A1153" s="529" t="s">
        <v>10975</v>
      </c>
      <c r="B1153" s="530" t="s">
        <v>4632</v>
      </c>
      <c r="C1153" s="529" t="s">
        <v>8171</v>
      </c>
      <c r="D1153" s="532">
        <v>617.03</v>
      </c>
      <c r="E1153" s="532"/>
      <c r="F1153" s="532">
        <v>617.03</v>
      </c>
      <c r="G1153" s="533" t="s">
        <v>4633</v>
      </c>
      <c r="I1153" s="529" t="s">
        <v>10976</v>
      </c>
      <c r="J1153" s="529" t="s">
        <v>4631</v>
      </c>
      <c r="K1153" s="531"/>
      <c r="L1153" s="559"/>
    </row>
    <row r="1154" spans="1:12" customFormat="1" ht="306" x14ac:dyDescent="0.2">
      <c r="A1154" s="529" t="s">
        <v>10977</v>
      </c>
      <c r="B1154" s="530" t="s">
        <v>10978</v>
      </c>
      <c r="C1154" s="529" t="s">
        <v>8171</v>
      </c>
      <c r="D1154" s="532">
        <v>590.41999999999996</v>
      </c>
      <c r="E1154" s="532"/>
      <c r="F1154" s="532">
        <v>590.41999999999996</v>
      </c>
      <c r="G1154" s="533" t="s">
        <v>10979</v>
      </c>
      <c r="I1154" s="529" t="s">
        <v>10980</v>
      </c>
      <c r="J1154" s="529" t="s">
        <v>12546</v>
      </c>
      <c r="K1154" s="531"/>
      <c r="L1154" s="559"/>
    </row>
    <row r="1155" spans="1:12" customFormat="1" ht="140.25" x14ac:dyDescent="0.2">
      <c r="A1155" s="529" t="s">
        <v>10981</v>
      </c>
      <c r="B1155" s="530" t="s">
        <v>4643</v>
      </c>
      <c r="C1155" s="529" t="s">
        <v>8171</v>
      </c>
      <c r="D1155" s="532">
        <v>80.13</v>
      </c>
      <c r="E1155" s="532"/>
      <c r="F1155" s="532">
        <v>80.13</v>
      </c>
      <c r="G1155" s="533" t="s">
        <v>10982</v>
      </c>
      <c r="I1155" s="529" t="s">
        <v>10983</v>
      </c>
      <c r="J1155" s="529" t="s">
        <v>4642</v>
      </c>
      <c r="K1155" s="531"/>
      <c r="L1155" s="559"/>
    </row>
    <row r="1156" spans="1:12" customFormat="1" ht="140.25" x14ac:dyDescent="0.2">
      <c r="A1156" s="529" t="s">
        <v>10984</v>
      </c>
      <c r="B1156" s="530" t="s">
        <v>4647</v>
      </c>
      <c r="C1156" s="529" t="s">
        <v>8171</v>
      </c>
      <c r="D1156" s="532">
        <v>213.7</v>
      </c>
      <c r="E1156" s="532"/>
      <c r="F1156" s="532">
        <v>213.7</v>
      </c>
      <c r="G1156" s="533" t="s">
        <v>10985</v>
      </c>
      <c r="I1156" s="529" t="s">
        <v>10986</v>
      </c>
      <c r="J1156" s="529" t="s">
        <v>4646</v>
      </c>
      <c r="K1156" s="531"/>
      <c r="L1156" s="559"/>
    </row>
    <row r="1157" spans="1:12" customFormat="1" ht="102" x14ac:dyDescent="0.2">
      <c r="A1157" s="529" t="s">
        <v>10987</v>
      </c>
      <c r="B1157" s="530" t="s">
        <v>4651</v>
      </c>
      <c r="C1157" s="529" t="s">
        <v>8171</v>
      </c>
      <c r="D1157" s="532">
        <v>117.53</v>
      </c>
      <c r="E1157" s="532"/>
      <c r="F1157" s="532">
        <v>117.53</v>
      </c>
      <c r="G1157" s="533" t="s">
        <v>4652</v>
      </c>
      <c r="I1157" s="529" t="s">
        <v>10988</v>
      </c>
      <c r="J1157" s="529" t="s">
        <v>4650</v>
      </c>
      <c r="K1157" s="531"/>
      <c r="L1157" s="559"/>
    </row>
    <row r="1158" spans="1:12" customFormat="1" ht="114.75" x14ac:dyDescent="0.2">
      <c r="A1158" s="529" t="s">
        <v>10989</v>
      </c>
      <c r="B1158" s="573" t="s">
        <v>4670</v>
      </c>
      <c r="C1158" s="529" t="s">
        <v>8171</v>
      </c>
      <c r="D1158" s="532">
        <v>20.04</v>
      </c>
      <c r="E1158" s="532"/>
      <c r="F1158" s="532">
        <v>20.04</v>
      </c>
      <c r="G1158" s="533" t="s">
        <v>4671</v>
      </c>
      <c r="I1158" s="529" t="s">
        <v>10990</v>
      </c>
      <c r="J1158" s="529" t="s">
        <v>4669</v>
      </c>
      <c r="K1158" s="531"/>
      <c r="L1158" s="559"/>
    </row>
    <row r="1159" spans="1:12" customFormat="1" ht="114.75" x14ac:dyDescent="0.2">
      <c r="A1159" s="529" t="s">
        <v>10991</v>
      </c>
      <c r="B1159" s="530" t="s">
        <v>4674</v>
      </c>
      <c r="C1159" s="529" t="s">
        <v>8171</v>
      </c>
      <c r="D1159" s="532">
        <v>80.16</v>
      </c>
      <c r="E1159" s="532"/>
      <c r="F1159" s="532">
        <v>80.16</v>
      </c>
      <c r="G1159" s="533" t="s">
        <v>10992</v>
      </c>
      <c r="I1159" s="529" t="s">
        <v>10993</v>
      </c>
      <c r="J1159" s="529" t="s">
        <v>4673</v>
      </c>
      <c r="K1159" s="531"/>
      <c r="L1159" s="559"/>
    </row>
    <row r="1160" spans="1:12" customFormat="1" ht="178.5" x14ac:dyDescent="0.2">
      <c r="A1160" s="529" t="s">
        <v>10994</v>
      </c>
      <c r="B1160" s="530" t="s">
        <v>4678</v>
      </c>
      <c r="C1160" s="529" t="s">
        <v>8171</v>
      </c>
      <c r="D1160" s="532">
        <v>120.23</v>
      </c>
      <c r="E1160" s="532"/>
      <c r="F1160" s="532">
        <v>120.23</v>
      </c>
      <c r="G1160" s="533" t="s">
        <v>10995</v>
      </c>
      <c r="I1160" s="529" t="s">
        <v>10996</v>
      </c>
      <c r="J1160" s="529" t="s">
        <v>4677</v>
      </c>
      <c r="K1160" s="531"/>
      <c r="L1160" s="559"/>
    </row>
    <row r="1161" spans="1:12" customFormat="1" ht="153" x14ac:dyDescent="0.2">
      <c r="A1161" s="529" t="s">
        <v>10997</v>
      </c>
      <c r="B1161" s="530" t="s">
        <v>4682</v>
      </c>
      <c r="C1161" s="529" t="s">
        <v>8171</v>
      </c>
      <c r="D1161" s="532">
        <v>280.55</v>
      </c>
      <c r="E1161" s="532"/>
      <c r="F1161" s="532">
        <v>280.55</v>
      </c>
      <c r="G1161" s="533" t="s">
        <v>10998</v>
      </c>
      <c r="I1161" s="529" t="s">
        <v>10999</v>
      </c>
      <c r="J1161" s="529" t="s">
        <v>4681</v>
      </c>
      <c r="K1161" s="531"/>
      <c r="L1161" s="559"/>
    </row>
    <row r="1162" spans="1:12" customFormat="1" ht="191.25" x14ac:dyDescent="0.2">
      <c r="A1162" s="529" t="s">
        <v>11000</v>
      </c>
      <c r="B1162" s="530" t="s">
        <v>4686</v>
      </c>
      <c r="C1162" s="529" t="s">
        <v>8171</v>
      </c>
      <c r="D1162" s="532">
        <v>186.98</v>
      </c>
      <c r="E1162" s="532"/>
      <c r="F1162" s="532">
        <v>186.98</v>
      </c>
      <c r="G1162" s="533" t="s">
        <v>11001</v>
      </c>
      <c r="I1162" s="529" t="s">
        <v>11002</v>
      </c>
      <c r="J1162" s="529" t="s">
        <v>4685</v>
      </c>
      <c r="K1162" s="531"/>
      <c r="L1162" s="559"/>
    </row>
    <row r="1163" spans="1:12" customFormat="1" ht="191.25" x14ac:dyDescent="0.2">
      <c r="A1163" s="529" t="s">
        <v>11003</v>
      </c>
      <c r="B1163" s="530" t="s">
        <v>11004</v>
      </c>
      <c r="C1163" s="529" t="s">
        <v>8171</v>
      </c>
      <c r="D1163" s="532">
        <v>320.63</v>
      </c>
      <c r="E1163" s="532"/>
      <c r="F1163" s="532">
        <v>320.63</v>
      </c>
      <c r="G1163" s="533" t="s">
        <v>11005</v>
      </c>
      <c r="I1163" s="529" t="s">
        <v>11006</v>
      </c>
      <c r="J1163" s="529" t="s">
        <v>4689</v>
      </c>
      <c r="K1163" s="531"/>
      <c r="L1163" s="559"/>
    </row>
    <row r="1164" spans="1:12" customFormat="1" ht="191.25" x14ac:dyDescent="0.2">
      <c r="A1164" s="529" t="s">
        <v>11007</v>
      </c>
      <c r="B1164" s="530" t="s">
        <v>11008</v>
      </c>
      <c r="C1164" s="529" t="s">
        <v>8171</v>
      </c>
      <c r="D1164" s="532">
        <v>641.08000000000004</v>
      </c>
      <c r="E1164" s="532"/>
      <c r="F1164" s="532">
        <v>641.08000000000004</v>
      </c>
      <c r="G1164" s="533" t="s">
        <v>11009</v>
      </c>
      <c r="I1164" s="529" t="s">
        <v>11010</v>
      </c>
      <c r="J1164" s="529" t="s">
        <v>4693</v>
      </c>
      <c r="K1164" s="531"/>
      <c r="L1164" s="559"/>
    </row>
    <row r="1165" spans="1:12" customFormat="1" ht="140.25" x14ac:dyDescent="0.2">
      <c r="A1165" s="529" t="s">
        <v>11011</v>
      </c>
      <c r="B1165" s="530" t="s">
        <v>11012</v>
      </c>
      <c r="C1165" s="529" t="s">
        <v>8171</v>
      </c>
      <c r="D1165" s="532">
        <v>320</v>
      </c>
      <c r="E1165" s="532"/>
      <c r="F1165" s="532">
        <v>320</v>
      </c>
      <c r="G1165" s="533" t="s">
        <v>11013</v>
      </c>
      <c r="I1165" s="529" t="s">
        <v>11014</v>
      </c>
      <c r="J1165" s="529" t="s">
        <v>12547</v>
      </c>
      <c r="K1165" s="531"/>
      <c r="L1165" s="559"/>
    </row>
    <row r="1166" spans="1:12" customFormat="1" ht="140.25" x14ac:dyDescent="0.2">
      <c r="A1166" s="529" t="s">
        <v>11015</v>
      </c>
      <c r="B1166" s="530" t="s">
        <v>11016</v>
      </c>
      <c r="C1166" s="529" t="s">
        <v>8171</v>
      </c>
      <c r="D1166" s="532">
        <v>380</v>
      </c>
      <c r="E1166" s="532"/>
      <c r="F1166" s="532">
        <v>380</v>
      </c>
      <c r="G1166" s="533" t="s">
        <v>11017</v>
      </c>
      <c r="I1166" s="529" t="s">
        <v>11018</v>
      </c>
      <c r="J1166" s="529" t="s">
        <v>12548</v>
      </c>
      <c r="K1166" s="531"/>
      <c r="L1166" s="559"/>
    </row>
    <row r="1167" spans="1:12" customFormat="1" ht="165.75" x14ac:dyDescent="0.2">
      <c r="A1167" s="529" t="s">
        <v>11019</v>
      </c>
      <c r="B1167" s="530" t="s">
        <v>11020</v>
      </c>
      <c r="C1167" s="529" t="s">
        <v>8171</v>
      </c>
      <c r="D1167" s="532">
        <v>350</v>
      </c>
      <c r="E1167" s="532"/>
      <c r="F1167" s="532">
        <v>350</v>
      </c>
      <c r="G1167" s="533" t="s">
        <v>11021</v>
      </c>
      <c r="I1167" s="529" t="s">
        <v>11022</v>
      </c>
      <c r="J1167" s="529" t="s">
        <v>12549</v>
      </c>
      <c r="K1167" s="531"/>
      <c r="L1167" s="559"/>
    </row>
    <row r="1168" spans="1:12" customFormat="1" ht="165.75" x14ac:dyDescent="0.2">
      <c r="A1168" s="529" t="s">
        <v>11023</v>
      </c>
      <c r="B1168" s="530" t="s">
        <v>11024</v>
      </c>
      <c r="C1168" s="529" t="s">
        <v>8171</v>
      </c>
      <c r="D1168" s="532">
        <v>175</v>
      </c>
      <c r="E1168" s="532"/>
      <c r="F1168" s="532">
        <v>175</v>
      </c>
      <c r="G1168" s="533" t="s">
        <v>11025</v>
      </c>
      <c r="I1168" s="529" t="s">
        <v>11026</v>
      </c>
      <c r="J1168" s="529" t="s">
        <v>12550</v>
      </c>
      <c r="K1168" s="531"/>
      <c r="L1168" s="559"/>
    </row>
    <row r="1169" spans="1:12" customFormat="1" ht="51" x14ac:dyDescent="0.2">
      <c r="A1169" s="529" t="s">
        <v>11027</v>
      </c>
      <c r="B1169" s="530" t="s">
        <v>4701</v>
      </c>
      <c r="C1169" s="529" t="s">
        <v>8171</v>
      </c>
      <c r="D1169" s="532">
        <v>230</v>
      </c>
      <c r="E1169" s="532"/>
      <c r="F1169" s="532">
        <v>230</v>
      </c>
      <c r="G1169" s="533" t="s">
        <v>11028</v>
      </c>
      <c r="I1169" s="529" t="s">
        <v>11029</v>
      </c>
      <c r="J1169" s="529" t="s">
        <v>4700</v>
      </c>
      <c r="K1169" s="531"/>
      <c r="L1169" s="559"/>
    </row>
    <row r="1170" spans="1:12" customFormat="1" ht="51" x14ac:dyDescent="0.2">
      <c r="A1170" s="529" t="s">
        <v>11030</v>
      </c>
      <c r="B1170" s="530" t="s">
        <v>11031</v>
      </c>
      <c r="C1170" s="529" t="s">
        <v>8171</v>
      </c>
      <c r="D1170" s="532">
        <v>930</v>
      </c>
      <c r="E1170" s="532"/>
      <c r="F1170" s="532">
        <v>930</v>
      </c>
      <c r="G1170" s="533" t="s">
        <v>4710</v>
      </c>
      <c r="I1170" s="529" t="s">
        <v>11032</v>
      </c>
      <c r="J1170" s="529" t="s">
        <v>4708</v>
      </c>
      <c r="K1170" s="531"/>
      <c r="L1170" s="559"/>
    </row>
    <row r="1171" spans="1:12" customFormat="1" ht="51" x14ac:dyDescent="0.2">
      <c r="A1171" s="529" t="s">
        <v>11033</v>
      </c>
      <c r="B1171" s="530" t="s">
        <v>11034</v>
      </c>
      <c r="C1171" s="529" t="s">
        <v>8171</v>
      </c>
      <c r="D1171" s="532">
        <v>2040</v>
      </c>
      <c r="E1171" s="532"/>
      <c r="F1171" s="532">
        <v>2040</v>
      </c>
      <c r="G1171" s="533" t="s">
        <v>4714</v>
      </c>
      <c r="I1171" s="529" t="s">
        <v>11035</v>
      </c>
      <c r="J1171" s="529" t="s">
        <v>4712</v>
      </c>
      <c r="K1171" s="531"/>
      <c r="L1171" s="559"/>
    </row>
    <row r="1172" spans="1:12" customFormat="1" ht="51" x14ac:dyDescent="0.2">
      <c r="A1172" s="529" t="s">
        <v>11036</v>
      </c>
      <c r="B1172" s="530" t="s">
        <v>11037</v>
      </c>
      <c r="C1172" s="529" t="s">
        <v>8171</v>
      </c>
      <c r="D1172" s="532">
        <v>3890</v>
      </c>
      <c r="E1172" s="532"/>
      <c r="F1172" s="532">
        <v>3890</v>
      </c>
      <c r="G1172" s="533" t="s">
        <v>4718</v>
      </c>
      <c r="I1172" s="529" t="s">
        <v>11038</v>
      </c>
      <c r="J1172" s="529" t="s">
        <v>4716</v>
      </c>
      <c r="K1172" s="531"/>
      <c r="L1172" s="559"/>
    </row>
    <row r="1173" spans="1:12" customFormat="1" ht="51" x14ac:dyDescent="0.2">
      <c r="A1173" s="529" t="s">
        <v>11039</v>
      </c>
      <c r="B1173" s="530" t="s">
        <v>11040</v>
      </c>
      <c r="C1173" s="529" t="s">
        <v>8171</v>
      </c>
      <c r="D1173" s="532">
        <v>590</v>
      </c>
      <c r="E1173" s="532"/>
      <c r="F1173" s="532">
        <v>590</v>
      </c>
      <c r="G1173" s="533" t="s">
        <v>4722</v>
      </c>
      <c r="I1173" s="529" t="s">
        <v>11041</v>
      </c>
      <c r="J1173" s="529" t="s">
        <v>4720</v>
      </c>
      <c r="K1173" s="531"/>
      <c r="L1173" s="559"/>
    </row>
    <row r="1174" spans="1:12" customFormat="1" ht="51" x14ac:dyDescent="0.2">
      <c r="A1174" s="529" t="s">
        <v>11042</v>
      </c>
      <c r="B1174" s="530" t="s">
        <v>11043</v>
      </c>
      <c r="C1174" s="529" t="s">
        <v>8171</v>
      </c>
      <c r="D1174" s="532">
        <v>1490</v>
      </c>
      <c r="E1174" s="532"/>
      <c r="F1174" s="532">
        <v>1490</v>
      </c>
      <c r="G1174" s="533" t="s">
        <v>4726</v>
      </c>
      <c r="I1174" s="529" t="s">
        <v>11044</v>
      </c>
      <c r="J1174" s="529" t="s">
        <v>4724</v>
      </c>
      <c r="K1174" s="531"/>
      <c r="L1174" s="559"/>
    </row>
    <row r="1175" spans="1:12" customFormat="1" ht="51" x14ac:dyDescent="0.2">
      <c r="A1175" s="529" t="s">
        <v>11045</v>
      </c>
      <c r="B1175" s="530" t="s">
        <v>11046</v>
      </c>
      <c r="C1175" s="529" t="s">
        <v>8171</v>
      </c>
      <c r="D1175" s="532">
        <v>2960</v>
      </c>
      <c r="E1175" s="532"/>
      <c r="F1175" s="532">
        <v>2960</v>
      </c>
      <c r="G1175" s="533" t="s">
        <v>4730</v>
      </c>
      <c r="I1175" s="529" t="s">
        <v>11047</v>
      </c>
      <c r="J1175" s="529" t="s">
        <v>4728</v>
      </c>
      <c r="K1175" s="531"/>
      <c r="L1175" s="559"/>
    </row>
    <row r="1176" spans="1:12" customFormat="1" ht="102" x14ac:dyDescent="0.2">
      <c r="A1176" s="529" t="s">
        <v>11048</v>
      </c>
      <c r="B1176" s="530" t="s">
        <v>4736</v>
      </c>
      <c r="C1176" s="529" t="s">
        <v>8171</v>
      </c>
      <c r="D1176" s="532">
        <v>2136.9299999999998</v>
      </c>
      <c r="E1176" s="532"/>
      <c r="F1176" s="532">
        <v>2136.9299999999998</v>
      </c>
      <c r="G1176" s="533" t="s">
        <v>4737</v>
      </c>
      <c r="I1176" s="529" t="s">
        <v>11049</v>
      </c>
      <c r="J1176" s="529" t="s">
        <v>4735</v>
      </c>
      <c r="K1176" s="531"/>
      <c r="L1176" s="559"/>
    </row>
    <row r="1177" spans="1:12" customFormat="1" ht="51" x14ac:dyDescent="0.2">
      <c r="A1177" s="529" t="s">
        <v>11050</v>
      </c>
      <c r="B1177" s="530" t="s">
        <v>4740</v>
      </c>
      <c r="C1177" s="529" t="s">
        <v>8171</v>
      </c>
      <c r="D1177" s="532">
        <v>106.85</v>
      </c>
      <c r="E1177" s="532"/>
      <c r="F1177" s="532">
        <v>106.85</v>
      </c>
      <c r="G1177" s="533" t="s">
        <v>4741</v>
      </c>
      <c r="I1177" s="529" t="s">
        <v>11051</v>
      </c>
      <c r="J1177" s="529" t="s">
        <v>4739</v>
      </c>
      <c r="K1177" s="531"/>
      <c r="L1177" s="559"/>
    </row>
    <row r="1178" spans="1:12" customFormat="1" ht="76.5" x14ac:dyDescent="0.2">
      <c r="A1178" s="529" t="s">
        <v>11052</v>
      </c>
      <c r="B1178" s="530" t="s">
        <v>4744</v>
      </c>
      <c r="C1178" s="529" t="s">
        <v>8171</v>
      </c>
      <c r="D1178" s="532">
        <v>9.02</v>
      </c>
      <c r="E1178" s="532"/>
      <c r="F1178" s="532">
        <v>9.02</v>
      </c>
      <c r="G1178" s="533" t="s">
        <v>4745</v>
      </c>
      <c r="I1178" s="529" t="s">
        <v>11053</v>
      </c>
      <c r="J1178" s="529" t="s">
        <v>4743</v>
      </c>
      <c r="K1178" s="531"/>
      <c r="L1178" s="559"/>
    </row>
    <row r="1179" spans="1:12" customFormat="1" ht="76.5" x14ac:dyDescent="0.2">
      <c r="A1179" s="529" t="s">
        <v>11054</v>
      </c>
      <c r="B1179" s="530" t="s">
        <v>4748</v>
      </c>
      <c r="C1179" s="529" t="s">
        <v>8171</v>
      </c>
      <c r="D1179" s="532">
        <v>48.08</v>
      </c>
      <c r="E1179" s="532"/>
      <c r="F1179" s="532">
        <v>48.08</v>
      </c>
      <c r="G1179" s="533" t="s">
        <v>4749</v>
      </c>
      <c r="I1179" s="529" t="s">
        <v>11055</v>
      </c>
      <c r="J1179" s="529" t="s">
        <v>4747</v>
      </c>
      <c r="K1179" s="531"/>
      <c r="L1179" s="559"/>
    </row>
    <row r="1180" spans="1:12" customFormat="1" ht="76.5" x14ac:dyDescent="0.2">
      <c r="A1180" s="529" t="s">
        <v>11056</v>
      </c>
      <c r="B1180" s="530" t="s">
        <v>4752</v>
      </c>
      <c r="C1180" s="529" t="s">
        <v>8171</v>
      </c>
      <c r="D1180" s="532">
        <v>90.15</v>
      </c>
      <c r="E1180" s="532"/>
      <c r="F1180" s="532">
        <v>90.15</v>
      </c>
      <c r="G1180" s="533" t="s">
        <v>4753</v>
      </c>
      <c r="I1180" s="529" t="s">
        <v>11057</v>
      </c>
      <c r="J1180" s="529" t="s">
        <v>4751</v>
      </c>
      <c r="K1180" s="531"/>
      <c r="L1180" s="559"/>
    </row>
    <row r="1181" spans="1:12" customFormat="1" ht="25.5" x14ac:dyDescent="0.2">
      <c r="A1181" s="529" t="s">
        <v>11058</v>
      </c>
      <c r="B1181" s="530" t="s">
        <v>4756</v>
      </c>
      <c r="C1181" s="529" t="s">
        <v>8171</v>
      </c>
      <c r="D1181" s="532">
        <v>51.09</v>
      </c>
      <c r="E1181" s="532"/>
      <c r="F1181" s="532">
        <v>51.09</v>
      </c>
      <c r="G1181" s="533" t="s">
        <v>3361</v>
      </c>
      <c r="I1181" s="529" t="s">
        <v>11059</v>
      </c>
      <c r="J1181" s="529" t="s">
        <v>4755</v>
      </c>
      <c r="K1181" s="531"/>
      <c r="L1181" s="559"/>
    </row>
    <row r="1182" spans="1:12" customFormat="1" ht="51" x14ac:dyDescent="0.2">
      <c r="A1182" s="529" t="s">
        <v>11060</v>
      </c>
      <c r="B1182" s="530" t="s">
        <v>4759</v>
      </c>
      <c r="C1182" s="529" t="s">
        <v>8171</v>
      </c>
      <c r="D1182" s="532">
        <v>150</v>
      </c>
      <c r="E1182" s="532"/>
      <c r="F1182" s="532">
        <v>150</v>
      </c>
      <c r="G1182" s="533" t="s">
        <v>11061</v>
      </c>
      <c r="I1182" s="529" t="s">
        <v>11062</v>
      </c>
      <c r="J1182" s="529" t="s">
        <v>4758</v>
      </c>
      <c r="K1182" s="531"/>
      <c r="L1182" s="559"/>
    </row>
    <row r="1183" spans="1:12" customFormat="1" ht="89.25" x14ac:dyDescent="0.2">
      <c r="A1183" s="529" t="s">
        <v>11063</v>
      </c>
      <c r="B1183" s="530" t="s">
        <v>4775</v>
      </c>
      <c r="C1183" s="529" t="s">
        <v>8171</v>
      </c>
      <c r="D1183" s="532">
        <v>565</v>
      </c>
      <c r="E1183" s="532"/>
      <c r="F1183" s="532">
        <v>565</v>
      </c>
      <c r="G1183" s="533" t="s">
        <v>4776</v>
      </c>
      <c r="I1183" s="529" t="s">
        <v>11064</v>
      </c>
      <c r="J1183" s="529" t="s">
        <v>4774</v>
      </c>
      <c r="K1183" s="531"/>
      <c r="L1183" s="559"/>
    </row>
    <row r="1184" spans="1:12" customFormat="1" ht="38.25" x14ac:dyDescent="0.2">
      <c r="A1184" s="529" t="s">
        <v>11065</v>
      </c>
      <c r="B1184" s="530" t="s">
        <v>11066</v>
      </c>
      <c r="C1184" s="529" t="s">
        <v>8171</v>
      </c>
      <c r="D1184" s="532">
        <v>150.25</v>
      </c>
      <c r="E1184" s="532"/>
      <c r="F1184" s="532">
        <v>150.25</v>
      </c>
      <c r="G1184" s="533" t="s">
        <v>4786</v>
      </c>
      <c r="I1184" s="529" t="s">
        <v>11067</v>
      </c>
      <c r="J1184" s="529" t="s">
        <v>4784</v>
      </c>
      <c r="K1184" s="531"/>
      <c r="L1184" s="559"/>
    </row>
    <row r="1185" spans="1:12" customFormat="1" ht="38.25" x14ac:dyDescent="0.2">
      <c r="A1185" s="529" t="s">
        <v>11068</v>
      </c>
      <c r="B1185" s="530" t="s">
        <v>4793</v>
      </c>
      <c r="C1185" s="529" t="s">
        <v>8171</v>
      </c>
      <c r="D1185" s="532">
        <v>150.25</v>
      </c>
      <c r="E1185" s="532"/>
      <c r="F1185" s="532">
        <v>150.25</v>
      </c>
      <c r="G1185" s="533" t="s">
        <v>4793</v>
      </c>
      <c r="I1185" s="529" t="s">
        <v>11069</v>
      </c>
      <c r="J1185" s="529" t="s">
        <v>4792</v>
      </c>
      <c r="K1185" s="531"/>
      <c r="L1185" s="559"/>
    </row>
    <row r="1186" spans="1:12" customFormat="1" ht="25.5" x14ac:dyDescent="0.2">
      <c r="A1186" s="529" t="s">
        <v>11070</v>
      </c>
      <c r="B1186" s="530" t="s">
        <v>4799</v>
      </c>
      <c r="C1186" s="529" t="s">
        <v>8171</v>
      </c>
      <c r="D1186" s="532">
        <v>81.13</v>
      </c>
      <c r="E1186" s="532">
        <v>48.68</v>
      </c>
      <c r="F1186" s="532">
        <v>32.450000000000003</v>
      </c>
      <c r="G1186" s="533" t="s">
        <v>4800</v>
      </c>
      <c r="I1186" s="529" t="s">
        <v>11071</v>
      </c>
      <c r="J1186" s="529" t="s">
        <v>4798</v>
      </c>
      <c r="K1186" s="531"/>
      <c r="L1186" s="559"/>
    </row>
    <row r="1187" spans="1:12" customFormat="1" ht="51" x14ac:dyDescent="0.2">
      <c r="A1187" s="529" t="s">
        <v>11072</v>
      </c>
      <c r="B1187" s="530" t="s">
        <v>4806</v>
      </c>
      <c r="C1187" s="529" t="s">
        <v>641</v>
      </c>
      <c r="D1187" s="532">
        <v>17.61</v>
      </c>
      <c r="E1187" s="532">
        <v>1.17</v>
      </c>
      <c r="F1187" s="532">
        <v>16.440000000000001</v>
      </c>
      <c r="G1187" s="533" t="s">
        <v>4807</v>
      </c>
      <c r="I1187" s="529" t="s">
        <v>11073</v>
      </c>
      <c r="J1187" s="529" t="s">
        <v>4805</v>
      </c>
      <c r="K1187" s="531"/>
      <c r="L1187" s="559"/>
    </row>
    <row r="1188" spans="1:12" customFormat="1" ht="51" x14ac:dyDescent="0.2">
      <c r="A1188" s="529" t="s">
        <v>11074</v>
      </c>
      <c r="B1188" s="530" t="s">
        <v>4810</v>
      </c>
      <c r="C1188" s="529" t="s">
        <v>641</v>
      </c>
      <c r="D1188" s="532">
        <v>18.34</v>
      </c>
      <c r="E1188" s="532">
        <v>1.9</v>
      </c>
      <c r="F1188" s="532">
        <v>16.440000000000001</v>
      </c>
      <c r="G1188" s="533" t="s">
        <v>4811</v>
      </c>
      <c r="I1188" s="529" t="s">
        <v>11075</v>
      </c>
      <c r="J1188" s="529" t="s">
        <v>4809</v>
      </c>
      <c r="K1188" s="531"/>
      <c r="L1188" s="559"/>
    </row>
    <row r="1189" spans="1:12" customFormat="1" ht="51" x14ac:dyDescent="0.2">
      <c r="A1189" s="529" t="s">
        <v>11076</v>
      </c>
      <c r="B1189" s="530" t="s">
        <v>4814</v>
      </c>
      <c r="C1189" s="529" t="s">
        <v>641</v>
      </c>
      <c r="D1189" s="532">
        <v>9.93</v>
      </c>
      <c r="E1189" s="532">
        <v>1.23</v>
      </c>
      <c r="F1189" s="532">
        <v>8.6999999999999993</v>
      </c>
      <c r="G1189" s="533" t="s">
        <v>4815</v>
      </c>
      <c r="I1189" s="529" t="s">
        <v>11077</v>
      </c>
      <c r="J1189" s="529" t="s">
        <v>4813</v>
      </c>
      <c r="K1189" s="531"/>
      <c r="L1189" s="559"/>
    </row>
    <row r="1190" spans="1:12" customFormat="1" ht="51" x14ac:dyDescent="0.2">
      <c r="A1190" s="529" t="s">
        <v>11078</v>
      </c>
      <c r="B1190" s="530" t="s">
        <v>4818</v>
      </c>
      <c r="C1190" s="529" t="s">
        <v>641</v>
      </c>
      <c r="D1190" s="532">
        <v>11.08</v>
      </c>
      <c r="E1190" s="532">
        <v>1.82</v>
      </c>
      <c r="F1190" s="532">
        <v>9.26</v>
      </c>
      <c r="G1190" s="533" t="s">
        <v>4819</v>
      </c>
      <c r="I1190" s="529" t="s">
        <v>11079</v>
      </c>
      <c r="J1190" s="529" t="s">
        <v>4817</v>
      </c>
      <c r="K1190" s="531"/>
      <c r="L1190" s="559"/>
    </row>
    <row r="1191" spans="1:12" customFormat="1" ht="51" x14ac:dyDescent="0.2">
      <c r="A1191" s="529" t="s">
        <v>11080</v>
      </c>
      <c r="B1191" s="530" t="s">
        <v>4822</v>
      </c>
      <c r="C1191" s="529" t="s">
        <v>641</v>
      </c>
      <c r="D1191" s="532">
        <v>12.49</v>
      </c>
      <c r="E1191" s="532">
        <v>2.6</v>
      </c>
      <c r="F1191" s="532">
        <v>9.89</v>
      </c>
      <c r="G1191" s="533" t="s">
        <v>4823</v>
      </c>
      <c r="I1191" s="529" t="s">
        <v>11081</v>
      </c>
      <c r="J1191" s="529" t="s">
        <v>4821</v>
      </c>
      <c r="K1191" s="531"/>
      <c r="L1191" s="559"/>
    </row>
    <row r="1192" spans="1:12" customFormat="1" ht="51" x14ac:dyDescent="0.2">
      <c r="A1192" s="529" t="s">
        <v>11082</v>
      </c>
      <c r="B1192" s="530" t="s">
        <v>4826</v>
      </c>
      <c r="C1192" s="529" t="s">
        <v>641</v>
      </c>
      <c r="D1192" s="532">
        <v>13.91</v>
      </c>
      <c r="E1192" s="532">
        <v>3.89</v>
      </c>
      <c r="F1192" s="532">
        <v>10.02</v>
      </c>
      <c r="G1192" s="533" t="s">
        <v>4827</v>
      </c>
      <c r="I1192" s="529" t="s">
        <v>11083</v>
      </c>
      <c r="J1192" s="529" t="s">
        <v>4825</v>
      </c>
      <c r="K1192" s="531"/>
      <c r="L1192" s="559"/>
    </row>
    <row r="1193" spans="1:12" customFormat="1" ht="51" x14ac:dyDescent="0.2">
      <c r="A1193" s="529" t="s">
        <v>11084</v>
      </c>
      <c r="B1193" s="530" t="s">
        <v>4830</v>
      </c>
      <c r="C1193" s="529" t="s">
        <v>641</v>
      </c>
      <c r="D1193" s="532">
        <v>17.399999999999999</v>
      </c>
      <c r="E1193" s="532">
        <v>6.22</v>
      </c>
      <c r="F1193" s="532">
        <v>11.18</v>
      </c>
      <c r="G1193" s="533" t="s">
        <v>4831</v>
      </c>
      <c r="I1193" s="529" t="s">
        <v>11085</v>
      </c>
      <c r="J1193" s="529" t="s">
        <v>4829</v>
      </c>
      <c r="K1193" s="531"/>
      <c r="L1193" s="559"/>
    </row>
    <row r="1194" spans="1:12" customFormat="1" ht="51" x14ac:dyDescent="0.2">
      <c r="A1194" s="529" t="s">
        <v>11086</v>
      </c>
      <c r="B1194" s="530" t="s">
        <v>4834</v>
      </c>
      <c r="C1194" s="529" t="s">
        <v>641</v>
      </c>
      <c r="D1194" s="532">
        <v>20.060000000000002</v>
      </c>
      <c r="E1194" s="532">
        <v>8.16</v>
      </c>
      <c r="F1194" s="532">
        <v>11.9</v>
      </c>
      <c r="G1194" s="533" t="s">
        <v>4835</v>
      </c>
      <c r="I1194" s="529" t="s">
        <v>11087</v>
      </c>
      <c r="J1194" s="529" t="s">
        <v>4833</v>
      </c>
      <c r="K1194" s="531"/>
      <c r="L1194" s="559"/>
    </row>
    <row r="1195" spans="1:12" customFormat="1" ht="51" x14ac:dyDescent="0.2">
      <c r="A1195" s="529" t="s">
        <v>11088</v>
      </c>
      <c r="B1195" s="530" t="s">
        <v>4838</v>
      </c>
      <c r="C1195" s="529" t="s">
        <v>641</v>
      </c>
      <c r="D1195" s="532">
        <v>25.34</v>
      </c>
      <c r="E1195" s="532">
        <v>12.68</v>
      </c>
      <c r="F1195" s="532">
        <v>12.66</v>
      </c>
      <c r="G1195" s="533" t="s">
        <v>4839</v>
      </c>
      <c r="I1195" s="529" t="s">
        <v>11089</v>
      </c>
      <c r="J1195" s="529" t="s">
        <v>4837</v>
      </c>
      <c r="K1195" s="531"/>
      <c r="L1195" s="559"/>
    </row>
    <row r="1196" spans="1:12" customFormat="1" ht="38.25" x14ac:dyDescent="0.2">
      <c r="A1196" s="529" t="s">
        <v>11090</v>
      </c>
      <c r="B1196" s="530" t="s">
        <v>4842</v>
      </c>
      <c r="C1196" s="529" t="s">
        <v>641</v>
      </c>
      <c r="D1196" s="532">
        <v>17.64</v>
      </c>
      <c r="E1196" s="532">
        <v>9.5399999999999991</v>
      </c>
      <c r="F1196" s="532">
        <v>8.1</v>
      </c>
      <c r="G1196" s="533" t="s">
        <v>4843</v>
      </c>
      <c r="I1196" s="529" t="s">
        <v>11091</v>
      </c>
      <c r="J1196" s="529" t="s">
        <v>4841</v>
      </c>
      <c r="K1196" s="531"/>
      <c r="L1196" s="559"/>
    </row>
    <row r="1197" spans="1:12" customFormat="1" ht="38.25" x14ac:dyDescent="0.2">
      <c r="A1197" s="529" t="s">
        <v>11092</v>
      </c>
      <c r="B1197" s="530" t="s">
        <v>4846</v>
      </c>
      <c r="C1197" s="529" t="s">
        <v>641</v>
      </c>
      <c r="D1197" s="532">
        <v>20.59</v>
      </c>
      <c r="E1197" s="532">
        <v>11.61</v>
      </c>
      <c r="F1197" s="532">
        <v>8.98</v>
      </c>
      <c r="G1197" s="533" t="s">
        <v>4847</v>
      </c>
      <c r="I1197" s="529" t="s">
        <v>11093</v>
      </c>
      <c r="J1197" s="529" t="s">
        <v>4845</v>
      </c>
      <c r="K1197" s="531"/>
      <c r="L1197" s="559"/>
    </row>
    <row r="1198" spans="1:12" customFormat="1" ht="25.5" x14ac:dyDescent="0.2">
      <c r="A1198" s="529" t="s">
        <v>11094</v>
      </c>
      <c r="B1198" s="530" t="s">
        <v>4850</v>
      </c>
      <c r="C1198" s="529" t="s">
        <v>641</v>
      </c>
      <c r="D1198" s="532">
        <v>19.560000000000002</v>
      </c>
      <c r="E1198" s="532">
        <v>7.66</v>
      </c>
      <c r="F1198" s="532">
        <v>11.9</v>
      </c>
      <c r="G1198" s="533" t="s">
        <v>4851</v>
      </c>
      <c r="I1198" s="529" t="s">
        <v>11095</v>
      </c>
      <c r="J1198" s="529" t="s">
        <v>4849</v>
      </c>
      <c r="K1198" s="531"/>
      <c r="L1198" s="559"/>
    </row>
    <row r="1199" spans="1:12" customFormat="1" ht="25.5" x14ac:dyDescent="0.2">
      <c r="A1199" s="529" t="s">
        <v>11096</v>
      </c>
      <c r="B1199" s="530" t="s">
        <v>4854</v>
      </c>
      <c r="C1199" s="529" t="s">
        <v>641</v>
      </c>
      <c r="D1199" s="532">
        <v>23.99</v>
      </c>
      <c r="E1199" s="532">
        <v>10.7</v>
      </c>
      <c r="F1199" s="532">
        <v>13.29</v>
      </c>
      <c r="G1199" s="533" t="s">
        <v>4855</v>
      </c>
      <c r="I1199" s="529" t="s">
        <v>11097</v>
      </c>
      <c r="J1199" s="529" t="s">
        <v>4853</v>
      </c>
      <c r="K1199" s="531"/>
      <c r="L1199" s="559"/>
    </row>
    <row r="1200" spans="1:12" customFormat="1" ht="38.25" x14ac:dyDescent="0.2">
      <c r="A1200" s="529" t="s">
        <v>11098</v>
      </c>
      <c r="B1200" s="530" t="s">
        <v>4858</v>
      </c>
      <c r="C1200" s="529" t="s">
        <v>8171</v>
      </c>
      <c r="D1200" s="532">
        <v>18.11</v>
      </c>
      <c r="E1200" s="532">
        <v>2.93</v>
      </c>
      <c r="F1200" s="532">
        <v>15.18</v>
      </c>
      <c r="G1200" s="533" t="s">
        <v>4859</v>
      </c>
      <c r="I1200" s="529" t="s">
        <v>11099</v>
      </c>
      <c r="J1200" s="529" t="s">
        <v>4857</v>
      </c>
      <c r="K1200" s="531"/>
      <c r="L1200" s="559"/>
    </row>
    <row r="1201" spans="1:12" customFormat="1" ht="38.25" x14ac:dyDescent="0.2">
      <c r="A1201" s="529" t="s">
        <v>11100</v>
      </c>
      <c r="B1201" s="530" t="s">
        <v>4862</v>
      </c>
      <c r="C1201" s="529" t="s">
        <v>8171</v>
      </c>
      <c r="D1201" s="532">
        <v>15.04</v>
      </c>
      <c r="E1201" s="532">
        <v>2.95</v>
      </c>
      <c r="F1201" s="532">
        <v>12.09</v>
      </c>
      <c r="G1201" s="533" t="s">
        <v>4863</v>
      </c>
      <c r="I1201" s="529" t="s">
        <v>11101</v>
      </c>
      <c r="J1201" s="529" t="s">
        <v>4861</v>
      </c>
      <c r="K1201" s="531"/>
      <c r="L1201" s="559"/>
    </row>
    <row r="1202" spans="1:12" customFormat="1" ht="38.25" x14ac:dyDescent="0.2">
      <c r="A1202" s="529" t="s">
        <v>11102</v>
      </c>
      <c r="B1202" s="530" t="s">
        <v>4866</v>
      </c>
      <c r="C1202" s="529" t="s">
        <v>8171</v>
      </c>
      <c r="D1202" s="532">
        <v>16.29</v>
      </c>
      <c r="E1202" s="532">
        <v>2.1800000000000002</v>
      </c>
      <c r="F1202" s="532">
        <v>14.11</v>
      </c>
      <c r="G1202" s="533" t="s">
        <v>4867</v>
      </c>
      <c r="I1202" s="529" t="s">
        <v>11103</v>
      </c>
      <c r="J1202" s="529" t="s">
        <v>4865</v>
      </c>
      <c r="K1202" s="531"/>
      <c r="L1202" s="559"/>
    </row>
    <row r="1203" spans="1:12" customFormat="1" ht="38.25" x14ac:dyDescent="0.2">
      <c r="A1203" s="529" t="s">
        <v>11104</v>
      </c>
      <c r="B1203" s="530" t="s">
        <v>4870</v>
      </c>
      <c r="C1203" s="529" t="s">
        <v>8171</v>
      </c>
      <c r="D1203" s="532">
        <v>4.07</v>
      </c>
      <c r="E1203" s="532">
        <v>1.56</v>
      </c>
      <c r="F1203" s="532">
        <v>2.5099999999999998</v>
      </c>
      <c r="G1203" s="533" t="s">
        <v>4871</v>
      </c>
      <c r="I1203" s="529" t="s">
        <v>11105</v>
      </c>
      <c r="J1203" s="529" t="s">
        <v>4869</v>
      </c>
      <c r="K1203" s="531"/>
      <c r="L1203" s="559"/>
    </row>
    <row r="1204" spans="1:12" customFormat="1" ht="25.5" x14ac:dyDescent="0.2">
      <c r="A1204" s="529" t="s">
        <v>11106</v>
      </c>
      <c r="B1204" s="530" t="s">
        <v>4874</v>
      </c>
      <c r="C1204" s="529" t="s">
        <v>8171</v>
      </c>
      <c r="D1204" s="532">
        <v>1.7200000000000002</v>
      </c>
      <c r="E1204" s="532">
        <v>1.05</v>
      </c>
      <c r="F1204" s="532">
        <v>0.67</v>
      </c>
      <c r="G1204" s="533" t="s">
        <v>4875</v>
      </c>
      <c r="I1204" s="529" t="s">
        <v>11107</v>
      </c>
      <c r="J1204" s="529" t="s">
        <v>4873</v>
      </c>
      <c r="K1204" s="531"/>
      <c r="L1204" s="559"/>
    </row>
    <row r="1205" spans="1:12" customFormat="1" ht="25.5" x14ac:dyDescent="0.2">
      <c r="A1205" s="529" t="s">
        <v>11108</v>
      </c>
      <c r="B1205" s="530" t="s">
        <v>4878</v>
      </c>
      <c r="C1205" s="529" t="s">
        <v>8171</v>
      </c>
      <c r="D1205" s="532">
        <v>5.32</v>
      </c>
      <c r="E1205" s="532">
        <v>3.89</v>
      </c>
      <c r="F1205" s="532">
        <v>1.43</v>
      </c>
      <c r="G1205" s="533" t="s">
        <v>4879</v>
      </c>
      <c r="I1205" s="529" t="s">
        <v>11109</v>
      </c>
      <c r="J1205" s="529" t="s">
        <v>4877</v>
      </c>
      <c r="K1205" s="531"/>
      <c r="L1205" s="559"/>
    </row>
    <row r="1206" spans="1:12" customFormat="1" ht="25.5" x14ac:dyDescent="0.2">
      <c r="A1206" s="529" t="s">
        <v>11110</v>
      </c>
      <c r="B1206" s="530" t="s">
        <v>4882</v>
      </c>
      <c r="C1206" s="529" t="s">
        <v>8171</v>
      </c>
      <c r="D1206" s="532">
        <v>5.66</v>
      </c>
      <c r="E1206" s="532">
        <v>4.1900000000000004</v>
      </c>
      <c r="F1206" s="532">
        <v>1.47</v>
      </c>
      <c r="G1206" s="533" t="s">
        <v>4883</v>
      </c>
      <c r="I1206" s="529" t="s">
        <v>11111</v>
      </c>
      <c r="J1206" s="529" t="s">
        <v>4881</v>
      </c>
      <c r="K1206" s="531"/>
      <c r="L1206" s="559"/>
    </row>
    <row r="1207" spans="1:12" customFormat="1" ht="25.5" x14ac:dyDescent="0.2">
      <c r="A1207" s="529" t="s">
        <v>11112</v>
      </c>
      <c r="B1207" s="530" t="s">
        <v>4886</v>
      </c>
      <c r="C1207" s="529" t="s">
        <v>8171</v>
      </c>
      <c r="D1207" s="532">
        <v>14.1</v>
      </c>
      <c r="E1207" s="532">
        <v>11.59</v>
      </c>
      <c r="F1207" s="532">
        <v>2.5099999999999998</v>
      </c>
      <c r="G1207" s="533" t="s">
        <v>4887</v>
      </c>
      <c r="I1207" s="529" t="s">
        <v>11113</v>
      </c>
      <c r="J1207" s="529" t="s">
        <v>4885</v>
      </c>
      <c r="K1207" s="531"/>
      <c r="L1207" s="559"/>
    </row>
    <row r="1208" spans="1:12" customFormat="1" ht="25.5" x14ac:dyDescent="0.2">
      <c r="A1208" s="529" t="s">
        <v>11114</v>
      </c>
      <c r="B1208" s="530" t="s">
        <v>4890</v>
      </c>
      <c r="C1208" s="529" t="s">
        <v>8171</v>
      </c>
      <c r="D1208" s="532">
        <v>10.3</v>
      </c>
      <c r="E1208" s="532">
        <v>8.51</v>
      </c>
      <c r="F1208" s="532">
        <v>1.79</v>
      </c>
      <c r="G1208" s="533" t="s">
        <v>4891</v>
      </c>
      <c r="I1208" s="529" t="s">
        <v>11115</v>
      </c>
      <c r="J1208" s="529" t="s">
        <v>4889</v>
      </c>
      <c r="K1208" s="531"/>
      <c r="L1208" s="559"/>
    </row>
    <row r="1209" spans="1:12" customFormat="1" ht="25.5" x14ac:dyDescent="0.2">
      <c r="A1209" s="529" t="s">
        <v>11116</v>
      </c>
      <c r="B1209" s="530" t="s">
        <v>4894</v>
      </c>
      <c r="C1209" s="529" t="s">
        <v>641</v>
      </c>
      <c r="D1209" s="532">
        <v>15.03</v>
      </c>
      <c r="E1209" s="532">
        <v>9.02</v>
      </c>
      <c r="F1209" s="532">
        <v>6.01</v>
      </c>
      <c r="G1209" s="533" t="s">
        <v>4895</v>
      </c>
      <c r="I1209" s="529" t="s">
        <v>11117</v>
      </c>
      <c r="J1209" s="529" t="s">
        <v>4893</v>
      </c>
      <c r="K1209" s="531"/>
      <c r="L1209" s="559"/>
    </row>
    <row r="1210" spans="1:12" customFormat="1" ht="38.25" x14ac:dyDescent="0.2">
      <c r="A1210" s="529" t="s">
        <v>11118</v>
      </c>
      <c r="B1210" s="530" t="s">
        <v>4898</v>
      </c>
      <c r="C1210" s="529" t="s">
        <v>8171</v>
      </c>
      <c r="D1210" s="532">
        <v>3.45</v>
      </c>
      <c r="E1210" s="532">
        <v>2.85</v>
      </c>
      <c r="F1210" s="532">
        <v>0.6</v>
      </c>
      <c r="G1210" s="533" t="s">
        <v>4899</v>
      </c>
      <c r="I1210" s="529" t="s">
        <v>11119</v>
      </c>
      <c r="J1210" s="529" t="s">
        <v>4897</v>
      </c>
      <c r="K1210" s="531"/>
      <c r="L1210" s="559"/>
    </row>
    <row r="1211" spans="1:12" customFormat="1" ht="38.25" x14ac:dyDescent="0.2">
      <c r="A1211" s="529" t="s">
        <v>11120</v>
      </c>
      <c r="B1211" s="530" t="s">
        <v>11121</v>
      </c>
      <c r="C1211" s="529" t="s">
        <v>8171</v>
      </c>
      <c r="D1211" s="532">
        <v>3</v>
      </c>
      <c r="E1211" s="532">
        <v>2.4</v>
      </c>
      <c r="F1211" s="532">
        <v>0.6</v>
      </c>
      <c r="G1211" s="533" t="s">
        <v>4903</v>
      </c>
      <c r="I1211" s="529" t="s">
        <v>11122</v>
      </c>
      <c r="J1211" s="529" t="s">
        <v>4901</v>
      </c>
      <c r="K1211" s="531"/>
      <c r="L1211" s="559"/>
    </row>
    <row r="1212" spans="1:12" customFormat="1" ht="38.25" x14ac:dyDescent="0.2">
      <c r="A1212" s="529" t="s">
        <v>11123</v>
      </c>
      <c r="B1212" s="530" t="s">
        <v>4906</v>
      </c>
      <c r="C1212" s="529" t="s">
        <v>8171</v>
      </c>
      <c r="D1212" s="532">
        <v>2.34</v>
      </c>
      <c r="E1212" s="532">
        <v>1.92</v>
      </c>
      <c r="F1212" s="532">
        <v>0.42</v>
      </c>
      <c r="G1212" s="533" t="s">
        <v>4907</v>
      </c>
      <c r="I1212" s="529" t="s">
        <v>11124</v>
      </c>
      <c r="J1212" s="529" t="s">
        <v>4905</v>
      </c>
      <c r="K1212" s="531"/>
      <c r="L1212" s="559"/>
    </row>
    <row r="1213" spans="1:12" customFormat="1" ht="38.25" x14ac:dyDescent="0.2">
      <c r="A1213" s="529" t="s">
        <v>11125</v>
      </c>
      <c r="B1213" s="530" t="s">
        <v>4910</v>
      </c>
      <c r="C1213" s="529" t="s">
        <v>8171</v>
      </c>
      <c r="D1213" s="532">
        <v>1.7999999999999998</v>
      </c>
      <c r="E1213" s="532">
        <v>1.38</v>
      </c>
      <c r="F1213" s="532">
        <v>0.42</v>
      </c>
      <c r="G1213" s="533" t="s">
        <v>4911</v>
      </c>
      <c r="I1213" s="529" t="s">
        <v>11126</v>
      </c>
      <c r="J1213" s="529" t="s">
        <v>4909</v>
      </c>
      <c r="K1213" s="531"/>
      <c r="L1213" s="559"/>
    </row>
    <row r="1214" spans="1:12" customFormat="1" ht="89.25" x14ac:dyDescent="0.2">
      <c r="A1214" s="529" t="s">
        <v>11127</v>
      </c>
      <c r="B1214" s="530" t="s">
        <v>4914</v>
      </c>
      <c r="C1214" s="529" t="s">
        <v>641</v>
      </c>
      <c r="D1214" s="532">
        <v>0.90999999999999992</v>
      </c>
      <c r="E1214" s="532">
        <v>0.47</v>
      </c>
      <c r="F1214" s="532">
        <v>0.44</v>
      </c>
      <c r="G1214" s="533" t="s">
        <v>4915</v>
      </c>
      <c r="I1214" s="529" t="s">
        <v>11128</v>
      </c>
      <c r="J1214" s="529" t="s">
        <v>4913</v>
      </c>
      <c r="K1214" s="531"/>
      <c r="L1214" s="559"/>
    </row>
    <row r="1215" spans="1:12" customFormat="1" ht="89.25" x14ac:dyDescent="0.2">
      <c r="A1215" s="529" t="s">
        <v>11129</v>
      </c>
      <c r="B1215" s="530" t="s">
        <v>4918</v>
      </c>
      <c r="C1215" s="529" t="s">
        <v>641</v>
      </c>
      <c r="D1215" s="532">
        <v>1.1000000000000001</v>
      </c>
      <c r="E1215" s="532">
        <v>0.66</v>
      </c>
      <c r="F1215" s="532">
        <v>0.44</v>
      </c>
      <c r="G1215" s="533" t="s">
        <v>4919</v>
      </c>
      <c r="I1215" s="529" t="s">
        <v>11130</v>
      </c>
      <c r="J1215" s="529" t="s">
        <v>4917</v>
      </c>
      <c r="K1215" s="531"/>
      <c r="L1215" s="559"/>
    </row>
    <row r="1216" spans="1:12" customFormat="1" ht="89.25" x14ac:dyDescent="0.2">
      <c r="A1216" s="529" t="s">
        <v>11131</v>
      </c>
      <c r="B1216" s="530" t="s">
        <v>4922</v>
      </c>
      <c r="C1216" s="529" t="s">
        <v>641</v>
      </c>
      <c r="D1216" s="532">
        <v>1.21</v>
      </c>
      <c r="E1216" s="532">
        <v>0.77</v>
      </c>
      <c r="F1216" s="532">
        <v>0.44</v>
      </c>
      <c r="G1216" s="533" t="s">
        <v>4923</v>
      </c>
      <c r="I1216" s="529" t="s">
        <v>11132</v>
      </c>
      <c r="J1216" s="529" t="s">
        <v>4921</v>
      </c>
      <c r="K1216" s="531"/>
      <c r="L1216" s="559"/>
    </row>
    <row r="1217" spans="1:12" customFormat="1" ht="89.25" x14ac:dyDescent="0.2">
      <c r="A1217" s="529" t="s">
        <v>11133</v>
      </c>
      <c r="B1217" s="530" t="s">
        <v>4926</v>
      </c>
      <c r="C1217" s="529" t="s">
        <v>641</v>
      </c>
      <c r="D1217" s="532">
        <v>1.58</v>
      </c>
      <c r="E1217" s="532">
        <v>1.03</v>
      </c>
      <c r="F1217" s="532">
        <v>0.55000000000000004</v>
      </c>
      <c r="G1217" s="533" t="s">
        <v>4927</v>
      </c>
      <c r="I1217" s="529" t="s">
        <v>11134</v>
      </c>
      <c r="J1217" s="529" t="s">
        <v>4925</v>
      </c>
      <c r="K1217" s="531"/>
      <c r="L1217" s="559"/>
    </row>
    <row r="1218" spans="1:12" customFormat="1" ht="89.25" x14ac:dyDescent="0.2">
      <c r="A1218" s="529" t="s">
        <v>11135</v>
      </c>
      <c r="B1218" s="530" t="s">
        <v>4930</v>
      </c>
      <c r="C1218" s="529" t="s">
        <v>641</v>
      </c>
      <c r="D1218" s="532">
        <v>1.97</v>
      </c>
      <c r="E1218" s="532">
        <v>1.42</v>
      </c>
      <c r="F1218" s="532">
        <v>0.55000000000000004</v>
      </c>
      <c r="G1218" s="533" t="s">
        <v>4931</v>
      </c>
      <c r="I1218" s="529" t="s">
        <v>11136</v>
      </c>
      <c r="J1218" s="529" t="s">
        <v>4929</v>
      </c>
      <c r="K1218" s="531"/>
      <c r="L1218" s="559"/>
    </row>
    <row r="1219" spans="1:12" customFormat="1" ht="89.25" x14ac:dyDescent="0.2">
      <c r="A1219" s="529" t="s">
        <v>11137</v>
      </c>
      <c r="B1219" s="530" t="s">
        <v>4934</v>
      </c>
      <c r="C1219" s="529" t="s">
        <v>641</v>
      </c>
      <c r="D1219" s="532">
        <v>2.5</v>
      </c>
      <c r="E1219" s="532">
        <v>1.8</v>
      </c>
      <c r="F1219" s="532">
        <v>0.7</v>
      </c>
      <c r="G1219" s="533" t="s">
        <v>4935</v>
      </c>
      <c r="I1219" s="529" t="s">
        <v>11138</v>
      </c>
      <c r="J1219" s="529" t="s">
        <v>4941</v>
      </c>
      <c r="K1219" s="531"/>
      <c r="L1219" s="559"/>
    </row>
    <row r="1220" spans="1:12" customFormat="1" ht="89.25" x14ac:dyDescent="0.2">
      <c r="A1220" s="529" t="s">
        <v>11139</v>
      </c>
      <c r="B1220" s="530" t="s">
        <v>4938</v>
      </c>
      <c r="C1220" s="529" t="s">
        <v>641</v>
      </c>
      <c r="D1220" s="532">
        <v>3.4400000000000004</v>
      </c>
      <c r="E1220" s="532">
        <v>2.74</v>
      </c>
      <c r="F1220" s="532">
        <v>0.7</v>
      </c>
      <c r="G1220" s="533" t="s">
        <v>4939</v>
      </c>
      <c r="I1220" s="529" t="s">
        <v>11140</v>
      </c>
      <c r="J1220" s="529" t="s">
        <v>4937</v>
      </c>
      <c r="K1220" s="531"/>
      <c r="L1220" s="559"/>
    </row>
    <row r="1221" spans="1:12" customFormat="1" ht="89.25" x14ac:dyDescent="0.2">
      <c r="A1221" s="529" t="s">
        <v>11141</v>
      </c>
      <c r="B1221" s="530" t="s">
        <v>4942</v>
      </c>
      <c r="C1221" s="529" t="s">
        <v>641</v>
      </c>
      <c r="D1221" s="532">
        <v>6.4799999999999995</v>
      </c>
      <c r="E1221" s="532">
        <v>5.63</v>
      </c>
      <c r="F1221" s="532">
        <v>0.85</v>
      </c>
      <c r="G1221" s="533" t="s">
        <v>4943</v>
      </c>
      <c r="I1221" s="529" t="s">
        <v>11142</v>
      </c>
      <c r="J1221" s="529" t="s">
        <v>4941</v>
      </c>
      <c r="K1221" s="531"/>
      <c r="L1221" s="559"/>
    </row>
    <row r="1222" spans="1:12" customFormat="1" ht="25.5" x14ac:dyDescent="0.2">
      <c r="A1222" s="529" t="s">
        <v>11143</v>
      </c>
      <c r="B1222" s="530" t="s">
        <v>4946</v>
      </c>
      <c r="C1222" s="529" t="s">
        <v>8171</v>
      </c>
      <c r="D1222" s="532">
        <v>32.08</v>
      </c>
      <c r="E1222" s="532">
        <v>25.22</v>
      </c>
      <c r="F1222" s="532">
        <v>6.86</v>
      </c>
      <c r="G1222" s="533" t="s">
        <v>4947</v>
      </c>
      <c r="I1222" s="529" t="s">
        <v>11144</v>
      </c>
      <c r="J1222" s="529" t="s">
        <v>4945</v>
      </c>
      <c r="K1222" s="531"/>
      <c r="L1222" s="559"/>
    </row>
    <row r="1223" spans="1:12" customFormat="1" ht="38.25" x14ac:dyDescent="0.2">
      <c r="A1223" s="529" t="s">
        <v>11145</v>
      </c>
      <c r="B1223" s="530" t="s">
        <v>4950</v>
      </c>
      <c r="C1223" s="529" t="s">
        <v>641</v>
      </c>
      <c r="D1223" s="532">
        <v>1.5</v>
      </c>
      <c r="E1223" s="532"/>
      <c r="F1223" s="532">
        <v>1.5</v>
      </c>
      <c r="G1223" s="533" t="s">
        <v>4951</v>
      </c>
      <c r="I1223" s="529" t="s">
        <v>11146</v>
      </c>
      <c r="J1223" s="529" t="s">
        <v>4949</v>
      </c>
      <c r="K1223" s="531"/>
      <c r="L1223" s="559"/>
    </row>
    <row r="1224" spans="1:12" customFormat="1" ht="38.25" x14ac:dyDescent="0.2">
      <c r="A1224" s="529" t="s">
        <v>11147</v>
      </c>
      <c r="B1224" s="530" t="s">
        <v>4954</v>
      </c>
      <c r="C1224" s="529" t="s">
        <v>641</v>
      </c>
      <c r="D1224" s="532">
        <v>5.71</v>
      </c>
      <c r="E1224" s="532"/>
      <c r="F1224" s="532">
        <v>5.71</v>
      </c>
      <c r="G1224" s="533" t="s">
        <v>4955</v>
      </c>
      <c r="I1224" s="529" t="s">
        <v>11148</v>
      </c>
      <c r="J1224" s="529" t="s">
        <v>4953</v>
      </c>
      <c r="K1224" s="531"/>
      <c r="L1224" s="559"/>
    </row>
    <row r="1225" spans="1:12" customFormat="1" ht="25.5" x14ac:dyDescent="0.2">
      <c r="A1225" s="529" t="s">
        <v>11149</v>
      </c>
      <c r="B1225" s="530" t="s">
        <v>4961</v>
      </c>
      <c r="C1225" s="529" t="s">
        <v>641</v>
      </c>
      <c r="D1225" s="532">
        <v>25.72</v>
      </c>
      <c r="E1225" s="532">
        <v>10.91</v>
      </c>
      <c r="F1225" s="532">
        <v>14.81</v>
      </c>
      <c r="G1225" s="533" t="s">
        <v>4962</v>
      </c>
      <c r="I1225" s="529" t="s">
        <v>11150</v>
      </c>
      <c r="J1225" s="529" t="s">
        <v>4960</v>
      </c>
      <c r="K1225" s="531"/>
      <c r="L1225" s="559"/>
    </row>
    <row r="1226" spans="1:12" customFormat="1" ht="25.5" x14ac:dyDescent="0.2">
      <c r="A1226" s="529" t="s">
        <v>11151</v>
      </c>
      <c r="B1226" s="530" t="s">
        <v>4965</v>
      </c>
      <c r="C1226" s="529" t="s">
        <v>641</v>
      </c>
      <c r="D1226" s="532">
        <v>30.36</v>
      </c>
      <c r="E1226" s="532">
        <v>12.17</v>
      </c>
      <c r="F1226" s="532">
        <v>18.190000000000001</v>
      </c>
      <c r="G1226" s="533" t="s">
        <v>4966</v>
      </c>
      <c r="I1226" s="529" t="s">
        <v>11152</v>
      </c>
      <c r="J1226" s="529" t="s">
        <v>4964</v>
      </c>
      <c r="K1226" s="531"/>
      <c r="L1226" s="559"/>
    </row>
    <row r="1227" spans="1:12" customFormat="1" ht="25.5" x14ac:dyDescent="0.2">
      <c r="A1227" s="529" t="s">
        <v>11153</v>
      </c>
      <c r="B1227" s="530" t="s">
        <v>4969</v>
      </c>
      <c r="C1227" s="529" t="s">
        <v>641</v>
      </c>
      <c r="D1227" s="532">
        <v>33.92</v>
      </c>
      <c r="E1227" s="532">
        <v>13.58</v>
      </c>
      <c r="F1227" s="532">
        <v>20.34</v>
      </c>
      <c r="G1227" s="533" t="s">
        <v>4970</v>
      </c>
      <c r="I1227" s="529" t="s">
        <v>11154</v>
      </c>
      <c r="J1227" s="529" t="s">
        <v>4968</v>
      </c>
      <c r="K1227" s="531"/>
      <c r="L1227" s="559"/>
    </row>
    <row r="1228" spans="1:12" customFormat="1" ht="38.25" x14ac:dyDescent="0.2">
      <c r="A1228" s="529" t="s">
        <v>11155</v>
      </c>
      <c r="B1228" s="530" t="s">
        <v>4973</v>
      </c>
      <c r="C1228" s="529" t="s">
        <v>641</v>
      </c>
      <c r="D1228" s="532">
        <v>34.89</v>
      </c>
      <c r="E1228" s="532">
        <v>15.13</v>
      </c>
      <c r="F1228" s="532">
        <v>19.760000000000002</v>
      </c>
      <c r="G1228" s="533" t="s">
        <v>4974</v>
      </c>
      <c r="I1228" s="529" t="s">
        <v>11156</v>
      </c>
      <c r="J1228" s="529" t="s">
        <v>4972</v>
      </c>
      <c r="K1228" s="531"/>
      <c r="L1228" s="559"/>
    </row>
    <row r="1229" spans="1:12" customFormat="1" ht="38.25" x14ac:dyDescent="0.2">
      <c r="A1229" s="529" t="s">
        <v>11157</v>
      </c>
      <c r="B1229" s="530" t="s">
        <v>4977</v>
      </c>
      <c r="C1229" s="529" t="s">
        <v>641</v>
      </c>
      <c r="D1229" s="532">
        <v>41.75</v>
      </c>
      <c r="E1229" s="532">
        <v>19.3</v>
      </c>
      <c r="F1229" s="532">
        <v>22.45</v>
      </c>
      <c r="G1229" s="533" t="s">
        <v>4978</v>
      </c>
      <c r="I1229" s="529" t="s">
        <v>11158</v>
      </c>
      <c r="J1229" s="529" t="s">
        <v>4976</v>
      </c>
      <c r="K1229" s="531"/>
      <c r="L1229" s="559"/>
    </row>
    <row r="1230" spans="1:12" customFormat="1" ht="38.25" x14ac:dyDescent="0.2">
      <c r="A1230" s="529" t="s">
        <v>11159</v>
      </c>
      <c r="B1230" s="530" t="s">
        <v>4981</v>
      </c>
      <c r="C1230" s="529" t="s">
        <v>641</v>
      </c>
      <c r="D1230" s="532">
        <v>46.83</v>
      </c>
      <c r="E1230" s="532">
        <v>22.13</v>
      </c>
      <c r="F1230" s="532">
        <v>24.7</v>
      </c>
      <c r="G1230" s="533" t="s">
        <v>4982</v>
      </c>
      <c r="I1230" s="529" t="s">
        <v>11160</v>
      </c>
      <c r="J1230" s="529" t="s">
        <v>4980</v>
      </c>
      <c r="K1230" s="531"/>
      <c r="L1230" s="559"/>
    </row>
    <row r="1231" spans="1:12" customFormat="1" ht="38.25" x14ac:dyDescent="0.2">
      <c r="A1231" s="529" t="s">
        <v>11161</v>
      </c>
      <c r="B1231" s="530" t="s">
        <v>4985</v>
      </c>
      <c r="C1231" s="529" t="s">
        <v>641</v>
      </c>
      <c r="D1231" s="532">
        <v>50.51</v>
      </c>
      <c r="E1231" s="532">
        <v>24.79</v>
      </c>
      <c r="F1231" s="532">
        <v>25.72</v>
      </c>
      <c r="G1231" s="533" t="s">
        <v>4986</v>
      </c>
      <c r="I1231" s="529" t="s">
        <v>11162</v>
      </c>
      <c r="J1231" s="529" t="s">
        <v>4984</v>
      </c>
      <c r="K1231" s="531"/>
      <c r="L1231" s="559"/>
    </row>
    <row r="1232" spans="1:12" customFormat="1" ht="38.25" x14ac:dyDescent="0.2">
      <c r="A1232" s="529" t="s">
        <v>11163</v>
      </c>
      <c r="B1232" s="530" t="s">
        <v>4989</v>
      </c>
      <c r="C1232" s="529" t="s">
        <v>641</v>
      </c>
      <c r="D1232" s="532">
        <v>24.65</v>
      </c>
      <c r="E1232" s="532">
        <v>9.6199999999999992</v>
      </c>
      <c r="F1232" s="532">
        <v>15.03</v>
      </c>
      <c r="G1232" s="533" t="s">
        <v>4990</v>
      </c>
      <c r="I1232" s="529" t="s">
        <v>11164</v>
      </c>
      <c r="J1232" s="529" t="s">
        <v>4988</v>
      </c>
      <c r="K1232" s="531"/>
      <c r="L1232" s="559"/>
    </row>
    <row r="1233" spans="1:12" customFormat="1" ht="38.25" x14ac:dyDescent="0.2">
      <c r="A1233" s="529" t="s">
        <v>11165</v>
      </c>
      <c r="B1233" s="530" t="s">
        <v>4993</v>
      </c>
      <c r="C1233" s="529" t="s">
        <v>641</v>
      </c>
      <c r="D1233" s="532">
        <v>44</v>
      </c>
      <c r="E1233" s="532">
        <v>22</v>
      </c>
      <c r="F1233" s="532">
        <v>22</v>
      </c>
      <c r="G1233" s="533" t="s">
        <v>4990</v>
      </c>
      <c r="I1233" s="529" t="s">
        <v>11166</v>
      </c>
      <c r="J1233" s="529" t="s">
        <v>4992</v>
      </c>
      <c r="K1233" s="531"/>
      <c r="L1233" s="559"/>
    </row>
    <row r="1234" spans="1:12" customFormat="1" ht="25.5" x14ac:dyDescent="0.2">
      <c r="A1234" s="529" t="s">
        <v>11167</v>
      </c>
      <c r="B1234" s="530" t="s">
        <v>4996</v>
      </c>
      <c r="C1234" s="529" t="s">
        <v>641</v>
      </c>
      <c r="D1234" s="532">
        <v>7.21</v>
      </c>
      <c r="E1234" s="532"/>
      <c r="F1234" s="532">
        <v>7.21</v>
      </c>
      <c r="G1234" s="533" t="s">
        <v>4997</v>
      </c>
      <c r="I1234" s="529" t="s">
        <v>11168</v>
      </c>
      <c r="J1234" s="529" t="s">
        <v>4995</v>
      </c>
      <c r="K1234" s="531"/>
      <c r="L1234" s="559"/>
    </row>
    <row r="1235" spans="1:12" customFormat="1" ht="25.5" x14ac:dyDescent="0.2">
      <c r="A1235" s="529" t="s">
        <v>11169</v>
      </c>
      <c r="B1235" s="530" t="s">
        <v>5003</v>
      </c>
      <c r="C1235" s="529" t="s">
        <v>641</v>
      </c>
      <c r="D1235" s="532">
        <v>0.69</v>
      </c>
      <c r="E1235" s="532"/>
      <c r="F1235" s="529">
        <v>0.69</v>
      </c>
      <c r="G1235" s="533" t="s">
        <v>5004</v>
      </c>
      <c r="I1235" s="529" t="s">
        <v>11170</v>
      </c>
      <c r="J1235" s="529" t="s">
        <v>5002</v>
      </c>
      <c r="K1235" s="531"/>
      <c r="L1235" s="559"/>
    </row>
    <row r="1236" spans="1:12" customFormat="1" ht="25.5" x14ac:dyDescent="0.2">
      <c r="A1236" s="529" t="s">
        <v>11171</v>
      </c>
      <c r="B1236" s="530" t="s">
        <v>5007</v>
      </c>
      <c r="C1236" s="529" t="s">
        <v>641</v>
      </c>
      <c r="D1236" s="532">
        <v>2.0099999999999998</v>
      </c>
      <c r="E1236" s="532">
        <v>1.41</v>
      </c>
      <c r="F1236" s="532">
        <v>0.6</v>
      </c>
      <c r="G1236" s="533" t="s">
        <v>5008</v>
      </c>
      <c r="I1236" s="529" t="s">
        <v>11172</v>
      </c>
      <c r="J1236" s="529" t="s">
        <v>5006</v>
      </c>
      <c r="K1236" s="531"/>
      <c r="L1236" s="559"/>
    </row>
    <row r="1237" spans="1:12" customFormat="1" ht="25.5" x14ac:dyDescent="0.2">
      <c r="A1237" s="529" t="s">
        <v>11173</v>
      </c>
      <c r="B1237" s="530" t="s">
        <v>5011</v>
      </c>
      <c r="C1237" s="529" t="s">
        <v>641</v>
      </c>
      <c r="D1237" s="532">
        <v>2.41</v>
      </c>
      <c r="E1237" s="532">
        <v>1.81</v>
      </c>
      <c r="F1237" s="532">
        <v>0.6</v>
      </c>
      <c r="G1237" s="533" t="s">
        <v>5008</v>
      </c>
      <c r="I1237" s="529" t="s">
        <v>11174</v>
      </c>
      <c r="J1237" s="529" t="s">
        <v>5010</v>
      </c>
      <c r="K1237" s="531"/>
      <c r="L1237" s="559"/>
    </row>
    <row r="1238" spans="1:12" customFormat="1" ht="25.5" x14ac:dyDescent="0.2">
      <c r="A1238" s="529" t="s">
        <v>11175</v>
      </c>
      <c r="B1238" s="530" t="s">
        <v>5014</v>
      </c>
      <c r="C1238" s="529" t="s">
        <v>641</v>
      </c>
      <c r="D1238" s="532">
        <v>2.88</v>
      </c>
      <c r="E1238" s="532">
        <v>2.2799999999999998</v>
      </c>
      <c r="F1238" s="532">
        <v>0.6</v>
      </c>
      <c r="G1238" s="533" t="s">
        <v>5015</v>
      </c>
      <c r="I1238" s="529" t="s">
        <v>11176</v>
      </c>
      <c r="J1238" s="529" t="s">
        <v>5013</v>
      </c>
      <c r="K1238" s="531"/>
      <c r="L1238" s="559"/>
    </row>
    <row r="1239" spans="1:12" customFormat="1" ht="25.5" x14ac:dyDescent="0.2">
      <c r="A1239" s="529" t="s">
        <v>11177</v>
      </c>
      <c r="B1239" s="530" t="s">
        <v>5018</v>
      </c>
      <c r="C1239" s="529" t="s">
        <v>641</v>
      </c>
      <c r="D1239" s="532">
        <v>3.8400000000000003</v>
      </c>
      <c r="E1239" s="532">
        <v>3.24</v>
      </c>
      <c r="F1239" s="532">
        <v>0.6</v>
      </c>
      <c r="G1239" s="533" t="s">
        <v>5015</v>
      </c>
      <c r="I1239" s="529" t="s">
        <v>11178</v>
      </c>
      <c r="J1239" s="529" t="s">
        <v>5017</v>
      </c>
      <c r="K1239" s="531"/>
      <c r="L1239" s="559"/>
    </row>
    <row r="1240" spans="1:12" customFormat="1" ht="25.5" x14ac:dyDescent="0.2">
      <c r="A1240" s="529" t="s">
        <v>11179</v>
      </c>
      <c r="B1240" s="530" t="s">
        <v>5021</v>
      </c>
      <c r="C1240" s="529" t="s">
        <v>641</v>
      </c>
      <c r="D1240" s="532">
        <v>4.92</v>
      </c>
      <c r="E1240" s="532">
        <v>4.32</v>
      </c>
      <c r="F1240" s="532">
        <v>0.6</v>
      </c>
      <c r="G1240" s="533" t="s">
        <v>5015</v>
      </c>
      <c r="I1240" s="529" t="s">
        <v>11180</v>
      </c>
      <c r="J1240" s="529" t="s">
        <v>5020</v>
      </c>
      <c r="K1240" s="531"/>
      <c r="L1240" s="559"/>
    </row>
    <row r="1241" spans="1:12" customFormat="1" ht="25.5" x14ac:dyDescent="0.2">
      <c r="A1241" s="529" t="s">
        <v>11181</v>
      </c>
      <c r="B1241" s="530" t="s">
        <v>5024</v>
      </c>
      <c r="C1241" s="529" t="s">
        <v>641</v>
      </c>
      <c r="D1241" s="532">
        <v>2.85</v>
      </c>
      <c r="E1241" s="532">
        <v>2.25</v>
      </c>
      <c r="F1241" s="532">
        <v>0.6</v>
      </c>
      <c r="G1241" s="533" t="s">
        <v>5008</v>
      </c>
      <c r="I1241" s="529" t="s">
        <v>11182</v>
      </c>
      <c r="J1241" s="529" t="s">
        <v>5023</v>
      </c>
      <c r="K1241" s="531"/>
      <c r="L1241" s="559"/>
    </row>
    <row r="1242" spans="1:12" customFormat="1" ht="25.5" x14ac:dyDescent="0.2">
      <c r="A1242" s="529" t="s">
        <v>11183</v>
      </c>
      <c r="B1242" s="530" t="s">
        <v>5027</v>
      </c>
      <c r="C1242" s="529" t="s">
        <v>641</v>
      </c>
      <c r="D1242" s="532">
        <v>4.28</v>
      </c>
      <c r="E1242" s="532">
        <v>3.68</v>
      </c>
      <c r="F1242" s="532">
        <v>0.6</v>
      </c>
      <c r="G1242" s="533" t="s">
        <v>5008</v>
      </c>
      <c r="I1242" s="529" t="s">
        <v>11184</v>
      </c>
      <c r="J1242" s="529" t="s">
        <v>5026</v>
      </c>
      <c r="K1242" s="531"/>
      <c r="L1242" s="559"/>
    </row>
    <row r="1243" spans="1:12" customFormat="1" ht="25.5" x14ac:dyDescent="0.2">
      <c r="A1243" s="529" t="s">
        <v>11185</v>
      </c>
      <c r="B1243" s="530" t="s">
        <v>5030</v>
      </c>
      <c r="C1243" s="529" t="s">
        <v>641</v>
      </c>
      <c r="D1243" s="532">
        <v>4.28</v>
      </c>
      <c r="E1243" s="532">
        <v>3.68</v>
      </c>
      <c r="F1243" s="532">
        <v>0.6</v>
      </c>
      <c r="G1243" s="533" t="s">
        <v>5008</v>
      </c>
      <c r="I1243" s="529" t="s">
        <v>11186</v>
      </c>
      <c r="J1243" s="529" t="s">
        <v>5029</v>
      </c>
      <c r="K1243" s="531"/>
      <c r="L1243" s="559"/>
    </row>
    <row r="1244" spans="1:12" customFormat="1" ht="25.5" x14ac:dyDescent="0.2">
      <c r="A1244" s="529" t="s">
        <v>11187</v>
      </c>
      <c r="B1244" s="530" t="s">
        <v>5033</v>
      </c>
      <c r="C1244" s="529" t="s">
        <v>641</v>
      </c>
      <c r="D1244" s="532">
        <v>5.84</v>
      </c>
      <c r="E1244" s="532">
        <v>5.24</v>
      </c>
      <c r="F1244" s="532">
        <v>0.6</v>
      </c>
      <c r="G1244" s="533" t="s">
        <v>5008</v>
      </c>
      <c r="I1244" s="529" t="s">
        <v>11188</v>
      </c>
      <c r="J1244" s="529" t="s">
        <v>5032</v>
      </c>
      <c r="K1244" s="531"/>
      <c r="L1244" s="559"/>
    </row>
    <row r="1245" spans="1:12" customFormat="1" ht="25.5" x14ac:dyDescent="0.2">
      <c r="A1245" s="529" t="s">
        <v>11189</v>
      </c>
      <c r="B1245" s="530" t="s">
        <v>5036</v>
      </c>
      <c r="C1245" s="529" t="s">
        <v>641</v>
      </c>
      <c r="D1245" s="532">
        <v>2.91</v>
      </c>
      <c r="E1245" s="532">
        <v>2.31</v>
      </c>
      <c r="F1245" s="532">
        <v>0.6</v>
      </c>
      <c r="G1245" s="533" t="s">
        <v>5015</v>
      </c>
      <c r="I1245" s="529" t="s">
        <v>11190</v>
      </c>
      <c r="J1245" s="529" t="s">
        <v>5035</v>
      </c>
      <c r="K1245" s="531"/>
      <c r="L1245" s="559"/>
    </row>
    <row r="1246" spans="1:12" customFormat="1" ht="25.5" x14ac:dyDescent="0.2">
      <c r="A1246" s="529" t="s">
        <v>11191</v>
      </c>
      <c r="B1246" s="530" t="s">
        <v>5039</v>
      </c>
      <c r="C1246" s="529" t="s">
        <v>641</v>
      </c>
      <c r="D1246" s="532">
        <v>3.61</v>
      </c>
      <c r="E1246" s="532">
        <v>3.01</v>
      </c>
      <c r="F1246" s="532">
        <v>0.6</v>
      </c>
      <c r="G1246" s="533" t="s">
        <v>5015</v>
      </c>
      <c r="I1246" s="529" t="s">
        <v>11192</v>
      </c>
      <c r="J1246" s="529" t="s">
        <v>5038</v>
      </c>
      <c r="K1246" s="531"/>
      <c r="L1246" s="559"/>
    </row>
    <row r="1247" spans="1:12" customFormat="1" ht="25.5" x14ac:dyDescent="0.2">
      <c r="A1247" s="529" t="s">
        <v>11193</v>
      </c>
      <c r="B1247" s="530" t="s">
        <v>5042</v>
      </c>
      <c r="C1247" s="529" t="s">
        <v>641</v>
      </c>
      <c r="D1247" s="532">
        <v>4.72</v>
      </c>
      <c r="E1247" s="532">
        <v>4.12</v>
      </c>
      <c r="F1247" s="532">
        <v>0.6</v>
      </c>
      <c r="G1247" s="533" t="s">
        <v>5015</v>
      </c>
      <c r="I1247" s="529" t="s">
        <v>11194</v>
      </c>
      <c r="J1247" s="529" t="s">
        <v>5041</v>
      </c>
      <c r="K1247" s="531"/>
      <c r="L1247" s="559"/>
    </row>
    <row r="1248" spans="1:12" customFormat="1" ht="25.5" x14ac:dyDescent="0.2">
      <c r="A1248" s="529" t="s">
        <v>11195</v>
      </c>
      <c r="B1248" s="530" t="s">
        <v>5045</v>
      </c>
      <c r="C1248" s="529" t="s">
        <v>641</v>
      </c>
      <c r="D1248" s="532">
        <v>5.76</v>
      </c>
      <c r="E1248" s="532">
        <v>5.16</v>
      </c>
      <c r="F1248" s="532">
        <v>0.6</v>
      </c>
      <c r="G1248" s="533" t="s">
        <v>5015</v>
      </c>
      <c r="I1248" s="529" t="s">
        <v>11196</v>
      </c>
      <c r="J1248" s="529" t="s">
        <v>5044</v>
      </c>
      <c r="K1248" s="531"/>
      <c r="L1248" s="559"/>
    </row>
    <row r="1249" spans="1:12" customFormat="1" ht="38.25" x14ac:dyDescent="0.2">
      <c r="A1249" s="529" t="s">
        <v>11197</v>
      </c>
      <c r="B1249" s="530" t="s">
        <v>5048</v>
      </c>
      <c r="C1249" s="529" t="s">
        <v>641</v>
      </c>
      <c r="D1249" s="532">
        <v>5.09</v>
      </c>
      <c r="E1249" s="532">
        <v>4.49</v>
      </c>
      <c r="F1249" s="532">
        <v>0.6</v>
      </c>
      <c r="G1249" s="533" t="s">
        <v>5015</v>
      </c>
      <c r="I1249" s="529" t="s">
        <v>11198</v>
      </c>
      <c r="J1249" s="529" t="s">
        <v>5047</v>
      </c>
      <c r="K1249" s="531"/>
      <c r="L1249" s="559"/>
    </row>
    <row r="1250" spans="1:12" customFormat="1" ht="25.5" x14ac:dyDescent="0.2">
      <c r="A1250" s="529" t="s">
        <v>11199</v>
      </c>
      <c r="B1250" s="530" t="s">
        <v>5051</v>
      </c>
      <c r="C1250" s="529" t="s">
        <v>641</v>
      </c>
      <c r="D1250" s="532">
        <v>6.68</v>
      </c>
      <c r="E1250" s="532">
        <v>6.08</v>
      </c>
      <c r="F1250" s="532">
        <v>0.6</v>
      </c>
      <c r="G1250" s="533" t="s">
        <v>5015</v>
      </c>
      <c r="I1250" s="529" t="s">
        <v>11200</v>
      </c>
      <c r="J1250" s="529" t="s">
        <v>5050</v>
      </c>
      <c r="K1250" s="531"/>
      <c r="L1250" s="559"/>
    </row>
    <row r="1251" spans="1:12" customFormat="1" ht="25.5" x14ac:dyDescent="0.2">
      <c r="A1251" s="529" t="s">
        <v>11201</v>
      </c>
      <c r="B1251" s="530" t="s">
        <v>5054</v>
      </c>
      <c r="C1251" s="529" t="s">
        <v>641</v>
      </c>
      <c r="D1251" s="532">
        <v>6.35</v>
      </c>
      <c r="E1251" s="532">
        <v>5.75</v>
      </c>
      <c r="F1251" s="532">
        <v>0.6</v>
      </c>
      <c r="G1251" s="533" t="s">
        <v>5015</v>
      </c>
      <c r="I1251" s="529" t="s">
        <v>11202</v>
      </c>
      <c r="J1251" s="529" t="s">
        <v>5053</v>
      </c>
      <c r="K1251" s="531"/>
      <c r="L1251" s="559"/>
    </row>
    <row r="1252" spans="1:12" customFormat="1" ht="38.25" x14ac:dyDescent="0.2">
      <c r="A1252" s="529" t="s">
        <v>11203</v>
      </c>
      <c r="B1252" s="530" t="s">
        <v>5057</v>
      </c>
      <c r="C1252" s="529" t="s">
        <v>641</v>
      </c>
      <c r="D1252" s="532">
        <v>6.52</v>
      </c>
      <c r="E1252" s="532">
        <v>5.92</v>
      </c>
      <c r="F1252" s="532">
        <v>0.6</v>
      </c>
      <c r="G1252" s="533" t="s">
        <v>5015</v>
      </c>
      <c r="I1252" s="529" t="s">
        <v>11204</v>
      </c>
      <c r="J1252" s="529" t="s">
        <v>5056</v>
      </c>
      <c r="K1252" s="531"/>
      <c r="L1252" s="559"/>
    </row>
    <row r="1253" spans="1:12" customFormat="1" ht="25.5" x14ac:dyDescent="0.2">
      <c r="A1253" s="529" t="s">
        <v>11205</v>
      </c>
      <c r="B1253" s="530" t="s">
        <v>5060</v>
      </c>
      <c r="C1253" s="529" t="s">
        <v>641</v>
      </c>
      <c r="D1253" s="532">
        <v>6.4099999999999993</v>
      </c>
      <c r="E1253" s="532">
        <v>5.81</v>
      </c>
      <c r="F1253" s="532">
        <v>0.6</v>
      </c>
      <c r="G1253" s="533" t="s">
        <v>5015</v>
      </c>
      <c r="I1253" s="529" t="s">
        <v>11206</v>
      </c>
      <c r="J1253" s="529" t="s">
        <v>5059</v>
      </c>
      <c r="K1253" s="531"/>
      <c r="L1253" s="559"/>
    </row>
    <row r="1254" spans="1:12" customFormat="1" ht="38.25" x14ac:dyDescent="0.2">
      <c r="A1254" s="529" t="s">
        <v>11207</v>
      </c>
      <c r="B1254" s="530" t="s">
        <v>5063</v>
      </c>
      <c r="C1254" s="529" t="s">
        <v>641</v>
      </c>
      <c r="D1254" s="532">
        <v>10.219999999999999</v>
      </c>
      <c r="E1254" s="532">
        <v>9.6199999999999992</v>
      </c>
      <c r="F1254" s="532">
        <v>0.6</v>
      </c>
      <c r="G1254" s="533" t="s">
        <v>5015</v>
      </c>
      <c r="I1254" s="529" t="s">
        <v>11208</v>
      </c>
      <c r="J1254" s="529" t="s">
        <v>5062</v>
      </c>
      <c r="K1254" s="531"/>
      <c r="L1254" s="559"/>
    </row>
    <row r="1255" spans="1:12" customFormat="1" ht="25.5" x14ac:dyDescent="0.2">
      <c r="A1255" s="529" t="s">
        <v>11209</v>
      </c>
      <c r="B1255" s="530" t="s">
        <v>5066</v>
      </c>
      <c r="C1255" s="529" t="s">
        <v>641</v>
      </c>
      <c r="D1255" s="532">
        <v>9</v>
      </c>
      <c r="E1255" s="532">
        <v>8.4</v>
      </c>
      <c r="F1255" s="532">
        <v>0.6</v>
      </c>
      <c r="G1255" s="533" t="s">
        <v>5015</v>
      </c>
      <c r="I1255" s="529" t="s">
        <v>11210</v>
      </c>
      <c r="J1255" s="529" t="s">
        <v>5065</v>
      </c>
      <c r="K1255" s="531"/>
      <c r="L1255" s="559"/>
    </row>
    <row r="1256" spans="1:12" customFormat="1" ht="38.25" x14ac:dyDescent="0.2">
      <c r="A1256" s="529" t="s">
        <v>11211</v>
      </c>
      <c r="B1256" s="530" t="s">
        <v>5069</v>
      </c>
      <c r="C1256" s="529" t="s">
        <v>641</v>
      </c>
      <c r="D1256" s="532">
        <v>14.719999999999999</v>
      </c>
      <c r="E1256" s="532">
        <v>14.12</v>
      </c>
      <c r="F1256" s="532">
        <v>0.6</v>
      </c>
      <c r="G1256" s="533" t="s">
        <v>5015</v>
      </c>
      <c r="I1256" s="529" t="s">
        <v>11212</v>
      </c>
      <c r="J1256" s="529" t="s">
        <v>5068</v>
      </c>
      <c r="K1256" s="531"/>
      <c r="L1256" s="559"/>
    </row>
    <row r="1257" spans="1:12" customFormat="1" ht="38.25" x14ac:dyDescent="0.2">
      <c r="A1257" s="529" t="s">
        <v>11213</v>
      </c>
      <c r="B1257" s="530" t="s">
        <v>5072</v>
      </c>
      <c r="C1257" s="529" t="s">
        <v>641</v>
      </c>
      <c r="D1257" s="532">
        <v>3.2600000000000002</v>
      </c>
      <c r="E1257" s="532">
        <v>2.66</v>
      </c>
      <c r="F1257" s="532">
        <v>0.6</v>
      </c>
      <c r="G1257" s="533" t="s">
        <v>5008</v>
      </c>
      <c r="I1257" s="529" t="s">
        <v>11214</v>
      </c>
      <c r="J1257" s="529" t="s">
        <v>5071</v>
      </c>
      <c r="K1257" s="531"/>
      <c r="L1257" s="559"/>
    </row>
    <row r="1258" spans="1:12" customFormat="1" ht="38.25" x14ac:dyDescent="0.2">
      <c r="A1258" s="529" t="s">
        <v>11215</v>
      </c>
      <c r="B1258" s="530" t="s">
        <v>5075</v>
      </c>
      <c r="C1258" s="529" t="s">
        <v>641</v>
      </c>
      <c r="D1258" s="532">
        <v>3.94</v>
      </c>
      <c r="E1258" s="532">
        <v>3.34</v>
      </c>
      <c r="F1258" s="532">
        <v>0.6</v>
      </c>
      <c r="G1258" s="533" t="s">
        <v>5008</v>
      </c>
      <c r="I1258" s="529" t="s">
        <v>11216</v>
      </c>
      <c r="J1258" s="529" t="s">
        <v>5074</v>
      </c>
      <c r="K1258" s="531"/>
      <c r="L1258" s="559"/>
    </row>
    <row r="1259" spans="1:12" customFormat="1" ht="38.25" x14ac:dyDescent="0.2">
      <c r="A1259" s="529" t="s">
        <v>11217</v>
      </c>
      <c r="B1259" s="530" t="s">
        <v>5078</v>
      </c>
      <c r="C1259" s="529" t="s">
        <v>641</v>
      </c>
      <c r="D1259" s="532">
        <v>4.75</v>
      </c>
      <c r="E1259" s="532">
        <v>4.1500000000000004</v>
      </c>
      <c r="F1259" s="532">
        <v>0.6</v>
      </c>
      <c r="G1259" s="533" t="s">
        <v>5008</v>
      </c>
      <c r="I1259" s="529" t="s">
        <v>11218</v>
      </c>
      <c r="J1259" s="529" t="s">
        <v>5077</v>
      </c>
      <c r="K1259" s="531"/>
      <c r="L1259" s="559"/>
    </row>
    <row r="1260" spans="1:12" customFormat="1" ht="38.25" x14ac:dyDescent="0.2">
      <c r="A1260" s="529" t="s">
        <v>11219</v>
      </c>
      <c r="B1260" s="530" t="s">
        <v>5081</v>
      </c>
      <c r="C1260" s="529" t="s">
        <v>641</v>
      </c>
      <c r="D1260" s="532">
        <v>5.4799999999999995</v>
      </c>
      <c r="E1260" s="532">
        <v>4.88</v>
      </c>
      <c r="F1260" s="532">
        <v>0.6</v>
      </c>
      <c r="G1260" s="533" t="s">
        <v>5008</v>
      </c>
      <c r="I1260" s="529" t="s">
        <v>11220</v>
      </c>
      <c r="J1260" s="529" t="s">
        <v>5080</v>
      </c>
      <c r="K1260" s="531"/>
      <c r="L1260" s="559"/>
    </row>
    <row r="1261" spans="1:12" customFormat="1" ht="38.25" x14ac:dyDescent="0.2">
      <c r="A1261" s="529" t="s">
        <v>11221</v>
      </c>
      <c r="B1261" s="530" t="s">
        <v>5084</v>
      </c>
      <c r="C1261" s="529" t="s">
        <v>641</v>
      </c>
      <c r="D1261" s="532">
        <v>7.13</v>
      </c>
      <c r="E1261" s="532">
        <v>6.53</v>
      </c>
      <c r="F1261" s="532">
        <v>0.6</v>
      </c>
      <c r="G1261" s="533" t="s">
        <v>5008</v>
      </c>
      <c r="I1261" s="529" t="s">
        <v>11222</v>
      </c>
      <c r="J1261" s="529" t="s">
        <v>5083</v>
      </c>
      <c r="K1261" s="531"/>
      <c r="L1261" s="559"/>
    </row>
    <row r="1262" spans="1:12" customFormat="1" ht="38.25" x14ac:dyDescent="0.2">
      <c r="A1262" s="529" t="s">
        <v>11223</v>
      </c>
      <c r="B1262" s="530" t="s">
        <v>5087</v>
      </c>
      <c r="C1262" s="529" t="s">
        <v>641</v>
      </c>
      <c r="D1262" s="532">
        <v>4.08</v>
      </c>
      <c r="E1262" s="532">
        <v>3.48</v>
      </c>
      <c r="F1262" s="532">
        <v>0.6</v>
      </c>
      <c r="G1262" s="533" t="s">
        <v>5008</v>
      </c>
      <c r="I1262" s="529" t="s">
        <v>11224</v>
      </c>
      <c r="J1262" s="529" t="s">
        <v>5086</v>
      </c>
      <c r="K1262" s="531"/>
      <c r="L1262" s="559"/>
    </row>
    <row r="1263" spans="1:12" customFormat="1" ht="38.25" x14ac:dyDescent="0.2">
      <c r="A1263" s="529" t="s">
        <v>11225</v>
      </c>
      <c r="B1263" s="530" t="s">
        <v>5090</v>
      </c>
      <c r="C1263" s="529" t="s">
        <v>641</v>
      </c>
      <c r="D1263" s="532">
        <v>4.9099999999999993</v>
      </c>
      <c r="E1263" s="532">
        <v>4.3099999999999996</v>
      </c>
      <c r="F1263" s="532">
        <v>0.6</v>
      </c>
      <c r="G1263" s="533" t="s">
        <v>5008</v>
      </c>
      <c r="I1263" s="529" t="s">
        <v>11226</v>
      </c>
      <c r="J1263" s="529" t="s">
        <v>5089</v>
      </c>
      <c r="K1263" s="531"/>
      <c r="L1263" s="559"/>
    </row>
    <row r="1264" spans="1:12" customFormat="1" ht="38.25" x14ac:dyDescent="0.2">
      <c r="A1264" s="529" t="s">
        <v>11227</v>
      </c>
      <c r="B1264" s="530" t="s">
        <v>5093</v>
      </c>
      <c r="C1264" s="529" t="s">
        <v>641</v>
      </c>
      <c r="D1264" s="532">
        <v>5.97</v>
      </c>
      <c r="E1264" s="532">
        <v>5.37</v>
      </c>
      <c r="F1264" s="532">
        <v>0.6</v>
      </c>
      <c r="G1264" s="533" t="s">
        <v>5008</v>
      </c>
      <c r="I1264" s="529" t="s">
        <v>11228</v>
      </c>
      <c r="J1264" s="529" t="s">
        <v>5092</v>
      </c>
      <c r="K1264" s="531"/>
      <c r="L1264" s="559"/>
    </row>
    <row r="1265" spans="1:12" customFormat="1" ht="38.25" x14ac:dyDescent="0.2">
      <c r="A1265" s="529" t="s">
        <v>11229</v>
      </c>
      <c r="B1265" s="530" t="s">
        <v>5096</v>
      </c>
      <c r="C1265" s="529" t="s">
        <v>641</v>
      </c>
      <c r="D1265" s="532">
        <v>7.7399999999999993</v>
      </c>
      <c r="E1265" s="532">
        <v>7.14</v>
      </c>
      <c r="F1265" s="532">
        <v>0.6</v>
      </c>
      <c r="G1265" s="533" t="s">
        <v>5008</v>
      </c>
      <c r="I1265" s="529" t="s">
        <v>11230</v>
      </c>
      <c r="J1265" s="529" t="s">
        <v>5095</v>
      </c>
      <c r="K1265" s="531"/>
      <c r="L1265" s="559"/>
    </row>
    <row r="1266" spans="1:12" customFormat="1" ht="38.25" x14ac:dyDescent="0.2">
      <c r="A1266" s="529" t="s">
        <v>11231</v>
      </c>
      <c r="B1266" s="530" t="s">
        <v>5099</v>
      </c>
      <c r="C1266" s="529" t="s">
        <v>641</v>
      </c>
      <c r="D1266" s="532">
        <v>4.3999999999999995</v>
      </c>
      <c r="E1266" s="532">
        <v>3.8</v>
      </c>
      <c r="F1266" s="532">
        <v>0.6</v>
      </c>
      <c r="G1266" s="533" t="s">
        <v>5008</v>
      </c>
      <c r="I1266" s="529" t="s">
        <v>11232</v>
      </c>
      <c r="J1266" s="529" t="s">
        <v>5098</v>
      </c>
      <c r="K1266" s="531"/>
      <c r="L1266" s="559"/>
    </row>
    <row r="1267" spans="1:12" customFormat="1" ht="38.25" x14ac:dyDescent="0.2">
      <c r="A1267" s="529" t="s">
        <v>11233</v>
      </c>
      <c r="B1267" s="530" t="s">
        <v>5102</v>
      </c>
      <c r="C1267" s="529" t="s">
        <v>641</v>
      </c>
      <c r="D1267" s="532">
        <v>5.1999999999999993</v>
      </c>
      <c r="E1267" s="532">
        <v>4.5999999999999996</v>
      </c>
      <c r="F1267" s="532">
        <v>0.6</v>
      </c>
      <c r="G1267" s="533" t="s">
        <v>5008</v>
      </c>
      <c r="I1267" s="529" t="s">
        <v>11234</v>
      </c>
      <c r="J1267" s="529" t="s">
        <v>5101</v>
      </c>
      <c r="K1267" s="531"/>
      <c r="L1267" s="559"/>
    </row>
    <row r="1268" spans="1:12" customFormat="1" ht="38.25" x14ac:dyDescent="0.2">
      <c r="A1268" s="529" t="s">
        <v>11235</v>
      </c>
      <c r="B1268" s="530" t="s">
        <v>5105</v>
      </c>
      <c r="C1268" s="529" t="s">
        <v>641</v>
      </c>
      <c r="D1268" s="532">
        <v>6.5299999999999994</v>
      </c>
      <c r="E1268" s="532">
        <v>5.93</v>
      </c>
      <c r="F1268" s="532">
        <v>0.6</v>
      </c>
      <c r="G1268" s="533" t="s">
        <v>5008</v>
      </c>
      <c r="I1268" s="529" t="s">
        <v>11236</v>
      </c>
      <c r="J1268" s="529" t="s">
        <v>5104</v>
      </c>
      <c r="K1268" s="531"/>
      <c r="L1268" s="559"/>
    </row>
    <row r="1269" spans="1:12" customFormat="1" ht="38.25" x14ac:dyDescent="0.2">
      <c r="A1269" s="529" t="s">
        <v>11237</v>
      </c>
      <c r="B1269" s="530" t="s">
        <v>5108</v>
      </c>
      <c r="C1269" s="529" t="s">
        <v>641</v>
      </c>
      <c r="D1269" s="532">
        <v>7.96</v>
      </c>
      <c r="E1269" s="532">
        <v>7.36</v>
      </c>
      <c r="F1269" s="532">
        <v>0.6</v>
      </c>
      <c r="G1269" s="533" t="s">
        <v>5008</v>
      </c>
      <c r="I1269" s="529" t="s">
        <v>11238</v>
      </c>
      <c r="J1269" s="529" t="s">
        <v>5107</v>
      </c>
      <c r="K1269" s="531"/>
      <c r="L1269" s="559"/>
    </row>
    <row r="1270" spans="1:12" customFormat="1" ht="38.25" x14ac:dyDescent="0.2">
      <c r="A1270" s="529" t="s">
        <v>11239</v>
      </c>
      <c r="B1270" s="530" t="s">
        <v>5111</v>
      </c>
      <c r="C1270" s="529" t="s">
        <v>641</v>
      </c>
      <c r="D1270" s="532">
        <v>7.2299999999999995</v>
      </c>
      <c r="E1270" s="532">
        <v>6.63</v>
      </c>
      <c r="F1270" s="532">
        <v>0.6</v>
      </c>
      <c r="G1270" s="533" t="s">
        <v>5008</v>
      </c>
      <c r="I1270" s="529" t="s">
        <v>11240</v>
      </c>
      <c r="J1270" s="529" t="s">
        <v>5110</v>
      </c>
      <c r="K1270" s="531"/>
      <c r="L1270" s="559"/>
    </row>
    <row r="1271" spans="1:12" customFormat="1" ht="38.25" x14ac:dyDescent="0.2">
      <c r="A1271" s="529" t="s">
        <v>11241</v>
      </c>
      <c r="B1271" s="530" t="s">
        <v>5114</v>
      </c>
      <c r="C1271" s="529" t="s">
        <v>641</v>
      </c>
      <c r="D1271" s="532">
        <v>9.01</v>
      </c>
      <c r="E1271" s="532">
        <v>8.41</v>
      </c>
      <c r="F1271" s="532">
        <v>0.6</v>
      </c>
      <c r="G1271" s="533" t="s">
        <v>5008</v>
      </c>
      <c r="I1271" s="529" t="s">
        <v>11242</v>
      </c>
      <c r="J1271" s="529" t="s">
        <v>5113</v>
      </c>
      <c r="K1271" s="531"/>
      <c r="L1271" s="559"/>
    </row>
    <row r="1272" spans="1:12" customFormat="1" ht="38.25" x14ac:dyDescent="0.2">
      <c r="A1272" s="529" t="s">
        <v>11243</v>
      </c>
      <c r="B1272" s="530" t="s">
        <v>5117</v>
      </c>
      <c r="C1272" s="529" t="s">
        <v>641</v>
      </c>
      <c r="D1272" s="532">
        <v>8.23</v>
      </c>
      <c r="E1272" s="532">
        <v>7.63</v>
      </c>
      <c r="F1272" s="532">
        <v>0.6</v>
      </c>
      <c r="G1272" s="533" t="s">
        <v>5008</v>
      </c>
      <c r="I1272" s="529" t="s">
        <v>11244</v>
      </c>
      <c r="J1272" s="529" t="s">
        <v>5116</v>
      </c>
      <c r="K1272" s="531"/>
      <c r="L1272" s="559"/>
    </row>
    <row r="1273" spans="1:12" customFormat="1" ht="38.25" x14ac:dyDescent="0.2">
      <c r="A1273" s="529" t="s">
        <v>11245</v>
      </c>
      <c r="B1273" s="530" t="s">
        <v>5120</v>
      </c>
      <c r="C1273" s="529" t="s">
        <v>641</v>
      </c>
      <c r="D1273" s="532">
        <v>8.9599999999999991</v>
      </c>
      <c r="E1273" s="532">
        <v>8.36</v>
      </c>
      <c r="F1273" s="532">
        <v>0.6</v>
      </c>
      <c r="G1273" s="533" t="s">
        <v>5008</v>
      </c>
      <c r="I1273" s="529" t="s">
        <v>11246</v>
      </c>
      <c r="J1273" s="529" t="s">
        <v>5119</v>
      </c>
      <c r="K1273" s="531"/>
      <c r="L1273" s="559"/>
    </row>
    <row r="1274" spans="1:12" customFormat="1" ht="38.25" x14ac:dyDescent="0.2">
      <c r="A1274" s="529" t="s">
        <v>11247</v>
      </c>
      <c r="B1274" s="530" t="s">
        <v>5123</v>
      </c>
      <c r="C1274" s="529" t="s">
        <v>641</v>
      </c>
      <c r="D1274" s="532">
        <v>9.129999999999999</v>
      </c>
      <c r="E1274" s="532">
        <v>8.5299999999999994</v>
      </c>
      <c r="F1274" s="532">
        <v>0.6</v>
      </c>
      <c r="G1274" s="533" t="s">
        <v>5008</v>
      </c>
      <c r="I1274" s="529" t="s">
        <v>11248</v>
      </c>
      <c r="J1274" s="529" t="s">
        <v>5122</v>
      </c>
      <c r="K1274" s="531"/>
      <c r="L1274" s="559"/>
    </row>
    <row r="1275" spans="1:12" customFormat="1" ht="38.25" x14ac:dyDescent="0.2">
      <c r="A1275" s="529" t="s">
        <v>11249</v>
      </c>
      <c r="B1275" s="530" t="s">
        <v>5126</v>
      </c>
      <c r="C1275" s="529" t="s">
        <v>641</v>
      </c>
      <c r="D1275" s="532">
        <v>13.25</v>
      </c>
      <c r="E1275" s="532">
        <v>12.65</v>
      </c>
      <c r="F1275" s="532">
        <v>0.6</v>
      </c>
      <c r="G1275" s="533" t="s">
        <v>5008</v>
      </c>
      <c r="I1275" s="529" t="s">
        <v>11250</v>
      </c>
      <c r="J1275" s="529" t="s">
        <v>5125</v>
      </c>
      <c r="K1275" s="531"/>
      <c r="L1275" s="559"/>
    </row>
    <row r="1276" spans="1:12" customFormat="1" ht="38.25" x14ac:dyDescent="0.2">
      <c r="A1276" s="529" t="s">
        <v>11251</v>
      </c>
      <c r="B1276" s="530" t="s">
        <v>5129</v>
      </c>
      <c r="C1276" s="529" t="s">
        <v>641</v>
      </c>
      <c r="D1276" s="532">
        <v>12.16</v>
      </c>
      <c r="E1276" s="532">
        <v>11.56</v>
      </c>
      <c r="F1276" s="532">
        <v>0.6</v>
      </c>
      <c r="G1276" s="533" t="s">
        <v>5015</v>
      </c>
      <c r="I1276" s="529" t="s">
        <v>11252</v>
      </c>
      <c r="J1276" s="529" t="s">
        <v>5128</v>
      </c>
      <c r="K1276" s="531"/>
      <c r="L1276" s="559"/>
    </row>
    <row r="1277" spans="1:12" customFormat="1" ht="38.25" x14ac:dyDescent="0.2">
      <c r="A1277" s="529" t="s">
        <v>11253</v>
      </c>
      <c r="B1277" s="530" t="s">
        <v>11254</v>
      </c>
      <c r="C1277" s="529" t="s">
        <v>641</v>
      </c>
      <c r="D1277" s="532">
        <v>18.39</v>
      </c>
      <c r="E1277" s="532">
        <v>17.79</v>
      </c>
      <c r="F1277" s="532">
        <v>0.6</v>
      </c>
      <c r="G1277" s="533" t="s">
        <v>5008</v>
      </c>
      <c r="I1277" s="529" t="s">
        <v>11255</v>
      </c>
      <c r="J1277" s="529" t="s">
        <v>5131</v>
      </c>
      <c r="K1277" s="531"/>
      <c r="L1277" s="559"/>
    </row>
    <row r="1278" spans="1:12" customFormat="1" ht="38.25" x14ac:dyDescent="0.2">
      <c r="A1278" s="529" t="s">
        <v>11256</v>
      </c>
      <c r="B1278" s="530" t="s">
        <v>5135</v>
      </c>
      <c r="C1278" s="529" t="s">
        <v>641</v>
      </c>
      <c r="D1278" s="532">
        <v>0.69</v>
      </c>
      <c r="E1278" s="532"/>
      <c r="F1278" s="532">
        <v>0.69</v>
      </c>
      <c r="G1278" s="533" t="s">
        <v>5136</v>
      </c>
      <c r="I1278" s="529" t="s">
        <v>11257</v>
      </c>
      <c r="J1278" s="529" t="s">
        <v>5134</v>
      </c>
      <c r="K1278" s="531"/>
      <c r="L1278" s="559"/>
    </row>
    <row r="1279" spans="1:12" customFormat="1" ht="38.25" x14ac:dyDescent="0.2">
      <c r="A1279" s="529" t="s">
        <v>11258</v>
      </c>
      <c r="B1279" s="530" t="s">
        <v>5139</v>
      </c>
      <c r="C1279" s="529" t="s">
        <v>641</v>
      </c>
      <c r="D1279" s="532">
        <v>0.5</v>
      </c>
      <c r="E1279" s="532"/>
      <c r="F1279" s="532">
        <v>0.5</v>
      </c>
      <c r="G1279" s="533" t="s">
        <v>5140</v>
      </c>
      <c r="I1279" s="529" t="s">
        <v>11259</v>
      </c>
      <c r="J1279" s="529" t="s">
        <v>5138</v>
      </c>
      <c r="K1279" s="531"/>
      <c r="L1279" s="559"/>
    </row>
    <row r="1280" spans="1:12" customFormat="1" ht="38.25" x14ac:dyDescent="0.2">
      <c r="A1280" s="529" t="s">
        <v>11260</v>
      </c>
      <c r="B1280" s="530" t="s">
        <v>5143</v>
      </c>
      <c r="C1280" s="529" t="s">
        <v>641</v>
      </c>
      <c r="D1280" s="532">
        <v>1.05</v>
      </c>
      <c r="E1280" s="532"/>
      <c r="F1280" s="532">
        <v>1.05</v>
      </c>
      <c r="G1280" s="533" t="s">
        <v>5144</v>
      </c>
      <c r="I1280" s="529" t="s">
        <v>11261</v>
      </c>
      <c r="J1280" s="529" t="s">
        <v>5142</v>
      </c>
      <c r="K1280" s="531"/>
      <c r="L1280" s="559"/>
    </row>
    <row r="1281" spans="1:12" customFormat="1" ht="38.25" x14ac:dyDescent="0.2">
      <c r="A1281" s="529" t="s">
        <v>11262</v>
      </c>
      <c r="B1281" s="530" t="s">
        <v>11263</v>
      </c>
      <c r="C1281" s="529" t="s">
        <v>641</v>
      </c>
      <c r="D1281" s="532">
        <v>1.4</v>
      </c>
      <c r="E1281" s="532">
        <v>0.8</v>
      </c>
      <c r="F1281" s="532">
        <v>0.6</v>
      </c>
      <c r="G1281" s="533" t="s">
        <v>5008</v>
      </c>
      <c r="I1281" s="529" t="s">
        <v>11264</v>
      </c>
      <c r="J1281" s="529" t="s">
        <v>5146</v>
      </c>
      <c r="K1281" s="531"/>
      <c r="L1281" s="559"/>
    </row>
    <row r="1282" spans="1:12" customFormat="1" ht="38.25" x14ac:dyDescent="0.2">
      <c r="A1282" s="529" t="s">
        <v>11265</v>
      </c>
      <c r="B1282" s="530" t="s">
        <v>11266</v>
      </c>
      <c r="C1282" s="529" t="s">
        <v>641</v>
      </c>
      <c r="D1282" s="532">
        <v>0.97</v>
      </c>
      <c r="E1282" s="532">
        <v>0.37</v>
      </c>
      <c r="F1282" s="532">
        <v>0.6</v>
      </c>
      <c r="G1282" s="533" t="s">
        <v>5008</v>
      </c>
      <c r="I1282" s="529" t="s">
        <v>11267</v>
      </c>
      <c r="J1282" s="529" t="s">
        <v>5149</v>
      </c>
      <c r="K1282" s="531"/>
      <c r="L1282" s="559"/>
    </row>
    <row r="1283" spans="1:12" customFormat="1" ht="38.25" x14ac:dyDescent="0.2">
      <c r="A1283" s="529" t="s">
        <v>11268</v>
      </c>
      <c r="B1283" s="530" t="s">
        <v>5153</v>
      </c>
      <c r="C1283" s="529" t="s">
        <v>641</v>
      </c>
      <c r="D1283" s="532">
        <v>1.52</v>
      </c>
      <c r="E1283" s="532">
        <v>1.02</v>
      </c>
      <c r="F1283" s="532">
        <v>0.5</v>
      </c>
      <c r="G1283" s="533" t="s">
        <v>5154</v>
      </c>
      <c r="I1283" s="529" t="s">
        <v>11269</v>
      </c>
      <c r="J1283" s="529" t="s">
        <v>5152</v>
      </c>
      <c r="K1283" s="531"/>
      <c r="L1283" s="559"/>
    </row>
    <row r="1284" spans="1:12" customFormat="1" ht="38.25" x14ac:dyDescent="0.2">
      <c r="A1284" s="529" t="s">
        <v>11270</v>
      </c>
      <c r="B1284" s="530" t="s">
        <v>5157</v>
      </c>
      <c r="C1284" s="529" t="s">
        <v>641</v>
      </c>
      <c r="D1284" s="532">
        <v>2.59</v>
      </c>
      <c r="E1284" s="532">
        <v>1.54</v>
      </c>
      <c r="F1284" s="532">
        <v>1.05</v>
      </c>
      <c r="G1284" s="533" t="s">
        <v>5158</v>
      </c>
      <c r="I1284" s="529" t="s">
        <v>11271</v>
      </c>
      <c r="J1284" s="529" t="s">
        <v>5156</v>
      </c>
      <c r="K1284" s="531"/>
      <c r="L1284" s="559"/>
    </row>
    <row r="1285" spans="1:12" customFormat="1" ht="25.5" x14ac:dyDescent="0.2">
      <c r="A1285" s="529" t="s">
        <v>11272</v>
      </c>
      <c r="B1285" s="530" t="s">
        <v>5164</v>
      </c>
      <c r="C1285" s="529" t="s">
        <v>641</v>
      </c>
      <c r="D1285" s="532">
        <v>0.52</v>
      </c>
      <c r="E1285" s="529">
        <v>0.21</v>
      </c>
      <c r="F1285" s="532">
        <v>0.31</v>
      </c>
      <c r="G1285" s="533" t="s">
        <v>5165</v>
      </c>
      <c r="I1285" s="529" t="s">
        <v>11273</v>
      </c>
      <c r="J1285" s="529" t="s">
        <v>5163</v>
      </c>
      <c r="K1285" s="531"/>
      <c r="L1285" s="559"/>
    </row>
    <row r="1286" spans="1:12" customFormat="1" ht="25.5" x14ac:dyDescent="0.2">
      <c r="A1286" s="529" t="s">
        <v>11274</v>
      </c>
      <c r="B1286" s="530" t="s">
        <v>5168</v>
      </c>
      <c r="C1286" s="529" t="s">
        <v>641</v>
      </c>
      <c r="D1286" s="532">
        <v>0.64</v>
      </c>
      <c r="E1286" s="529">
        <v>0.32</v>
      </c>
      <c r="F1286" s="532">
        <v>0.32</v>
      </c>
      <c r="G1286" s="533" t="s">
        <v>5169</v>
      </c>
      <c r="I1286" s="529" t="s">
        <v>11275</v>
      </c>
      <c r="J1286" s="529" t="s">
        <v>5167</v>
      </c>
      <c r="K1286" s="531"/>
      <c r="L1286" s="559"/>
    </row>
    <row r="1287" spans="1:12" customFormat="1" ht="25.5" x14ac:dyDescent="0.2">
      <c r="A1287" s="529" t="s">
        <v>11276</v>
      </c>
      <c r="B1287" s="530" t="s">
        <v>5172</v>
      </c>
      <c r="C1287" s="529" t="s">
        <v>641</v>
      </c>
      <c r="D1287" s="532">
        <v>0.84000000000000008</v>
      </c>
      <c r="E1287" s="529">
        <v>0.46</v>
      </c>
      <c r="F1287" s="532">
        <v>0.38</v>
      </c>
      <c r="G1287" s="533" t="s">
        <v>5173</v>
      </c>
      <c r="I1287" s="529" t="s">
        <v>11277</v>
      </c>
      <c r="J1287" s="529" t="s">
        <v>5171</v>
      </c>
      <c r="K1287" s="531"/>
      <c r="L1287" s="559"/>
    </row>
    <row r="1288" spans="1:12" customFormat="1" ht="25.5" x14ac:dyDescent="0.2">
      <c r="A1288" s="529" t="s">
        <v>11278</v>
      </c>
      <c r="B1288" s="530" t="s">
        <v>5176</v>
      </c>
      <c r="C1288" s="529" t="s">
        <v>641</v>
      </c>
      <c r="D1288" s="532">
        <v>4.21</v>
      </c>
      <c r="E1288" s="529">
        <v>3.31</v>
      </c>
      <c r="F1288" s="532">
        <v>0.9</v>
      </c>
      <c r="G1288" s="533" t="s">
        <v>5177</v>
      </c>
      <c r="I1288" s="529" t="s">
        <v>11279</v>
      </c>
      <c r="J1288" s="529" t="s">
        <v>5175</v>
      </c>
      <c r="K1288" s="531"/>
      <c r="L1288" s="559"/>
    </row>
    <row r="1289" spans="1:12" customFormat="1" ht="25.5" x14ac:dyDescent="0.2">
      <c r="A1289" s="529" t="s">
        <v>11280</v>
      </c>
      <c r="B1289" s="530" t="s">
        <v>5180</v>
      </c>
      <c r="C1289" s="529" t="s">
        <v>641</v>
      </c>
      <c r="D1289" s="532">
        <v>4.9700000000000006</v>
      </c>
      <c r="E1289" s="529">
        <v>3.89</v>
      </c>
      <c r="F1289" s="532">
        <v>1.08</v>
      </c>
      <c r="G1289" s="533" t="s">
        <v>5181</v>
      </c>
      <c r="I1289" s="529" t="s">
        <v>11281</v>
      </c>
      <c r="J1289" s="529" t="s">
        <v>5179</v>
      </c>
      <c r="K1289" s="531"/>
      <c r="L1289" s="559"/>
    </row>
    <row r="1290" spans="1:12" customFormat="1" ht="25.5" x14ac:dyDescent="0.2">
      <c r="A1290" s="529" t="s">
        <v>11282</v>
      </c>
      <c r="B1290" s="530" t="s">
        <v>5184</v>
      </c>
      <c r="C1290" s="529" t="s">
        <v>641</v>
      </c>
      <c r="D1290" s="532">
        <v>6.26</v>
      </c>
      <c r="E1290" s="529">
        <v>4.8499999999999996</v>
      </c>
      <c r="F1290" s="532">
        <v>1.41</v>
      </c>
      <c r="G1290" s="533" t="s">
        <v>5185</v>
      </c>
      <c r="I1290" s="529" t="s">
        <v>11283</v>
      </c>
      <c r="J1290" s="529" t="s">
        <v>5183</v>
      </c>
      <c r="K1290" s="531"/>
      <c r="L1290" s="559"/>
    </row>
    <row r="1291" spans="1:12" customFormat="1" ht="25.5" x14ac:dyDescent="0.2">
      <c r="A1291" s="529" t="s">
        <v>11284</v>
      </c>
      <c r="B1291" s="530" t="s">
        <v>5188</v>
      </c>
      <c r="C1291" s="529" t="s">
        <v>641</v>
      </c>
      <c r="D1291" s="532">
        <v>11.47</v>
      </c>
      <c r="E1291" s="529">
        <v>9.67</v>
      </c>
      <c r="F1291" s="532">
        <v>1.8</v>
      </c>
      <c r="G1291" s="533" t="s">
        <v>5189</v>
      </c>
      <c r="I1291" s="529" t="s">
        <v>11285</v>
      </c>
      <c r="J1291" s="529" t="s">
        <v>5187</v>
      </c>
      <c r="K1291" s="531"/>
      <c r="L1291" s="559"/>
    </row>
    <row r="1292" spans="1:12" customFormat="1" ht="38.25" x14ac:dyDescent="0.2">
      <c r="A1292" s="529" t="s">
        <v>11286</v>
      </c>
      <c r="B1292" s="530" t="s">
        <v>5192</v>
      </c>
      <c r="C1292" s="529" t="s">
        <v>641</v>
      </c>
      <c r="D1292" s="532">
        <v>22.41</v>
      </c>
      <c r="E1292" s="529">
        <v>19.96</v>
      </c>
      <c r="F1292" s="532">
        <v>2.4500000000000002</v>
      </c>
      <c r="G1292" s="533" t="s">
        <v>5193</v>
      </c>
      <c r="I1292" s="529" t="s">
        <v>11287</v>
      </c>
      <c r="J1292" s="529" t="s">
        <v>5191</v>
      </c>
      <c r="K1292" s="531"/>
      <c r="L1292" s="559"/>
    </row>
    <row r="1293" spans="1:12" customFormat="1" ht="38.25" x14ac:dyDescent="0.2">
      <c r="A1293" s="529" t="s">
        <v>11288</v>
      </c>
      <c r="B1293" s="530" t="s">
        <v>5196</v>
      </c>
      <c r="C1293" s="529" t="s">
        <v>641</v>
      </c>
      <c r="D1293" s="532">
        <v>8.27</v>
      </c>
      <c r="E1293" s="529">
        <v>5.71</v>
      </c>
      <c r="F1293" s="532">
        <v>2.56</v>
      </c>
      <c r="G1293" s="533" t="s">
        <v>5197</v>
      </c>
      <c r="I1293" s="529" t="s">
        <v>11289</v>
      </c>
      <c r="J1293" s="529" t="s">
        <v>5195</v>
      </c>
      <c r="K1293" s="531"/>
      <c r="L1293" s="559"/>
    </row>
    <row r="1294" spans="1:12" customFormat="1" ht="38.25" x14ac:dyDescent="0.2">
      <c r="A1294" s="529" t="s">
        <v>11290</v>
      </c>
      <c r="B1294" s="530" t="s">
        <v>5200</v>
      </c>
      <c r="C1294" s="529" t="s">
        <v>641</v>
      </c>
      <c r="D1294" s="532">
        <v>81.570000000000007</v>
      </c>
      <c r="E1294" s="529">
        <v>76.37</v>
      </c>
      <c r="F1294" s="532">
        <v>5.2</v>
      </c>
      <c r="G1294" s="533" t="s">
        <v>5201</v>
      </c>
      <c r="I1294" s="529" t="s">
        <v>11291</v>
      </c>
      <c r="J1294" s="529" t="s">
        <v>5199</v>
      </c>
      <c r="K1294" s="531"/>
      <c r="L1294" s="559"/>
    </row>
    <row r="1295" spans="1:12" customFormat="1" ht="38.25" x14ac:dyDescent="0.2">
      <c r="A1295" s="529" t="s">
        <v>11292</v>
      </c>
      <c r="B1295" s="530" t="s">
        <v>5204</v>
      </c>
      <c r="C1295" s="529" t="s">
        <v>641</v>
      </c>
      <c r="D1295" s="532">
        <v>31.05</v>
      </c>
      <c r="E1295" s="529">
        <v>25.42</v>
      </c>
      <c r="F1295" s="532">
        <v>5.63</v>
      </c>
      <c r="G1295" s="533" t="s">
        <v>5205</v>
      </c>
      <c r="I1295" s="529" t="s">
        <v>11293</v>
      </c>
      <c r="J1295" s="529" t="s">
        <v>5203</v>
      </c>
      <c r="K1295" s="531"/>
      <c r="L1295" s="559"/>
    </row>
    <row r="1296" spans="1:12" customFormat="1" ht="38.25" x14ac:dyDescent="0.2">
      <c r="A1296" s="529" t="s">
        <v>11294</v>
      </c>
      <c r="B1296" s="530" t="s">
        <v>5208</v>
      </c>
      <c r="C1296" s="529" t="s">
        <v>641</v>
      </c>
      <c r="D1296" s="532">
        <v>4.79</v>
      </c>
      <c r="E1296" s="529">
        <v>3.95</v>
      </c>
      <c r="F1296" s="532">
        <v>0.84</v>
      </c>
      <c r="G1296" s="533" t="s">
        <v>5209</v>
      </c>
      <c r="I1296" s="529" t="s">
        <v>11295</v>
      </c>
      <c r="J1296" s="529" t="s">
        <v>5207</v>
      </c>
      <c r="K1296" s="531"/>
      <c r="L1296" s="559"/>
    </row>
    <row r="1297" spans="1:12" customFormat="1" ht="25.5" x14ac:dyDescent="0.2">
      <c r="A1297" s="529" t="s">
        <v>11296</v>
      </c>
      <c r="B1297" s="530" t="s">
        <v>5212</v>
      </c>
      <c r="C1297" s="529" t="s">
        <v>641</v>
      </c>
      <c r="D1297" s="532">
        <v>9.49</v>
      </c>
      <c r="E1297" s="529">
        <v>8.14</v>
      </c>
      <c r="F1297" s="532">
        <v>1.35</v>
      </c>
      <c r="G1297" s="533" t="s">
        <v>5213</v>
      </c>
      <c r="I1297" s="529" t="s">
        <v>11297</v>
      </c>
      <c r="J1297" s="529" t="s">
        <v>5211</v>
      </c>
      <c r="K1297" s="531"/>
      <c r="L1297" s="559"/>
    </row>
    <row r="1298" spans="1:12" customFormat="1" ht="38.25" x14ac:dyDescent="0.2">
      <c r="A1298" s="529" t="s">
        <v>11298</v>
      </c>
      <c r="B1298" s="530" t="s">
        <v>5216</v>
      </c>
      <c r="C1298" s="529" t="s">
        <v>641</v>
      </c>
      <c r="D1298" s="532">
        <v>11.440000000000001</v>
      </c>
      <c r="E1298" s="529">
        <v>9.31</v>
      </c>
      <c r="F1298" s="532">
        <v>2.13</v>
      </c>
      <c r="G1298" s="533" t="s">
        <v>5217</v>
      </c>
      <c r="I1298" s="529" t="s">
        <v>11299</v>
      </c>
      <c r="J1298" s="529" t="s">
        <v>5215</v>
      </c>
      <c r="K1298" s="531"/>
      <c r="L1298" s="559"/>
    </row>
    <row r="1299" spans="1:12" customFormat="1" ht="76.5" x14ac:dyDescent="0.2">
      <c r="A1299" s="529" t="s">
        <v>11300</v>
      </c>
      <c r="B1299" s="530" t="s">
        <v>5223</v>
      </c>
      <c r="C1299" s="529" t="s">
        <v>8171</v>
      </c>
      <c r="D1299" s="532">
        <v>1.95</v>
      </c>
      <c r="E1299" s="532"/>
      <c r="F1299" s="532">
        <v>1.95</v>
      </c>
      <c r="G1299" s="533" t="s">
        <v>5224</v>
      </c>
      <c r="I1299" s="529" t="s">
        <v>11301</v>
      </c>
      <c r="J1299" s="529" t="s">
        <v>5222</v>
      </c>
      <c r="K1299" s="531"/>
      <c r="L1299" s="559"/>
    </row>
    <row r="1300" spans="1:12" customFormat="1" ht="25.5" x14ac:dyDescent="0.2">
      <c r="A1300" s="529" t="s">
        <v>11302</v>
      </c>
      <c r="B1300" s="530" t="s">
        <v>5227</v>
      </c>
      <c r="C1300" s="529" t="s">
        <v>8171</v>
      </c>
      <c r="D1300" s="532">
        <v>0.16</v>
      </c>
      <c r="E1300" s="532"/>
      <c r="F1300" s="532">
        <v>0.16</v>
      </c>
      <c r="G1300" s="533" t="s">
        <v>5227</v>
      </c>
      <c r="I1300" s="529" t="s">
        <v>11303</v>
      </c>
      <c r="J1300" s="529" t="s">
        <v>5226</v>
      </c>
      <c r="K1300" s="531"/>
      <c r="L1300" s="559"/>
    </row>
    <row r="1301" spans="1:12" customFormat="1" ht="63.75" x14ac:dyDescent="0.2">
      <c r="A1301" s="529" t="s">
        <v>11304</v>
      </c>
      <c r="B1301" s="530" t="s">
        <v>5231</v>
      </c>
      <c r="C1301" s="529" t="s">
        <v>8171</v>
      </c>
      <c r="D1301" s="532">
        <v>3.26</v>
      </c>
      <c r="E1301" s="532"/>
      <c r="F1301" s="532">
        <v>3.26</v>
      </c>
      <c r="G1301" s="533" t="s">
        <v>5232</v>
      </c>
      <c r="I1301" s="529" t="s">
        <v>11305</v>
      </c>
      <c r="J1301" s="529" t="s">
        <v>5230</v>
      </c>
      <c r="K1301" s="531"/>
      <c r="L1301" s="559"/>
    </row>
    <row r="1302" spans="1:12" customFormat="1" ht="63.75" x14ac:dyDescent="0.2">
      <c r="A1302" s="529" t="s">
        <v>11306</v>
      </c>
      <c r="B1302" s="530" t="s">
        <v>5235</v>
      </c>
      <c r="C1302" s="529" t="s">
        <v>8171</v>
      </c>
      <c r="D1302" s="532">
        <v>3.94</v>
      </c>
      <c r="E1302" s="532"/>
      <c r="F1302" s="532">
        <v>3.94</v>
      </c>
      <c r="G1302" s="533" t="s">
        <v>5236</v>
      </c>
      <c r="I1302" s="529" t="s">
        <v>11307</v>
      </c>
      <c r="J1302" s="529" t="s">
        <v>5234</v>
      </c>
      <c r="K1302" s="531"/>
      <c r="L1302" s="559"/>
    </row>
    <row r="1303" spans="1:12" customFormat="1" ht="63.75" x14ac:dyDescent="0.2">
      <c r="A1303" s="529" t="s">
        <v>11308</v>
      </c>
      <c r="B1303" s="530" t="s">
        <v>5239</v>
      </c>
      <c r="C1303" s="529" t="s">
        <v>8171</v>
      </c>
      <c r="D1303" s="532">
        <v>4.5999999999999996</v>
      </c>
      <c r="E1303" s="532"/>
      <c r="F1303" s="532">
        <v>4.5999999999999996</v>
      </c>
      <c r="G1303" s="533" t="s">
        <v>5240</v>
      </c>
      <c r="I1303" s="529" t="s">
        <v>11309</v>
      </c>
      <c r="J1303" s="529" t="s">
        <v>5238</v>
      </c>
      <c r="K1303" s="531"/>
      <c r="L1303" s="559"/>
    </row>
    <row r="1304" spans="1:12" customFormat="1" ht="38.25" x14ac:dyDescent="0.2">
      <c r="A1304" s="529" t="s">
        <v>11310</v>
      </c>
      <c r="B1304" s="530" t="s">
        <v>5243</v>
      </c>
      <c r="C1304" s="529" t="s">
        <v>8171</v>
      </c>
      <c r="D1304" s="532">
        <v>3.11</v>
      </c>
      <c r="E1304" s="532"/>
      <c r="F1304" s="532">
        <v>3.11</v>
      </c>
      <c r="G1304" s="533" t="s">
        <v>5244</v>
      </c>
      <c r="I1304" s="529" t="s">
        <v>11311</v>
      </c>
      <c r="J1304" s="529" t="s">
        <v>5242</v>
      </c>
      <c r="K1304" s="531"/>
      <c r="L1304" s="559"/>
    </row>
    <row r="1305" spans="1:12" customFormat="1" ht="38.25" x14ac:dyDescent="0.2">
      <c r="A1305" s="529" t="s">
        <v>11312</v>
      </c>
      <c r="B1305" s="530" t="s">
        <v>5247</v>
      </c>
      <c r="C1305" s="529" t="s">
        <v>8171</v>
      </c>
      <c r="D1305" s="532">
        <v>10.23</v>
      </c>
      <c r="E1305" s="532"/>
      <c r="F1305" s="532">
        <v>10.23</v>
      </c>
      <c r="G1305" s="533" t="s">
        <v>5248</v>
      </c>
      <c r="I1305" s="529" t="s">
        <v>11313</v>
      </c>
      <c r="J1305" s="529" t="s">
        <v>5246</v>
      </c>
      <c r="K1305" s="531"/>
      <c r="L1305" s="559"/>
    </row>
    <row r="1306" spans="1:12" customFormat="1" ht="38.25" x14ac:dyDescent="0.2">
      <c r="A1306" s="529" t="s">
        <v>11314</v>
      </c>
      <c r="B1306" s="530" t="s">
        <v>5254</v>
      </c>
      <c r="C1306" s="529" t="s">
        <v>725</v>
      </c>
      <c r="D1306" s="532">
        <v>1.02</v>
      </c>
      <c r="E1306" s="532"/>
      <c r="F1306" s="532">
        <v>1.02</v>
      </c>
      <c r="G1306" s="533" t="s">
        <v>11315</v>
      </c>
      <c r="I1306" s="529" t="s">
        <v>11316</v>
      </c>
      <c r="J1306" s="529" t="s">
        <v>5253</v>
      </c>
      <c r="K1306" s="531"/>
      <c r="L1306" s="559"/>
    </row>
    <row r="1307" spans="1:12" customFormat="1" ht="38.25" x14ac:dyDescent="0.2">
      <c r="A1307" s="529" t="s">
        <v>11317</v>
      </c>
      <c r="B1307" s="530" t="s">
        <v>5258</v>
      </c>
      <c r="C1307" s="529" t="s">
        <v>725</v>
      </c>
      <c r="D1307" s="532">
        <v>0.48</v>
      </c>
      <c r="E1307" s="532"/>
      <c r="F1307" s="532">
        <v>0.48</v>
      </c>
      <c r="G1307" s="533" t="s">
        <v>11315</v>
      </c>
      <c r="I1307" s="529" t="s">
        <v>11318</v>
      </c>
      <c r="J1307" s="529" t="s">
        <v>5257</v>
      </c>
      <c r="K1307" s="531"/>
      <c r="L1307" s="559"/>
    </row>
    <row r="1308" spans="1:12" customFormat="1" ht="38.25" x14ac:dyDescent="0.2">
      <c r="A1308" s="529" t="s">
        <v>11319</v>
      </c>
      <c r="B1308" s="530" t="s">
        <v>5261</v>
      </c>
      <c r="C1308" s="529" t="s">
        <v>725</v>
      </c>
      <c r="D1308" s="532">
        <v>0.75</v>
      </c>
      <c r="E1308" s="532"/>
      <c r="F1308" s="532">
        <v>0.75</v>
      </c>
      <c r="G1308" s="533" t="s">
        <v>11315</v>
      </c>
      <c r="I1308" s="529" t="s">
        <v>11320</v>
      </c>
      <c r="J1308" s="529" t="s">
        <v>5260</v>
      </c>
      <c r="K1308" s="531"/>
      <c r="L1308" s="559"/>
    </row>
    <row r="1309" spans="1:12" customFormat="1" ht="51" x14ac:dyDescent="0.2">
      <c r="A1309" s="529" t="s">
        <v>11321</v>
      </c>
      <c r="B1309" s="530" t="s">
        <v>5267</v>
      </c>
      <c r="C1309" s="529" t="s">
        <v>8171</v>
      </c>
      <c r="D1309" s="532">
        <v>243.41000000000003</v>
      </c>
      <c r="E1309" s="532">
        <v>216.36</v>
      </c>
      <c r="F1309" s="532">
        <v>27.05</v>
      </c>
      <c r="G1309" s="533" t="s">
        <v>5268</v>
      </c>
      <c r="I1309" s="529" t="s">
        <v>11322</v>
      </c>
      <c r="J1309" s="529" t="s">
        <v>5266</v>
      </c>
      <c r="K1309" s="531"/>
      <c r="L1309" s="559"/>
    </row>
    <row r="1310" spans="1:12" customFormat="1" ht="38.25" x14ac:dyDescent="0.2">
      <c r="A1310" s="529" t="s">
        <v>11323</v>
      </c>
      <c r="B1310" s="530" t="s">
        <v>5271</v>
      </c>
      <c r="C1310" s="529" t="s">
        <v>8171</v>
      </c>
      <c r="D1310" s="532">
        <v>443.55</v>
      </c>
      <c r="E1310" s="532">
        <v>398.47</v>
      </c>
      <c r="F1310" s="532">
        <v>45.08</v>
      </c>
      <c r="G1310" s="533" t="s">
        <v>5272</v>
      </c>
      <c r="I1310" s="529" t="s">
        <v>11324</v>
      </c>
      <c r="J1310" s="529" t="s">
        <v>5270</v>
      </c>
      <c r="K1310" s="531"/>
      <c r="L1310" s="559"/>
    </row>
    <row r="1311" spans="1:12" customFormat="1" ht="38.25" x14ac:dyDescent="0.2">
      <c r="A1311" s="529" t="s">
        <v>11325</v>
      </c>
      <c r="B1311" s="530" t="s">
        <v>11326</v>
      </c>
      <c r="C1311" s="529" t="s">
        <v>8171</v>
      </c>
      <c r="D1311" s="532">
        <v>165.28</v>
      </c>
      <c r="E1311" s="532">
        <v>120.2</v>
      </c>
      <c r="F1311" s="532">
        <v>45.08</v>
      </c>
      <c r="G1311" s="533" t="s">
        <v>5276</v>
      </c>
      <c r="I1311" s="529" t="s">
        <v>11327</v>
      </c>
      <c r="J1311" s="529" t="s">
        <v>5274</v>
      </c>
      <c r="K1311" s="531"/>
      <c r="L1311" s="559"/>
    </row>
    <row r="1312" spans="1:12" customFormat="1" ht="38.25" x14ac:dyDescent="0.2">
      <c r="A1312" s="529" t="s">
        <v>11328</v>
      </c>
      <c r="B1312" s="530" t="s">
        <v>5279</v>
      </c>
      <c r="C1312" s="529" t="s">
        <v>8171</v>
      </c>
      <c r="D1312" s="532">
        <v>141.74</v>
      </c>
      <c r="E1312" s="532">
        <v>119.75</v>
      </c>
      <c r="F1312" s="532">
        <v>21.99</v>
      </c>
      <c r="G1312" s="533" t="s">
        <v>5280</v>
      </c>
      <c r="I1312" s="529" t="s">
        <v>11329</v>
      </c>
      <c r="J1312" s="529" t="s">
        <v>5278</v>
      </c>
      <c r="K1312" s="531"/>
      <c r="L1312" s="559"/>
    </row>
    <row r="1313" spans="1:12" customFormat="1" ht="51" x14ac:dyDescent="0.2">
      <c r="A1313" s="529" t="s">
        <v>11330</v>
      </c>
      <c r="B1313" s="530" t="s">
        <v>5283</v>
      </c>
      <c r="C1313" s="529" t="s">
        <v>8171</v>
      </c>
      <c r="D1313" s="532">
        <v>71.959999999999994</v>
      </c>
      <c r="E1313" s="532">
        <v>52.01</v>
      </c>
      <c r="F1313" s="532">
        <v>19.95</v>
      </c>
      <c r="G1313" s="533" t="s">
        <v>5284</v>
      </c>
      <c r="I1313" s="529" t="s">
        <v>11331</v>
      </c>
      <c r="J1313" s="529" t="s">
        <v>5282</v>
      </c>
      <c r="K1313" s="531"/>
      <c r="L1313" s="559"/>
    </row>
    <row r="1314" spans="1:12" customFormat="1" ht="51" x14ac:dyDescent="0.2">
      <c r="A1314" s="529" t="s">
        <v>11332</v>
      </c>
      <c r="B1314" s="530" t="s">
        <v>5287</v>
      </c>
      <c r="C1314" s="529" t="s">
        <v>8171</v>
      </c>
      <c r="D1314" s="532">
        <v>50.959999999999994</v>
      </c>
      <c r="E1314" s="532">
        <v>32.72</v>
      </c>
      <c r="F1314" s="532">
        <v>18.239999999999998</v>
      </c>
      <c r="G1314" s="533" t="s">
        <v>5288</v>
      </c>
      <c r="I1314" s="529" t="s">
        <v>11333</v>
      </c>
      <c r="J1314" s="529" t="s">
        <v>5286</v>
      </c>
      <c r="K1314" s="531"/>
      <c r="L1314" s="559"/>
    </row>
    <row r="1315" spans="1:12" customFormat="1" ht="51" x14ac:dyDescent="0.2">
      <c r="A1315" s="529" t="s">
        <v>11334</v>
      </c>
      <c r="B1315" s="530" t="s">
        <v>5291</v>
      </c>
      <c r="C1315" s="529" t="s">
        <v>8171</v>
      </c>
      <c r="D1315" s="532">
        <v>59.68</v>
      </c>
      <c r="E1315" s="532">
        <v>49.07</v>
      </c>
      <c r="F1315" s="532">
        <v>10.61</v>
      </c>
      <c r="G1315" s="533" t="s">
        <v>5292</v>
      </c>
      <c r="I1315" s="529" t="s">
        <v>11335</v>
      </c>
      <c r="J1315" s="529" t="s">
        <v>5290</v>
      </c>
      <c r="K1315" s="531"/>
      <c r="L1315" s="559"/>
    </row>
    <row r="1316" spans="1:12" customFormat="1" ht="51" x14ac:dyDescent="0.2">
      <c r="A1316" s="529" t="s">
        <v>11336</v>
      </c>
      <c r="B1316" s="530" t="s">
        <v>5295</v>
      </c>
      <c r="C1316" s="529" t="s">
        <v>8171</v>
      </c>
      <c r="D1316" s="532">
        <v>68.489999999999995</v>
      </c>
      <c r="E1316" s="532">
        <v>54.54</v>
      </c>
      <c r="F1316" s="532">
        <v>13.95</v>
      </c>
      <c r="G1316" s="533" t="s">
        <v>5296</v>
      </c>
      <c r="I1316" s="529" t="s">
        <v>11337</v>
      </c>
      <c r="J1316" s="529" t="s">
        <v>5294</v>
      </c>
      <c r="K1316" s="531"/>
      <c r="L1316" s="559"/>
    </row>
    <row r="1317" spans="1:12" customFormat="1" ht="25.5" x14ac:dyDescent="0.2">
      <c r="A1317" s="529" t="s">
        <v>11338</v>
      </c>
      <c r="B1317" s="530" t="s">
        <v>5299</v>
      </c>
      <c r="C1317" s="529" t="s">
        <v>8171</v>
      </c>
      <c r="D1317" s="532">
        <v>193.39</v>
      </c>
      <c r="E1317" s="532">
        <v>170.56</v>
      </c>
      <c r="F1317" s="532">
        <v>22.83</v>
      </c>
      <c r="G1317" s="533" t="s">
        <v>5300</v>
      </c>
      <c r="I1317" s="529" t="s">
        <v>11339</v>
      </c>
      <c r="J1317" s="529" t="s">
        <v>5298</v>
      </c>
      <c r="K1317" s="531"/>
      <c r="L1317" s="559"/>
    </row>
    <row r="1318" spans="1:12" customFormat="1" ht="25.5" x14ac:dyDescent="0.2">
      <c r="A1318" s="529" t="s">
        <v>11340</v>
      </c>
      <c r="B1318" s="530" t="s">
        <v>5303</v>
      </c>
      <c r="C1318" s="529" t="s">
        <v>8171</v>
      </c>
      <c r="D1318" s="532">
        <v>63.8</v>
      </c>
      <c r="E1318" s="532">
        <v>47.16</v>
      </c>
      <c r="F1318" s="532">
        <v>16.64</v>
      </c>
      <c r="G1318" s="533" t="s">
        <v>5304</v>
      </c>
      <c r="I1318" s="529" t="s">
        <v>11341</v>
      </c>
      <c r="J1318" s="529" t="s">
        <v>5302</v>
      </c>
      <c r="K1318" s="531"/>
      <c r="L1318" s="559"/>
    </row>
    <row r="1319" spans="1:12" customFormat="1" ht="25.5" x14ac:dyDescent="0.2">
      <c r="A1319" s="529" t="s">
        <v>11342</v>
      </c>
      <c r="B1319" s="530" t="s">
        <v>5307</v>
      </c>
      <c r="C1319" s="529" t="s">
        <v>8171</v>
      </c>
      <c r="D1319" s="532">
        <v>42.980000000000004</v>
      </c>
      <c r="E1319" s="532">
        <v>27.05</v>
      </c>
      <c r="F1319" s="532">
        <v>15.93</v>
      </c>
      <c r="G1319" s="533" t="s">
        <v>5308</v>
      </c>
      <c r="I1319" s="529" t="s">
        <v>11343</v>
      </c>
      <c r="J1319" s="529" t="s">
        <v>5306</v>
      </c>
      <c r="K1319" s="531"/>
      <c r="L1319" s="559"/>
    </row>
    <row r="1320" spans="1:12" customFormat="1" ht="38.25" x14ac:dyDescent="0.2">
      <c r="A1320" s="529" t="s">
        <v>11344</v>
      </c>
      <c r="B1320" s="530" t="s">
        <v>5311</v>
      </c>
      <c r="C1320" s="529" t="s">
        <v>8171</v>
      </c>
      <c r="D1320" s="532">
        <v>60.81</v>
      </c>
      <c r="E1320" s="532">
        <v>42.09</v>
      </c>
      <c r="F1320" s="532">
        <v>18.72</v>
      </c>
      <c r="G1320" s="533" t="s">
        <v>5312</v>
      </c>
      <c r="I1320" s="529" t="s">
        <v>11345</v>
      </c>
      <c r="J1320" s="529" t="s">
        <v>5310</v>
      </c>
      <c r="K1320" s="531"/>
      <c r="L1320" s="559"/>
    </row>
    <row r="1321" spans="1:12" customFormat="1" ht="25.5" x14ac:dyDescent="0.2">
      <c r="A1321" s="529" t="s">
        <v>11346</v>
      </c>
      <c r="B1321" s="530" t="s">
        <v>5315</v>
      </c>
      <c r="C1321" s="529" t="s">
        <v>8171</v>
      </c>
      <c r="D1321" s="532">
        <v>43.870000000000005</v>
      </c>
      <c r="E1321" s="532">
        <v>25.46</v>
      </c>
      <c r="F1321" s="532">
        <v>18.41</v>
      </c>
      <c r="G1321" s="533" t="s">
        <v>5316</v>
      </c>
      <c r="I1321" s="529" t="s">
        <v>11347</v>
      </c>
      <c r="J1321" s="529" t="s">
        <v>5314</v>
      </c>
      <c r="K1321" s="531"/>
      <c r="L1321" s="559"/>
    </row>
    <row r="1322" spans="1:12" customFormat="1" ht="38.25" x14ac:dyDescent="0.2">
      <c r="A1322" s="529" t="s">
        <v>11348</v>
      </c>
      <c r="B1322" s="530" t="s">
        <v>5319</v>
      </c>
      <c r="C1322" s="529" t="s">
        <v>8171</v>
      </c>
      <c r="D1322" s="532">
        <v>14.94</v>
      </c>
      <c r="E1322" s="532">
        <v>7.01</v>
      </c>
      <c r="F1322" s="532">
        <v>7.93</v>
      </c>
      <c r="G1322" s="533" t="s">
        <v>5320</v>
      </c>
      <c r="I1322" s="529" t="s">
        <v>11349</v>
      </c>
      <c r="J1322" s="529" t="s">
        <v>5318</v>
      </c>
      <c r="K1322" s="531"/>
      <c r="L1322" s="559"/>
    </row>
    <row r="1323" spans="1:12" customFormat="1" ht="38.25" x14ac:dyDescent="0.2">
      <c r="A1323" s="529" t="s">
        <v>11350</v>
      </c>
      <c r="B1323" s="530" t="s">
        <v>5323</v>
      </c>
      <c r="C1323" s="529" t="s">
        <v>8171</v>
      </c>
      <c r="D1323" s="532">
        <v>11.82</v>
      </c>
      <c r="E1323" s="532">
        <v>4.5599999999999996</v>
      </c>
      <c r="F1323" s="532">
        <v>7.26</v>
      </c>
      <c r="G1323" s="533" t="s">
        <v>5324</v>
      </c>
      <c r="I1323" s="529" t="s">
        <v>11351</v>
      </c>
      <c r="J1323" s="529" t="s">
        <v>5322</v>
      </c>
      <c r="K1323" s="531"/>
      <c r="L1323" s="559"/>
    </row>
    <row r="1324" spans="1:12" customFormat="1" ht="38.25" x14ac:dyDescent="0.2">
      <c r="A1324" s="529" t="s">
        <v>11352</v>
      </c>
      <c r="B1324" s="530" t="s">
        <v>5327</v>
      </c>
      <c r="C1324" s="529" t="s">
        <v>8171</v>
      </c>
      <c r="D1324" s="532">
        <v>36.71</v>
      </c>
      <c r="E1324" s="532">
        <v>27.11</v>
      </c>
      <c r="F1324" s="532">
        <v>9.6</v>
      </c>
      <c r="G1324" s="533" t="s">
        <v>5328</v>
      </c>
      <c r="I1324" s="529" t="s">
        <v>11353</v>
      </c>
      <c r="J1324" s="529" t="s">
        <v>5326</v>
      </c>
      <c r="K1324" s="531"/>
      <c r="L1324" s="559"/>
    </row>
    <row r="1325" spans="1:12" customFormat="1" ht="63.75" x14ac:dyDescent="0.2">
      <c r="A1325" s="529" t="s">
        <v>11354</v>
      </c>
      <c r="B1325" s="530" t="s">
        <v>5331</v>
      </c>
      <c r="C1325" s="529" t="s">
        <v>8171</v>
      </c>
      <c r="D1325" s="532">
        <v>19.96</v>
      </c>
      <c r="E1325" s="532">
        <v>9.75</v>
      </c>
      <c r="F1325" s="532">
        <v>10.210000000000001</v>
      </c>
      <c r="G1325" s="533" t="s">
        <v>5332</v>
      </c>
      <c r="I1325" s="529" t="s">
        <v>11355</v>
      </c>
      <c r="J1325" s="529" t="s">
        <v>5330</v>
      </c>
      <c r="K1325" s="531"/>
      <c r="L1325" s="559"/>
    </row>
    <row r="1326" spans="1:12" customFormat="1" ht="38.25" x14ac:dyDescent="0.2">
      <c r="A1326" s="529" t="s">
        <v>11356</v>
      </c>
      <c r="B1326" s="530" t="s">
        <v>5335</v>
      </c>
      <c r="C1326" s="529" t="s">
        <v>8171</v>
      </c>
      <c r="D1326" s="532">
        <v>31.82</v>
      </c>
      <c r="E1326" s="532">
        <v>15.3</v>
      </c>
      <c r="F1326" s="532">
        <v>16.52</v>
      </c>
      <c r="G1326" s="533" t="s">
        <v>5336</v>
      </c>
      <c r="I1326" s="529" t="s">
        <v>11357</v>
      </c>
      <c r="J1326" s="529" t="s">
        <v>5334</v>
      </c>
      <c r="K1326" s="531"/>
      <c r="L1326" s="559"/>
    </row>
    <row r="1327" spans="1:12" customFormat="1" ht="38.25" x14ac:dyDescent="0.2">
      <c r="A1327" s="529" t="s">
        <v>11358</v>
      </c>
      <c r="B1327" s="530" t="s">
        <v>5339</v>
      </c>
      <c r="C1327" s="529" t="s">
        <v>641</v>
      </c>
      <c r="D1327" s="532">
        <v>4.8</v>
      </c>
      <c r="E1327" s="532">
        <v>0.49</v>
      </c>
      <c r="F1327" s="532">
        <v>4.3099999999999996</v>
      </c>
      <c r="G1327" s="533" t="s">
        <v>5340</v>
      </c>
      <c r="I1327" s="529" t="s">
        <v>11359</v>
      </c>
      <c r="J1327" s="529" t="s">
        <v>5338</v>
      </c>
      <c r="K1327" s="531"/>
      <c r="L1327" s="559"/>
    </row>
    <row r="1328" spans="1:12" customFormat="1" ht="38.25" x14ac:dyDescent="0.2">
      <c r="A1328" s="529" t="s">
        <v>11360</v>
      </c>
      <c r="B1328" s="530" t="s">
        <v>5343</v>
      </c>
      <c r="C1328" s="529" t="s">
        <v>641</v>
      </c>
      <c r="D1328" s="532">
        <v>6.29</v>
      </c>
      <c r="E1328" s="532">
        <v>0.62</v>
      </c>
      <c r="F1328" s="532">
        <v>5.67</v>
      </c>
      <c r="G1328" s="533" t="s">
        <v>5344</v>
      </c>
      <c r="I1328" s="529" t="s">
        <v>11361</v>
      </c>
      <c r="J1328" s="529" t="s">
        <v>5342</v>
      </c>
      <c r="K1328" s="531"/>
      <c r="L1328" s="559"/>
    </row>
    <row r="1329" spans="1:12" customFormat="1" ht="25.5" x14ac:dyDescent="0.2">
      <c r="A1329" s="529" t="s">
        <v>11362</v>
      </c>
      <c r="B1329" s="530" t="s">
        <v>5347</v>
      </c>
      <c r="C1329" s="529" t="s">
        <v>641</v>
      </c>
      <c r="D1329" s="532">
        <v>7.1</v>
      </c>
      <c r="E1329" s="532">
        <v>2.78</v>
      </c>
      <c r="F1329" s="532">
        <v>4.32</v>
      </c>
      <c r="G1329" s="533" t="s">
        <v>5348</v>
      </c>
      <c r="I1329" s="529" t="s">
        <v>11363</v>
      </c>
      <c r="J1329" s="529" t="s">
        <v>5346</v>
      </c>
      <c r="K1329" s="531"/>
      <c r="L1329" s="559"/>
    </row>
    <row r="1330" spans="1:12" customFormat="1" ht="25.5" x14ac:dyDescent="0.2">
      <c r="A1330" s="529" t="s">
        <v>11364</v>
      </c>
      <c r="B1330" s="530" t="s">
        <v>5351</v>
      </c>
      <c r="C1330" s="529" t="s">
        <v>641</v>
      </c>
      <c r="D1330" s="532">
        <v>5.48</v>
      </c>
      <c r="E1330" s="532">
        <v>1.33</v>
      </c>
      <c r="F1330" s="532">
        <v>4.1500000000000004</v>
      </c>
      <c r="G1330" s="533" t="s">
        <v>5352</v>
      </c>
      <c r="I1330" s="529" t="s">
        <v>11365</v>
      </c>
      <c r="J1330" s="529" t="s">
        <v>5350</v>
      </c>
      <c r="K1330" s="531"/>
      <c r="L1330" s="559"/>
    </row>
    <row r="1331" spans="1:12" customFormat="1" ht="38.25" x14ac:dyDescent="0.2">
      <c r="A1331" s="529" t="s">
        <v>11366</v>
      </c>
      <c r="B1331" s="530" t="s">
        <v>5355</v>
      </c>
      <c r="C1331" s="529" t="s">
        <v>8171</v>
      </c>
      <c r="D1331" s="532">
        <v>38.119999999999997</v>
      </c>
      <c r="E1331" s="532">
        <v>16.739999999999998</v>
      </c>
      <c r="F1331" s="532">
        <v>21.38</v>
      </c>
      <c r="G1331" s="533" t="s">
        <v>5356</v>
      </c>
      <c r="I1331" s="529" t="s">
        <v>11367</v>
      </c>
      <c r="J1331" s="529" t="s">
        <v>5354</v>
      </c>
      <c r="K1331" s="531"/>
      <c r="L1331" s="559"/>
    </row>
    <row r="1332" spans="1:12" customFormat="1" ht="38.25" x14ac:dyDescent="0.2">
      <c r="A1332" s="529" t="s">
        <v>11368</v>
      </c>
      <c r="B1332" s="530" t="s">
        <v>5359</v>
      </c>
      <c r="C1332" s="529" t="s">
        <v>641</v>
      </c>
      <c r="D1332" s="532">
        <v>23.28</v>
      </c>
      <c r="E1332" s="532">
        <v>15.82</v>
      </c>
      <c r="F1332" s="532">
        <v>7.46</v>
      </c>
      <c r="G1332" s="533" t="s">
        <v>5360</v>
      </c>
      <c r="I1332" s="529" t="s">
        <v>11369</v>
      </c>
      <c r="J1332" s="529" t="s">
        <v>5358</v>
      </c>
      <c r="K1332" s="531"/>
      <c r="L1332" s="559"/>
    </row>
    <row r="1333" spans="1:12" customFormat="1" ht="38.25" x14ac:dyDescent="0.2">
      <c r="A1333" s="529" t="s">
        <v>11370</v>
      </c>
      <c r="B1333" s="530" t="s">
        <v>5363</v>
      </c>
      <c r="C1333" s="529" t="s">
        <v>8171</v>
      </c>
      <c r="D1333" s="532">
        <v>2.9499999999999997</v>
      </c>
      <c r="E1333" s="532">
        <v>0.88</v>
      </c>
      <c r="F1333" s="532">
        <v>2.0699999999999998</v>
      </c>
      <c r="G1333" s="533" t="s">
        <v>5364</v>
      </c>
      <c r="I1333" s="529" t="s">
        <v>11371</v>
      </c>
      <c r="J1333" s="529" t="s">
        <v>5362</v>
      </c>
      <c r="K1333" s="531"/>
      <c r="L1333" s="559"/>
    </row>
    <row r="1334" spans="1:12" customFormat="1" ht="38.25" x14ac:dyDescent="0.2">
      <c r="A1334" s="529" t="s">
        <v>11372</v>
      </c>
      <c r="B1334" s="530" t="s">
        <v>5367</v>
      </c>
      <c r="C1334" s="529" t="s">
        <v>8171</v>
      </c>
      <c r="D1334" s="532">
        <v>3.75</v>
      </c>
      <c r="E1334" s="532">
        <v>1.03</v>
      </c>
      <c r="F1334" s="532">
        <v>2.72</v>
      </c>
      <c r="G1334" s="533" t="s">
        <v>5368</v>
      </c>
      <c r="I1334" s="529" t="s">
        <v>11373</v>
      </c>
      <c r="J1334" s="529" t="s">
        <v>5366</v>
      </c>
      <c r="K1334" s="531"/>
      <c r="L1334" s="559"/>
    </row>
    <row r="1335" spans="1:12" customFormat="1" ht="38.25" x14ac:dyDescent="0.2">
      <c r="A1335" s="529" t="s">
        <v>11374</v>
      </c>
      <c r="B1335" s="530" t="s">
        <v>5371</v>
      </c>
      <c r="C1335" s="529" t="s">
        <v>8171</v>
      </c>
      <c r="D1335" s="532">
        <v>3.7</v>
      </c>
      <c r="E1335" s="532">
        <v>0.53</v>
      </c>
      <c r="F1335" s="532">
        <v>3.17</v>
      </c>
      <c r="G1335" s="533" t="s">
        <v>5372</v>
      </c>
      <c r="I1335" s="529" t="s">
        <v>11375</v>
      </c>
      <c r="J1335" s="529" t="s">
        <v>5370</v>
      </c>
      <c r="K1335" s="531"/>
      <c r="L1335" s="559"/>
    </row>
    <row r="1336" spans="1:12" customFormat="1" ht="25.5" x14ac:dyDescent="0.2">
      <c r="A1336" s="529" t="s">
        <v>11376</v>
      </c>
      <c r="B1336" s="530" t="s">
        <v>5375</v>
      </c>
      <c r="C1336" s="529" t="s">
        <v>8171</v>
      </c>
      <c r="D1336" s="532">
        <v>3.68</v>
      </c>
      <c r="E1336" s="532">
        <v>0.64</v>
      </c>
      <c r="F1336" s="532">
        <v>3.04</v>
      </c>
      <c r="G1336" s="533" t="s">
        <v>5376</v>
      </c>
      <c r="I1336" s="529" t="s">
        <v>11377</v>
      </c>
      <c r="J1336" s="529" t="s">
        <v>5374</v>
      </c>
      <c r="K1336" s="531"/>
      <c r="L1336" s="559"/>
    </row>
    <row r="1337" spans="1:12" customFormat="1" ht="38.25" x14ac:dyDescent="0.2">
      <c r="A1337" s="529" t="s">
        <v>11378</v>
      </c>
      <c r="B1337" s="530" t="s">
        <v>5379</v>
      </c>
      <c r="C1337" s="529" t="s">
        <v>8171</v>
      </c>
      <c r="D1337" s="532">
        <v>5.93</v>
      </c>
      <c r="E1337" s="532">
        <v>1.4</v>
      </c>
      <c r="F1337" s="532">
        <v>4.53</v>
      </c>
      <c r="G1337" s="533" t="s">
        <v>5380</v>
      </c>
      <c r="I1337" s="529" t="s">
        <v>11379</v>
      </c>
      <c r="J1337" s="529" t="s">
        <v>5378</v>
      </c>
      <c r="K1337" s="531"/>
      <c r="L1337" s="559"/>
    </row>
    <row r="1338" spans="1:12" customFormat="1" ht="76.5" x14ac:dyDescent="0.2">
      <c r="A1338" s="529" t="s">
        <v>11380</v>
      </c>
      <c r="B1338" s="530" t="s">
        <v>11381</v>
      </c>
      <c r="C1338" s="529" t="s">
        <v>8171</v>
      </c>
      <c r="D1338" s="532">
        <v>5183.7299999999996</v>
      </c>
      <c r="E1338" s="532">
        <v>2073.4899999999998</v>
      </c>
      <c r="F1338" s="532">
        <v>3110.24</v>
      </c>
      <c r="G1338" s="533" t="s">
        <v>5384</v>
      </c>
      <c r="I1338" s="529" t="s">
        <v>11382</v>
      </c>
      <c r="J1338" s="529" t="s">
        <v>5382</v>
      </c>
      <c r="K1338" s="531"/>
      <c r="L1338" s="559"/>
    </row>
    <row r="1339" spans="1:12" customFormat="1" ht="76.5" x14ac:dyDescent="0.2">
      <c r="A1339" s="529" t="s">
        <v>11383</v>
      </c>
      <c r="B1339" s="530" t="s">
        <v>5390</v>
      </c>
      <c r="C1339" s="529" t="s">
        <v>8171</v>
      </c>
      <c r="D1339" s="532">
        <v>801.34999999999991</v>
      </c>
      <c r="E1339" s="532">
        <v>507.52</v>
      </c>
      <c r="F1339" s="532">
        <v>293.83</v>
      </c>
      <c r="G1339" s="533" t="s">
        <v>5391</v>
      </c>
      <c r="I1339" s="529" t="s">
        <v>11384</v>
      </c>
      <c r="J1339" s="529" t="s">
        <v>5389</v>
      </c>
      <c r="K1339" s="531"/>
      <c r="L1339" s="559"/>
    </row>
    <row r="1340" spans="1:12" customFormat="1" ht="38.25" x14ac:dyDescent="0.2">
      <c r="A1340" s="529" t="s">
        <v>11385</v>
      </c>
      <c r="B1340" s="530" t="s">
        <v>5394</v>
      </c>
      <c r="C1340" s="529" t="s">
        <v>8171</v>
      </c>
      <c r="D1340" s="532">
        <v>410.33</v>
      </c>
      <c r="E1340" s="532">
        <v>362.21</v>
      </c>
      <c r="F1340" s="532">
        <v>48.12</v>
      </c>
      <c r="G1340" s="533" t="s">
        <v>5395</v>
      </c>
      <c r="I1340" s="529" t="s">
        <v>11386</v>
      </c>
      <c r="J1340" s="529" t="s">
        <v>5393</v>
      </c>
      <c r="K1340" s="531"/>
      <c r="L1340" s="559"/>
    </row>
    <row r="1341" spans="1:12" customFormat="1" ht="38.25" x14ac:dyDescent="0.2">
      <c r="A1341" s="529" t="s">
        <v>11387</v>
      </c>
      <c r="B1341" s="530" t="s">
        <v>5398</v>
      </c>
      <c r="C1341" s="529" t="s">
        <v>8171</v>
      </c>
      <c r="D1341" s="532">
        <v>165.28</v>
      </c>
      <c r="E1341" s="532">
        <v>120.2</v>
      </c>
      <c r="F1341" s="532">
        <v>45.08</v>
      </c>
      <c r="G1341" s="533" t="s">
        <v>5399</v>
      </c>
      <c r="I1341" s="529" t="s">
        <v>11388</v>
      </c>
      <c r="J1341" s="529" t="s">
        <v>5397</v>
      </c>
      <c r="K1341" s="531"/>
      <c r="L1341" s="559"/>
    </row>
    <row r="1342" spans="1:12" customFormat="1" ht="51" x14ac:dyDescent="0.2">
      <c r="A1342" s="529" t="s">
        <v>11389</v>
      </c>
      <c r="B1342" s="530" t="s">
        <v>5402</v>
      </c>
      <c r="C1342" s="529" t="s">
        <v>8171</v>
      </c>
      <c r="D1342" s="532">
        <v>1228.73</v>
      </c>
      <c r="E1342" s="532">
        <v>988.33</v>
      </c>
      <c r="F1342" s="532">
        <v>240.4</v>
      </c>
      <c r="G1342" s="533" t="s">
        <v>5403</v>
      </c>
      <c r="I1342" s="529" t="s">
        <v>11390</v>
      </c>
      <c r="J1342" s="529" t="s">
        <v>5401</v>
      </c>
      <c r="K1342" s="531"/>
      <c r="L1342" s="559"/>
    </row>
    <row r="1343" spans="1:12" customFormat="1" ht="51" x14ac:dyDescent="0.2">
      <c r="A1343" s="529" t="s">
        <v>11391</v>
      </c>
      <c r="B1343" s="530" t="s">
        <v>5406</v>
      </c>
      <c r="C1343" s="529" t="s">
        <v>8171</v>
      </c>
      <c r="D1343" s="532">
        <v>2270.4899999999998</v>
      </c>
      <c r="E1343" s="532">
        <v>2030.09</v>
      </c>
      <c r="F1343" s="532">
        <v>240.4</v>
      </c>
      <c r="G1343" s="533" t="s">
        <v>5407</v>
      </c>
      <c r="I1343" s="529" t="s">
        <v>11392</v>
      </c>
      <c r="J1343" s="529" t="s">
        <v>5405</v>
      </c>
      <c r="K1343" s="531"/>
      <c r="L1343" s="559"/>
    </row>
    <row r="1344" spans="1:12" customFormat="1" ht="242.25" x14ac:dyDescent="0.2">
      <c r="A1344" s="529" t="s">
        <v>11393</v>
      </c>
      <c r="B1344" s="530" t="s">
        <v>5410</v>
      </c>
      <c r="C1344" s="529" t="s">
        <v>8171</v>
      </c>
      <c r="D1344" s="532">
        <v>3712.92</v>
      </c>
      <c r="E1344" s="532">
        <v>3472.52</v>
      </c>
      <c r="F1344" s="532">
        <v>240.4</v>
      </c>
      <c r="G1344" s="533" t="s">
        <v>5411</v>
      </c>
      <c r="I1344" s="529" t="s">
        <v>11394</v>
      </c>
      <c r="J1344" s="529" t="s">
        <v>5409</v>
      </c>
      <c r="K1344" s="531"/>
      <c r="L1344" s="559"/>
    </row>
    <row r="1345" spans="1:12" customFormat="1" ht="51" x14ac:dyDescent="0.2">
      <c r="A1345" s="529" t="s">
        <v>11395</v>
      </c>
      <c r="B1345" s="530" t="s">
        <v>5414</v>
      </c>
      <c r="C1345" s="529" t="s">
        <v>8171</v>
      </c>
      <c r="D1345" s="532">
        <v>450</v>
      </c>
      <c r="E1345" s="532"/>
      <c r="F1345" s="532">
        <v>450</v>
      </c>
      <c r="G1345" s="533" t="s">
        <v>5415</v>
      </c>
      <c r="I1345" s="529" t="s">
        <v>11396</v>
      </c>
      <c r="J1345" s="529" t="s">
        <v>5413</v>
      </c>
      <c r="K1345" s="531"/>
      <c r="L1345" s="559"/>
    </row>
    <row r="1346" spans="1:12" customFormat="1" ht="25.5" x14ac:dyDescent="0.2">
      <c r="A1346" s="529" t="s">
        <v>11397</v>
      </c>
      <c r="B1346" s="530" t="s">
        <v>5418</v>
      </c>
      <c r="C1346" s="529" t="s">
        <v>8171</v>
      </c>
      <c r="D1346" s="532">
        <v>67.87</v>
      </c>
      <c r="E1346" s="532">
        <v>52</v>
      </c>
      <c r="F1346" s="532">
        <v>15.87</v>
      </c>
      <c r="G1346" s="533" t="s">
        <v>5419</v>
      </c>
      <c r="I1346" s="529" t="s">
        <v>11398</v>
      </c>
      <c r="J1346" s="529" t="s">
        <v>5417</v>
      </c>
      <c r="K1346" s="531"/>
      <c r="L1346" s="559"/>
    </row>
    <row r="1347" spans="1:12" customFormat="1" ht="38.25" x14ac:dyDescent="0.2">
      <c r="A1347" s="529" t="s">
        <v>11399</v>
      </c>
      <c r="B1347" s="530" t="s">
        <v>5422</v>
      </c>
      <c r="C1347" s="529" t="s">
        <v>8171</v>
      </c>
      <c r="D1347" s="532">
        <v>252.43</v>
      </c>
      <c r="E1347" s="532">
        <v>195.33</v>
      </c>
      <c r="F1347" s="532">
        <v>57.1</v>
      </c>
      <c r="G1347" s="533" t="s">
        <v>5423</v>
      </c>
      <c r="I1347" s="529" t="s">
        <v>11400</v>
      </c>
      <c r="J1347" s="529" t="s">
        <v>5421</v>
      </c>
      <c r="K1347" s="531"/>
      <c r="L1347" s="559"/>
    </row>
    <row r="1348" spans="1:12" customFormat="1" ht="25.5" x14ac:dyDescent="0.2">
      <c r="A1348" s="529" t="s">
        <v>11401</v>
      </c>
      <c r="B1348" s="530" t="s">
        <v>5490</v>
      </c>
      <c r="C1348" s="529" t="s">
        <v>8171</v>
      </c>
      <c r="D1348" s="532">
        <v>21.9</v>
      </c>
      <c r="E1348" s="532">
        <v>9.1999999999999993</v>
      </c>
      <c r="F1348" s="532">
        <v>12.7</v>
      </c>
      <c r="G1348" s="533" t="s">
        <v>5491</v>
      </c>
      <c r="I1348" s="529" t="s">
        <v>11402</v>
      </c>
      <c r="J1348" s="529" t="s">
        <v>5489</v>
      </c>
      <c r="K1348" s="531"/>
      <c r="L1348" s="559"/>
    </row>
    <row r="1349" spans="1:12" customFormat="1" ht="25.5" x14ac:dyDescent="0.2">
      <c r="A1349" s="529" t="s">
        <v>11403</v>
      </c>
      <c r="B1349" s="530" t="s">
        <v>5494</v>
      </c>
      <c r="C1349" s="529" t="s">
        <v>8171</v>
      </c>
      <c r="D1349" s="532">
        <v>43.24</v>
      </c>
      <c r="E1349" s="532">
        <v>30.59</v>
      </c>
      <c r="F1349" s="532">
        <v>12.65</v>
      </c>
      <c r="G1349" s="533" t="s">
        <v>5495</v>
      </c>
      <c r="I1349" s="529" t="s">
        <v>11404</v>
      </c>
      <c r="J1349" s="529" t="s">
        <v>5493</v>
      </c>
      <c r="K1349" s="531"/>
      <c r="L1349" s="559"/>
    </row>
    <row r="1350" spans="1:12" customFormat="1" ht="51" x14ac:dyDescent="0.2">
      <c r="A1350" s="529" t="s">
        <v>11405</v>
      </c>
      <c r="B1350" s="530" t="s">
        <v>11406</v>
      </c>
      <c r="C1350" s="529" t="s">
        <v>8171</v>
      </c>
      <c r="D1350" s="532">
        <v>10790</v>
      </c>
      <c r="E1350" s="532">
        <v>4330</v>
      </c>
      <c r="F1350" s="532">
        <v>6460</v>
      </c>
      <c r="G1350" s="533" t="s">
        <v>5499</v>
      </c>
      <c r="I1350" s="529" t="s">
        <v>11407</v>
      </c>
      <c r="J1350" s="529" t="s">
        <v>5497</v>
      </c>
      <c r="K1350" s="531"/>
      <c r="L1350" s="559"/>
    </row>
    <row r="1351" spans="1:12" customFormat="1" ht="63.75" x14ac:dyDescent="0.2">
      <c r="A1351" s="529" t="s">
        <v>11408</v>
      </c>
      <c r="B1351" s="530" t="s">
        <v>11409</v>
      </c>
      <c r="C1351" s="529" t="s">
        <v>276</v>
      </c>
      <c r="D1351" s="532">
        <v>75</v>
      </c>
      <c r="E1351" s="532">
        <v>40</v>
      </c>
      <c r="F1351" s="532">
        <v>35</v>
      </c>
      <c r="G1351" s="533" t="s">
        <v>5504</v>
      </c>
      <c r="I1351" s="529" t="s">
        <v>11410</v>
      </c>
      <c r="J1351" s="529" t="s">
        <v>5501</v>
      </c>
      <c r="K1351" s="531"/>
      <c r="L1351" s="559"/>
    </row>
    <row r="1352" spans="1:12" customFormat="1" ht="114.75" x14ac:dyDescent="0.2">
      <c r="A1352" s="529" t="s">
        <v>11411</v>
      </c>
      <c r="B1352" s="530" t="s">
        <v>11412</v>
      </c>
      <c r="C1352" s="529" t="s">
        <v>8171</v>
      </c>
      <c r="D1352" s="532">
        <v>35966.5</v>
      </c>
      <c r="E1352" s="532">
        <v>14386.6</v>
      </c>
      <c r="F1352" s="532">
        <v>21579.9</v>
      </c>
      <c r="G1352" s="533" t="s">
        <v>5508</v>
      </c>
      <c r="I1352" s="529" t="s">
        <v>11413</v>
      </c>
      <c r="J1352" s="529" t="s">
        <v>5506</v>
      </c>
      <c r="K1352" s="531"/>
      <c r="L1352" s="559"/>
    </row>
    <row r="1353" spans="1:12" customFormat="1" ht="114.75" x14ac:dyDescent="0.2">
      <c r="A1353" s="529" t="s">
        <v>11414</v>
      </c>
      <c r="B1353" s="530" t="s">
        <v>11415</v>
      </c>
      <c r="C1353" s="529" t="s">
        <v>8171</v>
      </c>
      <c r="D1353" s="532">
        <v>45000</v>
      </c>
      <c r="E1353" s="532">
        <v>18000</v>
      </c>
      <c r="F1353" s="532">
        <v>27000</v>
      </c>
      <c r="G1353" s="533" t="s">
        <v>5512</v>
      </c>
      <c r="I1353" s="529" t="s">
        <v>11416</v>
      </c>
      <c r="J1353" s="529" t="s">
        <v>5510</v>
      </c>
      <c r="K1353" s="531"/>
      <c r="L1353" s="559"/>
    </row>
    <row r="1354" spans="1:12" customFormat="1" ht="114.75" x14ac:dyDescent="0.2">
      <c r="A1354" s="529" t="s">
        <v>11417</v>
      </c>
      <c r="B1354" s="530" t="s">
        <v>11418</v>
      </c>
      <c r="C1354" s="529" t="s">
        <v>8171</v>
      </c>
      <c r="D1354" s="532">
        <v>53890</v>
      </c>
      <c r="E1354" s="532">
        <v>21556</v>
      </c>
      <c r="F1354" s="532">
        <v>32334</v>
      </c>
      <c r="G1354" s="533" t="s">
        <v>5516</v>
      </c>
      <c r="I1354" s="529" t="s">
        <v>11419</v>
      </c>
      <c r="J1354" s="529" t="s">
        <v>5514</v>
      </c>
      <c r="K1354" s="531"/>
      <c r="L1354" s="559"/>
    </row>
    <row r="1355" spans="1:12" customFormat="1" ht="51" x14ac:dyDescent="0.2">
      <c r="A1355" s="529" t="s">
        <v>11420</v>
      </c>
      <c r="B1355" s="530" t="s">
        <v>11421</v>
      </c>
      <c r="C1355" s="529" t="s">
        <v>8171</v>
      </c>
      <c r="D1355" s="532">
        <v>1667.25</v>
      </c>
      <c r="E1355" s="532">
        <v>1000.5</v>
      </c>
      <c r="F1355" s="532">
        <v>666.75</v>
      </c>
      <c r="G1355" s="533" t="s">
        <v>5519</v>
      </c>
      <c r="I1355" s="529" t="s">
        <v>11422</v>
      </c>
      <c r="J1355" s="529" t="s">
        <v>5518</v>
      </c>
      <c r="K1355" s="531"/>
      <c r="L1355" s="559"/>
    </row>
    <row r="1356" spans="1:12" customFormat="1" ht="38.25" x14ac:dyDescent="0.2">
      <c r="A1356" s="529" t="s">
        <v>11423</v>
      </c>
      <c r="B1356" s="530" t="s">
        <v>11424</v>
      </c>
      <c r="C1356" s="529" t="s">
        <v>8171</v>
      </c>
      <c r="D1356" s="532">
        <v>2461</v>
      </c>
      <c r="E1356" s="532">
        <v>984.4</v>
      </c>
      <c r="F1356" s="532">
        <v>1476.6</v>
      </c>
      <c r="G1356" s="533" t="s">
        <v>5522</v>
      </c>
      <c r="I1356" s="529" t="s">
        <v>11425</v>
      </c>
      <c r="J1356" s="529" t="s">
        <v>5521</v>
      </c>
      <c r="K1356" s="531"/>
      <c r="L1356" s="559"/>
    </row>
    <row r="1357" spans="1:12" customFormat="1" ht="38.25" x14ac:dyDescent="0.2">
      <c r="A1357" s="529" t="s">
        <v>11426</v>
      </c>
      <c r="B1357" s="530" t="s">
        <v>11427</v>
      </c>
      <c r="C1357" s="529" t="s">
        <v>8171</v>
      </c>
      <c r="D1357" s="532">
        <v>1795</v>
      </c>
      <c r="E1357" s="532">
        <v>718</v>
      </c>
      <c r="F1357" s="532">
        <v>1077</v>
      </c>
      <c r="G1357" s="533" t="s">
        <v>5526</v>
      </c>
      <c r="I1357" s="529" t="s">
        <v>11428</v>
      </c>
      <c r="J1357" s="529" t="s">
        <v>5524</v>
      </c>
      <c r="K1357" s="531"/>
      <c r="L1357" s="559"/>
    </row>
    <row r="1358" spans="1:12" customFormat="1" ht="114.75" x14ac:dyDescent="0.2">
      <c r="A1358" s="529" t="s">
        <v>11429</v>
      </c>
      <c r="B1358" s="530" t="s">
        <v>11430</v>
      </c>
      <c r="C1358" s="529" t="s">
        <v>8171</v>
      </c>
      <c r="D1358" s="532">
        <v>6361</v>
      </c>
      <c r="E1358" s="532">
        <v>2544.4</v>
      </c>
      <c r="F1358" s="532">
        <v>3816.6</v>
      </c>
      <c r="G1358" s="533" t="s">
        <v>5530</v>
      </c>
      <c r="I1358" s="529" t="s">
        <v>11431</v>
      </c>
      <c r="J1358" s="529" t="s">
        <v>5528</v>
      </c>
      <c r="K1358" s="531"/>
      <c r="L1358" s="559"/>
    </row>
    <row r="1359" spans="1:12" customFormat="1" ht="38.25" x14ac:dyDescent="0.2">
      <c r="A1359" s="529" t="s">
        <v>11432</v>
      </c>
      <c r="B1359" s="530" t="s">
        <v>5533</v>
      </c>
      <c r="C1359" s="529" t="s">
        <v>8171</v>
      </c>
      <c r="D1359" s="532">
        <v>560</v>
      </c>
      <c r="E1359" s="532">
        <v>224</v>
      </c>
      <c r="F1359" s="532">
        <v>336</v>
      </c>
      <c r="G1359" s="533" t="s">
        <v>5534</v>
      </c>
      <c r="I1359" s="529" t="s">
        <v>11433</v>
      </c>
      <c r="J1359" s="529" t="s">
        <v>5532</v>
      </c>
      <c r="K1359" s="531"/>
      <c r="L1359" s="559"/>
    </row>
    <row r="1360" spans="1:12" customFormat="1" ht="38.25" x14ac:dyDescent="0.2">
      <c r="A1360" s="529" t="s">
        <v>11434</v>
      </c>
      <c r="B1360" s="530" t="s">
        <v>5537</v>
      </c>
      <c r="C1360" s="529" t="s">
        <v>8171</v>
      </c>
      <c r="D1360" s="532">
        <v>1300</v>
      </c>
      <c r="E1360" s="532">
        <v>520</v>
      </c>
      <c r="F1360" s="532">
        <v>780</v>
      </c>
      <c r="G1360" s="533" t="s">
        <v>5538</v>
      </c>
      <c r="I1360" s="529" t="s">
        <v>11435</v>
      </c>
      <c r="J1360" s="529" t="s">
        <v>5536</v>
      </c>
      <c r="K1360" s="531"/>
      <c r="L1360" s="559"/>
    </row>
    <row r="1361" spans="1:12" customFormat="1" ht="89.25" x14ac:dyDescent="0.2">
      <c r="A1361" s="529" t="s">
        <v>11436</v>
      </c>
      <c r="B1361" s="530" t="s">
        <v>5548</v>
      </c>
      <c r="C1361" s="529" t="s">
        <v>8171</v>
      </c>
      <c r="D1361" s="532">
        <v>180.3</v>
      </c>
      <c r="E1361" s="532"/>
      <c r="F1361" s="532">
        <v>180.3</v>
      </c>
      <c r="G1361" s="533" t="s">
        <v>11437</v>
      </c>
      <c r="I1361" s="529" t="s">
        <v>11438</v>
      </c>
      <c r="J1361" s="529" t="s">
        <v>5547</v>
      </c>
      <c r="K1361" s="531"/>
      <c r="L1361" s="559"/>
    </row>
    <row r="1362" spans="1:12" customFormat="1" ht="51" x14ac:dyDescent="0.2">
      <c r="A1362" s="529" t="s">
        <v>11439</v>
      </c>
      <c r="B1362" s="530" t="s">
        <v>5552</v>
      </c>
      <c r="C1362" s="529" t="s">
        <v>8171</v>
      </c>
      <c r="D1362" s="532">
        <v>96.16</v>
      </c>
      <c r="E1362" s="532"/>
      <c r="F1362" s="532">
        <v>96.16</v>
      </c>
      <c r="G1362" s="533" t="s">
        <v>5553</v>
      </c>
      <c r="I1362" s="529" t="s">
        <v>11440</v>
      </c>
      <c r="J1362" s="529" t="s">
        <v>5551</v>
      </c>
      <c r="K1362" s="531"/>
      <c r="L1362" s="559"/>
    </row>
    <row r="1363" spans="1:12" customFormat="1" ht="51" x14ac:dyDescent="0.2">
      <c r="A1363" s="529" t="s">
        <v>11441</v>
      </c>
      <c r="B1363" s="530" t="s">
        <v>5556</v>
      </c>
      <c r="C1363" s="529" t="s">
        <v>8171</v>
      </c>
      <c r="D1363" s="532">
        <v>80000</v>
      </c>
      <c r="E1363" s="532">
        <v>24000</v>
      </c>
      <c r="F1363" s="532">
        <v>56000</v>
      </c>
      <c r="G1363" s="533" t="s">
        <v>5557</v>
      </c>
      <c r="I1363" s="529" t="s">
        <v>11442</v>
      </c>
      <c r="J1363" s="529" t="s">
        <v>5555</v>
      </c>
      <c r="K1363" s="531"/>
      <c r="L1363" s="559"/>
    </row>
    <row r="1364" spans="1:12" customFormat="1" ht="25.5" x14ac:dyDescent="0.2">
      <c r="A1364" s="529" t="s">
        <v>11443</v>
      </c>
      <c r="B1364" s="530" t="s">
        <v>5560</v>
      </c>
      <c r="C1364" s="529" t="s">
        <v>8171</v>
      </c>
      <c r="D1364" s="532">
        <v>43</v>
      </c>
      <c r="E1364" s="532">
        <v>31.34</v>
      </c>
      <c r="F1364" s="532">
        <v>11.66</v>
      </c>
      <c r="G1364" s="533" t="s">
        <v>5561</v>
      </c>
      <c r="I1364" s="529" t="s">
        <v>11444</v>
      </c>
      <c r="J1364" s="529" t="s">
        <v>5559</v>
      </c>
      <c r="K1364" s="531"/>
      <c r="L1364" s="559"/>
    </row>
    <row r="1365" spans="1:12" customFormat="1" x14ac:dyDescent="0.2">
      <c r="A1365" s="529" t="s">
        <v>11445</v>
      </c>
      <c r="B1365" s="530" t="s">
        <v>5564</v>
      </c>
      <c r="C1365" s="529" t="s">
        <v>8171</v>
      </c>
      <c r="D1365" s="532">
        <v>14.74</v>
      </c>
      <c r="E1365" s="532"/>
      <c r="F1365" s="532">
        <v>14.74</v>
      </c>
      <c r="G1365" s="533" t="s">
        <v>5565</v>
      </c>
      <c r="I1365" s="529" t="s">
        <v>11446</v>
      </c>
      <c r="J1365" s="529" t="s">
        <v>5563</v>
      </c>
      <c r="K1365" s="531"/>
      <c r="L1365" s="559"/>
    </row>
    <row r="1366" spans="1:12" customFormat="1" ht="38.25" x14ac:dyDescent="0.2">
      <c r="A1366" s="529" t="s">
        <v>11447</v>
      </c>
      <c r="B1366" s="530" t="s">
        <v>5568</v>
      </c>
      <c r="C1366" s="529" t="s">
        <v>8171</v>
      </c>
      <c r="D1366" s="532">
        <v>48.61</v>
      </c>
      <c r="E1366" s="532">
        <v>36.46</v>
      </c>
      <c r="F1366" s="532">
        <v>12.15</v>
      </c>
      <c r="G1366" s="533" t="s">
        <v>5569</v>
      </c>
      <c r="I1366" s="529" t="s">
        <v>11448</v>
      </c>
      <c r="J1366" s="529" t="s">
        <v>5567</v>
      </c>
      <c r="K1366" s="531"/>
      <c r="L1366" s="559"/>
    </row>
    <row r="1367" spans="1:12" customFormat="1" ht="63.75" x14ac:dyDescent="0.2">
      <c r="A1367" s="529" t="s">
        <v>11449</v>
      </c>
      <c r="B1367" s="530" t="s">
        <v>5572</v>
      </c>
      <c r="C1367" s="529" t="s">
        <v>8171</v>
      </c>
      <c r="D1367" s="532">
        <v>3695.61</v>
      </c>
      <c r="E1367" s="532">
        <v>3596.15</v>
      </c>
      <c r="F1367" s="532">
        <v>99.46</v>
      </c>
      <c r="G1367" s="533" t="s">
        <v>5573</v>
      </c>
      <c r="I1367" s="529" t="s">
        <v>11450</v>
      </c>
      <c r="J1367" s="529" t="s">
        <v>5571</v>
      </c>
      <c r="K1367" s="531"/>
      <c r="L1367" s="559"/>
    </row>
    <row r="1368" spans="1:12" customFormat="1" ht="38.25" x14ac:dyDescent="0.2">
      <c r="A1368" s="529" t="s">
        <v>11451</v>
      </c>
      <c r="B1368" s="530" t="s">
        <v>5576</v>
      </c>
      <c r="C1368" s="529" t="s">
        <v>8171</v>
      </c>
      <c r="D1368" s="532">
        <v>9.1000000000000014</v>
      </c>
      <c r="E1368" s="532">
        <v>4.03</v>
      </c>
      <c r="F1368" s="532">
        <v>5.07</v>
      </c>
      <c r="G1368" s="533" t="s">
        <v>5577</v>
      </c>
      <c r="I1368" s="529" t="s">
        <v>11452</v>
      </c>
      <c r="J1368" s="529" t="s">
        <v>5575</v>
      </c>
      <c r="K1368" s="531"/>
      <c r="L1368" s="559"/>
    </row>
    <row r="1369" spans="1:12" customFormat="1" ht="38.25" x14ac:dyDescent="0.2">
      <c r="A1369" s="529" t="s">
        <v>11453</v>
      </c>
      <c r="B1369" s="530" t="s">
        <v>5580</v>
      </c>
      <c r="C1369" s="529" t="s">
        <v>8171</v>
      </c>
      <c r="D1369" s="532">
        <v>267.45</v>
      </c>
      <c r="E1369" s="532">
        <v>240.4</v>
      </c>
      <c r="F1369" s="532">
        <v>27.05</v>
      </c>
      <c r="G1369" s="533" t="s">
        <v>5581</v>
      </c>
      <c r="I1369" s="529" t="s">
        <v>11454</v>
      </c>
      <c r="J1369" s="529" t="s">
        <v>5579</v>
      </c>
      <c r="K1369" s="531"/>
      <c r="L1369" s="559"/>
    </row>
    <row r="1370" spans="1:12" customFormat="1" x14ac:dyDescent="0.2">
      <c r="A1370" s="529" t="s">
        <v>11455</v>
      </c>
      <c r="B1370" s="530" t="s">
        <v>5584</v>
      </c>
      <c r="C1370" s="529" t="s">
        <v>8171</v>
      </c>
      <c r="D1370" s="532">
        <v>51.08</v>
      </c>
      <c r="E1370" s="532">
        <v>43.87</v>
      </c>
      <c r="F1370" s="532">
        <v>7.21</v>
      </c>
      <c r="G1370" s="533" t="s">
        <v>5585</v>
      </c>
      <c r="I1370" s="529" t="s">
        <v>11456</v>
      </c>
      <c r="J1370" s="529" t="s">
        <v>5583</v>
      </c>
      <c r="K1370" s="531"/>
      <c r="L1370" s="559"/>
    </row>
    <row r="1371" spans="1:12" customFormat="1" ht="89.25" x14ac:dyDescent="0.2">
      <c r="A1371" s="529" t="s">
        <v>11457</v>
      </c>
      <c r="B1371" s="530" t="s">
        <v>5588</v>
      </c>
      <c r="C1371" s="529" t="s">
        <v>8171</v>
      </c>
      <c r="D1371" s="532">
        <v>14520</v>
      </c>
      <c r="E1371" s="532">
        <v>8712</v>
      </c>
      <c r="F1371" s="532">
        <v>5808</v>
      </c>
      <c r="G1371" s="533" t="s">
        <v>5589</v>
      </c>
      <c r="I1371" s="529" t="s">
        <v>11458</v>
      </c>
      <c r="J1371" s="529" t="s">
        <v>5587</v>
      </c>
      <c r="K1371" s="531"/>
      <c r="L1371" s="559"/>
    </row>
    <row r="1372" spans="1:12" customFormat="1" ht="89.25" x14ac:dyDescent="0.2">
      <c r="A1372" s="529" t="s">
        <v>11459</v>
      </c>
      <c r="B1372" s="530" t="s">
        <v>5592</v>
      </c>
      <c r="C1372" s="529" t="s">
        <v>8171</v>
      </c>
      <c r="D1372" s="532">
        <v>21461</v>
      </c>
      <c r="E1372" s="532">
        <v>12876.6</v>
      </c>
      <c r="F1372" s="532">
        <v>8584.4</v>
      </c>
      <c r="G1372" s="533" t="s">
        <v>5593</v>
      </c>
      <c r="I1372" s="529" t="s">
        <v>11460</v>
      </c>
      <c r="J1372" s="529" t="s">
        <v>5591</v>
      </c>
      <c r="K1372" s="531"/>
      <c r="L1372" s="559"/>
    </row>
    <row r="1373" spans="1:12" customFormat="1" ht="38.25" x14ac:dyDescent="0.2">
      <c r="A1373" s="529" t="s">
        <v>11461</v>
      </c>
      <c r="B1373" s="530" t="s">
        <v>5596</v>
      </c>
      <c r="C1373" s="529" t="s">
        <v>5597</v>
      </c>
      <c r="D1373" s="532">
        <v>2.34</v>
      </c>
      <c r="E1373" s="532"/>
      <c r="F1373" s="532">
        <v>2.34</v>
      </c>
      <c r="G1373" s="533" t="s">
        <v>5596</v>
      </c>
      <c r="I1373" s="529" t="s">
        <v>11462</v>
      </c>
      <c r="J1373" s="529" t="s">
        <v>5595</v>
      </c>
      <c r="K1373" s="531"/>
      <c r="L1373" s="559"/>
    </row>
    <row r="1374" spans="1:12" customFormat="1" ht="38.25" x14ac:dyDescent="0.2">
      <c r="A1374" s="529" t="s">
        <v>11463</v>
      </c>
      <c r="B1374" s="530" t="s">
        <v>5600</v>
      </c>
      <c r="C1374" s="529" t="s">
        <v>5597</v>
      </c>
      <c r="D1374" s="532">
        <v>3.13</v>
      </c>
      <c r="E1374" s="532"/>
      <c r="F1374" s="532">
        <v>3.13</v>
      </c>
      <c r="G1374" s="533" t="s">
        <v>5600</v>
      </c>
      <c r="I1374" s="529" t="s">
        <v>11464</v>
      </c>
      <c r="J1374" s="529" t="s">
        <v>5599</v>
      </c>
      <c r="K1374" s="531"/>
      <c r="L1374" s="559"/>
    </row>
    <row r="1375" spans="1:12" customFormat="1" ht="38.25" x14ac:dyDescent="0.2">
      <c r="A1375" s="529" t="s">
        <v>11465</v>
      </c>
      <c r="B1375" s="530" t="s">
        <v>5603</v>
      </c>
      <c r="C1375" s="529" t="s">
        <v>5597</v>
      </c>
      <c r="D1375" s="532">
        <v>4.75</v>
      </c>
      <c r="E1375" s="532"/>
      <c r="F1375" s="532">
        <v>4.75</v>
      </c>
      <c r="G1375" s="533" t="s">
        <v>5603</v>
      </c>
      <c r="I1375" s="529" t="s">
        <v>11466</v>
      </c>
      <c r="J1375" s="529" t="s">
        <v>5602</v>
      </c>
      <c r="K1375" s="531"/>
      <c r="L1375" s="559"/>
    </row>
    <row r="1376" spans="1:12" customFormat="1" ht="38.25" x14ac:dyDescent="0.2">
      <c r="A1376" s="529" t="s">
        <v>11467</v>
      </c>
      <c r="B1376" s="530" t="s">
        <v>5606</v>
      </c>
      <c r="C1376" s="529" t="s">
        <v>5597</v>
      </c>
      <c r="D1376" s="532">
        <v>6.02</v>
      </c>
      <c r="E1376" s="532"/>
      <c r="F1376" s="532">
        <v>6.02</v>
      </c>
      <c r="G1376" s="533" t="s">
        <v>5606</v>
      </c>
      <c r="I1376" s="529" t="s">
        <v>11468</v>
      </c>
      <c r="J1376" s="529" t="s">
        <v>5605</v>
      </c>
      <c r="K1376" s="531"/>
      <c r="L1376" s="559"/>
    </row>
    <row r="1377" spans="1:12" customFormat="1" ht="38.25" x14ac:dyDescent="0.2">
      <c r="A1377" s="529" t="s">
        <v>11469</v>
      </c>
      <c r="B1377" s="530" t="s">
        <v>5609</v>
      </c>
      <c r="C1377" s="529" t="s">
        <v>5597</v>
      </c>
      <c r="D1377" s="532">
        <v>8.14</v>
      </c>
      <c r="E1377" s="532"/>
      <c r="F1377" s="532">
        <v>8.14</v>
      </c>
      <c r="G1377" s="533" t="s">
        <v>5609</v>
      </c>
      <c r="I1377" s="529" t="s">
        <v>11470</v>
      </c>
      <c r="J1377" s="529" t="s">
        <v>5608</v>
      </c>
      <c r="K1377" s="531"/>
      <c r="L1377" s="559"/>
    </row>
    <row r="1378" spans="1:12" customFormat="1" ht="38.25" x14ac:dyDescent="0.2">
      <c r="A1378" s="529" t="s">
        <v>11471</v>
      </c>
      <c r="B1378" s="530" t="s">
        <v>5612</v>
      </c>
      <c r="C1378" s="529" t="s">
        <v>5597</v>
      </c>
      <c r="D1378" s="532">
        <v>16.89</v>
      </c>
      <c r="E1378" s="532"/>
      <c r="F1378" s="532">
        <v>16.89</v>
      </c>
      <c r="G1378" s="533" t="s">
        <v>5612</v>
      </c>
      <c r="I1378" s="529" t="s">
        <v>11472</v>
      </c>
      <c r="J1378" s="529" t="s">
        <v>5611</v>
      </c>
      <c r="K1378" s="531"/>
      <c r="L1378" s="559"/>
    </row>
    <row r="1379" spans="1:12" customFormat="1" ht="38.25" x14ac:dyDescent="0.2">
      <c r="A1379" s="529" t="s">
        <v>11473</v>
      </c>
      <c r="B1379" s="530" t="s">
        <v>5615</v>
      </c>
      <c r="C1379" s="529" t="s">
        <v>5597</v>
      </c>
      <c r="D1379" s="532">
        <v>24.89</v>
      </c>
      <c r="E1379" s="532"/>
      <c r="F1379" s="532">
        <v>24.89</v>
      </c>
      <c r="G1379" s="533" t="s">
        <v>5615</v>
      </c>
      <c r="I1379" s="529" t="s">
        <v>11474</v>
      </c>
      <c r="J1379" s="529" t="s">
        <v>5614</v>
      </c>
      <c r="K1379" s="531"/>
      <c r="L1379" s="559"/>
    </row>
    <row r="1380" spans="1:12" customFormat="1" ht="38.25" x14ac:dyDescent="0.2">
      <c r="A1380" s="529" t="s">
        <v>11475</v>
      </c>
      <c r="B1380" s="530" t="s">
        <v>5618</v>
      </c>
      <c r="C1380" s="529" t="s">
        <v>5597</v>
      </c>
      <c r="D1380" s="532">
        <v>39.32</v>
      </c>
      <c r="E1380" s="532"/>
      <c r="F1380" s="532">
        <v>39.32</v>
      </c>
      <c r="G1380" s="533" t="s">
        <v>5618</v>
      </c>
      <c r="I1380" s="529" t="s">
        <v>11476</v>
      </c>
      <c r="J1380" s="529" t="s">
        <v>5617</v>
      </c>
      <c r="K1380" s="531"/>
      <c r="L1380" s="559"/>
    </row>
    <row r="1381" spans="1:12" customFormat="1" ht="38.25" x14ac:dyDescent="0.2">
      <c r="A1381" s="529" t="s">
        <v>11477</v>
      </c>
      <c r="B1381" s="530" t="s">
        <v>5621</v>
      </c>
      <c r="C1381" s="529" t="s">
        <v>5597</v>
      </c>
      <c r="D1381" s="532">
        <v>72.209999999999994</v>
      </c>
      <c r="E1381" s="532"/>
      <c r="F1381" s="532">
        <v>72.209999999999994</v>
      </c>
      <c r="G1381" s="533" t="s">
        <v>5621</v>
      </c>
      <c r="I1381" s="529" t="s">
        <v>11478</v>
      </c>
      <c r="J1381" s="529" t="s">
        <v>5620</v>
      </c>
      <c r="K1381" s="531"/>
      <c r="L1381" s="559"/>
    </row>
    <row r="1382" spans="1:12" customFormat="1" ht="38.25" x14ac:dyDescent="0.2">
      <c r="A1382" s="529" t="s">
        <v>11479</v>
      </c>
      <c r="B1382" s="530" t="s">
        <v>5624</v>
      </c>
      <c r="C1382" s="529" t="s">
        <v>5597</v>
      </c>
      <c r="D1382" s="532">
        <v>103.45</v>
      </c>
      <c r="E1382" s="532"/>
      <c r="F1382" s="532">
        <v>103.45</v>
      </c>
      <c r="G1382" s="533" t="s">
        <v>5624</v>
      </c>
      <c r="I1382" s="529" t="s">
        <v>11480</v>
      </c>
      <c r="J1382" s="529" t="s">
        <v>5623</v>
      </c>
      <c r="K1382" s="531"/>
      <c r="L1382" s="559"/>
    </row>
    <row r="1383" spans="1:12" customFormat="1" ht="38.25" x14ac:dyDescent="0.2">
      <c r="A1383" s="529" t="s">
        <v>11481</v>
      </c>
      <c r="B1383" s="530" t="s">
        <v>5627</v>
      </c>
      <c r="C1383" s="529" t="s">
        <v>5597</v>
      </c>
      <c r="D1383" s="532">
        <v>173.01</v>
      </c>
      <c r="E1383" s="532"/>
      <c r="F1383" s="532">
        <v>173.01</v>
      </c>
      <c r="G1383" s="533" t="s">
        <v>5627</v>
      </c>
      <c r="I1383" s="529" t="s">
        <v>11482</v>
      </c>
      <c r="J1383" s="529" t="s">
        <v>5626</v>
      </c>
      <c r="K1383" s="531"/>
      <c r="L1383" s="559"/>
    </row>
    <row r="1384" spans="1:12" customFormat="1" ht="38.25" x14ac:dyDescent="0.2">
      <c r="A1384" s="529" t="s">
        <v>11483</v>
      </c>
      <c r="B1384" s="530" t="s">
        <v>5630</v>
      </c>
      <c r="C1384" s="529" t="s">
        <v>5597</v>
      </c>
      <c r="D1384" s="532">
        <v>242.31</v>
      </c>
      <c r="E1384" s="532"/>
      <c r="F1384" s="532">
        <v>242.31</v>
      </c>
      <c r="G1384" s="533" t="s">
        <v>5630</v>
      </c>
      <c r="I1384" s="529" t="s">
        <v>11484</v>
      </c>
      <c r="J1384" s="529" t="s">
        <v>5629</v>
      </c>
      <c r="K1384" s="531"/>
      <c r="L1384" s="559"/>
    </row>
    <row r="1385" spans="1:12" customFormat="1" ht="38.25" x14ac:dyDescent="0.2">
      <c r="A1385" s="529" t="s">
        <v>11485</v>
      </c>
      <c r="B1385" s="530" t="s">
        <v>5633</v>
      </c>
      <c r="C1385" s="529" t="s">
        <v>5597</v>
      </c>
      <c r="D1385" s="532">
        <v>6.21</v>
      </c>
      <c r="E1385" s="532"/>
      <c r="F1385" s="532">
        <v>6.21</v>
      </c>
      <c r="G1385" s="533" t="s">
        <v>5633</v>
      </c>
      <c r="I1385" s="529" t="s">
        <v>11486</v>
      </c>
      <c r="J1385" s="529" t="s">
        <v>5632</v>
      </c>
      <c r="K1385" s="531"/>
      <c r="L1385" s="559"/>
    </row>
    <row r="1386" spans="1:12" customFormat="1" ht="38.25" x14ac:dyDescent="0.2">
      <c r="A1386" s="529" t="s">
        <v>11487</v>
      </c>
      <c r="B1386" s="530" t="s">
        <v>5636</v>
      </c>
      <c r="C1386" s="529" t="s">
        <v>5597</v>
      </c>
      <c r="D1386" s="532">
        <v>8.3699999999999992</v>
      </c>
      <c r="E1386" s="532"/>
      <c r="F1386" s="532">
        <v>8.3699999999999992</v>
      </c>
      <c r="G1386" s="533" t="s">
        <v>5636</v>
      </c>
      <c r="I1386" s="529" t="s">
        <v>11488</v>
      </c>
      <c r="J1386" s="529" t="s">
        <v>5635</v>
      </c>
      <c r="K1386" s="531"/>
      <c r="L1386" s="559"/>
    </row>
    <row r="1387" spans="1:12" customFormat="1" ht="38.25" x14ac:dyDescent="0.2">
      <c r="A1387" s="529" t="s">
        <v>11489</v>
      </c>
      <c r="B1387" s="530" t="s">
        <v>5639</v>
      </c>
      <c r="C1387" s="529" t="s">
        <v>5597</v>
      </c>
      <c r="D1387" s="532">
        <v>17.25</v>
      </c>
      <c r="E1387" s="532"/>
      <c r="F1387" s="532">
        <v>17.25</v>
      </c>
      <c r="G1387" s="533" t="s">
        <v>5639</v>
      </c>
      <c r="I1387" s="529" t="s">
        <v>11490</v>
      </c>
      <c r="J1387" s="529" t="s">
        <v>5638</v>
      </c>
      <c r="K1387" s="531"/>
      <c r="L1387" s="559"/>
    </row>
    <row r="1388" spans="1:12" customFormat="1" ht="38.25" x14ac:dyDescent="0.2">
      <c r="A1388" s="529" t="s">
        <v>11491</v>
      </c>
      <c r="B1388" s="530" t="s">
        <v>5642</v>
      </c>
      <c r="C1388" s="529" t="s">
        <v>5597</v>
      </c>
      <c r="D1388" s="532">
        <v>25.25</v>
      </c>
      <c r="E1388" s="532"/>
      <c r="F1388" s="532">
        <v>25.25</v>
      </c>
      <c r="G1388" s="533" t="s">
        <v>5642</v>
      </c>
      <c r="I1388" s="529" t="s">
        <v>11492</v>
      </c>
      <c r="J1388" s="529" t="s">
        <v>5641</v>
      </c>
      <c r="K1388" s="531"/>
      <c r="L1388" s="559"/>
    </row>
    <row r="1389" spans="1:12" customFormat="1" ht="38.25" x14ac:dyDescent="0.2">
      <c r="A1389" s="529" t="s">
        <v>11493</v>
      </c>
      <c r="B1389" s="530" t="s">
        <v>5645</v>
      </c>
      <c r="C1389" s="529" t="s">
        <v>5597</v>
      </c>
      <c r="D1389" s="532">
        <v>40.51</v>
      </c>
      <c r="E1389" s="532"/>
      <c r="F1389" s="532">
        <v>40.51</v>
      </c>
      <c r="G1389" s="533" t="s">
        <v>5645</v>
      </c>
      <c r="I1389" s="529" t="s">
        <v>11494</v>
      </c>
      <c r="J1389" s="529" t="s">
        <v>5644</v>
      </c>
      <c r="K1389" s="531"/>
      <c r="L1389" s="559"/>
    </row>
    <row r="1390" spans="1:12" customFormat="1" ht="38.25" x14ac:dyDescent="0.2">
      <c r="A1390" s="529" t="s">
        <v>11495</v>
      </c>
      <c r="B1390" s="530" t="s">
        <v>5648</v>
      </c>
      <c r="C1390" s="529" t="s">
        <v>5597</v>
      </c>
      <c r="D1390" s="532">
        <v>74.39</v>
      </c>
      <c r="E1390" s="532"/>
      <c r="F1390" s="532">
        <v>74.39</v>
      </c>
      <c r="G1390" s="533" t="s">
        <v>5648</v>
      </c>
      <c r="I1390" s="529" t="s">
        <v>11496</v>
      </c>
      <c r="J1390" s="529" t="s">
        <v>5647</v>
      </c>
      <c r="K1390" s="531"/>
      <c r="L1390" s="559"/>
    </row>
    <row r="1391" spans="1:12" customFormat="1" ht="38.25" x14ac:dyDescent="0.2">
      <c r="A1391" s="529" t="s">
        <v>11497</v>
      </c>
      <c r="B1391" s="530" t="s">
        <v>5651</v>
      </c>
      <c r="C1391" s="529" t="s">
        <v>5597</v>
      </c>
      <c r="D1391" s="532">
        <v>106.54</v>
      </c>
      <c r="E1391" s="532"/>
      <c r="F1391" s="532">
        <v>106.54</v>
      </c>
      <c r="G1391" s="533" t="s">
        <v>5651</v>
      </c>
      <c r="I1391" s="529" t="s">
        <v>11498</v>
      </c>
      <c r="J1391" s="529" t="s">
        <v>5650</v>
      </c>
      <c r="K1391" s="531"/>
      <c r="L1391" s="559"/>
    </row>
    <row r="1392" spans="1:12" customFormat="1" ht="38.25" x14ac:dyDescent="0.2">
      <c r="A1392" s="529" t="s">
        <v>11499</v>
      </c>
      <c r="B1392" s="530" t="s">
        <v>5654</v>
      </c>
      <c r="C1392" s="529" t="s">
        <v>5597</v>
      </c>
      <c r="D1392" s="532">
        <v>178.2</v>
      </c>
      <c r="E1392" s="532"/>
      <c r="F1392" s="532">
        <v>178.2</v>
      </c>
      <c r="G1392" s="533" t="s">
        <v>5654</v>
      </c>
      <c r="I1392" s="529" t="s">
        <v>11500</v>
      </c>
      <c r="J1392" s="529" t="s">
        <v>5653</v>
      </c>
      <c r="K1392" s="531"/>
      <c r="L1392" s="559"/>
    </row>
    <row r="1393" spans="1:12" customFormat="1" ht="38.25" x14ac:dyDescent="0.2">
      <c r="A1393" s="529" t="s">
        <v>11501</v>
      </c>
      <c r="B1393" s="530" t="s">
        <v>5657</v>
      </c>
      <c r="C1393" s="529" t="s">
        <v>5597</v>
      </c>
      <c r="D1393" s="532">
        <v>249.58</v>
      </c>
      <c r="E1393" s="532"/>
      <c r="F1393" s="532">
        <v>249.58</v>
      </c>
      <c r="G1393" s="533" t="s">
        <v>5657</v>
      </c>
      <c r="I1393" s="529" t="s">
        <v>11502</v>
      </c>
      <c r="J1393" s="529" t="s">
        <v>5656</v>
      </c>
      <c r="K1393" s="531"/>
      <c r="L1393" s="559"/>
    </row>
    <row r="1394" spans="1:12" customFormat="1" ht="38.25" x14ac:dyDescent="0.2">
      <c r="A1394" s="529" t="s">
        <v>11503</v>
      </c>
      <c r="B1394" s="530" t="s">
        <v>11504</v>
      </c>
      <c r="C1394" s="529" t="s">
        <v>5597</v>
      </c>
      <c r="D1394" s="532">
        <v>63.5</v>
      </c>
      <c r="E1394" s="532"/>
      <c r="F1394" s="532">
        <v>63.5</v>
      </c>
      <c r="G1394" s="533" t="s">
        <v>11504</v>
      </c>
      <c r="I1394" s="529" t="s">
        <v>11505</v>
      </c>
      <c r="J1394" s="529" t="s">
        <v>5659</v>
      </c>
      <c r="K1394" s="531"/>
      <c r="L1394" s="559"/>
    </row>
    <row r="1395" spans="1:12" customFormat="1" ht="38.25" x14ac:dyDescent="0.2">
      <c r="A1395" s="529" t="s">
        <v>11506</v>
      </c>
      <c r="B1395" s="530" t="s">
        <v>11507</v>
      </c>
      <c r="C1395" s="529" t="s">
        <v>5597</v>
      </c>
      <c r="D1395" s="532">
        <v>65.400000000000006</v>
      </c>
      <c r="E1395" s="532"/>
      <c r="F1395" s="532">
        <v>65.400000000000006</v>
      </c>
      <c r="G1395" s="533" t="s">
        <v>11507</v>
      </c>
      <c r="I1395" s="529" t="s">
        <v>11508</v>
      </c>
      <c r="J1395" s="529" t="s">
        <v>5662</v>
      </c>
      <c r="K1395" s="531"/>
      <c r="L1395" s="559"/>
    </row>
    <row r="1396" spans="1:12" customFormat="1" ht="38.25" x14ac:dyDescent="0.2">
      <c r="A1396" s="529" t="s">
        <v>11509</v>
      </c>
      <c r="B1396" s="530" t="s">
        <v>5666</v>
      </c>
      <c r="C1396" s="529" t="s">
        <v>5597</v>
      </c>
      <c r="D1396" s="532">
        <v>0.8</v>
      </c>
      <c r="E1396" s="532"/>
      <c r="F1396" s="532">
        <v>0.8</v>
      </c>
      <c r="G1396" s="533" t="s">
        <v>5666</v>
      </c>
      <c r="I1396" s="529" t="s">
        <v>11510</v>
      </c>
      <c r="J1396" s="529" t="s">
        <v>5665</v>
      </c>
      <c r="K1396" s="531"/>
      <c r="L1396" s="559"/>
    </row>
    <row r="1397" spans="1:12" customFormat="1" ht="38.25" x14ac:dyDescent="0.2">
      <c r="A1397" s="529" t="s">
        <v>11511</v>
      </c>
      <c r="B1397" s="530" t="s">
        <v>5669</v>
      </c>
      <c r="C1397" s="529" t="s">
        <v>5597</v>
      </c>
      <c r="D1397" s="532">
        <v>1.1000000000000001</v>
      </c>
      <c r="E1397" s="532"/>
      <c r="F1397" s="532">
        <v>1.1000000000000001</v>
      </c>
      <c r="G1397" s="533" t="s">
        <v>5669</v>
      </c>
      <c r="I1397" s="529" t="s">
        <v>11512</v>
      </c>
      <c r="J1397" s="529" t="s">
        <v>5668</v>
      </c>
      <c r="K1397" s="531"/>
      <c r="L1397" s="559"/>
    </row>
    <row r="1398" spans="1:12" customFormat="1" ht="38.25" x14ac:dyDescent="0.2">
      <c r="A1398" s="529" t="s">
        <v>11513</v>
      </c>
      <c r="B1398" s="530" t="s">
        <v>5672</v>
      </c>
      <c r="C1398" s="529" t="s">
        <v>5597</v>
      </c>
      <c r="D1398" s="532">
        <v>1.62</v>
      </c>
      <c r="E1398" s="532"/>
      <c r="F1398" s="532">
        <v>1.62</v>
      </c>
      <c r="G1398" s="533" t="s">
        <v>5672</v>
      </c>
      <c r="I1398" s="529" t="s">
        <v>11514</v>
      </c>
      <c r="J1398" s="529" t="s">
        <v>5671</v>
      </c>
      <c r="K1398" s="531"/>
      <c r="L1398" s="559"/>
    </row>
    <row r="1399" spans="1:12" customFormat="1" ht="38.25" x14ac:dyDescent="0.2">
      <c r="A1399" s="529" t="s">
        <v>11515</v>
      </c>
      <c r="B1399" s="530" t="s">
        <v>5675</v>
      </c>
      <c r="C1399" s="529" t="s">
        <v>5597</v>
      </c>
      <c r="D1399" s="532">
        <v>2.1</v>
      </c>
      <c r="E1399" s="532"/>
      <c r="F1399" s="532">
        <v>2.1</v>
      </c>
      <c r="G1399" s="533" t="s">
        <v>5675</v>
      </c>
      <c r="I1399" s="529" t="s">
        <v>11516</v>
      </c>
      <c r="J1399" s="529" t="s">
        <v>5674</v>
      </c>
      <c r="K1399" s="531"/>
      <c r="L1399" s="559"/>
    </row>
    <row r="1400" spans="1:12" customFormat="1" ht="38.25" x14ac:dyDescent="0.2">
      <c r="A1400" s="529" t="s">
        <v>11517</v>
      </c>
      <c r="B1400" s="530" t="s">
        <v>5678</v>
      </c>
      <c r="C1400" s="529" t="s">
        <v>5597</v>
      </c>
      <c r="D1400" s="532">
        <v>2.2200000000000002</v>
      </c>
      <c r="E1400" s="532"/>
      <c r="F1400" s="532">
        <v>2.2200000000000002</v>
      </c>
      <c r="G1400" s="533" t="s">
        <v>5678</v>
      </c>
      <c r="I1400" s="529" t="s">
        <v>11518</v>
      </c>
      <c r="J1400" s="529" t="s">
        <v>5677</v>
      </c>
      <c r="K1400" s="531"/>
      <c r="L1400" s="559"/>
    </row>
    <row r="1401" spans="1:12" customFormat="1" ht="38.25" x14ac:dyDescent="0.2">
      <c r="A1401" s="529" t="s">
        <v>11519</v>
      </c>
      <c r="B1401" s="530" t="s">
        <v>5681</v>
      </c>
      <c r="C1401" s="529" t="s">
        <v>5597</v>
      </c>
      <c r="D1401" s="532">
        <v>2.76</v>
      </c>
      <c r="E1401" s="532"/>
      <c r="F1401" s="532">
        <v>2.76</v>
      </c>
      <c r="G1401" s="533" t="s">
        <v>5681</v>
      </c>
      <c r="I1401" s="529" t="s">
        <v>11520</v>
      </c>
      <c r="J1401" s="529" t="s">
        <v>5680</v>
      </c>
      <c r="K1401" s="531"/>
      <c r="L1401" s="559"/>
    </row>
    <row r="1402" spans="1:12" customFormat="1" ht="38.25" x14ac:dyDescent="0.2">
      <c r="A1402" s="529" t="s">
        <v>11521</v>
      </c>
      <c r="B1402" s="530" t="s">
        <v>5684</v>
      </c>
      <c r="C1402" s="529" t="s">
        <v>5597</v>
      </c>
      <c r="D1402" s="532">
        <v>2.98</v>
      </c>
      <c r="E1402" s="532"/>
      <c r="F1402" s="532">
        <v>2.98</v>
      </c>
      <c r="G1402" s="533" t="s">
        <v>5684</v>
      </c>
      <c r="I1402" s="529" t="s">
        <v>11522</v>
      </c>
      <c r="J1402" s="529" t="s">
        <v>5683</v>
      </c>
      <c r="K1402" s="531"/>
      <c r="L1402" s="559"/>
    </row>
    <row r="1403" spans="1:12" customFormat="1" ht="38.25" x14ac:dyDescent="0.2">
      <c r="A1403" s="529" t="s">
        <v>11523</v>
      </c>
      <c r="B1403" s="530" t="s">
        <v>5687</v>
      </c>
      <c r="C1403" s="529" t="s">
        <v>5597</v>
      </c>
      <c r="D1403" s="532">
        <v>5.74</v>
      </c>
      <c r="E1403" s="532"/>
      <c r="F1403" s="532">
        <v>5.74</v>
      </c>
      <c r="G1403" s="533" t="s">
        <v>5687</v>
      </c>
      <c r="I1403" s="529" t="s">
        <v>11524</v>
      </c>
      <c r="J1403" s="529" t="s">
        <v>5686</v>
      </c>
      <c r="K1403" s="531"/>
      <c r="L1403" s="559"/>
    </row>
    <row r="1404" spans="1:12" customFormat="1" ht="38.25" x14ac:dyDescent="0.2">
      <c r="A1404" s="529" t="s">
        <v>11525</v>
      </c>
      <c r="B1404" s="530" t="s">
        <v>5690</v>
      </c>
      <c r="C1404" s="529" t="s">
        <v>5597</v>
      </c>
      <c r="D1404" s="532">
        <v>6.1</v>
      </c>
      <c r="E1404" s="532"/>
      <c r="F1404" s="532">
        <v>6.1</v>
      </c>
      <c r="G1404" s="533" t="s">
        <v>5690</v>
      </c>
      <c r="I1404" s="529" t="s">
        <v>11526</v>
      </c>
      <c r="J1404" s="529" t="s">
        <v>5689</v>
      </c>
      <c r="K1404" s="531"/>
      <c r="L1404" s="559"/>
    </row>
    <row r="1405" spans="1:12" customFormat="1" ht="38.25" x14ac:dyDescent="0.2">
      <c r="A1405" s="529" t="s">
        <v>11527</v>
      </c>
      <c r="B1405" s="530" t="s">
        <v>5693</v>
      </c>
      <c r="C1405" s="529" t="s">
        <v>5597</v>
      </c>
      <c r="D1405" s="532">
        <v>9.48</v>
      </c>
      <c r="E1405" s="532"/>
      <c r="F1405" s="532">
        <v>9.48</v>
      </c>
      <c r="G1405" s="533" t="s">
        <v>5693</v>
      </c>
      <c r="I1405" s="529" t="s">
        <v>11528</v>
      </c>
      <c r="J1405" s="529" t="s">
        <v>5692</v>
      </c>
      <c r="K1405" s="531"/>
      <c r="L1405" s="559"/>
    </row>
    <row r="1406" spans="1:12" customFormat="1" ht="38.25" x14ac:dyDescent="0.2">
      <c r="A1406" s="529" t="s">
        <v>11529</v>
      </c>
      <c r="B1406" s="530" t="s">
        <v>5696</v>
      </c>
      <c r="C1406" s="529" t="s">
        <v>5597</v>
      </c>
      <c r="D1406" s="532">
        <v>9.84</v>
      </c>
      <c r="E1406" s="532"/>
      <c r="F1406" s="532">
        <v>9.84</v>
      </c>
      <c r="G1406" s="533" t="s">
        <v>5696</v>
      </c>
      <c r="I1406" s="529" t="s">
        <v>11530</v>
      </c>
      <c r="J1406" s="529" t="s">
        <v>5695</v>
      </c>
      <c r="K1406" s="531"/>
      <c r="L1406" s="559"/>
    </row>
    <row r="1407" spans="1:12" customFormat="1" ht="38.25" x14ac:dyDescent="0.2">
      <c r="A1407" s="529" t="s">
        <v>12647</v>
      </c>
      <c r="B1407" s="530" t="s">
        <v>5699</v>
      </c>
      <c r="C1407" s="529" t="s">
        <v>5597</v>
      </c>
      <c r="D1407" s="532">
        <v>14.85</v>
      </c>
      <c r="E1407" s="532"/>
      <c r="F1407" s="532">
        <v>14.85</v>
      </c>
      <c r="G1407" s="533" t="s">
        <v>5699</v>
      </c>
      <c r="I1407" s="529" t="s">
        <v>11532</v>
      </c>
      <c r="J1407" s="529" t="s">
        <v>5695</v>
      </c>
      <c r="K1407" s="531"/>
      <c r="L1407" s="559"/>
    </row>
    <row r="1408" spans="1:12" customFormat="1" ht="38.25" x14ac:dyDescent="0.2">
      <c r="A1408" s="529" t="s">
        <v>11533</v>
      </c>
      <c r="B1408" s="530" t="s">
        <v>5702</v>
      </c>
      <c r="C1408" s="529" t="s">
        <v>5597</v>
      </c>
      <c r="D1408" s="532">
        <v>15.3</v>
      </c>
      <c r="E1408" s="532"/>
      <c r="F1408" s="532">
        <v>15.3</v>
      </c>
      <c r="G1408" s="533" t="s">
        <v>5702</v>
      </c>
      <c r="I1408" s="529" t="s">
        <v>11534</v>
      </c>
      <c r="J1408" s="529" t="s">
        <v>5701</v>
      </c>
      <c r="K1408" s="531"/>
      <c r="L1408" s="559"/>
    </row>
    <row r="1409" spans="1:12" customFormat="1" ht="38.25" x14ac:dyDescent="0.2">
      <c r="A1409" s="529" t="s">
        <v>11535</v>
      </c>
      <c r="B1409" s="530" t="s">
        <v>5705</v>
      </c>
      <c r="C1409" s="529" t="s">
        <v>5597</v>
      </c>
      <c r="D1409" s="532">
        <v>21.8</v>
      </c>
      <c r="E1409" s="532"/>
      <c r="F1409" s="532">
        <v>21.8</v>
      </c>
      <c r="G1409" s="533" t="s">
        <v>5705</v>
      </c>
      <c r="I1409" s="529" t="s">
        <v>11536</v>
      </c>
      <c r="J1409" s="529" t="s">
        <v>5704</v>
      </c>
      <c r="K1409" s="531"/>
      <c r="L1409" s="559"/>
    </row>
    <row r="1410" spans="1:12" customFormat="1" ht="38.25" x14ac:dyDescent="0.2">
      <c r="A1410" s="529" t="s">
        <v>11537</v>
      </c>
      <c r="B1410" s="530" t="s">
        <v>5708</v>
      </c>
      <c r="C1410" s="529" t="s">
        <v>5597</v>
      </c>
      <c r="D1410" s="532">
        <v>22.4</v>
      </c>
      <c r="E1410" s="532"/>
      <c r="F1410" s="532">
        <v>22.4</v>
      </c>
      <c r="G1410" s="533" t="s">
        <v>5708</v>
      </c>
      <c r="I1410" s="529" t="s">
        <v>11538</v>
      </c>
      <c r="J1410" s="529" t="s">
        <v>5707</v>
      </c>
      <c r="K1410" s="531"/>
      <c r="L1410" s="559"/>
    </row>
    <row r="1411" spans="1:12" customFormat="1" ht="38.25" x14ac:dyDescent="0.2">
      <c r="A1411" s="529" t="s">
        <v>11539</v>
      </c>
      <c r="B1411" s="530" t="s">
        <v>5711</v>
      </c>
      <c r="C1411" s="529" t="s">
        <v>5597</v>
      </c>
      <c r="D1411" s="532">
        <v>28.9</v>
      </c>
      <c r="E1411" s="532"/>
      <c r="F1411" s="532">
        <v>28.9</v>
      </c>
      <c r="G1411" s="533" t="s">
        <v>5711</v>
      </c>
      <c r="I1411" s="529" t="s">
        <v>11540</v>
      </c>
      <c r="J1411" s="529" t="s">
        <v>5710</v>
      </c>
      <c r="K1411" s="531"/>
      <c r="L1411" s="559"/>
    </row>
    <row r="1412" spans="1:12" customFormat="1" ht="38.25" x14ac:dyDescent="0.2">
      <c r="A1412" s="529" t="s">
        <v>11541</v>
      </c>
      <c r="B1412" s="530" t="s">
        <v>5714</v>
      </c>
      <c r="C1412" s="529" t="s">
        <v>5597</v>
      </c>
      <c r="D1412" s="532">
        <v>29.7</v>
      </c>
      <c r="E1412" s="532"/>
      <c r="F1412" s="532">
        <v>29.7</v>
      </c>
      <c r="G1412" s="533" t="s">
        <v>5714</v>
      </c>
      <c r="I1412" s="529" t="s">
        <v>11542</v>
      </c>
      <c r="J1412" s="529" t="s">
        <v>5713</v>
      </c>
      <c r="K1412" s="531"/>
      <c r="L1412" s="559"/>
    </row>
    <row r="1413" spans="1:12" customFormat="1" ht="38.25" x14ac:dyDescent="0.2">
      <c r="A1413" s="529" t="s">
        <v>11543</v>
      </c>
      <c r="B1413" s="530" t="s">
        <v>5717</v>
      </c>
      <c r="C1413" s="529" t="s">
        <v>5597</v>
      </c>
      <c r="D1413" s="532">
        <v>41.5</v>
      </c>
      <c r="E1413" s="532"/>
      <c r="F1413" s="532">
        <v>41.5</v>
      </c>
      <c r="G1413" s="533" t="s">
        <v>5717</v>
      </c>
      <c r="I1413" s="529" t="s">
        <v>11544</v>
      </c>
      <c r="J1413" s="529" t="s">
        <v>5716</v>
      </c>
      <c r="K1413" s="531"/>
      <c r="L1413" s="559"/>
    </row>
    <row r="1414" spans="1:12" customFormat="1" ht="38.25" x14ac:dyDescent="0.2">
      <c r="A1414" s="529" t="s">
        <v>11545</v>
      </c>
      <c r="B1414" s="530" t="s">
        <v>5720</v>
      </c>
      <c r="C1414" s="529" t="s">
        <v>5597</v>
      </c>
      <c r="D1414" s="532">
        <v>42.2</v>
      </c>
      <c r="E1414" s="532"/>
      <c r="F1414" s="532">
        <v>42.2</v>
      </c>
      <c r="G1414" s="533" t="s">
        <v>5720</v>
      </c>
      <c r="I1414" s="529" t="s">
        <v>11546</v>
      </c>
      <c r="J1414" s="529" t="s">
        <v>5719</v>
      </c>
      <c r="K1414" s="531"/>
      <c r="L1414" s="559"/>
    </row>
    <row r="1415" spans="1:12" customFormat="1" ht="38.25" x14ac:dyDescent="0.2">
      <c r="A1415" s="529" t="s">
        <v>11547</v>
      </c>
      <c r="B1415" s="530" t="s">
        <v>5723</v>
      </c>
      <c r="C1415" s="529" t="s">
        <v>5597</v>
      </c>
      <c r="D1415" s="532">
        <v>69.2</v>
      </c>
      <c r="E1415" s="532"/>
      <c r="F1415" s="532">
        <v>69.2</v>
      </c>
      <c r="G1415" s="533" t="s">
        <v>5723</v>
      </c>
      <c r="I1415" s="529" t="s">
        <v>11548</v>
      </c>
      <c r="J1415" s="529" t="s">
        <v>5722</v>
      </c>
      <c r="K1415" s="531"/>
      <c r="L1415" s="559"/>
    </row>
    <row r="1416" spans="1:12" customFormat="1" ht="38.25" x14ac:dyDescent="0.2">
      <c r="A1416" s="529" t="s">
        <v>11531</v>
      </c>
      <c r="B1416" s="530" t="s">
        <v>5726</v>
      </c>
      <c r="C1416" s="529" t="s">
        <v>5597</v>
      </c>
      <c r="D1416" s="532">
        <v>70.3</v>
      </c>
      <c r="E1416" s="532"/>
      <c r="F1416" s="532">
        <v>70.3</v>
      </c>
      <c r="G1416" s="533" t="s">
        <v>5726</v>
      </c>
      <c r="I1416" s="529" t="s">
        <v>11549</v>
      </c>
      <c r="J1416" s="529" t="s">
        <v>5725</v>
      </c>
      <c r="K1416" s="531"/>
      <c r="L1416" s="559"/>
    </row>
    <row r="1417" spans="1:12" customFormat="1" ht="38.25" x14ac:dyDescent="0.2">
      <c r="A1417" s="529" t="s">
        <v>11550</v>
      </c>
      <c r="B1417" s="530" t="s">
        <v>5729</v>
      </c>
      <c r="C1417" s="529" t="s">
        <v>5597</v>
      </c>
      <c r="D1417" s="532">
        <v>102.5</v>
      </c>
      <c r="E1417" s="532"/>
      <c r="F1417" s="532">
        <v>102.5</v>
      </c>
      <c r="G1417" s="533" t="s">
        <v>5729</v>
      </c>
      <c r="I1417" s="529" t="s">
        <v>11551</v>
      </c>
      <c r="J1417" s="529" t="s">
        <v>5728</v>
      </c>
      <c r="K1417" s="531"/>
      <c r="L1417" s="559"/>
    </row>
    <row r="1418" spans="1:12" customFormat="1" ht="38.25" x14ac:dyDescent="0.2">
      <c r="A1418" s="529" t="s">
        <v>11552</v>
      </c>
      <c r="B1418" s="530" t="s">
        <v>5732</v>
      </c>
      <c r="C1418" s="529" t="s">
        <v>5597</v>
      </c>
      <c r="D1418" s="532">
        <v>105.8</v>
      </c>
      <c r="E1418" s="532"/>
      <c r="F1418" s="532">
        <v>105.8</v>
      </c>
      <c r="G1418" s="533" t="s">
        <v>5732</v>
      </c>
      <c r="I1418" s="529" t="s">
        <v>11553</v>
      </c>
      <c r="J1418" s="529" t="s">
        <v>5731</v>
      </c>
      <c r="K1418" s="531"/>
      <c r="L1418" s="559"/>
    </row>
    <row r="1419" spans="1:12" customFormat="1" ht="89.25" x14ac:dyDescent="0.2">
      <c r="A1419" s="529" t="s">
        <v>11554</v>
      </c>
      <c r="B1419" s="530" t="s">
        <v>5738</v>
      </c>
      <c r="C1419" s="529" t="s">
        <v>8171</v>
      </c>
      <c r="D1419" s="532">
        <v>33</v>
      </c>
      <c r="E1419" s="532"/>
      <c r="F1419" s="532">
        <v>33</v>
      </c>
      <c r="G1419" s="533" t="s">
        <v>11555</v>
      </c>
      <c r="I1419" s="529" t="s">
        <v>11556</v>
      </c>
      <c r="J1419" s="529" t="s">
        <v>5737</v>
      </c>
      <c r="K1419" s="531"/>
      <c r="L1419" s="559"/>
    </row>
    <row r="1420" spans="1:12" customFormat="1" ht="89.25" x14ac:dyDescent="0.2">
      <c r="A1420" s="529" t="s">
        <v>11557</v>
      </c>
      <c r="B1420" s="530" t="s">
        <v>11558</v>
      </c>
      <c r="C1420" s="529" t="s">
        <v>8171</v>
      </c>
      <c r="D1420" s="532">
        <v>69.3</v>
      </c>
      <c r="E1420" s="532"/>
      <c r="F1420" s="532">
        <v>69.3</v>
      </c>
      <c r="G1420" s="533" t="s">
        <v>11555</v>
      </c>
      <c r="I1420" s="529" t="s">
        <v>11559</v>
      </c>
      <c r="J1420" s="529" t="s">
        <v>5741</v>
      </c>
      <c r="K1420" s="531"/>
      <c r="L1420" s="559"/>
    </row>
    <row r="1421" spans="1:12" customFormat="1" ht="89.25" x14ac:dyDescent="0.2">
      <c r="A1421" s="529" t="s">
        <v>11560</v>
      </c>
      <c r="B1421" s="530" t="s">
        <v>11561</v>
      </c>
      <c r="C1421" s="529" t="s">
        <v>8171</v>
      </c>
      <c r="D1421" s="532">
        <v>118.8</v>
      </c>
      <c r="E1421" s="532"/>
      <c r="F1421" s="532">
        <v>118.8</v>
      </c>
      <c r="G1421" s="533" t="s">
        <v>11555</v>
      </c>
      <c r="I1421" s="529" t="s">
        <v>11562</v>
      </c>
      <c r="J1421" s="529" t="s">
        <v>5744</v>
      </c>
      <c r="K1421" s="531"/>
      <c r="L1421" s="559"/>
    </row>
    <row r="1422" spans="1:12" customFormat="1" ht="89.25" x14ac:dyDescent="0.2">
      <c r="A1422" s="529" t="s">
        <v>11563</v>
      </c>
      <c r="B1422" s="530" t="s">
        <v>11564</v>
      </c>
      <c r="C1422" s="529" t="s">
        <v>8171</v>
      </c>
      <c r="D1422" s="532">
        <v>204.6</v>
      </c>
      <c r="E1422" s="532"/>
      <c r="F1422" s="532">
        <v>204.6</v>
      </c>
      <c r="G1422" s="533" t="s">
        <v>11555</v>
      </c>
      <c r="I1422" s="529" t="s">
        <v>11565</v>
      </c>
      <c r="J1422" s="529" t="s">
        <v>5747</v>
      </c>
      <c r="K1422" s="531"/>
      <c r="L1422" s="559"/>
    </row>
    <row r="1423" spans="1:12" customFormat="1" ht="89.25" x14ac:dyDescent="0.2">
      <c r="A1423" s="529" t="s">
        <v>11566</v>
      </c>
      <c r="B1423" s="530" t="s">
        <v>5751</v>
      </c>
      <c r="C1423" s="529" t="s">
        <v>276</v>
      </c>
      <c r="D1423" s="532">
        <v>272.25</v>
      </c>
      <c r="E1423" s="532"/>
      <c r="F1423" s="532">
        <v>272.25</v>
      </c>
      <c r="G1423" s="533" t="s">
        <v>11555</v>
      </c>
      <c r="I1423" s="529" t="s">
        <v>11567</v>
      </c>
      <c r="J1423" s="529" t="s">
        <v>5750</v>
      </c>
      <c r="K1423" s="531"/>
      <c r="L1423" s="559"/>
    </row>
    <row r="1424" spans="1:12" customFormat="1" ht="89.25" x14ac:dyDescent="0.2">
      <c r="A1424" s="529" t="s">
        <v>11568</v>
      </c>
      <c r="B1424" s="530" t="s">
        <v>11569</v>
      </c>
      <c r="C1424" s="529" t="s">
        <v>276</v>
      </c>
      <c r="D1424" s="532">
        <v>224.4</v>
      </c>
      <c r="E1424" s="532"/>
      <c r="F1424" s="532">
        <v>224.4</v>
      </c>
      <c r="G1424" s="533" t="s">
        <v>11555</v>
      </c>
      <c r="I1424" s="529" t="s">
        <v>11570</v>
      </c>
      <c r="J1424" s="529" t="s">
        <v>5753</v>
      </c>
      <c r="K1424" s="531"/>
      <c r="L1424" s="559"/>
    </row>
    <row r="1425" spans="1:12" customFormat="1" ht="89.25" x14ac:dyDescent="0.2">
      <c r="A1425" s="529" t="s">
        <v>11571</v>
      </c>
      <c r="B1425" s="530" t="s">
        <v>5757</v>
      </c>
      <c r="C1425" s="529" t="s">
        <v>276</v>
      </c>
      <c r="D1425" s="532">
        <v>188.1</v>
      </c>
      <c r="E1425" s="532"/>
      <c r="F1425" s="532">
        <v>188.1</v>
      </c>
      <c r="G1425" s="533" t="s">
        <v>11555</v>
      </c>
      <c r="I1425" s="529" t="s">
        <v>11572</v>
      </c>
      <c r="J1425" s="529" t="s">
        <v>5756</v>
      </c>
      <c r="K1425" s="531"/>
      <c r="L1425" s="559"/>
    </row>
    <row r="1426" spans="1:12" customFormat="1" ht="89.25" x14ac:dyDescent="0.2">
      <c r="A1426" s="529" t="s">
        <v>11573</v>
      </c>
      <c r="B1426" s="530" t="s">
        <v>5760</v>
      </c>
      <c r="C1426" s="529" t="s">
        <v>8171</v>
      </c>
      <c r="D1426" s="532">
        <v>44.55</v>
      </c>
      <c r="E1426" s="532"/>
      <c r="F1426" s="532">
        <v>44.55</v>
      </c>
      <c r="G1426" s="533" t="s">
        <v>11574</v>
      </c>
      <c r="I1426" s="529" t="s">
        <v>11575</v>
      </c>
      <c r="J1426" s="529" t="s">
        <v>5759</v>
      </c>
      <c r="K1426" s="531"/>
      <c r="L1426" s="559"/>
    </row>
    <row r="1427" spans="1:12" customFormat="1" ht="89.25" x14ac:dyDescent="0.2">
      <c r="A1427" s="529" t="s">
        <v>11576</v>
      </c>
      <c r="B1427" s="530" t="s">
        <v>11577</v>
      </c>
      <c r="C1427" s="529" t="s">
        <v>8171</v>
      </c>
      <c r="D1427" s="532">
        <v>75.900000000000006</v>
      </c>
      <c r="E1427" s="532"/>
      <c r="F1427" s="532">
        <v>75.900000000000006</v>
      </c>
      <c r="G1427" s="533" t="s">
        <v>11574</v>
      </c>
      <c r="I1427" s="529" t="s">
        <v>11578</v>
      </c>
      <c r="J1427" s="529" t="s">
        <v>5762</v>
      </c>
      <c r="K1427" s="531"/>
      <c r="L1427" s="559"/>
    </row>
    <row r="1428" spans="1:12" customFormat="1" ht="89.25" x14ac:dyDescent="0.2">
      <c r="A1428" s="529" t="s">
        <v>11579</v>
      </c>
      <c r="B1428" s="530" t="s">
        <v>11580</v>
      </c>
      <c r="C1428" s="529" t="s">
        <v>8171</v>
      </c>
      <c r="D1428" s="532">
        <v>132</v>
      </c>
      <c r="E1428" s="532"/>
      <c r="F1428" s="532">
        <v>132</v>
      </c>
      <c r="G1428" s="533" t="s">
        <v>11574</v>
      </c>
      <c r="I1428" s="529" t="s">
        <v>11581</v>
      </c>
      <c r="J1428" s="529" t="s">
        <v>5765</v>
      </c>
      <c r="K1428" s="531"/>
      <c r="L1428" s="559"/>
    </row>
    <row r="1429" spans="1:12" customFormat="1" ht="89.25" x14ac:dyDescent="0.2">
      <c r="A1429" s="529" t="s">
        <v>11582</v>
      </c>
      <c r="B1429" s="530" t="s">
        <v>11583</v>
      </c>
      <c r="C1429" s="529" t="s">
        <v>8171</v>
      </c>
      <c r="D1429" s="532">
        <v>242.55</v>
      </c>
      <c r="E1429" s="532"/>
      <c r="F1429" s="532">
        <v>242.55</v>
      </c>
      <c r="G1429" s="533" t="s">
        <v>11574</v>
      </c>
      <c r="I1429" s="529" t="s">
        <v>11584</v>
      </c>
      <c r="J1429" s="529" t="s">
        <v>5768</v>
      </c>
      <c r="K1429" s="531"/>
      <c r="L1429" s="559"/>
    </row>
    <row r="1430" spans="1:12" customFormat="1" ht="89.25" x14ac:dyDescent="0.2">
      <c r="A1430" s="529" t="s">
        <v>11585</v>
      </c>
      <c r="B1430" s="530" t="s">
        <v>5772</v>
      </c>
      <c r="C1430" s="529" t="s">
        <v>276</v>
      </c>
      <c r="D1430" s="532">
        <v>323.39999999999998</v>
      </c>
      <c r="E1430" s="532"/>
      <c r="F1430" s="532">
        <v>323.39999999999998</v>
      </c>
      <c r="G1430" s="533" t="s">
        <v>11574</v>
      </c>
      <c r="I1430" s="529" t="s">
        <v>11586</v>
      </c>
      <c r="J1430" s="529" t="s">
        <v>5771</v>
      </c>
      <c r="K1430" s="531"/>
      <c r="L1430" s="559"/>
    </row>
    <row r="1431" spans="1:12" customFormat="1" ht="89.25" x14ac:dyDescent="0.2">
      <c r="A1431" s="529" t="s">
        <v>11587</v>
      </c>
      <c r="B1431" s="530" t="s">
        <v>11588</v>
      </c>
      <c r="C1431" s="529" t="s">
        <v>276</v>
      </c>
      <c r="D1431" s="532">
        <v>283.8</v>
      </c>
      <c r="E1431" s="532"/>
      <c r="F1431" s="532">
        <v>283.8</v>
      </c>
      <c r="G1431" s="533" t="s">
        <v>11574</v>
      </c>
      <c r="I1431" s="529" t="s">
        <v>11589</v>
      </c>
      <c r="J1431" s="529" t="s">
        <v>5774</v>
      </c>
      <c r="K1431" s="531"/>
      <c r="L1431" s="559"/>
    </row>
    <row r="1432" spans="1:12" customFormat="1" ht="89.25" x14ac:dyDescent="0.2">
      <c r="A1432" s="529" t="s">
        <v>11590</v>
      </c>
      <c r="B1432" s="530" t="s">
        <v>5778</v>
      </c>
      <c r="C1432" s="529" t="s">
        <v>276</v>
      </c>
      <c r="D1432" s="532">
        <v>237.6</v>
      </c>
      <c r="E1432" s="532"/>
      <c r="F1432" s="532">
        <v>237.6</v>
      </c>
      <c r="G1432" s="533" t="s">
        <v>11574</v>
      </c>
      <c r="I1432" s="529" t="s">
        <v>11591</v>
      </c>
      <c r="J1432" s="529" t="s">
        <v>5777</v>
      </c>
      <c r="K1432" s="531"/>
      <c r="L1432" s="559"/>
    </row>
    <row r="1433" spans="1:12" customFormat="1" ht="114.75" x14ac:dyDescent="0.2">
      <c r="A1433" s="529" t="s">
        <v>11592</v>
      </c>
      <c r="B1433" s="530" t="s">
        <v>11593</v>
      </c>
      <c r="C1433" s="529" t="s">
        <v>641</v>
      </c>
      <c r="D1433" s="532">
        <v>6.93</v>
      </c>
      <c r="E1433" s="532"/>
      <c r="F1433" s="532">
        <v>6.93</v>
      </c>
      <c r="G1433" s="533" t="s">
        <v>11594</v>
      </c>
      <c r="I1433" s="529" t="s">
        <v>11595</v>
      </c>
      <c r="J1433" s="529" t="s">
        <v>5780</v>
      </c>
      <c r="K1433" s="531"/>
      <c r="L1433" s="559"/>
    </row>
    <row r="1434" spans="1:12" customFormat="1" ht="114.75" x14ac:dyDescent="0.2">
      <c r="A1434" s="529" t="s">
        <v>11596</v>
      </c>
      <c r="B1434" s="530" t="s">
        <v>11597</v>
      </c>
      <c r="C1434" s="529" t="s">
        <v>641</v>
      </c>
      <c r="D1434" s="532">
        <v>14.52</v>
      </c>
      <c r="E1434" s="532"/>
      <c r="F1434" s="532">
        <v>14.52</v>
      </c>
      <c r="G1434" s="533" t="s">
        <v>11598</v>
      </c>
      <c r="I1434" s="529" t="s">
        <v>11599</v>
      </c>
      <c r="J1434" s="529" t="s">
        <v>5784</v>
      </c>
      <c r="K1434" s="531"/>
      <c r="L1434" s="559"/>
    </row>
    <row r="1435" spans="1:12" customFormat="1" ht="114.75" x14ac:dyDescent="0.2">
      <c r="A1435" s="529" t="s">
        <v>11600</v>
      </c>
      <c r="B1435" s="530" t="s">
        <v>11601</v>
      </c>
      <c r="C1435" s="529" t="s">
        <v>641</v>
      </c>
      <c r="D1435" s="532">
        <v>21.78</v>
      </c>
      <c r="E1435" s="532"/>
      <c r="F1435" s="532">
        <v>21.78</v>
      </c>
      <c r="G1435" s="533" t="s">
        <v>11598</v>
      </c>
      <c r="I1435" s="529" t="s">
        <v>11602</v>
      </c>
      <c r="J1435" s="529" t="s">
        <v>5787</v>
      </c>
      <c r="K1435" s="531"/>
      <c r="L1435" s="559"/>
    </row>
    <row r="1436" spans="1:12" customFormat="1" ht="114.75" x14ac:dyDescent="0.2">
      <c r="A1436" s="529" t="s">
        <v>11603</v>
      </c>
      <c r="B1436" s="530" t="s">
        <v>11604</v>
      </c>
      <c r="C1436" s="529" t="s">
        <v>641</v>
      </c>
      <c r="D1436" s="532">
        <v>29.04</v>
      </c>
      <c r="E1436" s="532"/>
      <c r="F1436" s="532">
        <v>29.04</v>
      </c>
      <c r="G1436" s="533" t="s">
        <v>11598</v>
      </c>
      <c r="I1436" s="529" t="s">
        <v>11605</v>
      </c>
      <c r="J1436" s="529" t="s">
        <v>5790</v>
      </c>
      <c r="K1436" s="531"/>
      <c r="L1436" s="559"/>
    </row>
    <row r="1437" spans="1:12" customFormat="1" ht="114.75" x14ac:dyDescent="0.2">
      <c r="A1437" s="529" t="s">
        <v>11606</v>
      </c>
      <c r="B1437" s="530" t="s">
        <v>11607</v>
      </c>
      <c r="C1437" s="529" t="s">
        <v>641</v>
      </c>
      <c r="D1437" s="532">
        <v>36.299999999999997</v>
      </c>
      <c r="E1437" s="532"/>
      <c r="F1437" s="532">
        <v>36.299999999999997</v>
      </c>
      <c r="G1437" s="533" t="s">
        <v>11598</v>
      </c>
      <c r="I1437" s="529" t="s">
        <v>11608</v>
      </c>
      <c r="J1437" s="529" t="s">
        <v>5793</v>
      </c>
      <c r="K1437" s="531"/>
      <c r="L1437" s="559"/>
    </row>
    <row r="1438" spans="1:12" customFormat="1" ht="114.75" x14ac:dyDescent="0.2">
      <c r="A1438" s="529" t="s">
        <v>11609</v>
      </c>
      <c r="B1438" s="530" t="s">
        <v>11610</v>
      </c>
      <c r="C1438" s="529" t="s">
        <v>641</v>
      </c>
      <c r="D1438" s="532">
        <v>43.56</v>
      </c>
      <c r="E1438" s="532"/>
      <c r="F1438" s="532">
        <v>43.56</v>
      </c>
      <c r="G1438" s="533" t="s">
        <v>11598</v>
      </c>
      <c r="I1438" s="529" t="s">
        <v>11611</v>
      </c>
      <c r="J1438" s="529" t="s">
        <v>5796</v>
      </c>
      <c r="K1438" s="531"/>
      <c r="L1438" s="559"/>
    </row>
    <row r="1439" spans="1:12" customFormat="1" ht="114.75" x14ac:dyDescent="0.2">
      <c r="A1439" s="529" t="s">
        <v>11612</v>
      </c>
      <c r="B1439" s="530" t="s">
        <v>11613</v>
      </c>
      <c r="C1439" s="529" t="s">
        <v>641</v>
      </c>
      <c r="D1439" s="532">
        <v>3.63</v>
      </c>
      <c r="E1439" s="532"/>
      <c r="F1439" s="532">
        <v>3.63</v>
      </c>
      <c r="G1439" s="533" t="s">
        <v>11598</v>
      </c>
      <c r="I1439" s="529" t="s">
        <v>11614</v>
      </c>
      <c r="J1439" s="529" t="s">
        <v>5799</v>
      </c>
      <c r="K1439" s="531"/>
      <c r="L1439" s="559"/>
    </row>
    <row r="1440" spans="1:12" customFormat="1" ht="114.75" x14ac:dyDescent="0.2">
      <c r="A1440" s="529" t="s">
        <v>11615</v>
      </c>
      <c r="B1440" s="530" t="s">
        <v>11616</v>
      </c>
      <c r="C1440" s="529" t="s">
        <v>641</v>
      </c>
      <c r="D1440" s="532">
        <v>6.93</v>
      </c>
      <c r="E1440" s="532"/>
      <c r="F1440" s="532">
        <v>6.93</v>
      </c>
      <c r="G1440" s="533" t="s">
        <v>11598</v>
      </c>
      <c r="I1440" s="529" t="s">
        <v>11617</v>
      </c>
      <c r="J1440" s="529" t="s">
        <v>5802</v>
      </c>
      <c r="K1440" s="531"/>
      <c r="L1440" s="559"/>
    </row>
    <row r="1441" spans="1:12" customFormat="1" ht="114.75" x14ac:dyDescent="0.2">
      <c r="A1441" s="529" t="s">
        <v>11618</v>
      </c>
      <c r="B1441" s="530" t="s">
        <v>11619</v>
      </c>
      <c r="C1441" s="529" t="s">
        <v>641</v>
      </c>
      <c r="D1441" s="532">
        <v>10.56</v>
      </c>
      <c r="E1441" s="532"/>
      <c r="F1441" s="532">
        <v>10.56</v>
      </c>
      <c r="G1441" s="533" t="s">
        <v>11598</v>
      </c>
      <c r="I1441" s="529" t="s">
        <v>11620</v>
      </c>
      <c r="J1441" s="529" t="s">
        <v>5805</v>
      </c>
      <c r="K1441" s="531"/>
      <c r="L1441" s="559"/>
    </row>
    <row r="1442" spans="1:12" customFormat="1" ht="114.75" x14ac:dyDescent="0.2">
      <c r="A1442" s="529" t="s">
        <v>11621</v>
      </c>
      <c r="B1442" s="530" t="s">
        <v>11622</v>
      </c>
      <c r="C1442" s="529" t="s">
        <v>641</v>
      </c>
      <c r="D1442" s="532">
        <v>14.52</v>
      </c>
      <c r="E1442" s="532"/>
      <c r="F1442" s="532">
        <v>14.52</v>
      </c>
      <c r="G1442" s="533" t="s">
        <v>11598</v>
      </c>
      <c r="I1442" s="529" t="s">
        <v>11623</v>
      </c>
      <c r="J1442" s="529" t="s">
        <v>5808</v>
      </c>
      <c r="K1442" s="531"/>
      <c r="L1442" s="559"/>
    </row>
    <row r="1443" spans="1:12" customFormat="1" ht="114.75" x14ac:dyDescent="0.2">
      <c r="A1443" s="529" t="s">
        <v>11624</v>
      </c>
      <c r="B1443" s="530" t="s">
        <v>11625</v>
      </c>
      <c r="C1443" s="529" t="s">
        <v>641</v>
      </c>
      <c r="D1443" s="532">
        <v>18.149999999999999</v>
      </c>
      <c r="E1443" s="532"/>
      <c r="F1443" s="532">
        <v>18.149999999999999</v>
      </c>
      <c r="G1443" s="533" t="s">
        <v>11598</v>
      </c>
      <c r="I1443" s="529" t="s">
        <v>11626</v>
      </c>
      <c r="J1443" s="529" t="s">
        <v>5811</v>
      </c>
      <c r="K1443" s="531"/>
      <c r="L1443" s="559"/>
    </row>
    <row r="1444" spans="1:12" customFormat="1" ht="114.75" x14ac:dyDescent="0.2">
      <c r="A1444" s="529" t="s">
        <v>11627</v>
      </c>
      <c r="B1444" s="530" t="s">
        <v>11628</v>
      </c>
      <c r="C1444" s="529" t="s">
        <v>641</v>
      </c>
      <c r="D1444" s="532">
        <v>21.78</v>
      </c>
      <c r="E1444" s="532"/>
      <c r="F1444" s="532">
        <v>21.78</v>
      </c>
      <c r="G1444" s="533" t="s">
        <v>11598</v>
      </c>
      <c r="I1444" s="529" t="s">
        <v>11629</v>
      </c>
      <c r="J1444" s="529" t="s">
        <v>5814</v>
      </c>
      <c r="K1444" s="531"/>
      <c r="L1444" s="559"/>
    </row>
    <row r="1445" spans="1:12" customFormat="1" ht="63.75" x14ac:dyDescent="0.2">
      <c r="A1445" s="529" t="s">
        <v>11630</v>
      </c>
      <c r="B1445" s="530" t="s">
        <v>5818</v>
      </c>
      <c r="C1445" s="529" t="s">
        <v>8171</v>
      </c>
      <c r="D1445" s="532">
        <v>478.5</v>
      </c>
      <c r="E1445" s="532"/>
      <c r="F1445" s="532">
        <v>478.5</v>
      </c>
      <c r="G1445" s="533" t="s">
        <v>11631</v>
      </c>
      <c r="I1445" s="529" t="s">
        <v>11632</v>
      </c>
      <c r="J1445" s="529" t="s">
        <v>5817</v>
      </c>
      <c r="K1445" s="531"/>
      <c r="L1445" s="559"/>
    </row>
    <row r="1446" spans="1:12" customFormat="1" ht="76.5" x14ac:dyDescent="0.2">
      <c r="A1446" s="529" t="s">
        <v>11633</v>
      </c>
      <c r="B1446" s="530" t="s">
        <v>5822</v>
      </c>
      <c r="C1446" s="529" t="s">
        <v>276</v>
      </c>
      <c r="D1446" s="532">
        <v>264</v>
      </c>
      <c r="E1446" s="532"/>
      <c r="F1446" s="532">
        <v>264</v>
      </c>
      <c r="G1446" s="533" t="s">
        <v>11634</v>
      </c>
      <c r="I1446" s="529" t="s">
        <v>11635</v>
      </c>
      <c r="J1446" s="529" t="s">
        <v>5821</v>
      </c>
      <c r="K1446" s="531"/>
      <c r="L1446" s="559"/>
    </row>
    <row r="1447" spans="1:12" customFormat="1" ht="63.75" x14ac:dyDescent="0.2">
      <c r="A1447" s="529" t="s">
        <v>11636</v>
      </c>
      <c r="B1447" s="530" t="s">
        <v>11637</v>
      </c>
      <c r="C1447" s="529" t="s">
        <v>8171</v>
      </c>
      <c r="D1447" s="532">
        <v>643.5</v>
      </c>
      <c r="E1447" s="532"/>
      <c r="F1447" s="532">
        <v>643.5</v>
      </c>
      <c r="G1447" s="533" t="s">
        <v>11638</v>
      </c>
      <c r="I1447" s="529" t="s">
        <v>11639</v>
      </c>
      <c r="J1447" s="529" t="s">
        <v>5825</v>
      </c>
      <c r="K1447" s="531"/>
      <c r="L1447" s="559"/>
    </row>
    <row r="1448" spans="1:12" customFormat="1" ht="63.75" x14ac:dyDescent="0.2">
      <c r="A1448" s="529" t="s">
        <v>11640</v>
      </c>
      <c r="B1448" s="530" t="s">
        <v>5830</v>
      </c>
      <c r="C1448" s="529" t="s">
        <v>8171</v>
      </c>
      <c r="D1448" s="532">
        <v>561</v>
      </c>
      <c r="E1448" s="532"/>
      <c r="F1448" s="532">
        <v>561</v>
      </c>
      <c r="G1448" s="533" t="s">
        <v>11641</v>
      </c>
      <c r="I1448" s="529" t="s">
        <v>11642</v>
      </c>
      <c r="J1448" s="529" t="s">
        <v>5829</v>
      </c>
      <c r="K1448" s="531"/>
      <c r="L1448" s="559"/>
    </row>
    <row r="1449" spans="1:12" customFormat="1" ht="63.75" x14ac:dyDescent="0.2">
      <c r="A1449" s="529" t="s">
        <v>11643</v>
      </c>
      <c r="B1449" s="530" t="s">
        <v>11644</v>
      </c>
      <c r="C1449" s="529" t="s">
        <v>8171</v>
      </c>
      <c r="D1449" s="532">
        <v>726</v>
      </c>
      <c r="E1449" s="532"/>
      <c r="F1449" s="532">
        <v>726</v>
      </c>
      <c r="G1449" s="533" t="s">
        <v>11645</v>
      </c>
      <c r="I1449" s="529" t="s">
        <v>11646</v>
      </c>
      <c r="J1449" s="529" t="s">
        <v>5832</v>
      </c>
      <c r="K1449" s="531"/>
      <c r="L1449" s="559"/>
    </row>
    <row r="1450" spans="1:12" customFormat="1" ht="76.5" x14ac:dyDescent="0.2">
      <c r="A1450" s="529" t="s">
        <v>11647</v>
      </c>
      <c r="B1450" s="530" t="s">
        <v>5836</v>
      </c>
      <c r="C1450" s="529" t="s">
        <v>276</v>
      </c>
      <c r="D1450" s="532">
        <v>323.39999999999998</v>
      </c>
      <c r="E1450" s="532"/>
      <c r="F1450" s="532">
        <v>323.39999999999998</v>
      </c>
      <c r="G1450" s="533" t="s">
        <v>11648</v>
      </c>
      <c r="I1450" s="529" t="s">
        <v>11649</v>
      </c>
      <c r="J1450" s="529" t="s">
        <v>5835</v>
      </c>
      <c r="K1450" s="531"/>
      <c r="L1450" s="559"/>
    </row>
    <row r="1451" spans="1:12" customFormat="1" ht="25.5" x14ac:dyDescent="0.2">
      <c r="A1451" s="529" t="s">
        <v>11650</v>
      </c>
      <c r="B1451" s="530" t="s">
        <v>5839</v>
      </c>
      <c r="C1451" s="529" t="s">
        <v>8171</v>
      </c>
      <c r="D1451" s="532">
        <v>59.4</v>
      </c>
      <c r="E1451" s="532"/>
      <c r="F1451" s="532">
        <v>59.4</v>
      </c>
      <c r="G1451" s="533" t="s">
        <v>5840</v>
      </c>
      <c r="I1451" s="529" t="s">
        <v>11651</v>
      </c>
      <c r="J1451" s="529" t="s">
        <v>5838</v>
      </c>
      <c r="K1451" s="531"/>
      <c r="L1451" s="559"/>
    </row>
    <row r="1452" spans="1:12" customFormat="1" ht="25.5" x14ac:dyDescent="0.2">
      <c r="A1452" s="529" t="s">
        <v>11652</v>
      </c>
      <c r="B1452" s="530" t="s">
        <v>5843</v>
      </c>
      <c r="C1452" s="529" t="s">
        <v>8171</v>
      </c>
      <c r="D1452" s="532">
        <v>79.2</v>
      </c>
      <c r="E1452" s="532"/>
      <c r="F1452" s="532">
        <v>79.2</v>
      </c>
      <c r="G1452" s="533" t="s">
        <v>5840</v>
      </c>
      <c r="I1452" s="529" t="s">
        <v>11653</v>
      </c>
      <c r="J1452" s="529" t="s">
        <v>5842</v>
      </c>
      <c r="K1452" s="531"/>
      <c r="L1452" s="559"/>
    </row>
    <row r="1453" spans="1:12" customFormat="1" ht="25.5" x14ac:dyDescent="0.2">
      <c r="A1453" s="529" t="s">
        <v>11654</v>
      </c>
      <c r="B1453" s="530" t="s">
        <v>5846</v>
      </c>
      <c r="C1453" s="529" t="s">
        <v>276</v>
      </c>
      <c r="D1453" s="532">
        <v>36.299999999999997</v>
      </c>
      <c r="E1453" s="532"/>
      <c r="F1453" s="532">
        <v>36.299999999999997</v>
      </c>
      <c r="G1453" s="533" t="s">
        <v>5840</v>
      </c>
      <c r="I1453" s="529" t="s">
        <v>11655</v>
      </c>
      <c r="J1453" s="529" t="s">
        <v>5845</v>
      </c>
      <c r="K1453" s="531"/>
      <c r="L1453" s="559"/>
    </row>
    <row r="1454" spans="1:12" customFormat="1" ht="38.25" x14ac:dyDescent="0.2">
      <c r="A1454" s="529" t="s">
        <v>11656</v>
      </c>
      <c r="B1454" s="530" t="s">
        <v>5849</v>
      </c>
      <c r="C1454" s="529" t="s">
        <v>276</v>
      </c>
      <c r="D1454" s="532">
        <v>627</v>
      </c>
      <c r="E1454" s="532"/>
      <c r="F1454" s="532">
        <v>627</v>
      </c>
      <c r="G1454" s="533" t="s">
        <v>5850</v>
      </c>
      <c r="I1454" s="529" t="s">
        <v>11657</v>
      </c>
      <c r="J1454" s="529" t="s">
        <v>5848</v>
      </c>
      <c r="K1454" s="531"/>
      <c r="L1454" s="559"/>
    </row>
    <row r="1455" spans="1:12" customFormat="1" ht="102" x14ac:dyDescent="0.2">
      <c r="A1455" s="529" t="s">
        <v>11658</v>
      </c>
      <c r="B1455" s="530" t="s">
        <v>11659</v>
      </c>
      <c r="C1455" s="529" t="s">
        <v>8171</v>
      </c>
      <c r="D1455" s="532">
        <v>39.6</v>
      </c>
      <c r="E1455" s="532"/>
      <c r="F1455" s="532">
        <v>39.6</v>
      </c>
      <c r="G1455" s="533" t="s">
        <v>11660</v>
      </c>
      <c r="I1455" s="529" t="s">
        <v>11661</v>
      </c>
      <c r="J1455" s="529" t="s">
        <v>5852</v>
      </c>
      <c r="K1455" s="531"/>
      <c r="L1455" s="559"/>
    </row>
    <row r="1456" spans="1:12" customFormat="1" ht="102" x14ac:dyDescent="0.2">
      <c r="A1456" s="529" t="s">
        <v>11662</v>
      </c>
      <c r="B1456" s="530" t="s">
        <v>11663</v>
      </c>
      <c r="C1456" s="529" t="s">
        <v>8171</v>
      </c>
      <c r="D1456" s="532">
        <v>59.4</v>
      </c>
      <c r="E1456" s="532"/>
      <c r="F1456" s="532">
        <v>59.4</v>
      </c>
      <c r="G1456" s="533" t="s">
        <v>11660</v>
      </c>
      <c r="I1456" s="529" t="s">
        <v>11664</v>
      </c>
      <c r="J1456" s="529" t="s">
        <v>5856</v>
      </c>
      <c r="K1456" s="531"/>
      <c r="L1456" s="559"/>
    </row>
    <row r="1457" spans="1:12" customFormat="1" ht="102" x14ac:dyDescent="0.2">
      <c r="A1457" s="529" t="s">
        <v>11665</v>
      </c>
      <c r="B1457" s="530" t="s">
        <v>11666</v>
      </c>
      <c r="C1457" s="529" t="s">
        <v>8171</v>
      </c>
      <c r="D1457" s="532">
        <v>102.3</v>
      </c>
      <c r="E1457" s="532"/>
      <c r="F1457" s="532">
        <v>102.3</v>
      </c>
      <c r="G1457" s="533" t="s">
        <v>11660</v>
      </c>
      <c r="I1457" s="529" t="s">
        <v>11667</v>
      </c>
      <c r="J1457" s="529" t="s">
        <v>5859</v>
      </c>
      <c r="K1457" s="531"/>
      <c r="L1457" s="559"/>
    </row>
    <row r="1458" spans="1:12" customFormat="1" ht="102" x14ac:dyDescent="0.2">
      <c r="A1458" s="529" t="s">
        <v>11668</v>
      </c>
      <c r="B1458" s="530" t="s">
        <v>11669</v>
      </c>
      <c r="C1458" s="529" t="s">
        <v>8171</v>
      </c>
      <c r="D1458" s="532">
        <v>161.69999999999999</v>
      </c>
      <c r="E1458" s="532"/>
      <c r="F1458" s="532">
        <v>161.69999999999999</v>
      </c>
      <c r="G1458" s="533" t="s">
        <v>11660</v>
      </c>
      <c r="I1458" s="529" t="s">
        <v>11670</v>
      </c>
      <c r="J1458" s="529" t="s">
        <v>5862</v>
      </c>
      <c r="K1458" s="531"/>
      <c r="L1458" s="559"/>
    </row>
    <row r="1459" spans="1:12" customFormat="1" ht="102" x14ac:dyDescent="0.2">
      <c r="A1459" s="529" t="s">
        <v>11671</v>
      </c>
      <c r="B1459" s="530" t="s">
        <v>11672</v>
      </c>
      <c r="C1459" s="529" t="s">
        <v>8171</v>
      </c>
      <c r="D1459" s="532">
        <v>217.8</v>
      </c>
      <c r="E1459" s="532"/>
      <c r="F1459" s="532">
        <v>217.8</v>
      </c>
      <c r="G1459" s="533" t="s">
        <v>11660</v>
      </c>
      <c r="I1459" s="529" t="s">
        <v>11673</v>
      </c>
      <c r="J1459" s="529" t="s">
        <v>5865</v>
      </c>
      <c r="K1459" s="531"/>
      <c r="L1459" s="559"/>
    </row>
    <row r="1460" spans="1:12" customFormat="1" ht="102" x14ac:dyDescent="0.2">
      <c r="A1460" s="529" t="s">
        <v>11674</v>
      </c>
      <c r="B1460" s="530" t="s">
        <v>11675</v>
      </c>
      <c r="C1460" s="529" t="s">
        <v>8171</v>
      </c>
      <c r="D1460" s="532">
        <v>33</v>
      </c>
      <c r="E1460" s="532"/>
      <c r="F1460" s="532">
        <v>33</v>
      </c>
      <c r="G1460" s="533" t="s">
        <v>11676</v>
      </c>
      <c r="I1460" s="529" t="s">
        <v>11677</v>
      </c>
      <c r="J1460" s="529" t="s">
        <v>5868</v>
      </c>
      <c r="K1460" s="531"/>
      <c r="L1460" s="559"/>
    </row>
    <row r="1461" spans="1:12" customFormat="1" ht="102" x14ac:dyDescent="0.2">
      <c r="A1461" s="529" t="s">
        <v>11678</v>
      </c>
      <c r="B1461" s="530" t="s">
        <v>11679</v>
      </c>
      <c r="C1461" s="529" t="s">
        <v>8171</v>
      </c>
      <c r="D1461" s="532">
        <v>39.6</v>
      </c>
      <c r="E1461" s="532"/>
      <c r="F1461" s="532">
        <v>39.6</v>
      </c>
      <c r="G1461" s="533" t="s">
        <v>11676</v>
      </c>
      <c r="I1461" s="529" t="s">
        <v>11680</v>
      </c>
      <c r="J1461" s="529" t="s">
        <v>5872</v>
      </c>
      <c r="K1461" s="531"/>
      <c r="L1461" s="559"/>
    </row>
    <row r="1462" spans="1:12" customFormat="1" ht="102" x14ac:dyDescent="0.2">
      <c r="A1462" s="529" t="s">
        <v>11681</v>
      </c>
      <c r="B1462" s="530" t="s">
        <v>11682</v>
      </c>
      <c r="C1462" s="529" t="s">
        <v>8171</v>
      </c>
      <c r="D1462" s="532">
        <v>52.8</v>
      </c>
      <c r="E1462" s="532"/>
      <c r="F1462" s="532">
        <v>52.8</v>
      </c>
      <c r="G1462" s="533" t="s">
        <v>11676</v>
      </c>
      <c r="I1462" s="529" t="s">
        <v>11683</v>
      </c>
      <c r="J1462" s="529" t="s">
        <v>5875</v>
      </c>
      <c r="K1462" s="531"/>
      <c r="L1462" s="559"/>
    </row>
    <row r="1463" spans="1:12" customFormat="1" ht="102" x14ac:dyDescent="0.2">
      <c r="A1463" s="529" t="s">
        <v>11684</v>
      </c>
      <c r="B1463" s="530" t="s">
        <v>11685</v>
      </c>
      <c r="C1463" s="529" t="s">
        <v>8171</v>
      </c>
      <c r="D1463" s="532">
        <v>59.4</v>
      </c>
      <c r="E1463" s="532"/>
      <c r="F1463" s="532">
        <v>59.4</v>
      </c>
      <c r="G1463" s="533" t="s">
        <v>11676</v>
      </c>
      <c r="I1463" s="529" t="s">
        <v>11686</v>
      </c>
      <c r="J1463" s="529" t="s">
        <v>5878</v>
      </c>
      <c r="K1463" s="531"/>
      <c r="L1463" s="559"/>
    </row>
    <row r="1464" spans="1:12" customFormat="1" ht="102" x14ac:dyDescent="0.2">
      <c r="A1464" s="529" t="s">
        <v>11687</v>
      </c>
      <c r="B1464" s="530" t="s">
        <v>11688</v>
      </c>
      <c r="C1464" s="529" t="s">
        <v>8171</v>
      </c>
      <c r="D1464" s="532">
        <v>74.25</v>
      </c>
      <c r="E1464" s="532"/>
      <c r="F1464" s="532">
        <v>74.25</v>
      </c>
      <c r="G1464" s="533" t="s">
        <v>11676</v>
      </c>
      <c r="I1464" s="529" t="s">
        <v>11689</v>
      </c>
      <c r="J1464" s="529" t="s">
        <v>5881</v>
      </c>
      <c r="K1464" s="531"/>
      <c r="L1464" s="559"/>
    </row>
    <row r="1465" spans="1:12" customFormat="1" ht="102" x14ac:dyDescent="0.2">
      <c r="A1465" s="529" t="s">
        <v>11690</v>
      </c>
      <c r="B1465" s="530" t="s">
        <v>11691</v>
      </c>
      <c r="C1465" s="529" t="s">
        <v>8171</v>
      </c>
      <c r="D1465" s="532">
        <v>89.1</v>
      </c>
      <c r="E1465" s="532"/>
      <c r="F1465" s="532">
        <v>89.1</v>
      </c>
      <c r="G1465" s="533" t="s">
        <v>11676</v>
      </c>
      <c r="I1465" s="529" t="s">
        <v>11692</v>
      </c>
      <c r="J1465" s="529" t="s">
        <v>5884</v>
      </c>
      <c r="K1465" s="531"/>
      <c r="L1465" s="559"/>
    </row>
    <row r="1466" spans="1:12" customFormat="1" ht="76.5" x14ac:dyDescent="0.2">
      <c r="A1466" s="529" t="s">
        <v>11693</v>
      </c>
      <c r="B1466" s="530" t="s">
        <v>5888</v>
      </c>
      <c r="C1466" s="529" t="s">
        <v>276</v>
      </c>
      <c r="D1466" s="532">
        <v>62.7</v>
      </c>
      <c r="E1466" s="532"/>
      <c r="F1466" s="532">
        <v>62.7</v>
      </c>
      <c r="G1466" s="533" t="s">
        <v>11694</v>
      </c>
      <c r="I1466" s="529" t="s">
        <v>11695</v>
      </c>
      <c r="J1466" s="529" t="s">
        <v>5887</v>
      </c>
      <c r="K1466" s="531"/>
      <c r="L1466" s="559"/>
    </row>
    <row r="1467" spans="1:12" customFormat="1" ht="89.25" x14ac:dyDescent="0.2">
      <c r="A1467" s="529" t="s">
        <v>11696</v>
      </c>
      <c r="B1467" s="530" t="s">
        <v>5892</v>
      </c>
      <c r="C1467" s="529" t="s">
        <v>276</v>
      </c>
      <c r="D1467" s="532">
        <v>79.2</v>
      </c>
      <c r="E1467" s="532"/>
      <c r="F1467" s="532">
        <v>79.2</v>
      </c>
      <c r="G1467" s="533" t="s">
        <v>11697</v>
      </c>
      <c r="I1467" s="529" t="s">
        <v>11698</v>
      </c>
      <c r="J1467" s="529" t="s">
        <v>5891</v>
      </c>
      <c r="K1467" s="531"/>
      <c r="L1467" s="559"/>
    </row>
    <row r="1468" spans="1:12" customFormat="1" ht="63.75" x14ac:dyDescent="0.2">
      <c r="A1468" s="529" t="s">
        <v>11699</v>
      </c>
      <c r="B1468" s="530" t="s">
        <v>5896</v>
      </c>
      <c r="C1468" s="529" t="s">
        <v>276</v>
      </c>
      <c r="D1468" s="532">
        <v>123.75</v>
      </c>
      <c r="E1468" s="532"/>
      <c r="F1468" s="532">
        <v>123.75</v>
      </c>
      <c r="G1468" s="533" t="s">
        <v>11700</v>
      </c>
      <c r="I1468" s="529" t="s">
        <v>11701</v>
      </c>
      <c r="J1468" s="529" t="s">
        <v>5895</v>
      </c>
      <c r="K1468" s="531"/>
      <c r="L1468" s="559"/>
    </row>
    <row r="1469" spans="1:12" customFormat="1" ht="63.75" x14ac:dyDescent="0.2">
      <c r="A1469" s="529" t="s">
        <v>11702</v>
      </c>
      <c r="B1469" s="530" t="s">
        <v>5899</v>
      </c>
      <c r="C1469" s="529" t="s">
        <v>276</v>
      </c>
      <c r="D1469" s="532">
        <v>82.5</v>
      </c>
      <c r="E1469" s="532"/>
      <c r="F1469" s="532">
        <v>82.5</v>
      </c>
      <c r="G1469" s="533" t="s">
        <v>11700</v>
      </c>
      <c r="I1469" s="529" t="s">
        <v>11703</v>
      </c>
      <c r="J1469" s="529" t="s">
        <v>5898</v>
      </c>
      <c r="K1469" s="531"/>
      <c r="L1469" s="559"/>
    </row>
    <row r="1470" spans="1:12" customFormat="1" ht="63.75" x14ac:dyDescent="0.2">
      <c r="A1470" s="529" t="s">
        <v>11704</v>
      </c>
      <c r="B1470" s="530" t="s">
        <v>5903</v>
      </c>
      <c r="C1470" s="529" t="s">
        <v>276</v>
      </c>
      <c r="D1470" s="532">
        <v>135.30000000000001</v>
      </c>
      <c r="E1470" s="532"/>
      <c r="F1470" s="532">
        <v>135.30000000000001</v>
      </c>
      <c r="G1470" s="533" t="s">
        <v>11700</v>
      </c>
      <c r="I1470" s="529" t="s">
        <v>11705</v>
      </c>
      <c r="J1470" s="529" t="s">
        <v>5902</v>
      </c>
      <c r="K1470" s="531"/>
      <c r="L1470" s="559"/>
    </row>
    <row r="1471" spans="1:12" customFormat="1" ht="63.75" x14ac:dyDescent="0.2">
      <c r="A1471" s="529" t="s">
        <v>11706</v>
      </c>
      <c r="B1471" s="530" t="s">
        <v>11707</v>
      </c>
      <c r="C1471" s="529" t="s">
        <v>276</v>
      </c>
      <c r="D1471" s="532">
        <v>95.7</v>
      </c>
      <c r="E1471" s="532"/>
      <c r="F1471" s="532">
        <v>95.7</v>
      </c>
      <c r="G1471" s="533" t="s">
        <v>11708</v>
      </c>
      <c r="I1471" s="529" t="s">
        <v>11709</v>
      </c>
      <c r="J1471" s="529" t="s">
        <v>5905</v>
      </c>
      <c r="K1471" s="531"/>
      <c r="L1471" s="559"/>
    </row>
    <row r="1472" spans="1:12" customFormat="1" ht="76.5" x14ac:dyDescent="0.2">
      <c r="A1472" s="529" t="s">
        <v>11710</v>
      </c>
      <c r="B1472" s="530" t="s">
        <v>11711</v>
      </c>
      <c r="C1472" s="529" t="s">
        <v>276</v>
      </c>
      <c r="D1472" s="532">
        <v>22.77</v>
      </c>
      <c r="E1472" s="532"/>
      <c r="F1472" s="532">
        <v>22.77</v>
      </c>
      <c r="G1472" s="533" t="s">
        <v>11712</v>
      </c>
      <c r="I1472" s="529" t="s">
        <v>11713</v>
      </c>
      <c r="J1472" s="529" t="s">
        <v>5909</v>
      </c>
      <c r="K1472" s="531"/>
      <c r="L1472" s="559"/>
    </row>
    <row r="1473" spans="1:12" customFormat="1" ht="63.75" x14ac:dyDescent="0.2">
      <c r="A1473" s="529" t="s">
        <v>11714</v>
      </c>
      <c r="B1473" s="530" t="s">
        <v>5478</v>
      </c>
      <c r="C1473" s="529" t="s">
        <v>276</v>
      </c>
      <c r="D1473" s="532">
        <v>94.66</v>
      </c>
      <c r="E1473" s="532"/>
      <c r="F1473" s="532">
        <v>94.66</v>
      </c>
      <c r="G1473" s="533" t="s">
        <v>5479</v>
      </c>
      <c r="I1473" s="529" t="s">
        <v>11715</v>
      </c>
      <c r="J1473" s="529" t="s">
        <v>5913</v>
      </c>
      <c r="K1473" s="531"/>
      <c r="L1473" s="559"/>
    </row>
    <row r="1474" spans="1:12" customFormat="1" ht="51" x14ac:dyDescent="0.2">
      <c r="A1474" s="529" t="s">
        <v>11716</v>
      </c>
      <c r="B1474" s="530" t="s">
        <v>11717</v>
      </c>
      <c r="C1474" s="529" t="s">
        <v>8171</v>
      </c>
      <c r="D1474" s="532">
        <v>264</v>
      </c>
      <c r="E1474" s="532"/>
      <c r="F1474" s="532">
        <v>264</v>
      </c>
      <c r="G1474" s="533" t="s">
        <v>5542</v>
      </c>
      <c r="I1474" s="529" t="s">
        <v>11718</v>
      </c>
      <c r="J1474" s="529" t="s">
        <v>5916</v>
      </c>
      <c r="K1474" s="531"/>
      <c r="L1474" s="559"/>
    </row>
    <row r="1475" spans="1:12" customFormat="1" ht="38.25" x14ac:dyDescent="0.2">
      <c r="A1475" s="529" t="s">
        <v>11719</v>
      </c>
      <c r="B1475" s="530" t="s">
        <v>5927</v>
      </c>
      <c r="C1475" s="529" t="s">
        <v>8171</v>
      </c>
      <c r="D1475" s="532">
        <v>1959.93</v>
      </c>
      <c r="E1475" s="532"/>
      <c r="F1475" s="532">
        <v>1959.93</v>
      </c>
      <c r="G1475" s="533" t="s">
        <v>5928</v>
      </c>
      <c r="I1475" s="529" t="s">
        <v>11720</v>
      </c>
      <c r="J1475" s="529" t="s">
        <v>5926</v>
      </c>
      <c r="K1475" s="531"/>
      <c r="L1475" s="559"/>
    </row>
    <row r="1476" spans="1:12" customFormat="1" ht="25.5" x14ac:dyDescent="0.2">
      <c r="A1476" s="529" t="s">
        <v>11721</v>
      </c>
      <c r="B1476" s="530" t="s">
        <v>5931</v>
      </c>
      <c r="C1476" s="529" t="s">
        <v>8171</v>
      </c>
      <c r="D1476" s="532">
        <v>1085.8</v>
      </c>
      <c r="E1476" s="532"/>
      <c r="F1476" s="532">
        <v>1085.8</v>
      </c>
      <c r="G1476" s="533" t="s">
        <v>5932</v>
      </c>
      <c r="I1476" s="529" t="s">
        <v>11722</v>
      </c>
      <c r="J1476" s="529" t="s">
        <v>5930</v>
      </c>
      <c r="K1476" s="531"/>
      <c r="L1476" s="559"/>
    </row>
    <row r="1477" spans="1:12" customFormat="1" ht="114.75" x14ac:dyDescent="0.2">
      <c r="A1477" s="529" t="s">
        <v>11723</v>
      </c>
      <c r="B1477" s="530" t="s">
        <v>11724</v>
      </c>
      <c r="C1477" s="529" t="s">
        <v>8171</v>
      </c>
      <c r="D1477" s="532">
        <v>50281.35</v>
      </c>
      <c r="E1477" s="532"/>
      <c r="F1477" s="532">
        <v>50281.35</v>
      </c>
      <c r="G1477" s="533" t="s">
        <v>11725</v>
      </c>
      <c r="I1477" s="529" t="s">
        <v>11726</v>
      </c>
      <c r="J1477" s="529" t="s">
        <v>5934</v>
      </c>
      <c r="K1477" s="531"/>
      <c r="L1477" s="559"/>
    </row>
    <row r="1478" spans="1:12" customFormat="1" ht="140.25" x14ac:dyDescent="0.2">
      <c r="A1478" s="529" t="s">
        <v>11727</v>
      </c>
      <c r="B1478" s="530" t="s">
        <v>11728</v>
      </c>
      <c r="C1478" s="529" t="s">
        <v>8171</v>
      </c>
      <c r="D1478" s="532">
        <v>46720.74</v>
      </c>
      <c r="E1478" s="532"/>
      <c r="F1478" s="532">
        <v>46720.74</v>
      </c>
      <c r="G1478" s="533" t="s">
        <v>11729</v>
      </c>
      <c r="I1478" s="529" t="s">
        <v>11730</v>
      </c>
      <c r="J1478" s="529" t="s">
        <v>5938</v>
      </c>
      <c r="K1478" s="531"/>
      <c r="L1478" s="559"/>
    </row>
    <row r="1479" spans="1:12" customFormat="1" ht="102" x14ac:dyDescent="0.2">
      <c r="A1479" s="529" t="s">
        <v>11731</v>
      </c>
      <c r="B1479" s="530" t="s">
        <v>11732</v>
      </c>
      <c r="C1479" s="529" t="s">
        <v>8171</v>
      </c>
      <c r="D1479" s="532">
        <v>40985.9</v>
      </c>
      <c r="E1479" s="532"/>
      <c r="F1479" s="532">
        <v>40985.9</v>
      </c>
      <c r="G1479" s="533" t="s">
        <v>5944</v>
      </c>
      <c r="I1479" s="529" t="s">
        <v>11733</v>
      </c>
      <c r="J1479" s="529" t="s">
        <v>5942</v>
      </c>
      <c r="K1479" s="531"/>
      <c r="L1479" s="559"/>
    </row>
    <row r="1480" spans="1:12" customFormat="1" ht="140.25" x14ac:dyDescent="0.2">
      <c r="A1480" s="529" t="s">
        <v>11734</v>
      </c>
      <c r="B1480" s="530" t="s">
        <v>11735</v>
      </c>
      <c r="C1480" s="529" t="s">
        <v>8171</v>
      </c>
      <c r="D1480" s="532">
        <v>50337.74</v>
      </c>
      <c r="E1480" s="532"/>
      <c r="F1480" s="532">
        <v>50337.74</v>
      </c>
      <c r="G1480" s="533" t="s">
        <v>5948</v>
      </c>
      <c r="I1480" s="529" t="s">
        <v>11736</v>
      </c>
      <c r="J1480" s="529" t="s">
        <v>5946</v>
      </c>
      <c r="K1480" s="531"/>
      <c r="L1480" s="559"/>
    </row>
    <row r="1481" spans="1:12" customFormat="1" ht="114.75" x14ac:dyDescent="0.2">
      <c r="A1481" s="529" t="s">
        <v>11737</v>
      </c>
      <c r="B1481" s="530" t="s">
        <v>5951</v>
      </c>
      <c r="C1481" s="529" t="s">
        <v>8171</v>
      </c>
      <c r="D1481" s="532">
        <v>20002.46</v>
      </c>
      <c r="E1481" s="532"/>
      <c r="F1481" s="532">
        <v>20002.46</v>
      </c>
      <c r="G1481" s="533" t="s">
        <v>5952</v>
      </c>
      <c r="I1481" s="529" t="s">
        <v>11738</v>
      </c>
      <c r="J1481" s="529" t="s">
        <v>5950</v>
      </c>
      <c r="K1481" s="531"/>
      <c r="L1481" s="559"/>
    </row>
    <row r="1482" spans="1:12" customFormat="1" ht="114.75" x14ac:dyDescent="0.2">
      <c r="A1482" s="529" t="s">
        <v>11739</v>
      </c>
      <c r="B1482" s="530" t="s">
        <v>5955</v>
      </c>
      <c r="C1482" s="529" t="s">
        <v>8171</v>
      </c>
      <c r="D1482" s="532">
        <v>17348.64</v>
      </c>
      <c r="E1482" s="532"/>
      <c r="F1482" s="532">
        <v>17348.64</v>
      </c>
      <c r="G1482" s="533" t="s">
        <v>5959</v>
      </c>
      <c r="I1482" s="529" t="s">
        <v>11740</v>
      </c>
      <c r="J1482" s="529" t="s">
        <v>5954</v>
      </c>
      <c r="K1482" s="531"/>
      <c r="L1482" s="559"/>
    </row>
    <row r="1483" spans="1:12" customFormat="1" ht="153" x14ac:dyDescent="0.2">
      <c r="A1483" s="529" t="s">
        <v>11741</v>
      </c>
      <c r="B1483" s="530" t="s">
        <v>5962</v>
      </c>
      <c r="C1483" s="529" t="s">
        <v>8171</v>
      </c>
      <c r="D1483" s="532">
        <v>12403.56</v>
      </c>
      <c r="E1483" s="532"/>
      <c r="F1483" s="532">
        <v>12403.56</v>
      </c>
      <c r="G1483" s="533" t="s">
        <v>5963</v>
      </c>
      <c r="I1483" s="529" t="s">
        <v>11742</v>
      </c>
      <c r="J1483" s="529" t="s">
        <v>5961</v>
      </c>
      <c r="K1483" s="531"/>
      <c r="L1483" s="559"/>
    </row>
    <row r="1484" spans="1:12" customFormat="1" ht="89.25" x14ac:dyDescent="0.2">
      <c r="A1484" s="529" t="s">
        <v>11743</v>
      </c>
      <c r="B1484" s="530" t="s">
        <v>11744</v>
      </c>
      <c r="C1484" s="529" t="s">
        <v>8171</v>
      </c>
      <c r="D1484" s="532">
        <v>4453.3599999999997</v>
      </c>
      <c r="E1484" s="532"/>
      <c r="F1484" s="532">
        <v>4453.3599999999997</v>
      </c>
      <c r="G1484" s="533" t="s">
        <v>11745</v>
      </c>
      <c r="I1484" s="529" t="s">
        <v>11746</v>
      </c>
      <c r="J1484" s="529" t="s">
        <v>12551</v>
      </c>
      <c r="K1484" s="531"/>
      <c r="L1484" s="559"/>
    </row>
    <row r="1485" spans="1:12" customFormat="1" ht="38.25" x14ac:dyDescent="0.2">
      <c r="A1485" s="529" t="s">
        <v>11747</v>
      </c>
      <c r="B1485" s="530" t="s">
        <v>11748</v>
      </c>
      <c r="C1485" s="529" t="s">
        <v>641</v>
      </c>
      <c r="D1485" s="532">
        <v>53.16</v>
      </c>
      <c r="E1485" s="532"/>
      <c r="F1485" s="532">
        <v>53.16</v>
      </c>
      <c r="G1485" s="533" t="s">
        <v>11749</v>
      </c>
      <c r="I1485" s="529" t="s">
        <v>11750</v>
      </c>
      <c r="J1485" s="529" t="s">
        <v>12552</v>
      </c>
      <c r="K1485" s="531"/>
      <c r="L1485" s="559"/>
    </row>
    <row r="1486" spans="1:12" customFormat="1" ht="76.5" x14ac:dyDescent="0.2">
      <c r="A1486" s="529" t="s">
        <v>11751</v>
      </c>
      <c r="B1486" s="530" t="s">
        <v>11752</v>
      </c>
      <c r="C1486" s="529" t="s">
        <v>8171</v>
      </c>
      <c r="D1486" s="532">
        <v>11679.67</v>
      </c>
      <c r="E1486" s="532"/>
      <c r="F1486" s="532">
        <v>11679.67</v>
      </c>
      <c r="G1486" s="533" t="s">
        <v>11753</v>
      </c>
      <c r="I1486" s="529" t="s">
        <v>11754</v>
      </c>
      <c r="J1486" s="529" t="s">
        <v>12553</v>
      </c>
      <c r="K1486" s="531"/>
      <c r="L1486" s="559"/>
    </row>
    <row r="1487" spans="1:12" customFormat="1" ht="51" x14ac:dyDescent="0.2">
      <c r="A1487" s="529" t="s">
        <v>11755</v>
      </c>
      <c r="B1487" s="530" t="s">
        <v>5966</v>
      </c>
      <c r="C1487" s="529" t="s">
        <v>8171</v>
      </c>
      <c r="D1487" s="532">
        <v>872.3</v>
      </c>
      <c r="E1487" s="532"/>
      <c r="F1487" s="532">
        <v>872.3</v>
      </c>
      <c r="G1487" s="533" t="s">
        <v>11756</v>
      </c>
      <c r="I1487" s="529" t="s">
        <v>11757</v>
      </c>
      <c r="J1487" s="529" t="s">
        <v>5965</v>
      </c>
      <c r="K1487" s="531"/>
      <c r="L1487" s="559"/>
    </row>
    <row r="1488" spans="1:12" customFormat="1" ht="76.5" x14ac:dyDescent="0.2">
      <c r="A1488" s="529" t="s">
        <v>11758</v>
      </c>
      <c r="B1488" s="530" t="s">
        <v>11759</v>
      </c>
      <c r="C1488" s="529" t="s">
        <v>8171</v>
      </c>
      <c r="D1488" s="532">
        <v>286.7</v>
      </c>
      <c r="E1488" s="532"/>
      <c r="F1488" s="532">
        <v>286.7</v>
      </c>
      <c r="G1488" s="533" t="s">
        <v>11760</v>
      </c>
      <c r="I1488" s="529" t="s">
        <v>11761</v>
      </c>
      <c r="J1488" s="529" t="s">
        <v>5969</v>
      </c>
      <c r="K1488" s="531"/>
      <c r="L1488" s="559"/>
    </row>
    <row r="1489" spans="1:12" customFormat="1" ht="76.5" x14ac:dyDescent="0.2">
      <c r="A1489" s="529" t="s">
        <v>11762</v>
      </c>
      <c r="B1489" s="530" t="s">
        <v>11763</v>
      </c>
      <c r="C1489" s="529" t="s">
        <v>8171</v>
      </c>
      <c r="D1489" s="532">
        <v>347.7</v>
      </c>
      <c r="E1489" s="532"/>
      <c r="F1489" s="532">
        <v>347.7</v>
      </c>
      <c r="G1489" s="533" t="s">
        <v>11764</v>
      </c>
      <c r="I1489" s="529" t="s">
        <v>11765</v>
      </c>
      <c r="J1489" s="529" t="s">
        <v>5973</v>
      </c>
      <c r="K1489" s="531"/>
      <c r="L1489" s="559"/>
    </row>
    <row r="1490" spans="1:12" customFormat="1" ht="89.25" x14ac:dyDescent="0.2">
      <c r="A1490" s="529" t="s">
        <v>11766</v>
      </c>
      <c r="B1490" s="530" t="s">
        <v>11767</v>
      </c>
      <c r="C1490" s="529" t="s">
        <v>8171</v>
      </c>
      <c r="D1490" s="532">
        <v>39.04</v>
      </c>
      <c r="E1490" s="532"/>
      <c r="F1490" s="532">
        <v>39.04</v>
      </c>
      <c r="G1490" s="533" t="s">
        <v>11768</v>
      </c>
      <c r="I1490" s="529" t="s">
        <v>11769</v>
      </c>
      <c r="J1490" s="529" t="s">
        <v>5977</v>
      </c>
      <c r="K1490" s="531"/>
      <c r="L1490" s="559"/>
    </row>
    <row r="1491" spans="1:12" customFormat="1" ht="89.25" x14ac:dyDescent="0.2">
      <c r="A1491" s="529" t="s">
        <v>11770</v>
      </c>
      <c r="B1491" s="530" t="s">
        <v>11771</v>
      </c>
      <c r="C1491" s="529" t="s">
        <v>8171</v>
      </c>
      <c r="D1491" s="532">
        <v>40.700000000000003</v>
      </c>
      <c r="E1491" s="532"/>
      <c r="F1491" s="532">
        <v>40.700000000000003</v>
      </c>
      <c r="G1491" s="533" t="s">
        <v>11772</v>
      </c>
      <c r="I1491" s="529" t="s">
        <v>11773</v>
      </c>
      <c r="J1491" s="529" t="s">
        <v>5982</v>
      </c>
      <c r="K1491" s="531"/>
      <c r="L1491" s="559"/>
    </row>
    <row r="1492" spans="1:12" customFormat="1" ht="76.5" x14ac:dyDescent="0.2">
      <c r="A1492" s="529" t="s">
        <v>11774</v>
      </c>
      <c r="B1492" s="530" t="s">
        <v>5987</v>
      </c>
      <c r="C1492" s="529" t="s">
        <v>8171</v>
      </c>
      <c r="D1492" s="532">
        <v>129.35</v>
      </c>
      <c r="E1492" s="532"/>
      <c r="F1492" s="532">
        <v>129.35</v>
      </c>
      <c r="G1492" s="533" t="s">
        <v>5988</v>
      </c>
      <c r="I1492" s="529" t="s">
        <v>11775</v>
      </c>
      <c r="J1492" s="529" t="s">
        <v>5986</v>
      </c>
      <c r="K1492" s="531"/>
      <c r="L1492" s="559"/>
    </row>
    <row r="1493" spans="1:12" customFormat="1" ht="76.5" x14ac:dyDescent="0.2">
      <c r="A1493" s="529" t="s">
        <v>11776</v>
      </c>
      <c r="B1493" s="530" t="s">
        <v>5442</v>
      </c>
      <c r="C1493" s="529" t="s">
        <v>8171</v>
      </c>
      <c r="D1493" s="532">
        <v>90.31</v>
      </c>
      <c r="E1493" s="532"/>
      <c r="F1493" s="532">
        <v>90.31</v>
      </c>
      <c r="G1493" s="533" t="s">
        <v>5991</v>
      </c>
      <c r="I1493" s="529" t="s">
        <v>11777</v>
      </c>
      <c r="J1493" s="529" t="s">
        <v>5990</v>
      </c>
      <c r="K1493" s="531"/>
      <c r="L1493" s="559"/>
    </row>
    <row r="1494" spans="1:12" customFormat="1" ht="102" x14ac:dyDescent="0.2">
      <c r="A1494" s="529" t="s">
        <v>11778</v>
      </c>
      <c r="B1494" s="530" t="s">
        <v>11779</v>
      </c>
      <c r="C1494" s="529" t="s">
        <v>8171</v>
      </c>
      <c r="D1494" s="532">
        <v>141.36000000000001</v>
      </c>
      <c r="E1494" s="532"/>
      <c r="F1494" s="532">
        <v>141.36000000000001</v>
      </c>
      <c r="G1494" s="533" t="s">
        <v>5995</v>
      </c>
      <c r="I1494" s="529" t="s">
        <v>11780</v>
      </c>
      <c r="J1494" s="529" t="s">
        <v>5993</v>
      </c>
      <c r="K1494" s="531"/>
      <c r="L1494" s="559"/>
    </row>
    <row r="1495" spans="1:12" customFormat="1" ht="102" x14ac:dyDescent="0.2">
      <c r="A1495" s="529" t="s">
        <v>11781</v>
      </c>
      <c r="B1495" s="530" t="s">
        <v>11782</v>
      </c>
      <c r="C1495" s="529" t="s">
        <v>8171</v>
      </c>
      <c r="D1495" s="532">
        <v>247.81</v>
      </c>
      <c r="E1495" s="532"/>
      <c r="F1495" s="532">
        <v>247.81</v>
      </c>
      <c r="G1495" s="533" t="s">
        <v>5999</v>
      </c>
      <c r="I1495" s="529" t="s">
        <v>11783</v>
      </c>
      <c r="J1495" s="529" t="s">
        <v>5997</v>
      </c>
      <c r="K1495" s="531"/>
      <c r="L1495" s="559"/>
    </row>
    <row r="1496" spans="1:12" customFormat="1" x14ac:dyDescent="0.2">
      <c r="A1496" s="529" t="s">
        <v>11784</v>
      </c>
      <c r="B1496" s="530" t="s">
        <v>5921</v>
      </c>
      <c r="C1496" s="529" t="s">
        <v>8171</v>
      </c>
      <c r="D1496" s="532">
        <v>176.9</v>
      </c>
      <c r="E1496" s="532"/>
      <c r="F1496" s="532">
        <v>176.9</v>
      </c>
      <c r="G1496" s="533" t="s">
        <v>6002</v>
      </c>
      <c r="I1496" s="529" t="s">
        <v>11785</v>
      </c>
      <c r="J1496" s="529" t="s">
        <v>6001</v>
      </c>
      <c r="K1496" s="531"/>
      <c r="L1496" s="559"/>
    </row>
    <row r="1497" spans="1:12" customFormat="1" ht="25.5" x14ac:dyDescent="0.2">
      <c r="A1497" s="529" t="s">
        <v>11786</v>
      </c>
      <c r="B1497" s="530" t="s">
        <v>6005</v>
      </c>
      <c r="C1497" s="529" t="s">
        <v>8171</v>
      </c>
      <c r="D1497" s="532">
        <v>32.4</v>
      </c>
      <c r="E1497" s="532"/>
      <c r="F1497" s="532">
        <v>32.4</v>
      </c>
      <c r="G1497" s="533" t="s">
        <v>6006</v>
      </c>
      <c r="I1497" s="529" t="s">
        <v>11787</v>
      </c>
      <c r="J1497" s="529" t="s">
        <v>6004</v>
      </c>
      <c r="K1497" s="531"/>
      <c r="L1497" s="559"/>
    </row>
    <row r="1498" spans="1:12" customFormat="1" ht="38.25" x14ac:dyDescent="0.2">
      <c r="A1498" s="529" t="s">
        <v>11788</v>
      </c>
      <c r="B1498" s="530" t="s">
        <v>11789</v>
      </c>
      <c r="C1498" s="529" t="s">
        <v>8171</v>
      </c>
      <c r="D1498" s="532">
        <v>19.149999999999999</v>
      </c>
      <c r="E1498" s="532"/>
      <c r="F1498" s="532">
        <v>19.149999999999999</v>
      </c>
      <c r="G1498" s="533" t="s">
        <v>6006</v>
      </c>
      <c r="I1498" s="529" t="s">
        <v>11790</v>
      </c>
      <c r="J1498" s="529" t="s">
        <v>6008</v>
      </c>
      <c r="K1498" s="531"/>
      <c r="L1498" s="559"/>
    </row>
    <row r="1499" spans="1:12" customFormat="1" ht="38.25" x14ac:dyDescent="0.2">
      <c r="A1499" s="529" t="s">
        <v>11791</v>
      </c>
      <c r="B1499" s="530" t="s">
        <v>11792</v>
      </c>
      <c r="C1499" s="529" t="s">
        <v>8171</v>
      </c>
      <c r="D1499" s="532">
        <v>26.38</v>
      </c>
      <c r="E1499" s="532"/>
      <c r="F1499" s="532">
        <v>26.38</v>
      </c>
      <c r="G1499" s="533" t="s">
        <v>6006</v>
      </c>
      <c r="I1499" s="529" t="s">
        <v>11793</v>
      </c>
      <c r="J1499" s="529" t="s">
        <v>6011</v>
      </c>
      <c r="K1499" s="531"/>
      <c r="L1499" s="559"/>
    </row>
    <row r="1500" spans="1:12" customFormat="1" ht="25.5" x14ac:dyDescent="0.2">
      <c r="A1500" s="529" t="s">
        <v>11794</v>
      </c>
      <c r="B1500" s="530" t="s">
        <v>6015</v>
      </c>
      <c r="C1500" s="529" t="s">
        <v>8171</v>
      </c>
      <c r="D1500" s="532">
        <v>47.76</v>
      </c>
      <c r="E1500" s="532"/>
      <c r="F1500" s="532">
        <v>47.76</v>
      </c>
      <c r="G1500" s="533" t="s">
        <v>6006</v>
      </c>
      <c r="I1500" s="529" t="s">
        <v>11795</v>
      </c>
      <c r="J1500" s="529" t="s">
        <v>6014</v>
      </c>
      <c r="K1500" s="531"/>
      <c r="L1500" s="559"/>
    </row>
    <row r="1501" spans="1:12" customFormat="1" ht="38.25" x14ac:dyDescent="0.2">
      <c r="A1501" s="529" t="s">
        <v>11796</v>
      </c>
      <c r="B1501" s="530" t="s">
        <v>6018</v>
      </c>
      <c r="C1501" s="529" t="s">
        <v>8171</v>
      </c>
      <c r="D1501" s="532">
        <v>52.76</v>
      </c>
      <c r="E1501" s="532"/>
      <c r="F1501" s="532">
        <v>52.76</v>
      </c>
      <c r="G1501" s="533" t="s">
        <v>6006</v>
      </c>
      <c r="I1501" s="529" t="s">
        <v>11797</v>
      </c>
      <c r="J1501" s="529" t="s">
        <v>6017</v>
      </c>
      <c r="K1501" s="531"/>
      <c r="L1501" s="559"/>
    </row>
    <row r="1502" spans="1:12" customFormat="1" ht="38.25" x14ac:dyDescent="0.2">
      <c r="A1502" s="529" t="s">
        <v>11798</v>
      </c>
      <c r="B1502" s="530" t="s">
        <v>6021</v>
      </c>
      <c r="C1502" s="529" t="s">
        <v>8171</v>
      </c>
      <c r="D1502" s="532">
        <v>92.78</v>
      </c>
      <c r="E1502" s="532"/>
      <c r="F1502" s="532">
        <v>92.78</v>
      </c>
      <c r="G1502" s="533" t="s">
        <v>6006</v>
      </c>
      <c r="I1502" s="529" t="s">
        <v>11799</v>
      </c>
      <c r="J1502" s="529" t="s">
        <v>6020</v>
      </c>
      <c r="K1502" s="531"/>
      <c r="L1502" s="559"/>
    </row>
    <row r="1503" spans="1:12" customFormat="1" ht="38.25" x14ac:dyDescent="0.2">
      <c r="A1503" s="529" t="s">
        <v>11800</v>
      </c>
      <c r="B1503" s="530" t="s">
        <v>6024</v>
      </c>
      <c r="C1503" s="529" t="s">
        <v>8171</v>
      </c>
      <c r="D1503" s="532">
        <v>22.87</v>
      </c>
      <c r="E1503" s="532"/>
      <c r="F1503" s="532">
        <v>22.87</v>
      </c>
      <c r="G1503" s="533" t="s">
        <v>6025</v>
      </c>
      <c r="I1503" s="529" t="s">
        <v>11801</v>
      </c>
      <c r="J1503" s="529" t="s">
        <v>6023</v>
      </c>
      <c r="K1503" s="531"/>
      <c r="L1503" s="559"/>
    </row>
    <row r="1504" spans="1:12" customFormat="1" ht="38.25" x14ac:dyDescent="0.2">
      <c r="A1504" s="529" t="s">
        <v>11802</v>
      </c>
      <c r="B1504" s="530" t="s">
        <v>11803</v>
      </c>
      <c r="C1504" s="529" t="s">
        <v>8171</v>
      </c>
      <c r="D1504" s="532">
        <v>12.39</v>
      </c>
      <c r="E1504" s="532"/>
      <c r="F1504" s="532">
        <v>12.39</v>
      </c>
      <c r="G1504" s="533" t="s">
        <v>6029</v>
      </c>
      <c r="I1504" s="529" t="s">
        <v>11804</v>
      </c>
      <c r="J1504" s="529" t="s">
        <v>6027</v>
      </c>
      <c r="K1504" s="531"/>
      <c r="L1504" s="559"/>
    </row>
    <row r="1505" spans="1:12" customFormat="1" ht="38.25" x14ac:dyDescent="0.2">
      <c r="A1505" s="529" t="s">
        <v>11805</v>
      </c>
      <c r="B1505" s="530" t="s">
        <v>11806</v>
      </c>
      <c r="C1505" s="529" t="s">
        <v>8171</v>
      </c>
      <c r="D1505" s="532">
        <v>19.39</v>
      </c>
      <c r="E1505" s="532"/>
      <c r="F1505" s="532">
        <v>19.39</v>
      </c>
      <c r="G1505" s="533" t="s">
        <v>6033</v>
      </c>
      <c r="I1505" s="529" t="s">
        <v>11807</v>
      </c>
      <c r="J1505" s="529" t="s">
        <v>6031</v>
      </c>
      <c r="K1505" s="531"/>
      <c r="L1505" s="559"/>
    </row>
    <row r="1506" spans="1:12" customFormat="1" ht="38.25" x14ac:dyDescent="0.2">
      <c r="A1506" s="529" t="s">
        <v>11808</v>
      </c>
      <c r="B1506" s="530" t="s">
        <v>6036</v>
      </c>
      <c r="C1506" s="529" t="s">
        <v>8171</v>
      </c>
      <c r="D1506" s="532">
        <v>35.44</v>
      </c>
      <c r="E1506" s="532"/>
      <c r="F1506" s="532">
        <v>35.44</v>
      </c>
      <c r="G1506" s="533" t="s">
        <v>6037</v>
      </c>
      <c r="I1506" s="529" t="s">
        <v>11809</v>
      </c>
      <c r="J1506" s="529" t="s">
        <v>6035</v>
      </c>
      <c r="K1506" s="531"/>
      <c r="L1506" s="559"/>
    </row>
    <row r="1507" spans="1:12" customFormat="1" ht="38.25" x14ac:dyDescent="0.2">
      <c r="A1507" s="529" t="s">
        <v>11810</v>
      </c>
      <c r="B1507" s="530" t="s">
        <v>6040</v>
      </c>
      <c r="C1507" s="529" t="s">
        <v>8171</v>
      </c>
      <c r="D1507" s="532">
        <v>42.98</v>
      </c>
      <c r="E1507" s="532"/>
      <c r="F1507" s="532">
        <v>42.98</v>
      </c>
      <c r="G1507" s="533" t="s">
        <v>6041</v>
      </c>
      <c r="I1507" s="529" t="s">
        <v>11811</v>
      </c>
      <c r="J1507" s="529" t="s">
        <v>6039</v>
      </c>
      <c r="K1507" s="531"/>
      <c r="L1507" s="559"/>
    </row>
    <row r="1508" spans="1:12" customFormat="1" ht="38.25" x14ac:dyDescent="0.2">
      <c r="A1508" s="529" t="s">
        <v>11812</v>
      </c>
      <c r="B1508" s="530" t="s">
        <v>6044</v>
      </c>
      <c r="C1508" s="529" t="s">
        <v>8171</v>
      </c>
      <c r="D1508" s="532">
        <v>77.290000000000006</v>
      </c>
      <c r="E1508" s="532"/>
      <c r="F1508" s="532">
        <v>77.290000000000006</v>
      </c>
      <c r="G1508" s="533" t="s">
        <v>6045</v>
      </c>
      <c r="I1508" s="529" t="s">
        <v>11813</v>
      </c>
      <c r="J1508" s="529" t="s">
        <v>6043</v>
      </c>
      <c r="K1508" s="531"/>
      <c r="L1508" s="559"/>
    </row>
    <row r="1509" spans="1:12" customFormat="1" ht="38.25" x14ac:dyDescent="0.2">
      <c r="A1509" s="529" t="s">
        <v>11814</v>
      </c>
      <c r="B1509" s="530" t="s">
        <v>11815</v>
      </c>
      <c r="C1509" s="529" t="s">
        <v>8171</v>
      </c>
      <c r="D1509" s="532">
        <v>3.75</v>
      </c>
      <c r="E1509" s="532"/>
      <c r="F1509" s="532">
        <v>3.75</v>
      </c>
      <c r="G1509" s="533" t="s">
        <v>6048</v>
      </c>
      <c r="I1509" s="529" t="s">
        <v>11816</v>
      </c>
      <c r="J1509" s="529" t="s">
        <v>6047</v>
      </c>
      <c r="K1509" s="531"/>
      <c r="L1509" s="559"/>
    </row>
    <row r="1510" spans="1:12" customFormat="1" ht="38.25" x14ac:dyDescent="0.2">
      <c r="A1510" s="529" t="s">
        <v>11817</v>
      </c>
      <c r="B1510" s="530" t="s">
        <v>11818</v>
      </c>
      <c r="C1510" s="529" t="s">
        <v>8171</v>
      </c>
      <c r="D1510" s="532">
        <v>3.75</v>
      </c>
      <c r="E1510" s="532"/>
      <c r="F1510" s="532">
        <v>3.75</v>
      </c>
      <c r="G1510" s="533" t="s">
        <v>6051</v>
      </c>
      <c r="I1510" s="529" t="s">
        <v>11819</v>
      </c>
      <c r="J1510" s="529" t="s">
        <v>6050</v>
      </c>
      <c r="K1510" s="531"/>
      <c r="L1510" s="559"/>
    </row>
    <row r="1511" spans="1:12" customFormat="1" ht="38.25" x14ac:dyDescent="0.2">
      <c r="A1511" s="529" t="s">
        <v>11820</v>
      </c>
      <c r="B1511" s="530" t="s">
        <v>6054</v>
      </c>
      <c r="C1511" s="529" t="s">
        <v>8171</v>
      </c>
      <c r="D1511" s="532">
        <v>435.2</v>
      </c>
      <c r="E1511" s="532"/>
      <c r="F1511" s="532">
        <v>435.2</v>
      </c>
      <c r="G1511" s="533" t="s">
        <v>6055</v>
      </c>
      <c r="I1511" s="529" t="s">
        <v>11821</v>
      </c>
      <c r="J1511" s="529" t="s">
        <v>6053</v>
      </c>
      <c r="K1511" s="531"/>
      <c r="L1511" s="559"/>
    </row>
    <row r="1512" spans="1:12" customFormat="1" ht="25.5" x14ac:dyDescent="0.2">
      <c r="A1512" s="529" t="s">
        <v>11822</v>
      </c>
      <c r="B1512" s="530" t="s">
        <v>6058</v>
      </c>
      <c r="C1512" s="529" t="s">
        <v>8171</v>
      </c>
      <c r="D1512" s="532">
        <v>584.38</v>
      </c>
      <c r="E1512" s="532"/>
      <c r="F1512" s="532">
        <v>584.38</v>
      </c>
      <c r="G1512" s="533" t="s">
        <v>6059</v>
      </c>
      <c r="I1512" s="529" t="s">
        <v>11823</v>
      </c>
      <c r="J1512" s="529" t="s">
        <v>6057</v>
      </c>
      <c r="K1512" s="531"/>
      <c r="L1512" s="559"/>
    </row>
    <row r="1513" spans="1:12" customFormat="1" ht="38.25" x14ac:dyDescent="0.2">
      <c r="A1513" s="529" t="s">
        <v>11824</v>
      </c>
      <c r="B1513" s="530" t="s">
        <v>6062</v>
      </c>
      <c r="C1513" s="529" t="s">
        <v>8171</v>
      </c>
      <c r="D1513" s="532">
        <v>1037.54</v>
      </c>
      <c r="E1513" s="532"/>
      <c r="F1513" s="532">
        <v>1037.54</v>
      </c>
      <c r="G1513" s="533" t="s">
        <v>6059</v>
      </c>
      <c r="I1513" s="529" t="s">
        <v>11825</v>
      </c>
      <c r="J1513" s="529" t="s">
        <v>6061</v>
      </c>
      <c r="K1513" s="531"/>
      <c r="L1513" s="559"/>
    </row>
    <row r="1514" spans="1:12" customFormat="1" ht="25.5" x14ac:dyDescent="0.2">
      <c r="A1514" s="529" t="s">
        <v>11826</v>
      </c>
      <c r="B1514" s="530" t="s">
        <v>6067</v>
      </c>
      <c r="C1514" s="529" t="s">
        <v>8171</v>
      </c>
      <c r="D1514" s="532">
        <v>791.78</v>
      </c>
      <c r="E1514" s="532"/>
      <c r="F1514" s="532">
        <v>791.78</v>
      </c>
      <c r="G1514" s="533" t="s">
        <v>6059</v>
      </c>
      <c r="I1514" s="529" t="s">
        <v>11827</v>
      </c>
      <c r="J1514" s="529" t="s">
        <v>6066</v>
      </c>
      <c r="K1514" s="531"/>
      <c r="L1514" s="559"/>
    </row>
    <row r="1515" spans="1:12" customFormat="1" ht="38.25" x14ac:dyDescent="0.2">
      <c r="A1515" s="529" t="s">
        <v>11828</v>
      </c>
      <c r="B1515" s="530" t="s">
        <v>11829</v>
      </c>
      <c r="C1515" s="529" t="s">
        <v>8171</v>
      </c>
      <c r="D1515" s="532">
        <v>208.92</v>
      </c>
      <c r="E1515" s="532"/>
      <c r="F1515" s="532">
        <v>208.92</v>
      </c>
      <c r="G1515" s="533" t="s">
        <v>11830</v>
      </c>
      <c r="I1515" s="529" t="s">
        <v>11831</v>
      </c>
      <c r="J1515" s="529" t="s">
        <v>12554</v>
      </c>
      <c r="K1515" s="531"/>
      <c r="L1515" s="559"/>
    </row>
    <row r="1516" spans="1:12" customFormat="1" ht="63.75" x14ac:dyDescent="0.2">
      <c r="A1516" s="529" t="s">
        <v>11832</v>
      </c>
      <c r="B1516" s="530" t="s">
        <v>11833</v>
      </c>
      <c r="C1516" s="529" t="s">
        <v>8171</v>
      </c>
      <c r="D1516" s="532">
        <v>50</v>
      </c>
      <c r="E1516" s="532"/>
      <c r="F1516" s="532">
        <v>50</v>
      </c>
      <c r="G1516" s="535" t="s">
        <v>11834</v>
      </c>
      <c r="I1516" s="529" t="s">
        <v>11835</v>
      </c>
      <c r="J1516" s="529" t="s">
        <v>12555</v>
      </c>
      <c r="K1516" s="531"/>
      <c r="L1516" s="559"/>
    </row>
    <row r="1517" spans="1:12" customFormat="1" ht="114.75" x14ac:dyDescent="0.2">
      <c r="A1517" s="529" t="s">
        <v>11836</v>
      </c>
      <c r="B1517" s="530" t="s">
        <v>5450</v>
      </c>
      <c r="C1517" s="529" t="s">
        <v>8171</v>
      </c>
      <c r="D1517" s="532">
        <v>2001.03</v>
      </c>
      <c r="E1517" s="532"/>
      <c r="F1517" s="532">
        <v>2001.03</v>
      </c>
      <c r="G1517" s="533" t="s">
        <v>6073</v>
      </c>
      <c r="I1517" s="529" t="s">
        <v>11837</v>
      </c>
      <c r="J1517" s="529" t="s">
        <v>6072</v>
      </c>
      <c r="K1517" s="531"/>
      <c r="L1517" s="559"/>
    </row>
    <row r="1518" spans="1:12" customFormat="1" ht="38.25" x14ac:dyDescent="0.2">
      <c r="A1518" s="529" t="s">
        <v>11838</v>
      </c>
      <c r="B1518" s="530" t="s">
        <v>11839</v>
      </c>
      <c r="C1518" s="529" t="s">
        <v>8171</v>
      </c>
      <c r="D1518" s="532">
        <v>320.73</v>
      </c>
      <c r="E1518" s="532"/>
      <c r="F1518" s="532">
        <v>320.73</v>
      </c>
      <c r="G1518" s="533" t="s">
        <v>6077</v>
      </c>
      <c r="I1518" s="529" t="s">
        <v>11840</v>
      </c>
      <c r="J1518" s="529" t="s">
        <v>6075</v>
      </c>
      <c r="K1518" s="531"/>
      <c r="L1518" s="559"/>
    </row>
    <row r="1519" spans="1:12" customFormat="1" ht="51" x14ac:dyDescent="0.2">
      <c r="A1519" s="529" t="s">
        <v>11841</v>
      </c>
      <c r="B1519" s="530" t="s">
        <v>5458</v>
      </c>
      <c r="C1519" s="529" t="s">
        <v>8171</v>
      </c>
      <c r="D1519" s="532">
        <v>53.42</v>
      </c>
      <c r="E1519" s="532"/>
      <c r="F1519" s="532">
        <v>53.42</v>
      </c>
      <c r="G1519" s="533" t="s">
        <v>6081</v>
      </c>
      <c r="I1519" s="529" t="s">
        <v>11842</v>
      </c>
      <c r="J1519" s="529" t="s">
        <v>6079</v>
      </c>
      <c r="K1519" s="531"/>
      <c r="L1519" s="559"/>
    </row>
    <row r="1520" spans="1:12" customFormat="1" ht="25.5" x14ac:dyDescent="0.2">
      <c r="A1520" s="529" t="s">
        <v>11843</v>
      </c>
      <c r="B1520" s="530" t="s">
        <v>5462</v>
      </c>
      <c r="C1520" s="529" t="s">
        <v>8171</v>
      </c>
      <c r="D1520" s="532">
        <v>63.71</v>
      </c>
      <c r="E1520" s="532"/>
      <c r="F1520" s="532">
        <v>63.71</v>
      </c>
      <c r="G1520" s="533" t="s">
        <v>6085</v>
      </c>
      <c r="I1520" s="529" t="s">
        <v>11844</v>
      </c>
      <c r="J1520" s="529" t="s">
        <v>6083</v>
      </c>
      <c r="K1520" s="531"/>
      <c r="L1520" s="559"/>
    </row>
    <row r="1521" spans="1:12" customFormat="1" ht="25.5" x14ac:dyDescent="0.2">
      <c r="A1521" s="529" t="s">
        <v>11845</v>
      </c>
      <c r="B1521" s="530" t="s">
        <v>6088</v>
      </c>
      <c r="C1521" s="529" t="s">
        <v>8171</v>
      </c>
      <c r="D1521" s="532">
        <v>63.71</v>
      </c>
      <c r="E1521" s="532"/>
      <c r="F1521" s="532">
        <v>63.71</v>
      </c>
      <c r="G1521" s="533" t="s">
        <v>6089</v>
      </c>
      <c r="I1521" s="529" t="s">
        <v>11846</v>
      </c>
      <c r="J1521" s="529" t="s">
        <v>6087</v>
      </c>
      <c r="K1521" s="531"/>
      <c r="L1521" s="559"/>
    </row>
    <row r="1522" spans="1:12" customFormat="1" ht="38.25" x14ac:dyDescent="0.2">
      <c r="A1522" s="529" t="s">
        <v>11847</v>
      </c>
      <c r="B1522" s="530" t="s">
        <v>11848</v>
      </c>
      <c r="C1522" s="529" t="s">
        <v>8171</v>
      </c>
      <c r="D1522" s="532">
        <v>63.71</v>
      </c>
      <c r="E1522" s="532"/>
      <c r="F1522" s="532">
        <v>63.71</v>
      </c>
      <c r="G1522" s="533" t="s">
        <v>6093</v>
      </c>
      <c r="I1522" s="529" t="s">
        <v>11849</v>
      </c>
      <c r="J1522" s="529" t="s">
        <v>6091</v>
      </c>
      <c r="K1522" s="531"/>
      <c r="L1522" s="559"/>
    </row>
    <row r="1523" spans="1:12" customFormat="1" ht="38.25" x14ac:dyDescent="0.2">
      <c r="A1523" s="529" t="s">
        <v>11850</v>
      </c>
      <c r="B1523" s="530" t="s">
        <v>5466</v>
      </c>
      <c r="C1523" s="529" t="s">
        <v>8171</v>
      </c>
      <c r="D1523" s="532">
        <v>60.19</v>
      </c>
      <c r="E1523" s="532"/>
      <c r="F1523" s="532">
        <v>60.19</v>
      </c>
      <c r="G1523" s="533" t="s">
        <v>6096</v>
      </c>
      <c r="I1523" s="529" t="s">
        <v>11851</v>
      </c>
      <c r="J1523" s="529" t="s">
        <v>6095</v>
      </c>
      <c r="K1523" s="531"/>
      <c r="L1523" s="559"/>
    </row>
    <row r="1524" spans="1:12" customFormat="1" ht="102" x14ac:dyDescent="0.2">
      <c r="A1524" s="529" t="s">
        <v>11852</v>
      </c>
      <c r="B1524" s="530" t="s">
        <v>5470</v>
      </c>
      <c r="C1524" s="529" t="s">
        <v>8171</v>
      </c>
      <c r="D1524" s="532">
        <v>60.19</v>
      </c>
      <c r="E1524" s="532"/>
      <c r="F1524" s="532">
        <v>60.19</v>
      </c>
      <c r="G1524" s="533" t="s">
        <v>5471</v>
      </c>
      <c r="I1524" s="529" t="s">
        <v>11853</v>
      </c>
      <c r="J1524" s="529" t="s">
        <v>6098</v>
      </c>
      <c r="K1524" s="531"/>
      <c r="L1524" s="559"/>
    </row>
    <row r="1525" spans="1:12" customFormat="1" ht="51" x14ac:dyDescent="0.2">
      <c r="A1525" s="529" t="s">
        <v>11854</v>
      </c>
      <c r="B1525" s="530" t="s">
        <v>5474</v>
      </c>
      <c r="C1525" s="529" t="s">
        <v>8171</v>
      </c>
      <c r="D1525" s="532">
        <v>64.05</v>
      </c>
      <c r="E1525" s="532"/>
      <c r="F1525" s="532">
        <v>64.05</v>
      </c>
      <c r="G1525" s="533" t="s">
        <v>5475</v>
      </c>
      <c r="I1525" s="529" t="s">
        <v>11855</v>
      </c>
      <c r="J1525" s="529" t="s">
        <v>6100</v>
      </c>
      <c r="K1525" s="531"/>
      <c r="L1525" s="559"/>
    </row>
    <row r="1526" spans="1:12" customFormat="1" ht="63.75" x14ac:dyDescent="0.2">
      <c r="A1526" s="529" t="s">
        <v>11856</v>
      </c>
      <c r="B1526" s="530" t="s">
        <v>5482</v>
      </c>
      <c r="C1526" s="529" t="s">
        <v>8171</v>
      </c>
      <c r="D1526" s="532">
        <v>598.61</v>
      </c>
      <c r="E1526" s="532"/>
      <c r="F1526" s="532">
        <v>598.61</v>
      </c>
      <c r="G1526" s="533" t="s">
        <v>5483</v>
      </c>
      <c r="I1526" s="529" t="s">
        <v>11857</v>
      </c>
      <c r="J1526" s="529" t="s">
        <v>6103</v>
      </c>
      <c r="K1526" s="531"/>
      <c r="L1526" s="559"/>
    </row>
    <row r="1527" spans="1:12" customFormat="1" ht="25.5" x14ac:dyDescent="0.2">
      <c r="A1527" s="529" t="s">
        <v>11858</v>
      </c>
      <c r="B1527" s="530" t="s">
        <v>5494</v>
      </c>
      <c r="C1527" s="529" t="s">
        <v>8171</v>
      </c>
      <c r="D1527" s="532">
        <v>26.37</v>
      </c>
      <c r="E1527" s="532"/>
      <c r="F1527" s="532">
        <v>26.37</v>
      </c>
      <c r="G1527" s="533" t="s">
        <v>5495</v>
      </c>
      <c r="I1527" s="529" t="s">
        <v>11859</v>
      </c>
      <c r="J1527" s="529" t="s">
        <v>5493</v>
      </c>
      <c r="K1527" s="531"/>
      <c r="L1527" s="559"/>
    </row>
    <row r="1528" spans="1:12" customFormat="1" ht="76.5" x14ac:dyDescent="0.2">
      <c r="A1528" s="529" t="s">
        <v>11860</v>
      </c>
      <c r="B1528" s="530" t="s">
        <v>6116</v>
      </c>
      <c r="C1528" s="529" t="s">
        <v>8171</v>
      </c>
      <c r="D1528" s="532">
        <v>274.5</v>
      </c>
      <c r="E1528" s="532"/>
      <c r="F1528" s="532">
        <v>274.5</v>
      </c>
      <c r="G1528" s="533" t="s">
        <v>11861</v>
      </c>
      <c r="I1528" s="529" t="s">
        <v>11862</v>
      </c>
      <c r="J1528" s="529" t="s">
        <v>6115</v>
      </c>
      <c r="K1528" s="531"/>
      <c r="L1528" s="559"/>
    </row>
    <row r="1529" spans="1:12" customFormat="1" ht="76.5" x14ac:dyDescent="0.2">
      <c r="A1529" s="529" t="s">
        <v>11863</v>
      </c>
      <c r="B1529" s="530" t="s">
        <v>11864</v>
      </c>
      <c r="C1529" s="529" t="s">
        <v>8171</v>
      </c>
      <c r="D1529" s="532">
        <v>2440</v>
      </c>
      <c r="E1529" s="532"/>
      <c r="F1529" s="532">
        <v>2440</v>
      </c>
      <c r="G1529" s="533" t="s">
        <v>11865</v>
      </c>
      <c r="I1529" s="529" t="s">
        <v>11866</v>
      </c>
      <c r="J1529" s="529" t="s">
        <v>12556</v>
      </c>
      <c r="K1529" s="531"/>
      <c r="L1529" s="559"/>
    </row>
    <row r="1530" spans="1:12" customFormat="1" ht="76.5" x14ac:dyDescent="0.2">
      <c r="A1530" s="529" t="s">
        <v>11867</v>
      </c>
      <c r="B1530" s="530" t="s">
        <v>11868</v>
      </c>
      <c r="C1530" s="529" t="s">
        <v>8171</v>
      </c>
      <c r="D1530" s="532">
        <v>3782</v>
      </c>
      <c r="E1530" s="532"/>
      <c r="F1530" s="532">
        <v>3782</v>
      </c>
      <c r="G1530" s="533" t="s">
        <v>11869</v>
      </c>
      <c r="I1530" s="529" t="s">
        <v>11870</v>
      </c>
      <c r="J1530" s="529" t="s">
        <v>12557</v>
      </c>
      <c r="K1530" s="531"/>
      <c r="L1530" s="559"/>
    </row>
    <row r="1531" spans="1:12" customFormat="1" ht="76.5" x14ac:dyDescent="0.2">
      <c r="A1531" s="529" t="s">
        <v>11871</v>
      </c>
      <c r="B1531" s="530" t="s">
        <v>11872</v>
      </c>
      <c r="C1531" s="529" t="s">
        <v>8171</v>
      </c>
      <c r="D1531" s="532">
        <v>2440</v>
      </c>
      <c r="E1531" s="532"/>
      <c r="F1531" s="532">
        <v>2440</v>
      </c>
      <c r="G1531" s="533" t="s">
        <v>11873</v>
      </c>
      <c r="I1531" s="529" t="s">
        <v>11874</v>
      </c>
      <c r="J1531" s="529" t="s">
        <v>12558</v>
      </c>
      <c r="K1531" s="531"/>
      <c r="L1531" s="559"/>
    </row>
    <row r="1532" spans="1:12" customFormat="1" ht="76.5" x14ac:dyDescent="0.2">
      <c r="A1532" s="529" t="s">
        <v>11875</v>
      </c>
      <c r="B1532" s="530" t="s">
        <v>11876</v>
      </c>
      <c r="C1532" s="529" t="s">
        <v>8171</v>
      </c>
      <c r="D1532" s="532">
        <v>3782</v>
      </c>
      <c r="E1532" s="532"/>
      <c r="F1532" s="532">
        <v>3782</v>
      </c>
      <c r="G1532" s="533" t="s">
        <v>11877</v>
      </c>
      <c r="I1532" s="529" t="s">
        <v>11878</v>
      </c>
      <c r="J1532" s="529" t="s">
        <v>12559</v>
      </c>
      <c r="K1532" s="531"/>
      <c r="L1532" s="559"/>
    </row>
    <row r="1533" spans="1:12" customFormat="1" ht="76.5" x14ac:dyDescent="0.2">
      <c r="A1533" s="529" t="s">
        <v>11879</v>
      </c>
      <c r="B1533" s="530" t="s">
        <v>11880</v>
      </c>
      <c r="C1533" s="529" t="s">
        <v>8171</v>
      </c>
      <c r="D1533" s="532">
        <v>4636</v>
      </c>
      <c r="E1533" s="532"/>
      <c r="F1533" s="532">
        <v>4636</v>
      </c>
      <c r="G1533" s="533" t="s">
        <v>11881</v>
      </c>
      <c r="I1533" s="529" t="s">
        <v>11882</v>
      </c>
      <c r="J1533" s="529" t="s">
        <v>12560</v>
      </c>
      <c r="K1533" s="531"/>
      <c r="L1533" s="559"/>
    </row>
    <row r="1534" spans="1:12" customFormat="1" ht="76.5" x14ac:dyDescent="0.2">
      <c r="A1534" s="529" t="s">
        <v>11883</v>
      </c>
      <c r="B1534" s="530" t="s">
        <v>11884</v>
      </c>
      <c r="C1534" s="529" t="s">
        <v>8171</v>
      </c>
      <c r="D1534" s="532">
        <v>4636</v>
      </c>
      <c r="E1534" s="532"/>
      <c r="F1534" s="532">
        <v>4636</v>
      </c>
      <c r="G1534" s="533" t="s">
        <v>11885</v>
      </c>
      <c r="I1534" s="529" t="s">
        <v>11886</v>
      </c>
      <c r="J1534" s="529" t="s">
        <v>12561</v>
      </c>
      <c r="K1534" s="531"/>
      <c r="L1534" s="559"/>
    </row>
    <row r="1535" spans="1:12" customFormat="1" ht="63.75" x14ac:dyDescent="0.2">
      <c r="A1535" s="529" t="s">
        <v>11887</v>
      </c>
      <c r="B1535" s="530" t="s">
        <v>11888</v>
      </c>
      <c r="C1535" s="529" t="s">
        <v>8171</v>
      </c>
      <c r="D1535" s="532">
        <v>579.5</v>
      </c>
      <c r="E1535" s="532"/>
      <c r="F1535" s="532">
        <v>579.5</v>
      </c>
      <c r="G1535" s="533" t="s">
        <v>11889</v>
      </c>
      <c r="I1535" s="529" t="s">
        <v>11890</v>
      </c>
      <c r="J1535" s="529" t="s">
        <v>12562</v>
      </c>
      <c r="K1535" s="531"/>
      <c r="L1535" s="559"/>
    </row>
    <row r="1536" spans="1:12" customFormat="1" ht="63.75" x14ac:dyDescent="0.2">
      <c r="A1536" s="529" t="s">
        <v>11891</v>
      </c>
      <c r="B1536" s="530" t="s">
        <v>11892</v>
      </c>
      <c r="C1536" s="529" t="s">
        <v>8171</v>
      </c>
      <c r="D1536" s="532">
        <v>915</v>
      </c>
      <c r="E1536" s="532"/>
      <c r="F1536" s="532">
        <v>915</v>
      </c>
      <c r="G1536" s="533" t="s">
        <v>11893</v>
      </c>
      <c r="I1536" s="529" t="s">
        <v>11894</v>
      </c>
      <c r="J1536" s="529" t="s">
        <v>12563</v>
      </c>
      <c r="K1536" s="531"/>
      <c r="L1536" s="559"/>
    </row>
    <row r="1537" spans="1:12" customFormat="1" ht="38.25" x14ac:dyDescent="0.2">
      <c r="A1537" s="529" t="s">
        <v>11895</v>
      </c>
      <c r="B1537" s="530" t="s">
        <v>6119</v>
      </c>
      <c r="C1537" s="529" t="s">
        <v>641</v>
      </c>
      <c r="D1537" s="532">
        <v>10.64</v>
      </c>
      <c r="E1537" s="532"/>
      <c r="F1537" s="532">
        <v>10.64</v>
      </c>
      <c r="G1537" s="533" t="s">
        <v>6120</v>
      </c>
      <c r="I1537" s="529" t="s">
        <v>11896</v>
      </c>
      <c r="J1537" s="529" t="s">
        <v>12564</v>
      </c>
      <c r="K1537" s="531"/>
      <c r="L1537" s="559"/>
    </row>
    <row r="1538" spans="1:12" customFormat="1" ht="38.25" x14ac:dyDescent="0.2">
      <c r="A1538" s="529" t="s">
        <v>11897</v>
      </c>
      <c r="B1538" s="530" t="s">
        <v>6123</v>
      </c>
      <c r="C1538" s="529" t="s">
        <v>641</v>
      </c>
      <c r="D1538" s="532">
        <v>11.76</v>
      </c>
      <c r="E1538" s="532"/>
      <c r="F1538" s="532">
        <v>11.76</v>
      </c>
      <c r="G1538" s="533" t="s">
        <v>6124</v>
      </c>
      <c r="I1538" s="529" t="s">
        <v>11898</v>
      </c>
      <c r="J1538" s="529" t="s">
        <v>12565</v>
      </c>
      <c r="K1538" s="531"/>
      <c r="L1538" s="559"/>
    </row>
    <row r="1539" spans="1:12" customFormat="1" ht="38.25" x14ac:dyDescent="0.2">
      <c r="A1539" s="529" t="s">
        <v>11899</v>
      </c>
      <c r="B1539" s="530" t="s">
        <v>11900</v>
      </c>
      <c r="C1539" s="529" t="s">
        <v>641</v>
      </c>
      <c r="D1539" s="532">
        <v>11.17</v>
      </c>
      <c r="E1539" s="532"/>
      <c r="F1539" s="532">
        <v>11.17</v>
      </c>
      <c r="G1539" s="533" t="s">
        <v>11901</v>
      </c>
      <c r="I1539" s="529" t="s">
        <v>11902</v>
      </c>
      <c r="J1539" s="529" t="s">
        <v>12566</v>
      </c>
      <c r="K1539" s="531"/>
      <c r="L1539" s="559"/>
    </row>
    <row r="1540" spans="1:12" customFormat="1" ht="25.5" x14ac:dyDescent="0.2">
      <c r="A1540" s="529" t="s">
        <v>11903</v>
      </c>
      <c r="B1540" s="530" t="s">
        <v>11904</v>
      </c>
      <c r="C1540" s="529" t="s">
        <v>8171</v>
      </c>
      <c r="D1540" s="532">
        <v>81.86</v>
      </c>
      <c r="E1540" s="532"/>
      <c r="F1540" s="532">
        <v>81.86</v>
      </c>
      <c r="G1540" s="533" t="s">
        <v>11905</v>
      </c>
      <c r="I1540" s="529" t="s">
        <v>11906</v>
      </c>
      <c r="J1540" s="529" t="s">
        <v>12567</v>
      </c>
      <c r="K1540" s="531"/>
      <c r="L1540" s="559"/>
    </row>
    <row r="1541" spans="1:12" customFormat="1" x14ac:dyDescent="0.2">
      <c r="A1541" s="529" t="s">
        <v>11907</v>
      </c>
      <c r="B1541" s="530" t="s">
        <v>11908</v>
      </c>
      <c r="C1541" s="529" t="s">
        <v>8171</v>
      </c>
      <c r="D1541" s="532">
        <v>162.24</v>
      </c>
      <c r="E1541" s="532"/>
      <c r="F1541" s="532">
        <v>162.24</v>
      </c>
      <c r="G1541" s="533" t="s">
        <v>11909</v>
      </c>
      <c r="I1541" s="529" t="s">
        <v>11910</v>
      </c>
      <c r="J1541" s="529" t="s">
        <v>12568</v>
      </c>
      <c r="K1541" s="531"/>
      <c r="L1541" s="559"/>
    </row>
    <row r="1542" spans="1:12" customFormat="1" ht="25.5" x14ac:dyDescent="0.2">
      <c r="A1542" s="529" t="s">
        <v>11911</v>
      </c>
      <c r="B1542" s="530" t="s">
        <v>11912</v>
      </c>
      <c r="C1542" s="529" t="s">
        <v>8171</v>
      </c>
      <c r="D1542" s="532">
        <v>120.95</v>
      </c>
      <c r="E1542" s="532"/>
      <c r="F1542" s="532">
        <v>120.95</v>
      </c>
      <c r="G1542" s="533" t="s">
        <v>11913</v>
      </c>
      <c r="I1542" s="529" t="s">
        <v>11914</v>
      </c>
      <c r="J1542" s="529" t="s">
        <v>12569</v>
      </c>
      <c r="K1542" s="531"/>
      <c r="L1542" s="559"/>
    </row>
    <row r="1543" spans="1:12" customFormat="1" ht="25.5" x14ac:dyDescent="0.2">
      <c r="A1543" s="529" t="s">
        <v>11915</v>
      </c>
      <c r="B1543" s="530" t="s">
        <v>11916</v>
      </c>
      <c r="C1543" s="529" t="s">
        <v>8171</v>
      </c>
      <c r="D1543" s="532">
        <v>48.48</v>
      </c>
      <c r="E1543" s="532"/>
      <c r="F1543" s="532">
        <v>48.48</v>
      </c>
      <c r="G1543" s="533" t="s">
        <v>11917</v>
      </c>
      <c r="I1543" s="529" t="s">
        <v>11918</v>
      </c>
      <c r="J1543" s="529" t="s">
        <v>12570</v>
      </c>
      <c r="K1543" s="531"/>
      <c r="L1543" s="559"/>
    </row>
    <row r="1544" spans="1:12" customFormat="1" x14ac:dyDescent="0.2">
      <c r="A1544" s="529" t="s">
        <v>11919</v>
      </c>
      <c r="B1544" s="530" t="s">
        <v>11920</v>
      </c>
      <c r="C1544" s="529" t="s">
        <v>8171</v>
      </c>
      <c r="D1544" s="532">
        <v>69.930000000000007</v>
      </c>
      <c r="E1544" s="532"/>
      <c r="F1544" s="532">
        <v>69.930000000000007</v>
      </c>
      <c r="G1544" s="533" t="s">
        <v>11921</v>
      </c>
      <c r="I1544" s="529" t="s">
        <v>11922</v>
      </c>
      <c r="J1544" s="529" t="s">
        <v>12571</v>
      </c>
      <c r="K1544" s="531"/>
      <c r="L1544" s="559"/>
    </row>
    <row r="1545" spans="1:12" customFormat="1" ht="25.5" x14ac:dyDescent="0.2">
      <c r="A1545" s="529" t="s">
        <v>11923</v>
      </c>
      <c r="B1545" s="530" t="s">
        <v>11924</v>
      </c>
      <c r="C1545" s="529" t="s">
        <v>8171</v>
      </c>
      <c r="D1545" s="532">
        <v>525.25</v>
      </c>
      <c r="E1545" s="532"/>
      <c r="F1545" s="532">
        <v>525.25</v>
      </c>
      <c r="G1545" s="533" t="s">
        <v>11925</v>
      </c>
      <c r="I1545" s="529" t="s">
        <v>11926</v>
      </c>
      <c r="J1545" s="529" t="s">
        <v>12572</v>
      </c>
      <c r="K1545" s="531"/>
      <c r="L1545" s="559"/>
    </row>
    <row r="1546" spans="1:12" customFormat="1" ht="38.25" x14ac:dyDescent="0.2">
      <c r="A1546" s="529" t="s">
        <v>11927</v>
      </c>
      <c r="B1546" s="530" t="s">
        <v>11928</v>
      </c>
      <c r="C1546" s="529" t="s">
        <v>8171</v>
      </c>
      <c r="D1546" s="532">
        <v>59.23</v>
      </c>
      <c r="E1546" s="532"/>
      <c r="F1546" s="532">
        <v>59.23</v>
      </c>
      <c r="G1546" s="533" t="s">
        <v>11929</v>
      </c>
      <c r="I1546" s="529" t="s">
        <v>11930</v>
      </c>
      <c r="J1546" s="529" t="s">
        <v>12573</v>
      </c>
      <c r="K1546" s="531"/>
      <c r="L1546" s="559"/>
    </row>
    <row r="1547" spans="1:12" customFormat="1" ht="25.5" x14ac:dyDescent="0.2">
      <c r="A1547" s="529" t="s">
        <v>11931</v>
      </c>
      <c r="B1547" s="530" t="s">
        <v>11932</v>
      </c>
      <c r="C1547" s="529" t="s">
        <v>8171</v>
      </c>
      <c r="D1547" s="532">
        <v>295.44</v>
      </c>
      <c r="E1547" s="532"/>
      <c r="F1547" s="532">
        <v>295.44</v>
      </c>
      <c r="G1547" s="533" t="s">
        <v>11933</v>
      </c>
      <c r="I1547" s="529" t="s">
        <v>11934</v>
      </c>
      <c r="J1547" s="529" t="s">
        <v>12574</v>
      </c>
      <c r="K1547" s="531"/>
      <c r="L1547" s="559"/>
    </row>
    <row r="1548" spans="1:12" customFormat="1" ht="25.5" x14ac:dyDescent="0.2">
      <c r="A1548" s="529" t="s">
        <v>11935</v>
      </c>
      <c r="B1548" s="530" t="s">
        <v>11936</v>
      </c>
      <c r="C1548" s="529" t="s">
        <v>8171</v>
      </c>
      <c r="D1548" s="532">
        <v>90.2</v>
      </c>
      <c r="E1548" s="532"/>
      <c r="F1548" s="532">
        <v>90.2</v>
      </c>
      <c r="G1548" s="533" t="s">
        <v>11937</v>
      </c>
      <c r="I1548" s="529" t="s">
        <v>11938</v>
      </c>
      <c r="J1548" s="529" t="s">
        <v>12575</v>
      </c>
      <c r="K1548" s="531"/>
      <c r="L1548" s="559"/>
    </row>
    <row r="1549" spans="1:12" customFormat="1" ht="89.25" x14ac:dyDescent="0.2">
      <c r="A1549" s="529" t="s">
        <v>11939</v>
      </c>
      <c r="B1549" s="574" t="s">
        <v>11940</v>
      </c>
      <c r="C1549" s="529" t="s">
        <v>7295</v>
      </c>
      <c r="D1549" s="532">
        <v>15.6</v>
      </c>
      <c r="E1549" s="532"/>
      <c r="F1549" s="532">
        <v>15.6</v>
      </c>
      <c r="G1549" s="533" t="s">
        <v>11941</v>
      </c>
      <c r="I1549" s="529" t="s">
        <v>11942</v>
      </c>
      <c r="J1549" s="529" t="s">
        <v>6142</v>
      </c>
      <c r="K1549" s="531"/>
      <c r="L1549" s="559"/>
    </row>
    <row r="1550" spans="1:12" customFormat="1" ht="25.5" x14ac:dyDescent="0.2">
      <c r="A1550" s="529" t="s">
        <v>11943</v>
      </c>
      <c r="B1550" s="530" t="s">
        <v>6155</v>
      </c>
      <c r="C1550" s="529" t="s">
        <v>7295</v>
      </c>
      <c r="D1550" s="532">
        <v>8.0500000000000007</v>
      </c>
      <c r="E1550" s="532"/>
      <c r="F1550" s="532">
        <v>8.0500000000000007</v>
      </c>
      <c r="G1550" s="533" t="s">
        <v>6156</v>
      </c>
      <c r="I1550" s="529" t="s">
        <v>11944</v>
      </c>
      <c r="J1550" s="529" t="s">
        <v>6154</v>
      </c>
      <c r="K1550" s="531"/>
      <c r="L1550" s="559"/>
    </row>
    <row r="1551" spans="1:12" customFormat="1" ht="25.5" x14ac:dyDescent="0.2">
      <c r="A1551" s="529" t="s">
        <v>11945</v>
      </c>
      <c r="B1551" s="530" t="s">
        <v>6159</v>
      </c>
      <c r="C1551" s="529" t="s">
        <v>276</v>
      </c>
      <c r="D1551" s="532">
        <v>8.0500000000000007</v>
      </c>
      <c r="E1551" s="532"/>
      <c r="F1551" s="532">
        <v>8.0500000000000007</v>
      </c>
      <c r="G1551" s="533" t="s">
        <v>6160</v>
      </c>
      <c r="I1551" s="529" t="s">
        <v>11946</v>
      </c>
      <c r="J1551" s="529" t="s">
        <v>6158</v>
      </c>
      <c r="K1551" s="531"/>
      <c r="L1551" s="559"/>
    </row>
    <row r="1552" spans="1:12" customFormat="1" ht="114.75" x14ac:dyDescent="0.2">
      <c r="A1552" s="529" t="s">
        <v>11947</v>
      </c>
      <c r="B1552" s="530" t="s">
        <v>6163</v>
      </c>
      <c r="C1552" s="529" t="s">
        <v>276</v>
      </c>
      <c r="D1552" s="532">
        <v>0.08</v>
      </c>
      <c r="E1552" s="568">
        <v>0.05</v>
      </c>
      <c r="F1552" s="568">
        <v>0.03</v>
      </c>
      <c r="G1552" s="533" t="s">
        <v>6164</v>
      </c>
      <c r="I1552" s="529" t="s">
        <v>11948</v>
      </c>
      <c r="J1552" s="529" t="s">
        <v>6162</v>
      </c>
      <c r="K1552" s="531"/>
      <c r="L1552" s="559"/>
    </row>
    <row r="1553" spans="1:12" customFormat="1" ht="38.25" x14ac:dyDescent="0.2">
      <c r="A1553" s="529" t="s">
        <v>11949</v>
      </c>
      <c r="B1553" s="530" t="s">
        <v>6167</v>
      </c>
      <c r="C1553" s="529" t="s">
        <v>616</v>
      </c>
      <c r="D1553" s="532">
        <v>7.05</v>
      </c>
      <c r="E1553" s="532"/>
      <c r="F1553" s="532">
        <v>7.05</v>
      </c>
      <c r="G1553" s="533" t="s">
        <v>6168</v>
      </c>
      <c r="I1553" s="529" t="s">
        <v>11950</v>
      </c>
      <c r="J1553" s="529" t="s">
        <v>6166</v>
      </c>
      <c r="K1553" s="531"/>
      <c r="L1553" s="559"/>
    </row>
    <row r="1554" spans="1:12" customFormat="1" ht="38.25" x14ac:dyDescent="0.2">
      <c r="A1554" s="529" t="s">
        <v>11951</v>
      </c>
      <c r="B1554" s="530" t="s">
        <v>6171</v>
      </c>
      <c r="C1554" s="529" t="s">
        <v>276</v>
      </c>
      <c r="D1554" s="532">
        <v>0.18</v>
      </c>
      <c r="E1554" s="568"/>
      <c r="F1554" s="568">
        <v>0.18</v>
      </c>
      <c r="G1554" s="533" t="s">
        <v>6172</v>
      </c>
      <c r="I1554" s="529" t="s">
        <v>11952</v>
      </c>
      <c r="J1554" s="529" t="s">
        <v>6170</v>
      </c>
      <c r="K1554" s="531"/>
      <c r="L1554" s="559"/>
    </row>
    <row r="1555" spans="1:12" customFormat="1" ht="76.5" x14ac:dyDescent="0.2">
      <c r="A1555" s="529" t="s">
        <v>11953</v>
      </c>
      <c r="B1555" s="530" t="s">
        <v>6175</v>
      </c>
      <c r="C1555" s="529" t="s">
        <v>276</v>
      </c>
      <c r="D1555" s="532">
        <v>1.06</v>
      </c>
      <c r="E1555" s="568"/>
      <c r="F1555" s="568">
        <v>1.06</v>
      </c>
      <c r="G1555" s="533" t="s">
        <v>6176</v>
      </c>
      <c r="I1555" s="529" t="s">
        <v>11954</v>
      </c>
      <c r="J1555" s="529" t="s">
        <v>6174</v>
      </c>
      <c r="K1555" s="531"/>
      <c r="L1555" s="559"/>
    </row>
    <row r="1556" spans="1:12" customFormat="1" x14ac:dyDescent="0.2">
      <c r="A1556" s="529" t="s">
        <v>11955</v>
      </c>
      <c r="B1556" s="530" t="s">
        <v>6179</v>
      </c>
      <c r="C1556" s="529" t="s">
        <v>276</v>
      </c>
      <c r="D1556" s="532">
        <v>1.5</v>
      </c>
      <c r="E1556" s="568"/>
      <c r="F1556" s="532">
        <v>1.5</v>
      </c>
      <c r="G1556" s="533" t="s">
        <v>6179</v>
      </c>
      <c r="I1556" s="529" t="s">
        <v>11956</v>
      </c>
      <c r="J1556" s="529" t="s">
        <v>6178</v>
      </c>
      <c r="K1556" s="531"/>
      <c r="L1556" s="559"/>
    </row>
    <row r="1557" spans="1:12" customFormat="1" ht="63.75" x14ac:dyDescent="0.2">
      <c r="A1557" s="529" t="s">
        <v>11957</v>
      </c>
      <c r="B1557" s="530" t="s">
        <v>6183</v>
      </c>
      <c r="C1557" s="529" t="s">
        <v>7295</v>
      </c>
      <c r="D1557" s="532">
        <v>0.56000000000000005</v>
      </c>
      <c r="E1557" s="532"/>
      <c r="F1557" s="532">
        <v>0.56000000000000005</v>
      </c>
      <c r="G1557" s="533" t="s">
        <v>6184</v>
      </c>
      <c r="I1557" s="529" t="s">
        <v>11958</v>
      </c>
      <c r="J1557" s="529" t="s">
        <v>6182</v>
      </c>
      <c r="K1557" s="531"/>
      <c r="L1557" s="559"/>
    </row>
    <row r="1558" spans="1:12" customFormat="1" ht="102" x14ac:dyDescent="0.2">
      <c r="A1558" s="529" t="s">
        <v>11959</v>
      </c>
      <c r="B1558" s="530" t="s">
        <v>6187</v>
      </c>
      <c r="C1558" s="529" t="s">
        <v>7295</v>
      </c>
      <c r="D1558" s="532">
        <v>14</v>
      </c>
      <c r="E1558" s="532"/>
      <c r="F1558" s="532">
        <v>14</v>
      </c>
      <c r="G1558" s="533" t="s">
        <v>6188</v>
      </c>
      <c r="I1558" s="529" t="s">
        <v>11960</v>
      </c>
      <c r="J1558" s="529" t="s">
        <v>6186</v>
      </c>
      <c r="K1558" s="531"/>
      <c r="L1558" s="559"/>
    </row>
    <row r="1559" spans="1:12" customFormat="1" ht="25.5" x14ac:dyDescent="0.2">
      <c r="A1559" s="529" t="s">
        <v>11961</v>
      </c>
      <c r="B1559" s="530" t="s">
        <v>6191</v>
      </c>
      <c r="C1559" s="529" t="s">
        <v>8171</v>
      </c>
      <c r="D1559" s="532">
        <v>150</v>
      </c>
      <c r="E1559" s="532">
        <v>97.5</v>
      </c>
      <c r="F1559" s="532">
        <v>52.5</v>
      </c>
      <c r="G1559" s="533" t="s">
        <v>6192</v>
      </c>
      <c r="I1559" s="529" t="s">
        <v>11962</v>
      </c>
      <c r="J1559" s="529" t="s">
        <v>6190</v>
      </c>
      <c r="K1559" s="531"/>
      <c r="L1559" s="559"/>
    </row>
    <row r="1560" spans="1:12" customFormat="1" ht="127.5" x14ac:dyDescent="0.2">
      <c r="A1560" s="529" t="s">
        <v>11963</v>
      </c>
      <c r="B1560" s="530" t="s">
        <v>6195</v>
      </c>
      <c r="C1560" s="529" t="s">
        <v>8171</v>
      </c>
      <c r="D1560" s="532">
        <v>1375</v>
      </c>
      <c r="E1560" s="532">
        <v>1168.75</v>
      </c>
      <c r="F1560" s="532">
        <v>206.25</v>
      </c>
      <c r="G1560" s="533" t="s">
        <v>6196</v>
      </c>
      <c r="I1560" s="529" t="s">
        <v>11964</v>
      </c>
      <c r="J1560" s="529" t="s">
        <v>6194</v>
      </c>
      <c r="K1560" s="531"/>
      <c r="L1560" s="559"/>
    </row>
    <row r="1561" spans="1:12" customFormat="1" ht="63.75" x14ac:dyDescent="0.2">
      <c r="A1561" s="529" t="s">
        <v>11965</v>
      </c>
      <c r="B1561" s="530" t="s">
        <v>6203</v>
      </c>
      <c r="C1561" s="529" t="s">
        <v>8171</v>
      </c>
      <c r="D1561" s="532">
        <v>280</v>
      </c>
      <c r="E1561" s="532">
        <v>154</v>
      </c>
      <c r="F1561" s="532">
        <v>126</v>
      </c>
      <c r="G1561" s="533" t="s">
        <v>6204</v>
      </c>
      <c r="I1561" s="529" t="s">
        <v>11966</v>
      </c>
      <c r="J1561" s="529" t="s">
        <v>6202</v>
      </c>
      <c r="K1561" s="531"/>
      <c r="L1561" s="559"/>
    </row>
    <row r="1562" spans="1:12" customFormat="1" ht="127.5" x14ac:dyDescent="0.2">
      <c r="A1562" s="529" t="s">
        <v>11967</v>
      </c>
      <c r="B1562" s="530" t="s">
        <v>6207</v>
      </c>
      <c r="C1562" s="529" t="s">
        <v>8171</v>
      </c>
      <c r="D1562" s="532">
        <v>250</v>
      </c>
      <c r="E1562" s="532"/>
      <c r="F1562" s="532">
        <v>250</v>
      </c>
      <c r="G1562" s="533" t="s">
        <v>6208</v>
      </c>
      <c r="I1562" s="529" t="s">
        <v>11968</v>
      </c>
      <c r="J1562" s="529" t="s">
        <v>6206</v>
      </c>
      <c r="K1562" s="531"/>
      <c r="L1562" s="559"/>
    </row>
    <row r="1563" spans="1:12" customFormat="1" ht="114.75" x14ac:dyDescent="0.2">
      <c r="A1563" s="529" t="s">
        <v>11969</v>
      </c>
      <c r="B1563" s="530" t="s">
        <v>6211</v>
      </c>
      <c r="C1563" s="529" t="s">
        <v>8171</v>
      </c>
      <c r="D1563" s="532">
        <v>194</v>
      </c>
      <c r="E1563" s="532"/>
      <c r="F1563" s="532">
        <v>194</v>
      </c>
      <c r="G1563" s="533" t="s">
        <v>6212</v>
      </c>
      <c r="I1563" s="529" t="s">
        <v>11970</v>
      </c>
      <c r="J1563" s="529" t="s">
        <v>6210</v>
      </c>
      <c r="K1563" s="531"/>
      <c r="L1563" s="559"/>
    </row>
    <row r="1564" spans="1:12" customFormat="1" ht="89.25" x14ac:dyDescent="0.2">
      <c r="A1564" s="529" t="s">
        <v>11971</v>
      </c>
      <c r="B1564" s="530" t="s">
        <v>11972</v>
      </c>
      <c r="C1564" s="529" t="s">
        <v>8171</v>
      </c>
      <c r="D1564" s="532">
        <v>175</v>
      </c>
      <c r="E1564" s="532"/>
      <c r="F1564" s="532">
        <v>175</v>
      </c>
      <c r="G1564" s="533" t="s">
        <v>11973</v>
      </c>
      <c r="I1564" s="529" t="s">
        <v>11974</v>
      </c>
      <c r="J1564" s="529" t="s">
        <v>12576</v>
      </c>
      <c r="K1564" s="531"/>
      <c r="L1564" s="559"/>
    </row>
    <row r="1565" spans="1:12" customFormat="1" ht="89.25" x14ac:dyDescent="0.2">
      <c r="A1565" s="529" t="s">
        <v>11975</v>
      </c>
      <c r="B1565" s="530" t="s">
        <v>11976</v>
      </c>
      <c r="C1565" s="529" t="s">
        <v>8171</v>
      </c>
      <c r="D1565" s="532">
        <v>100</v>
      </c>
      <c r="E1565" s="532"/>
      <c r="F1565" s="532">
        <v>100</v>
      </c>
      <c r="G1565" s="533" t="s">
        <v>11977</v>
      </c>
      <c r="I1565" s="529" t="s">
        <v>11978</v>
      </c>
      <c r="J1565" s="529" t="s">
        <v>12577</v>
      </c>
      <c r="K1565" s="531"/>
      <c r="L1565" s="559"/>
    </row>
    <row r="1566" spans="1:12" customFormat="1" ht="89.25" x14ac:dyDescent="0.2">
      <c r="A1566" s="529" t="s">
        <v>11979</v>
      </c>
      <c r="B1566" s="530" t="s">
        <v>11980</v>
      </c>
      <c r="C1566" s="529" t="s">
        <v>8171</v>
      </c>
      <c r="D1566" s="532">
        <v>50</v>
      </c>
      <c r="E1566" s="532"/>
      <c r="F1566" s="532">
        <v>50</v>
      </c>
      <c r="G1566" s="533" t="s">
        <v>11981</v>
      </c>
      <c r="I1566" s="529" t="s">
        <v>11982</v>
      </c>
      <c r="J1566" s="529" t="s">
        <v>12578</v>
      </c>
      <c r="K1566" s="531"/>
      <c r="L1566" s="559"/>
    </row>
    <row r="1567" spans="1:12" customFormat="1" ht="63.75" x14ac:dyDescent="0.2">
      <c r="A1567" s="529" t="s">
        <v>11983</v>
      </c>
      <c r="B1567" s="530" t="s">
        <v>6218</v>
      </c>
      <c r="C1567" s="529" t="s">
        <v>8171</v>
      </c>
      <c r="D1567" s="532">
        <v>4331.87</v>
      </c>
      <c r="E1567" s="532"/>
      <c r="F1567" s="532">
        <v>4331.87</v>
      </c>
      <c r="G1567" s="533" t="s">
        <v>6219</v>
      </c>
      <c r="I1567" s="529" t="s">
        <v>11984</v>
      </c>
      <c r="J1567" s="529" t="s">
        <v>6217</v>
      </c>
      <c r="K1567" s="531"/>
      <c r="L1567" s="559"/>
    </row>
    <row r="1568" spans="1:12" customFormat="1" ht="63.75" x14ac:dyDescent="0.2">
      <c r="A1568" s="529" t="s">
        <v>11985</v>
      </c>
      <c r="B1568" s="530" t="s">
        <v>6222</v>
      </c>
      <c r="C1568" s="529" t="s">
        <v>8171</v>
      </c>
      <c r="D1568" s="532">
        <v>5660.83</v>
      </c>
      <c r="E1568" s="532"/>
      <c r="F1568" s="532">
        <v>5660.83</v>
      </c>
      <c r="G1568" s="533" t="s">
        <v>6219</v>
      </c>
      <c r="I1568" s="529" t="s">
        <v>11986</v>
      </c>
      <c r="J1568" s="529" t="s">
        <v>6221</v>
      </c>
      <c r="K1568" s="531"/>
      <c r="L1568" s="559"/>
    </row>
    <row r="1569" spans="1:12" customFormat="1" ht="63.75" x14ac:dyDescent="0.2">
      <c r="A1569" s="529" t="s">
        <v>11987</v>
      </c>
      <c r="B1569" s="530" t="s">
        <v>6225</v>
      </c>
      <c r="C1569" s="529" t="s">
        <v>8171</v>
      </c>
      <c r="D1569" s="532">
        <v>6989.79</v>
      </c>
      <c r="E1569" s="532"/>
      <c r="F1569" s="532">
        <v>6989.79</v>
      </c>
      <c r="G1569" s="533" t="s">
        <v>6219</v>
      </c>
      <c r="I1569" s="529" t="s">
        <v>11988</v>
      </c>
      <c r="J1569" s="529" t="s">
        <v>6224</v>
      </c>
      <c r="K1569" s="531"/>
      <c r="L1569" s="559"/>
    </row>
    <row r="1570" spans="1:12" customFormat="1" ht="63.75" x14ac:dyDescent="0.2">
      <c r="A1570" s="529" t="s">
        <v>11989</v>
      </c>
      <c r="B1570" s="530" t="s">
        <v>6228</v>
      </c>
      <c r="C1570" s="529" t="s">
        <v>8171</v>
      </c>
      <c r="D1570" s="532">
        <v>4331.87</v>
      </c>
      <c r="E1570" s="532"/>
      <c r="F1570" s="532">
        <v>4331.87</v>
      </c>
      <c r="G1570" s="533" t="s">
        <v>6219</v>
      </c>
      <c r="I1570" s="529" t="s">
        <v>11990</v>
      </c>
      <c r="J1570" s="529" t="s">
        <v>6227</v>
      </c>
      <c r="K1570" s="531"/>
      <c r="L1570" s="559"/>
    </row>
    <row r="1571" spans="1:12" customFormat="1" ht="89.25" x14ac:dyDescent="0.2">
      <c r="A1571" s="529" t="s">
        <v>11991</v>
      </c>
      <c r="B1571" s="530" t="s">
        <v>11992</v>
      </c>
      <c r="C1571" s="529" t="s">
        <v>8171</v>
      </c>
      <c r="D1571" s="532">
        <v>250</v>
      </c>
      <c r="E1571" s="532"/>
      <c r="F1571" s="532">
        <v>250</v>
      </c>
      <c r="G1571" s="533" t="s">
        <v>6232</v>
      </c>
      <c r="I1571" s="529" t="s">
        <v>11993</v>
      </c>
      <c r="J1571" s="529" t="s">
        <v>6230</v>
      </c>
      <c r="K1571" s="531"/>
      <c r="L1571" s="559"/>
    </row>
    <row r="1572" spans="1:12" customFormat="1" ht="89.25" x14ac:dyDescent="0.2">
      <c r="A1572" s="529" t="s">
        <v>11994</v>
      </c>
      <c r="B1572" s="530" t="s">
        <v>6235</v>
      </c>
      <c r="C1572" s="529" t="s">
        <v>8171</v>
      </c>
      <c r="D1572" s="532">
        <v>500</v>
      </c>
      <c r="E1572" s="532"/>
      <c r="F1572" s="532">
        <v>500</v>
      </c>
      <c r="G1572" s="533" t="s">
        <v>6232</v>
      </c>
      <c r="I1572" s="529" t="s">
        <v>11995</v>
      </c>
      <c r="J1572" s="529" t="s">
        <v>6234</v>
      </c>
      <c r="K1572" s="531"/>
      <c r="L1572" s="559"/>
    </row>
    <row r="1573" spans="1:12" customFormat="1" ht="76.5" x14ac:dyDescent="0.2">
      <c r="A1573" s="529" t="s">
        <v>11996</v>
      </c>
      <c r="B1573" s="530" t="s">
        <v>11997</v>
      </c>
      <c r="C1573" s="529" t="s">
        <v>8171</v>
      </c>
      <c r="D1573" s="532">
        <v>90</v>
      </c>
      <c r="E1573" s="532"/>
      <c r="F1573" s="532">
        <v>90</v>
      </c>
      <c r="G1573" s="533" t="s">
        <v>6239</v>
      </c>
      <c r="I1573" s="529" t="s">
        <v>11998</v>
      </c>
      <c r="J1573" s="529" t="s">
        <v>6237</v>
      </c>
      <c r="K1573" s="531"/>
      <c r="L1573" s="559"/>
    </row>
    <row r="1574" spans="1:12" customFormat="1" ht="76.5" x14ac:dyDescent="0.2">
      <c r="A1574" s="529" t="s">
        <v>11999</v>
      </c>
      <c r="B1574" s="530" t="s">
        <v>6242</v>
      </c>
      <c r="C1574" s="529" t="s">
        <v>8171</v>
      </c>
      <c r="D1574" s="532">
        <v>180</v>
      </c>
      <c r="E1574" s="532"/>
      <c r="F1574" s="532">
        <v>180</v>
      </c>
      <c r="G1574" s="533" t="s">
        <v>6239</v>
      </c>
      <c r="I1574" s="529" t="s">
        <v>12000</v>
      </c>
      <c r="J1574" s="529" t="s">
        <v>6241</v>
      </c>
      <c r="K1574" s="531"/>
      <c r="L1574" s="559"/>
    </row>
    <row r="1575" spans="1:12" customFormat="1" ht="102" x14ac:dyDescent="0.2">
      <c r="A1575" s="529" t="s">
        <v>12001</v>
      </c>
      <c r="B1575" s="530" t="s">
        <v>6245</v>
      </c>
      <c r="C1575" s="529" t="s">
        <v>8171</v>
      </c>
      <c r="D1575" s="532">
        <v>114.3</v>
      </c>
      <c r="E1575" s="532"/>
      <c r="F1575" s="532">
        <v>114.3</v>
      </c>
      <c r="G1575" s="533" t="s">
        <v>6246</v>
      </c>
      <c r="I1575" s="529" t="s">
        <v>12002</v>
      </c>
      <c r="J1575" s="529" t="s">
        <v>6244</v>
      </c>
      <c r="K1575" s="531"/>
      <c r="L1575" s="559"/>
    </row>
    <row r="1576" spans="1:12" customFormat="1" ht="38.25" x14ac:dyDescent="0.2">
      <c r="A1576" s="529" t="s">
        <v>12003</v>
      </c>
      <c r="B1576" s="530" t="s">
        <v>6249</v>
      </c>
      <c r="C1576" s="529" t="s">
        <v>8171</v>
      </c>
      <c r="D1576" s="532">
        <v>302.27</v>
      </c>
      <c r="E1576" s="532"/>
      <c r="F1576" s="532">
        <v>302.27</v>
      </c>
      <c r="G1576" s="533" t="s">
        <v>6250</v>
      </c>
      <c r="I1576" s="529" t="s">
        <v>12004</v>
      </c>
      <c r="J1576" s="529" t="s">
        <v>6248</v>
      </c>
      <c r="K1576" s="531"/>
      <c r="L1576" s="559"/>
    </row>
    <row r="1577" spans="1:12" customFormat="1" ht="51" x14ac:dyDescent="0.2">
      <c r="A1577" s="529" t="s">
        <v>12005</v>
      </c>
      <c r="B1577" s="530" t="s">
        <v>6253</v>
      </c>
      <c r="C1577" s="529" t="s">
        <v>8171</v>
      </c>
      <c r="D1577" s="532">
        <v>571.41999999999996</v>
      </c>
      <c r="E1577" s="532"/>
      <c r="F1577" s="532">
        <v>571.41999999999996</v>
      </c>
      <c r="G1577" s="533" t="s">
        <v>6254</v>
      </c>
      <c r="I1577" s="529" t="s">
        <v>12006</v>
      </c>
      <c r="J1577" s="529" t="s">
        <v>6252</v>
      </c>
      <c r="K1577" s="531"/>
      <c r="L1577" s="559"/>
    </row>
    <row r="1578" spans="1:12" customFormat="1" ht="76.5" x14ac:dyDescent="0.2">
      <c r="A1578" s="529" t="s">
        <v>12007</v>
      </c>
      <c r="B1578" s="530" t="s">
        <v>6257</v>
      </c>
      <c r="C1578" s="529" t="s">
        <v>8171</v>
      </c>
      <c r="D1578" s="532">
        <v>69.28</v>
      </c>
      <c r="E1578" s="532"/>
      <c r="F1578" s="532">
        <v>69.28</v>
      </c>
      <c r="G1578" s="533" t="s">
        <v>6258</v>
      </c>
      <c r="I1578" s="529" t="s">
        <v>12008</v>
      </c>
      <c r="J1578" s="529" t="s">
        <v>6256</v>
      </c>
      <c r="K1578" s="531"/>
      <c r="L1578" s="559"/>
    </row>
    <row r="1579" spans="1:12" customFormat="1" ht="51" x14ac:dyDescent="0.2">
      <c r="A1579" s="529" t="s">
        <v>12009</v>
      </c>
      <c r="B1579" s="530" t="s">
        <v>6261</v>
      </c>
      <c r="C1579" s="529" t="s">
        <v>8171</v>
      </c>
      <c r="D1579" s="532">
        <v>78.8</v>
      </c>
      <c r="E1579" s="532"/>
      <c r="F1579" s="532">
        <v>78.8</v>
      </c>
      <c r="G1579" s="533" t="s">
        <v>6262</v>
      </c>
      <c r="I1579" s="529" t="s">
        <v>12010</v>
      </c>
      <c r="J1579" s="529" t="s">
        <v>6260</v>
      </c>
      <c r="K1579" s="531"/>
      <c r="L1579" s="559"/>
    </row>
    <row r="1580" spans="1:12" customFormat="1" ht="102" x14ac:dyDescent="0.2">
      <c r="A1580" s="529" t="s">
        <v>12011</v>
      </c>
      <c r="B1580" s="530" t="s">
        <v>12012</v>
      </c>
      <c r="C1580" s="529" t="s">
        <v>8171</v>
      </c>
      <c r="D1580" s="532">
        <v>3250</v>
      </c>
      <c r="E1580" s="532"/>
      <c r="F1580" s="532">
        <v>3250</v>
      </c>
      <c r="G1580" s="533" t="s">
        <v>6266</v>
      </c>
      <c r="I1580" s="529" t="s">
        <v>12013</v>
      </c>
      <c r="J1580" s="529" t="s">
        <v>6264</v>
      </c>
      <c r="K1580" s="531"/>
      <c r="L1580" s="559"/>
    </row>
    <row r="1581" spans="1:12" customFormat="1" ht="102" x14ac:dyDescent="0.2">
      <c r="A1581" s="529" t="s">
        <v>12014</v>
      </c>
      <c r="B1581" s="530" t="s">
        <v>12015</v>
      </c>
      <c r="C1581" s="529" t="s">
        <v>8171</v>
      </c>
      <c r="D1581" s="532">
        <v>3500</v>
      </c>
      <c r="E1581" s="532"/>
      <c r="F1581" s="532">
        <v>3500</v>
      </c>
      <c r="G1581" s="533" t="s">
        <v>6266</v>
      </c>
      <c r="I1581" s="529" t="s">
        <v>12016</v>
      </c>
      <c r="J1581" s="529" t="s">
        <v>6268</v>
      </c>
      <c r="K1581" s="531"/>
      <c r="L1581" s="559"/>
    </row>
    <row r="1582" spans="1:12" customFormat="1" ht="102" x14ac:dyDescent="0.2">
      <c r="A1582" s="529" t="s">
        <v>12017</v>
      </c>
      <c r="B1582" s="530" t="s">
        <v>12018</v>
      </c>
      <c r="C1582" s="529" t="s">
        <v>8171</v>
      </c>
      <c r="D1582" s="532">
        <v>3950</v>
      </c>
      <c r="E1582" s="532"/>
      <c r="F1582" s="532">
        <v>3950</v>
      </c>
      <c r="G1582" s="533" t="s">
        <v>6266</v>
      </c>
      <c r="I1582" s="529" t="s">
        <v>12019</v>
      </c>
      <c r="J1582" s="529" t="s">
        <v>6271</v>
      </c>
      <c r="K1582" s="531"/>
      <c r="L1582" s="559"/>
    </row>
    <row r="1583" spans="1:12" customFormat="1" ht="38.25" x14ac:dyDescent="0.2">
      <c r="A1583" s="529" t="s">
        <v>12020</v>
      </c>
      <c r="B1583" s="530" t="s">
        <v>12021</v>
      </c>
      <c r="C1583" s="529" t="s">
        <v>8171</v>
      </c>
      <c r="D1583" s="532">
        <v>178.5</v>
      </c>
      <c r="E1583" s="532">
        <v>178.5</v>
      </c>
      <c r="F1583" s="532">
        <v>0</v>
      </c>
      <c r="G1583" s="533" t="s">
        <v>6276</v>
      </c>
      <c r="I1583" s="529" t="s">
        <v>12022</v>
      </c>
      <c r="J1583" s="529" t="s">
        <v>6274</v>
      </c>
      <c r="K1583" s="531"/>
      <c r="L1583" s="559"/>
    </row>
    <row r="1584" spans="1:12" customFormat="1" ht="63.75" x14ac:dyDescent="0.2">
      <c r="A1584" s="529" t="s">
        <v>12023</v>
      </c>
      <c r="B1584" s="530" t="s">
        <v>12024</v>
      </c>
      <c r="C1584" s="529" t="s">
        <v>8171</v>
      </c>
      <c r="D1584" s="532">
        <v>278.5</v>
      </c>
      <c r="E1584" s="532">
        <v>178.5</v>
      </c>
      <c r="F1584" s="532">
        <v>100</v>
      </c>
      <c r="G1584" s="533" t="s">
        <v>6280</v>
      </c>
      <c r="I1584" s="529" t="s">
        <v>12025</v>
      </c>
      <c r="J1584" s="529" t="s">
        <v>6278</v>
      </c>
      <c r="K1584" s="531"/>
      <c r="L1584" s="559"/>
    </row>
    <row r="1585" spans="1:12" customFormat="1" ht="63.75" x14ac:dyDescent="0.2">
      <c r="A1585" s="529" t="s">
        <v>12026</v>
      </c>
      <c r="B1585" s="530" t="s">
        <v>12027</v>
      </c>
      <c r="C1585" s="529" t="s">
        <v>8171</v>
      </c>
      <c r="D1585" s="532">
        <v>100</v>
      </c>
      <c r="E1585" s="532"/>
      <c r="F1585" s="532">
        <v>100</v>
      </c>
      <c r="G1585" s="533" t="s">
        <v>6284</v>
      </c>
      <c r="I1585" s="529" t="s">
        <v>12028</v>
      </c>
      <c r="J1585" s="529" t="s">
        <v>6282</v>
      </c>
      <c r="K1585" s="531"/>
      <c r="L1585" s="559"/>
    </row>
    <row r="1586" spans="1:12" customFormat="1" ht="63.75" x14ac:dyDescent="0.2">
      <c r="A1586" s="529" t="s">
        <v>12029</v>
      </c>
      <c r="B1586" s="530" t="s">
        <v>12030</v>
      </c>
      <c r="C1586" s="529" t="s">
        <v>8171</v>
      </c>
      <c r="D1586" s="532">
        <v>50.4</v>
      </c>
      <c r="E1586" s="532"/>
      <c r="F1586" s="532">
        <v>50.4</v>
      </c>
      <c r="G1586" s="533" t="s">
        <v>6288</v>
      </c>
      <c r="I1586" s="529" t="s">
        <v>12031</v>
      </c>
      <c r="J1586" s="529" t="s">
        <v>6286</v>
      </c>
      <c r="K1586" s="531"/>
      <c r="L1586" s="559"/>
    </row>
    <row r="1587" spans="1:12" customFormat="1" ht="63.75" x14ac:dyDescent="0.2">
      <c r="A1587" s="529" t="s">
        <v>12032</v>
      </c>
      <c r="B1587" s="530" t="s">
        <v>6291</v>
      </c>
      <c r="C1587" s="529" t="s">
        <v>8171</v>
      </c>
      <c r="D1587" s="532">
        <v>102</v>
      </c>
      <c r="E1587" s="532"/>
      <c r="F1587" s="532">
        <v>102</v>
      </c>
      <c r="G1587" s="533" t="s">
        <v>6288</v>
      </c>
      <c r="I1587" s="529" t="s">
        <v>12033</v>
      </c>
      <c r="J1587" s="529" t="s">
        <v>6290</v>
      </c>
      <c r="K1587" s="531"/>
      <c r="L1587" s="559"/>
    </row>
    <row r="1588" spans="1:12" customFormat="1" ht="51" x14ac:dyDescent="0.2">
      <c r="A1588" s="529" t="s">
        <v>12034</v>
      </c>
      <c r="B1588" s="530" t="s">
        <v>12035</v>
      </c>
      <c r="C1588" s="529" t="s">
        <v>8171</v>
      </c>
      <c r="D1588" s="532">
        <v>52</v>
      </c>
      <c r="E1588" s="532"/>
      <c r="F1588" s="532">
        <v>52</v>
      </c>
      <c r="G1588" s="533" t="s">
        <v>6295</v>
      </c>
      <c r="I1588" s="529" t="s">
        <v>12036</v>
      </c>
      <c r="J1588" s="529" t="s">
        <v>6293</v>
      </c>
      <c r="K1588" s="531"/>
      <c r="L1588" s="559"/>
    </row>
    <row r="1589" spans="1:12" customFormat="1" ht="51" x14ac:dyDescent="0.2">
      <c r="A1589" s="529" t="s">
        <v>12037</v>
      </c>
      <c r="B1589" s="530" t="s">
        <v>6298</v>
      </c>
      <c r="C1589" s="529" t="s">
        <v>8171</v>
      </c>
      <c r="D1589" s="532">
        <v>104.5</v>
      </c>
      <c r="E1589" s="532"/>
      <c r="F1589" s="532">
        <v>104.5</v>
      </c>
      <c r="G1589" s="533" t="s">
        <v>6295</v>
      </c>
      <c r="I1589" s="529" t="s">
        <v>12038</v>
      </c>
      <c r="J1589" s="529" t="s">
        <v>6297</v>
      </c>
      <c r="K1589" s="531"/>
      <c r="L1589" s="559"/>
    </row>
    <row r="1590" spans="1:12" customFormat="1" ht="63.75" x14ac:dyDescent="0.2">
      <c r="A1590" s="529" t="s">
        <v>12039</v>
      </c>
      <c r="B1590" s="530" t="s">
        <v>6301</v>
      </c>
      <c r="C1590" s="529" t="s">
        <v>8171</v>
      </c>
      <c r="D1590" s="532">
        <v>1785</v>
      </c>
      <c r="E1590" s="532">
        <v>975</v>
      </c>
      <c r="F1590" s="532">
        <v>810</v>
      </c>
      <c r="G1590" s="533" t="s">
        <v>6302</v>
      </c>
      <c r="I1590" s="529" t="s">
        <v>12040</v>
      </c>
      <c r="J1590" s="529" t="s">
        <v>6300</v>
      </c>
      <c r="K1590" s="531"/>
      <c r="L1590" s="559"/>
    </row>
    <row r="1591" spans="1:12" customFormat="1" ht="63.75" x14ac:dyDescent="0.2">
      <c r="A1591" s="529" t="s">
        <v>12041</v>
      </c>
      <c r="B1591" s="530" t="s">
        <v>6305</v>
      </c>
      <c r="C1591" s="529" t="s">
        <v>8171</v>
      </c>
      <c r="D1591" s="532">
        <v>810</v>
      </c>
      <c r="E1591" s="532"/>
      <c r="F1591" s="532">
        <v>810</v>
      </c>
      <c r="G1591" s="533" t="s">
        <v>6306</v>
      </c>
      <c r="I1591" s="529" t="s">
        <v>12042</v>
      </c>
      <c r="J1591" s="529" t="s">
        <v>6304</v>
      </c>
      <c r="K1591" s="531"/>
      <c r="L1591" s="559"/>
    </row>
    <row r="1592" spans="1:12" customFormat="1" ht="76.5" x14ac:dyDescent="0.2">
      <c r="A1592" s="529" t="s">
        <v>12043</v>
      </c>
      <c r="B1592" s="560" t="s">
        <v>12044</v>
      </c>
      <c r="C1592" s="529" t="s">
        <v>8171</v>
      </c>
      <c r="D1592" s="532">
        <v>160</v>
      </c>
      <c r="E1592" s="532"/>
      <c r="F1592" s="532">
        <v>160</v>
      </c>
      <c r="G1592" s="533" t="s">
        <v>12045</v>
      </c>
      <c r="I1592" s="529" t="s">
        <v>12046</v>
      </c>
      <c r="J1592" s="529" t="s">
        <v>6312</v>
      </c>
      <c r="K1592" s="531"/>
      <c r="L1592" s="559"/>
    </row>
    <row r="1593" spans="1:12" customFormat="1" ht="63.75" x14ac:dyDescent="0.2">
      <c r="A1593" s="529" t="s">
        <v>12047</v>
      </c>
      <c r="B1593" s="530" t="s">
        <v>6317</v>
      </c>
      <c r="C1593" s="529" t="s">
        <v>8171</v>
      </c>
      <c r="D1593" s="532">
        <v>1240</v>
      </c>
      <c r="E1593" s="532"/>
      <c r="F1593" s="532">
        <v>1240</v>
      </c>
      <c r="G1593" s="533" t="s">
        <v>6318</v>
      </c>
      <c r="I1593" s="529" t="s">
        <v>12048</v>
      </c>
      <c r="J1593" s="529" t="s">
        <v>6316</v>
      </c>
      <c r="K1593" s="531"/>
      <c r="L1593" s="559"/>
    </row>
    <row r="1594" spans="1:12" customFormat="1" ht="63.75" x14ac:dyDescent="0.2">
      <c r="A1594" s="529" t="s">
        <v>12049</v>
      </c>
      <c r="B1594" s="530" t="s">
        <v>6321</v>
      </c>
      <c r="C1594" s="529" t="s">
        <v>8171</v>
      </c>
      <c r="D1594" s="532">
        <v>210</v>
      </c>
      <c r="E1594" s="532"/>
      <c r="F1594" s="532">
        <v>210</v>
      </c>
      <c r="G1594" s="533" t="s">
        <v>6322</v>
      </c>
      <c r="I1594" s="529" t="s">
        <v>12050</v>
      </c>
      <c r="J1594" s="529" t="s">
        <v>6320</v>
      </c>
      <c r="K1594" s="531"/>
      <c r="L1594" s="559"/>
    </row>
    <row r="1595" spans="1:12" customFormat="1" ht="63.75" x14ac:dyDescent="0.2">
      <c r="A1595" s="529" t="s">
        <v>12051</v>
      </c>
      <c r="B1595" s="566" t="s">
        <v>12052</v>
      </c>
      <c r="C1595" s="529" t="s">
        <v>8171</v>
      </c>
      <c r="D1595" s="532">
        <v>1240</v>
      </c>
      <c r="E1595" s="532"/>
      <c r="F1595" s="532">
        <v>1240</v>
      </c>
      <c r="G1595" s="533" t="s">
        <v>12053</v>
      </c>
      <c r="I1595" s="529" t="s">
        <v>12054</v>
      </c>
      <c r="J1595" s="529" t="s">
        <v>6324</v>
      </c>
      <c r="K1595" s="531"/>
      <c r="L1595" s="559"/>
    </row>
    <row r="1596" spans="1:12" customFormat="1" ht="63.75" x14ac:dyDescent="0.2">
      <c r="A1596" s="529" t="s">
        <v>12055</v>
      </c>
      <c r="B1596" s="566" t="s">
        <v>12056</v>
      </c>
      <c r="C1596" s="529" t="s">
        <v>8171</v>
      </c>
      <c r="D1596" s="532">
        <v>210</v>
      </c>
      <c r="E1596" s="532"/>
      <c r="F1596" s="532">
        <v>210</v>
      </c>
      <c r="G1596" s="533" t="s">
        <v>12057</v>
      </c>
      <c r="I1596" s="529" t="s">
        <v>12058</v>
      </c>
      <c r="J1596" s="529" t="s">
        <v>6328</v>
      </c>
      <c r="K1596" s="531"/>
      <c r="L1596" s="559"/>
    </row>
    <row r="1597" spans="1:12" customFormat="1" ht="63.75" x14ac:dyDescent="0.2">
      <c r="A1597" s="529" t="s">
        <v>12059</v>
      </c>
      <c r="B1597" s="530" t="s">
        <v>6333</v>
      </c>
      <c r="C1597" s="529" t="s">
        <v>8171</v>
      </c>
      <c r="D1597" s="532">
        <v>1440</v>
      </c>
      <c r="E1597" s="532"/>
      <c r="F1597" s="532">
        <v>1440</v>
      </c>
      <c r="G1597" s="533" t="s">
        <v>6334</v>
      </c>
      <c r="I1597" s="529" t="s">
        <v>12060</v>
      </c>
      <c r="J1597" s="529" t="s">
        <v>6332</v>
      </c>
      <c r="K1597" s="531"/>
      <c r="L1597" s="559"/>
    </row>
    <row r="1598" spans="1:12" customFormat="1" ht="63.75" x14ac:dyDescent="0.2">
      <c r="A1598" s="529" t="s">
        <v>12061</v>
      </c>
      <c r="B1598" s="530" t="s">
        <v>6337</v>
      </c>
      <c r="C1598" s="529" t="s">
        <v>8171</v>
      </c>
      <c r="D1598" s="532">
        <v>210</v>
      </c>
      <c r="E1598" s="532"/>
      <c r="F1598" s="532">
        <v>210</v>
      </c>
      <c r="G1598" s="533" t="s">
        <v>6338</v>
      </c>
      <c r="I1598" s="529" t="s">
        <v>12062</v>
      </c>
      <c r="J1598" s="529" t="s">
        <v>6336</v>
      </c>
      <c r="K1598" s="531"/>
      <c r="L1598" s="559"/>
    </row>
    <row r="1599" spans="1:12" customFormat="1" ht="76.5" x14ac:dyDescent="0.2">
      <c r="A1599" s="529" t="s">
        <v>12063</v>
      </c>
      <c r="B1599" s="530" t="s">
        <v>12064</v>
      </c>
      <c r="C1599" s="529" t="s">
        <v>8171</v>
      </c>
      <c r="D1599" s="532">
        <v>622</v>
      </c>
      <c r="E1599" s="532"/>
      <c r="F1599" s="532">
        <v>622</v>
      </c>
      <c r="G1599" s="533" t="s">
        <v>6342</v>
      </c>
      <c r="I1599" s="529" t="s">
        <v>12065</v>
      </c>
      <c r="J1599" s="529" t="s">
        <v>6340</v>
      </c>
      <c r="K1599" s="531"/>
      <c r="L1599" s="559"/>
    </row>
    <row r="1600" spans="1:12" customFormat="1" ht="76.5" x14ac:dyDescent="0.2">
      <c r="A1600" s="529" t="s">
        <v>12066</v>
      </c>
      <c r="B1600" s="530" t="s">
        <v>6345</v>
      </c>
      <c r="C1600" s="529" t="s">
        <v>8171</v>
      </c>
      <c r="D1600" s="532">
        <v>210</v>
      </c>
      <c r="E1600" s="532"/>
      <c r="F1600" s="532">
        <v>210</v>
      </c>
      <c r="G1600" s="533" t="s">
        <v>6346</v>
      </c>
      <c r="I1600" s="529" t="s">
        <v>12067</v>
      </c>
      <c r="J1600" s="529" t="s">
        <v>6344</v>
      </c>
      <c r="K1600" s="531"/>
      <c r="L1600" s="559"/>
    </row>
    <row r="1601" spans="1:12" customFormat="1" ht="76.5" x14ac:dyDescent="0.2">
      <c r="A1601" s="529" t="s">
        <v>12068</v>
      </c>
      <c r="B1601" s="530" t="s">
        <v>6349</v>
      </c>
      <c r="C1601" s="529" t="s">
        <v>8171</v>
      </c>
      <c r="D1601" s="532">
        <v>730</v>
      </c>
      <c r="E1601" s="532"/>
      <c r="F1601" s="532">
        <v>730</v>
      </c>
      <c r="G1601" s="533" t="s">
        <v>6350</v>
      </c>
      <c r="I1601" s="529" t="s">
        <v>12069</v>
      </c>
      <c r="J1601" s="529" t="s">
        <v>6348</v>
      </c>
      <c r="K1601" s="531"/>
      <c r="L1601" s="559"/>
    </row>
    <row r="1602" spans="1:12" customFormat="1" ht="76.5" x14ac:dyDescent="0.2">
      <c r="A1602" s="529" t="s">
        <v>12070</v>
      </c>
      <c r="B1602" s="530" t="s">
        <v>6345</v>
      </c>
      <c r="C1602" s="529" t="s">
        <v>8171</v>
      </c>
      <c r="D1602" s="532">
        <v>210</v>
      </c>
      <c r="E1602" s="532"/>
      <c r="F1602" s="532">
        <v>210</v>
      </c>
      <c r="G1602" s="533" t="s">
        <v>6346</v>
      </c>
      <c r="I1602" s="529" t="s">
        <v>12071</v>
      </c>
      <c r="J1602" s="529" t="s">
        <v>6344</v>
      </c>
      <c r="K1602" s="531"/>
      <c r="L1602" s="559"/>
    </row>
    <row r="1603" spans="1:12" customFormat="1" ht="51" x14ac:dyDescent="0.2">
      <c r="A1603" s="529" t="s">
        <v>12072</v>
      </c>
      <c r="B1603" s="530" t="s">
        <v>6355</v>
      </c>
      <c r="C1603" s="529" t="s">
        <v>725</v>
      </c>
      <c r="D1603" s="532">
        <v>13</v>
      </c>
      <c r="E1603" s="532"/>
      <c r="F1603" s="532">
        <v>13</v>
      </c>
      <c r="G1603" s="533" t="s">
        <v>6356</v>
      </c>
      <c r="I1603" s="529" t="s">
        <v>12073</v>
      </c>
      <c r="J1603" s="529" t="s">
        <v>6354</v>
      </c>
      <c r="K1603" s="531"/>
      <c r="L1603" s="559"/>
    </row>
    <row r="1604" spans="1:12" customFormat="1" ht="25.5" x14ac:dyDescent="0.2">
      <c r="A1604" s="529" t="s">
        <v>12074</v>
      </c>
      <c r="B1604" s="530" t="s">
        <v>6359</v>
      </c>
      <c r="C1604" s="529" t="s">
        <v>8171</v>
      </c>
      <c r="D1604" s="532">
        <v>7</v>
      </c>
      <c r="E1604" s="532"/>
      <c r="F1604" s="532">
        <v>7</v>
      </c>
      <c r="G1604" s="533" t="s">
        <v>6360</v>
      </c>
      <c r="I1604" s="529" t="s">
        <v>12075</v>
      </c>
      <c r="J1604" s="529" t="s">
        <v>6358</v>
      </c>
      <c r="K1604" s="531"/>
      <c r="L1604" s="559"/>
    </row>
    <row r="1605" spans="1:12" customFormat="1" ht="63.75" x14ac:dyDescent="0.2">
      <c r="A1605" s="529" t="s">
        <v>12076</v>
      </c>
      <c r="B1605" s="561" t="s">
        <v>12077</v>
      </c>
      <c r="C1605" s="529" t="s">
        <v>8171</v>
      </c>
      <c r="D1605" s="532">
        <v>3002.92</v>
      </c>
      <c r="E1605" s="532"/>
      <c r="F1605" s="569">
        <v>3002.92</v>
      </c>
      <c r="G1605" s="536" t="s">
        <v>6219</v>
      </c>
      <c r="I1605" s="529" t="s">
        <v>12078</v>
      </c>
      <c r="J1605" s="529" t="s">
        <v>12579</v>
      </c>
      <c r="K1605" s="531"/>
      <c r="L1605" s="559"/>
    </row>
    <row r="1606" spans="1:12" customFormat="1" ht="63.75" x14ac:dyDescent="0.2">
      <c r="A1606" s="529" t="s">
        <v>12079</v>
      </c>
      <c r="B1606" s="560" t="s">
        <v>12080</v>
      </c>
      <c r="C1606" s="529" t="s">
        <v>8171</v>
      </c>
      <c r="D1606" s="532">
        <v>1250</v>
      </c>
      <c r="E1606" s="532"/>
      <c r="F1606" s="569">
        <v>1250</v>
      </c>
      <c r="G1606" s="535" t="s">
        <v>12081</v>
      </c>
      <c r="I1606" s="529" t="s">
        <v>12082</v>
      </c>
      <c r="J1606" s="529" t="s">
        <v>12580</v>
      </c>
      <c r="K1606" s="531"/>
      <c r="L1606" s="559"/>
    </row>
    <row r="1607" spans="1:12" customFormat="1" ht="75" x14ac:dyDescent="0.2">
      <c r="A1607" s="529" t="s">
        <v>12083</v>
      </c>
      <c r="B1607" s="560" t="s">
        <v>12084</v>
      </c>
      <c r="C1607" s="529" t="s">
        <v>8171</v>
      </c>
      <c r="D1607" s="532">
        <v>650</v>
      </c>
      <c r="E1607" s="532"/>
      <c r="F1607" s="569">
        <v>650</v>
      </c>
      <c r="G1607" s="535" t="s">
        <v>12306</v>
      </c>
      <c r="I1607" s="529" t="s">
        <v>12085</v>
      </c>
      <c r="J1607" s="529" t="s">
        <v>12581</v>
      </c>
      <c r="K1607" s="531"/>
      <c r="L1607" s="559"/>
    </row>
    <row r="1608" spans="1:12" customFormat="1" ht="191.25" x14ac:dyDescent="0.2">
      <c r="A1608" s="529" t="s">
        <v>12086</v>
      </c>
      <c r="B1608" s="530" t="s">
        <v>6370</v>
      </c>
      <c r="C1608" s="529" t="s">
        <v>8171</v>
      </c>
      <c r="D1608" s="532">
        <v>9723</v>
      </c>
      <c r="E1608" s="532"/>
      <c r="F1608" s="532">
        <v>9723</v>
      </c>
      <c r="G1608" s="533" t="s">
        <v>6371</v>
      </c>
      <c r="I1608" s="529" t="s">
        <v>12087</v>
      </c>
      <c r="J1608" s="529" t="s">
        <v>6369</v>
      </c>
      <c r="K1608" s="531"/>
      <c r="L1608" s="559"/>
    </row>
    <row r="1609" spans="1:12" customFormat="1" ht="140.25" x14ac:dyDescent="0.2">
      <c r="A1609" s="529" t="s">
        <v>12088</v>
      </c>
      <c r="B1609" s="530" t="s">
        <v>6374</v>
      </c>
      <c r="C1609" s="529" t="s">
        <v>8171</v>
      </c>
      <c r="D1609" s="532">
        <v>3215</v>
      </c>
      <c r="E1609" s="532"/>
      <c r="F1609" s="532">
        <v>3215</v>
      </c>
      <c r="G1609" s="533" t="s">
        <v>6375</v>
      </c>
      <c r="I1609" s="529" t="s">
        <v>12089</v>
      </c>
      <c r="J1609" s="529" t="s">
        <v>6373</v>
      </c>
      <c r="K1609" s="531"/>
      <c r="L1609" s="559"/>
    </row>
    <row r="1610" spans="1:12" customFormat="1" ht="102" x14ac:dyDescent="0.2">
      <c r="A1610" s="529" t="s">
        <v>12090</v>
      </c>
      <c r="B1610" s="530" t="s">
        <v>6378</v>
      </c>
      <c r="C1610" s="529" t="s">
        <v>8171</v>
      </c>
      <c r="D1610" s="532">
        <v>8604</v>
      </c>
      <c r="E1610" s="532"/>
      <c r="F1610" s="532">
        <v>8604</v>
      </c>
      <c r="G1610" s="533" t="s">
        <v>6379</v>
      </c>
      <c r="I1610" s="529" t="s">
        <v>12091</v>
      </c>
      <c r="J1610" s="529" t="s">
        <v>6377</v>
      </c>
      <c r="K1610" s="531"/>
      <c r="L1610" s="559"/>
    </row>
    <row r="1611" spans="1:12" customFormat="1" ht="102" x14ac:dyDescent="0.2">
      <c r="A1611" s="529" t="s">
        <v>12092</v>
      </c>
      <c r="B1611" s="530" t="s">
        <v>6382</v>
      </c>
      <c r="C1611" s="529" t="s">
        <v>8171</v>
      </c>
      <c r="D1611" s="532">
        <v>1737</v>
      </c>
      <c r="E1611" s="532"/>
      <c r="F1611" s="532">
        <v>1737</v>
      </c>
      <c r="G1611" s="533" t="s">
        <v>6379</v>
      </c>
      <c r="I1611" s="529" t="s">
        <v>12093</v>
      </c>
      <c r="J1611" s="529" t="s">
        <v>6381</v>
      </c>
      <c r="K1611" s="531"/>
      <c r="L1611" s="559"/>
    </row>
    <row r="1612" spans="1:12" customFormat="1" ht="165.75" x14ac:dyDescent="0.2">
      <c r="A1612" s="529" t="s">
        <v>12094</v>
      </c>
      <c r="B1612" s="530" t="s">
        <v>6385</v>
      </c>
      <c r="C1612" s="529" t="s">
        <v>8171</v>
      </c>
      <c r="D1612" s="532">
        <v>9724</v>
      </c>
      <c r="E1612" s="532"/>
      <c r="F1612" s="532">
        <v>9724</v>
      </c>
      <c r="G1612" s="533" t="s">
        <v>6386</v>
      </c>
      <c r="I1612" s="529" t="s">
        <v>12095</v>
      </c>
      <c r="J1612" s="529" t="s">
        <v>6384</v>
      </c>
      <c r="K1612" s="531"/>
      <c r="L1612" s="559"/>
    </row>
    <row r="1613" spans="1:12" customFormat="1" ht="165.75" x14ac:dyDescent="0.2">
      <c r="A1613" s="529" t="s">
        <v>12096</v>
      </c>
      <c r="B1613" s="530" t="s">
        <v>6389</v>
      </c>
      <c r="C1613" s="529" t="s">
        <v>8171</v>
      </c>
      <c r="D1613" s="532">
        <v>12686</v>
      </c>
      <c r="E1613" s="532"/>
      <c r="F1613" s="532">
        <v>12686</v>
      </c>
      <c r="G1613" s="533" t="s">
        <v>6386</v>
      </c>
      <c r="I1613" s="529" t="s">
        <v>12097</v>
      </c>
      <c r="J1613" s="529" t="s">
        <v>6388</v>
      </c>
      <c r="K1613" s="531"/>
      <c r="L1613" s="559"/>
    </row>
    <row r="1614" spans="1:12" customFormat="1" ht="165.75" x14ac:dyDescent="0.2">
      <c r="A1614" s="529" t="s">
        <v>12098</v>
      </c>
      <c r="B1614" s="530" t="s">
        <v>6392</v>
      </c>
      <c r="C1614" s="529" t="s">
        <v>8171</v>
      </c>
      <c r="D1614" s="532">
        <v>11698</v>
      </c>
      <c r="E1614" s="532"/>
      <c r="F1614" s="532">
        <v>11698</v>
      </c>
      <c r="G1614" s="533" t="s">
        <v>6386</v>
      </c>
      <c r="I1614" s="529" t="s">
        <v>12099</v>
      </c>
      <c r="J1614" s="529" t="s">
        <v>6391</v>
      </c>
      <c r="K1614" s="531"/>
      <c r="L1614" s="559"/>
    </row>
    <row r="1615" spans="1:12" customFormat="1" ht="165.75" x14ac:dyDescent="0.2">
      <c r="A1615" s="529" t="s">
        <v>12100</v>
      </c>
      <c r="B1615" s="530" t="s">
        <v>6395</v>
      </c>
      <c r="C1615" s="529" t="s">
        <v>8171</v>
      </c>
      <c r="D1615" s="532">
        <v>13511</v>
      </c>
      <c r="E1615" s="532"/>
      <c r="F1615" s="532">
        <v>13511</v>
      </c>
      <c r="G1615" s="533" t="s">
        <v>6386</v>
      </c>
      <c r="I1615" s="529" t="s">
        <v>12101</v>
      </c>
      <c r="J1615" s="529" t="s">
        <v>6394</v>
      </c>
      <c r="K1615" s="531"/>
      <c r="L1615" s="559"/>
    </row>
    <row r="1616" spans="1:12" customFormat="1" ht="89.25" x14ac:dyDescent="0.2">
      <c r="A1616" s="529" t="s">
        <v>12102</v>
      </c>
      <c r="B1616" s="530" t="s">
        <v>6398</v>
      </c>
      <c r="C1616" s="529" t="s">
        <v>8171</v>
      </c>
      <c r="D1616" s="532">
        <v>987</v>
      </c>
      <c r="E1616" s="532"/>
      <c r="F1616" s="532">
        <v>987</v>
      </c>
      <c r="G1616" s="533" t="s">
        <v>6399</v>
      </c>
      <c r="I1616" s="529" t="s">
        <v>12103</v>
      </c>
      <c r="J1616" s="529" t="s">
        <v>6397</v>
      </c>
      <c r="K1616" s="531"/>
      <c r="L1616" s="559"/>
    </row>
    <row r="1617" spans="1:12" customFormat="1" ht="89.25" x14ac:dyDescent="0.2">
      <c r="A1617" s="529" t="s">
        <v>12104</v>
      </c>
      <c r="B1617" s="530" t="s">
        <v>6402</v>
      </c>
      <c r="C1617" s="529" t="s">
        <v>8171</v>
      </c>
      <c r="D1617" s="532">
        <v>1674</v>
      </c>
      <c r="E1617" s="532"/>
      <c r="F1617" s="532">
        <v>1674</v>
      </c>
      <c r="G1617" s="533" t="s">
        <v>6399</v>
      </c>
      <c r="I1617" s="529" t="s">
        <v>12105</v>
      </c>
      <c r="J1617" s="529" t="s">
        <v>6401</v>
      </c>
      <c r="K1617" s="531"/>
      <c r="L1617" s="559"/>
    </row>
    <row r="1618" spans="1:12" customFormat="1" ht="89.25" x14ac:dyDescent="0.2">
      <c r="A1618" s="529" t="s">
        <v>12106</v>
      </c>
      <c r="B1618" s="530" t="s">
        <v>6405</v>
      </c>
      <c r="C1618" s="529" t="s">
        <v>8171</v>
      </c>
      <c r="D1618" s="532">
        <v>903</v>
      </c>
      <c r="E1618" s="532"/>
      <c r="F1618" s="532">
        <v>903</v>
      </c>
      <c r="G1618" s="533" t="s">
        <v>6406</v>
      </c>
      <c r="I1618" s="529" t="s">
        <v>12107</v>
      </c>
      <c r="J1618" s="529" t="s">
        <v>6404</v>
      </c>
      <c r="K1618" s="531"/>
      <c r="L1618" s="559"/>
    </row>
    <row r="1619" spans="1:12" customFormat="1" ht="127.5" x14ac:dyDescent="0.2">
      <c r="A1619" s="529" t="s">
        <v>12108</v>
      </c>
      <c r="B1619" s="530" t="s">
        <v>6409</v>
      </c>
      <c r="C1619" s="529" t="s">
        <v>8171</v>
      </c>
      <c r="D1619" s="532">
        <v>1736</v>
      </c>
      <c r="E1619" s="532"/>
      <c r="F1619" s="532">
        <v>1736</v>
      </c>
      <c r="G1619" s="533" t="s">
        <v>6410</v>
      </c>
      <c r="I1619" s="529" t="s">
        <v>12109</v>
      </c>
      <c r="J1619" s="529" t="s">
        <v>6408</v>
      </c>
      <c r="K1619" s="531"/>
      <c r="L1619" s="559"/>
    </row>
    <row r="1620" spans="1:12" customFormat="1" ht="38.25" x14ac:dyDescent="0.2">
      <c r="A1620" s="529" t="s">
        <v>12110</v>
      </c>
      <c r="B1620" s="530" t="s">
        <v>6413</v>
      </c>
      <c r="C1620" s="529" t="s">
        <v>8171</v>
      </c>
      <c r="D1620" s="532">
        <v>2962</v>
      </c>
      <c r="E1620" s="532"/>
      <c r="F1620" s="532">
        <v>2962</v>
      </c>
      <c r="G1620" s="533" t="s">
        <v>6414</v>
      </c>
      <c r="I1620" s="529" t="s">
        <v>12111</v>
      </c>
      <c r="J1620" s="529" t="s">
        <v>6412</v>
      </c>
      <c r="K1620" s="531"/>
      <c r="L1620" s="559"/>
    </row>
    <row r="1621" spans="1:12" customFormat="1" ht="38.25" x14ac:dyDescent="0.2">
      <c r="A1621" s="529" t="s">
        <v>12112</v>
      </c>
      <c r="B1621" s="530" t="s">
        <v>6417</v>
      </c>
      <c r="C1621" s="529" t="s">
        <v>8171</v>
      </c>
      <c r="D1621" s="532">
        <v>2962</v>
      </c>
      <c r="E1621" s="532"/>
      <c r="F1621" s="532">
        <v>2962</v>
      </c>
      <c r="G1621" s="533" t="s">
        <v>6418</v>
      </c>
      <c r="I1621" s="529" t="s">
        <v>12113</v>
      </c>
      <c r="J1621" s="529" t="s">
        <v>6416</v>
      </c>
      <c r="K1621" s="531"/>
      <c r="L1621" s="559"/>
    </row>
    <row r="1622" spans="1:12" customFormat="1" ht="38.25" x14ac:dyDescent="0.2">
      <c r="A1622" s="529" t="s">
        <v>12114</v>
      </c>
      <c r="B1622" s="530" t="s">
        <v>6421</v>
      </c>
      <c r="C1622" s="529" t="s">
        <v>8171</v>
      </c>
      <c r="D1622" s="532">
        <v>903</v>
      </c>
      <c r="E1622" s="532"/>
      <c r="F1622" s="532">
        <v>903</v>
      </c>
      <c r="G1622" s="533" t="s">
        <v>6422</v>
      </c>
      <c r="I1622" s="529" t="s">
        <v>12115</v>
      </c>
      <c r="J1622" s="529" t="s">
        <v>6420</v>
      </c>
      <c r="K1622" s="531"/>
      <c r="L1622" s="559"/>
    </row>
    <row r="1623" spans="1:12" customFormat="1" x14ac:dyDescent="0.2">
      <c r="A1623" s="529" t="s">
        <v>12116</v>
      </c>
      <c r="B1623" s="530" t="s">
        <v>6901</v>
      </c>
      <c r="C1623" s="529" t="s">
        <v>8171</v>
      </c>
      <c r="D1623" s="532">
        <v>102.57000000000001</v>
      </c>
      <c r="E1623" s="532"/>
      <c r="F1623" s="532">
        <v>102.57000000000001</v>
      </c>
      <c r="G1623" s="533" t="s">
        <v>6901</v>
      </c>
      <c r="I1623" s="529" t="s">
        <v>12117</v>
      </c>
      <c r="J1623" s="529" t="s">
        <v>6900</v>
      </c>
      <c r="K1623" s="531"/>
      <c r="L1623" s="559"/>
    </row>
    <row r="1624" spans="1:12" customFormat="1" ht="127.5" x14ac:dyDescent="0.2">
      <c r="A1624" s="529" t="s">
        <v>12118</v>
      </c>
      <c r="B1624" s="530" t="s">
        <v>6904</v>
      </c>
      <c r="C1624" s="529" t="s">
        <v>5597</v>
      </c>
      <c r="D1624" s="532">
        <v>1</v>
      </c>
      <c r="E1624" s="532"/>
      <c r="F1624" s="532">
        <v>1</v>
      </c>
      <c r="G1624" s="533" t="s">
        <v>6905</v>
      </c>
      <c r="I1624" s="529" t="s">
        <v>12119</v>
      </c>
      <c r="J1624" s="529" t="s">
        <v>6903</v>
      </c>
      <c r="K1624" s="531"/>
      <c r="L1624" s="559"/>
    </row>
    <row r="1625" spans="1:12" customFormat="1" ht="63.75" x14ac:dyDescent="0.2">
      <c r="A1625" s="529" t="s">
        <v>12120</v>
      </c>
      <c r="B1625" s="530" t="s">
        <v>6908</v>
      </c>
      <c r="C1625" s="529" t="s">
        <v>8171</v>
      </c>
      <c r="D1625" s="532">
        <v>1</v>
      </c>
      <c r="E1625" s="532"/>
      <c r="F1625" s="532">
        <v>1</v>
      </c>
      <c r="G1625" s="533" t="s">
        <v>6909</v>
      </c>
      <c r="I1625" s="529" t="s">
        <v>12121</v>
      </c>
      <c r="J1625" s="529" t="s">
        <v>6907</v>
      </c>
      <c r="K1625" s="531"/>
      <c r="L1625" s="559"/>
    </row>
    <row r="1626" spans="1:12" customFormat="1" ht="89.25" x14ac:dyDescent="0.2">
      <c r="A1626" s="529" t="s">
        <v>12122</v>
      </c>
      <c r="B1626" s="530" t="s">
        <v>6912</v>
      </c>
      <c r="C1626" s="529" t="s">
        <v>5597</v>
      </c>
      <c r="D1626" s="532">
        <v>29.56</v>
      </c>
      <c r="E1626" s="532"/>
      <c r="F1626" s="532">
        <v>29.56</v>
      </c>
      <c r="G1626" s="533" t="s">
        <v>6913</v>
      </c>
      <c r="I1626" s="529" t="s">
        <v>12123</v>
      </c>
      <c r="J1626" s="529" t="s">
        <v>6911</v>
      </c>
      <c r="K1626" s="531"/>
      <c r="L1626" s="559"/>
    </row>
    <row r="1627" spans="1:12" customFormat="1" ht="51" x14ac:dyDescent="0.2">
      <c r="A1627" s="529" t="s">
        <v>12124</v>
      </c>
      <c r="B1627" s="530" t="s">
        <v>6916</v>
      </c>
      <c r="C1627" s="529" t="s">
        <v>5597</v>
      </c>
      <c r="D1627" s="532">
        <v>24.78</v>
      </c>
      <c r="E1627" s="532"/>
      <c r="F1627" s="532">
        <v>24.78</v>
      </c>
      <c r="G1627" s="533" t="s">
        <v>6917</v>
      </c>
      <c r="I1627" s="529" t="s">
        <v>12125</v>
      </c>
      <c r="J1627" s="529" t="s">
        <v>6915</v>
      </c>
      <c r="K1627" s="531"/>
      <c r="L1627" s="559"/>
    </row>
    <row r="1628" spans="1:12" customFormat="1" ht="76.5" x14ac:dyDescent="0.2">
      <c r="A1628" s="529" t="s">
        <v>12126</v>
      </c>
      <c r="B1628" s="530" t="s">
        <v>6920</v>
      </c>
      <c r="C1628" s="529" t="s">
        <v>5597</v>
      </c>
      <c r="D1628" s="532">
        <v>58.6</v>
      </c>
      <c r="E1628" s="532"/>
      <c r="F1628" s="532">
        <v>58.6</v>
      </c>
      <c r="G1628" s="533" t="s">
        <v>6921</v>
      </c>
      <c r="I1628" s="529" t="s">
        <v>12127</v>
      </c>
      <c r="J1628" s="529" t="s">
        <v>6919</v>
      </c>
      <c r="K1628" s="531"/>
      <c r="L1628" s="559"/>
    </row>
    <row r="1629" spans="1:12" customFormat="1" ht="102" x14ac:dyDescent="0.2">
      <c r="A1629" s="529" t="s">
        <v>12128</v>
      </c>
      <c r="B1629" s="530" t="s">
        <v>6924</v>
      </c>
      <c r="C1629" s="529" t="s">
        <v>6448</v>
      </c>
      <c r="D1629" s="532">
        <v>2.7</v>
      </c>
      <c r="E1629" s="532"/>
      <c r="F1629" s="532">
        <v>2.7</v>
      </c>
      <c r="G1629" s="533" t="s">
        <v>6925</v>
      </c>
      <c r="I1629" s="529" t="s">
        <v>12129</v>
      </c>
      <c r="J1629" s="529" t="s">
        <v>6923</v>
      </c>
      <c r="K1629" s="531"/>
      <c r="L1629" s="559"/>
    </row>
    <row r="1630" spans="1:12" customFormat="1" ht="76.5" x14ac:dyDescent="0.2">
      <c r="A1630" s="529" t="s">
        <v>12130</v>
      </c>
      <c r="B1630" s="530" t="s">
        <v>6928</v>
      </c>
      <c r="C1630" s="529" t="s">
        <v>5597</v>
      </c>
      <c r="D1630" s="532">
        <v>78.099999999999994</v>
      </c>
      <c r="E1630" s="532"/>
      <c r="F1630" s="532">
        <v>78.099999999999994</v>
      </c>
      <c r="G1630" s="533" t="s">
        <v>6921</v>
      </c>
      <c r="I1630" s="529" t="s">
        <v>12131</v>
      </c>
      <c r="J1630" s="529" t="s">
        <v>6927</v>
      </c>
      <c r="K1630" s="531"/>
      <c r="L1630" s="559"/>
    </row>
    <row r="1631" spans="1:12" customFormat="1" ht="102" x14ac:dyDescent="0.2">
      <c r="A1631" s="529" t="s">
        <v>12132</v>
      </c>
      <c r="B1631" s="530" t="s">
        <v>6931</v>
      </c>
      <c r="C1631" s="529" t="s">
        <v>6448</v>
      </c>
      <c r="D1631" s="532">
        <v>4.1399999999999997</v>
      </c>
      <c r="E1631" s="532"/>
      <c r="F1631" s="532">
        <v>4.1399999999999997</v>
      </c>
      <c r="G1631" s="533" t="s">
        <v>6925</v>
      </c>
      <c r="I1631" s="529" t="s">
        <v>12133</v>
      </c>
      <c r="J1631" s="529" t="s">
        <v>6930</v>
      </c>
      <c r="K1631" s="531"/>
      <c r="L1631" s="559"/>
    </row>
    <row r="1632" spans="1:12" customFormat="1" ht="76.5" x14ac:dyDescent="0.2">
      <c r="A1632" s="529" t="s">
        <v>12134</v>
      </c>
      <c r="B1632" s="530" t="s">
        <v>6934</v>
      </c>
      <c r="C1632" s="529" t="s">
        <v>5597</v>
      </c>
      <c r="D1632" s="532">
        <v>107.44</v>
      </c>
      <c r="E1632" s="532"/>
      <c r="F1632" s="532">
        <v>107.44</v>
      </c>
      <c r="G1632" s="533" t="s">
        <v>6921</v>
      </c>
      <c r="I1632" s="529" t="s">
        <v>12135</v>
      </c>
      <c r="J1632" s="529" t="s">
        <v>6933</v>
      </c>
      <c r="K1632" s="531"/>
      <c r="L1632" s="559"/>
    </row>
    <row r="1633" spans="1:12" customFormat="1" ht="102" x14ac:dyDescent="0.2">
      <c r="A1633" s="529" t="s">
        <v>12136</v>
      </c>
      <c r="B1633" s="530" t="s">
        <v>6937</v>
      </c>
      <c r="C1633" s="529" t="s">
        <v>6448</v>
      </c>
      <c r="D1633" s="532">
        <v>6.53</v>
      </c>
      <c r="E1633" s="532"/>
      <c r="F1633" s="532">
        <v>6.53</v>
      </c>
      <c r="G1633" s="533" t="s">
        <v>6925</v>
      </c>
      <c r="I1633" s="529" t="s">
        <v>12137</v>
      </c>
      <c r="J1633" s="529" t="s">
        <v>6936</v>
      </c>
      <c r="K1633" s="531"/>
      <c r="L1633" s="559"/>
    </row>
    <row r="1634" spans="1:12" customFormat="1" ht="76.5" x14ac:dyDescent="0.2">
      <c r="A1634" s="529" t="s">
        <v>12138</v>
      </c>
      <c r="B1634" s="530" t="s">
        <v>6940</v>
      </c>
      <c r="C1634" s="529" t="s">
        <v>5597</v>
      </c>
      <c r="D1634" s="532">
        <v>136.38</v>
      </c>
      <c r="E1634" s="532"/>
      <c r="F1634" s="532">
        <v>136.38</v>
      </c>
      <c r="G1634" s="533" t="s">
        <v>6921</v>
      </c>
      <c r="I1634" s="529" t="s">
        <v>12139</v>
      </c>
      <c r="J1634" s="529" t="s">
        <v>6939</v>
      </c>
      <c r="K1634" s="531"/>
      <c r="L1634" s="559"/>
    </row>
    <row r="1635" spans="1:12" customFormat="1" ht="102" x14ac:dyDescent="0.2">
      <c r="A1635" s="529" t="s">
        <v>12140</v>
      </c>
      <c r="B1635" s="530" t="s">
        <v>6943</v>
      </c>
      <c r="C1635" s="529" t="s">
        <v>6448</v>
      </c>
      <c r="D1635" s="532">
        <v>7.57</v>
      </c>
      <c r="E1635" s="532"/>
      <c r="F1635" s="532">
        <v>7.57</v>
      </c>
      <c r="G1635" s="533" t="s">
        <v>6925</v>
      </c>
      <c r="I1635" s="529" t="s">
        <v>12141</v>
      </c>
      <c r="J1635" s="529" t="s">
        <v>6942</v>
      </c>
      <c r="K1635" s="531"/>
      <c r="L1635" s="559"/>
    </row>
    <row r="1636" spans="1:12" customFormat="1" ht="76.5" x14ac:dyDescent="0.2">
      <c r="A1636" s="529" t="s">
        <v>12142</v>
      </c>
      <c r="B1636" s="530" t="s">
        <v>6946</v>
      </c>
      <c r="C1636" s="529" t="s">
        <v>5597</v>
      </c>
      <c r="D1636" s="532">
        <v>155.97999999999999</v>
      </c>
      <c r="E1636" s="532"/>
      <c r="F1636" s="532">
        <v>155.97999999999999</v>
      </c>
      <c r="G1636" s="533" t="s">
        <v>6921</v>
      </c>
      <c r="I1636" s="529" t="s">
        <v>12143</v>
      </c>
      <c r="J1636" s="529" t="s">
        <v>6945</v>
      </c>
      <c r="K1636" s="531"/>
      <c r="L1636" s="559"/>
    </row>
    <row r="1637" spans="1:12" customFormat="1" ht="102" x14ac:dyDescent="0.2">
      <c r="A1637" s="529" t="s">
        <v>12144</v>
      </c>
      <c r="B1637" s="530" t="s">
        <v>6949</v>
      </c>
      <c r="C1637" s="529" t="s">
        <v>6448</v>
      </c>
      <c r="D1637" s="532">
        <v>8.19</v>
      </c>
      <c r="E1637" s="532"/>
      <c r="F1637" s="532">
        <v>8.19</v>
      </c>
      <c r="G1637" s="533" t="s">
        <v>6925</v>
      </c>
      <c r="I1637" s="529" t="s">
        <v>12145</v>
      </c>
      <c r="J1637" s="529" t="s">
        <v>6948</v>
      </c>
      <c r="K1637" s="531"/>
      <c r="L1637" s="559"/>
    </row>
    <row r="1638" spans="1:12" customFormat="1" ht="76.5" x14ac:dyDescent="0.2">
      <c r="A1638" s="529" t="s">
        <v>12146</v>
      </c>
      <c r="B1638" s="530" t="s">
        <v>6952</v>
      </c>
      <c r="C1638" s="529" t="s">
        <v>5597</v>
      </c>
      <c r="D1638" s="532">
        <v>180.05</v>
      </c>
      <c r="E1638" s="532"/>
      <c r="F1638" s="532">
        <v>180.05</v>
      </c>
      <c r="G1638" s="533" t="s">
        <v>6921</v>
      </c>
      <c r="I1638" s="529" t="s">
        <v>12147</v>
      </c>
      <c r="J1638" s="529" t="s">
        <v>6951</v>
      </c>
      <c r="K1638" s="531"/>
      <c r="L1638" s="559"/>
    </row>
    <row r="1639" spans="1:12" customFormat="1" ht="102" x14ac:dyDescent="0.2">
      <c r="A1639" s="529" t="s">
        <v>12148</v>
      </c>
      <c r="B1639" s="530" t="s">
        <v>6955</v>
      </c>
      <c r="C1639" s="529" t="s">
        <v>6448</v>
      </c>
      <c r="D1639" s="532">
        <v>9.23</v>
      </c>
      <c r="E1639" s="532"/>
      <c r="F1639" s="532">
        <v>9.23</v>
      </c>
      <c r="G1639" s="533" t="s">
        <v>6925</v>
      </c>
      <c r="I1639" s="529" t="s">
        <v>12149</v>
      </c>
      <c r="J1639" s="529" t="s">
        <v>6954</v>
      </c>
      <c r="K1639" s="531"/>
      <c r="L1639" s="559"/>
    </row>
    <row r="1640" spans="1:12" customFormat="1" ht="76.5" x14ac:dyDescent="0.2">
      <c r="A1640" s="529" t="s">
        <v>12150</v>
      </c>
      <c r="B1640" s="530" t="s">
        <v>6958</v>
      </c>
      <c r="C1640" s="529" t="s">
        <v>5597</v>
      </c>
      <c r="D1640" s="532">
        <v>224.74</v>
      </c>
      <c r="E1640" s="532"/>
      <c r="F1640" s="532">
        <v>224.74</v>
      </c>
      <c r="G1640" s="533" t="s">
        <v>6921</v>
      </c>
      <c r="I1640" s="529" t="s">
        <v>12151</v>
      </c>
      <c r="J1640" s="529" t="s">
        <v>6957</v>
      </c>
      <c r="K1640" s="531"/>
      <c r="L1640" s="559"/>
    </row>
    <row r="1641" spans="1:12" customFormat="1" ht="102" x14ac:dyDescent="0.2">
      <c r="A1641" s="529" t="s">
        <v>12152</v>
      </c>
      <c r="B1641" s="530" t="s">
        <v>6961</v>
      </c>
      <c r="C1641" s="529" t="s">
        <v>6448</v>
      </c>
      <c r="D1641" s="532">
        <v>10.68</v>
      </c>
      <c r="E1641" s="532"/>
      <c r="F1641" s="532">
        <v>10.68</v>
      </c>
      <c r="G1641" s="533" t="s">
        <v>6925</v>
      </c>
      <c r="I1641" s="529" t="s">
        <v>12153</v>
      </c>
      <c r="J1641" s="529" t="s">
        <v>6960</v>
      </c>
      <c r="K1641" s="531"/>
      <c r="L1641" s="559"/>
    </row>
    <row r="1642" spans="1:12" customFormat="1" ht="76.5" x14ac:dyDescent="0.2">
      <c r="A1642" s="529" t="s">
        <v>12154</v>
      </c>
      <c r="B1642" s="530" t="s">
        <v>6964</v>
      </c>
      <c r="C1642" s="529" t="s">
        <v>5597</v>
      </c>
      <c r="D1642" s="532">
        <v>305.44</v>
      </c>
      <c r="E1642" s="532"/>
      <c r="F1642" s="532">
        <v>305.44</v>
      </c>
      <c r="G1642" s="533" t="s">
        <v>6921</v>
      </c>
      <c r="I1642" s="529" t="s">
        <v>12155</v>
      </c>
      <c r="J1642" s="529" t="s">
        <v>6963</v>
      </c>
      <c r="K1642" s="531"/>
      <c r="L1642" s="559"/>
    </row>
    <row r="1643" spans="1:12" customFormat="1" ht="102" x14ac:dyDescent="0.2">
      <c r="A1643" s="529" t="s">
        <v>12156</v>
      </c>
      <c r="B1643" s="530" t="s">
        <v>6967</v>
      </c>
      <c r="C1643" s="529" t="s">
        <v>6448</v>
      </c>
      <c r="D1643" s="532">
        <v>13.58</v>
      </c>
      <c r="E1643" s="532"/>
      <c r="F1643" s="532">
        <v>13.58</v>
      </c>
      <c r="G1643" s="533" t="s">
        <v>6925</v>
      </c>
      <c r="I1643" s="529" t="s">
        <v>12157</v>
      </c>
      <c r="J1643" s="529" t="s">
        <v>6966</v>
      </c>
      <c r="K1643" s="531"/>
      <c r="L1643" s="559"/>
    </row>
    <row r="1644" spans="1:12" customFormat="1" ht="76.5" x14ac:dyDescent="0.2">
      <c r="A1644" s="529" t="s">
        <v>12158</v>
      </c>
      <c r="B1644" s="530" t="s">
        <v>6970</v>
      </c>
      <c r="C1644" s="529" t="s">
        <v>5597</v>
      </c>
      <c r="D1644" s="532">
        <v>368.7</v>
      </c>
      <c r="E1644" s="532"/>
      <c r="F1644" s="532">
        <v>368.7</v>
      </c>
      <c r="G1644" s="533" t="s">
        <v>6921</v>
      </c>
      <c r="I1644" s="529" t="s">
        <v>12159</v>
      </c>
      <c r="J1644" s="529" t="s">
        <v>6969</v>
      </c>
      <c r="K1644" s="531"/>
      <c r="L1644" s="559"/>
    </row>
    <row r="1645" spans="1:12" customFormat="1" ht="102" x14ac:dyDescent="0.2">
      <c r="A1645" s="529" t="s">
        <v>12160</v>
      </c>
      <c r="B1645" s="530" t="s">
        <v>6973</v>
      </c>
      <c r="C1645" s="529" t="s">
        <v>6448</v>
      </c>
      <c r="D1645" s="532">
        <v>16.899999999999999</v>
      </c>
      <c r="E1645" s="532"/>
      <c r="F1645" s="532">
        <v>16.899999999999999</v>
      </c>
      <c r="G1645" s="533" t="s">
        <v>6925</v>
      </c>
      <c r="I1645" s="529" t="s">
        <v>12161</v>
      </c>
      <c r="J1645" s="529" t="s">
        <v>6972</v>
      </c>
      <c r="K1645" s="531"/>
      <c r="L1645" s="559"/>
    </row>
    <row r="1646" spans="1:12" customFormat="1" ht="76.5" x14ac:dyDescent="0.2">
      <c r="A1646" s="529" t="s">
        <v>12162</v>
      </c>
      <c r="B1646" s="530" t="s">
        <v>6976</v>
      </c>
      <c r="C1646" s="529" t="s">
        <v>5597</v>
      </c>
      <c r="D1646" s="532">
        <v>497.52</v>
      </c>
      <c r="E1646" s="532"/>
      <c r="F1646" s="532">
        <v>497.52</v>
      </c>
      <c r="G1646" s="533" t="s">
        <v>6921</v>
      </c>
      <c r="I1646" s="529" t="s">
        <v>12163</v>
      </c>
      <c r="J1646" s="529" t="s">
        <v>6975</v>
      </c>
      <c r="K1646" s="531"/>
      <c r="L1646" s="559"/>
    </row>
    <row r="1647" spans="1:12" customFormat="1" ht="102" x14ac:dyDescent="0.2">
      <c r="A1647" s="529" t="s">
        <v>12164</v>
      </c>
      <c r="B1647" s="530" t="s">
        <v>6979</v>
      </c>
      <c r="C1647" s="529" t="s">
        <v>6448</v>
      </c>
      <c r="D1647" s="532">
        <v>21.78</v>
      </c>
      <c r="E1647" s="532"/>
      <c r="F1647" s="532">
        <v>21.78</v>
      </c>
      <c r="G1647" s="533" t="s">
        <v>6925</v>
      </c>
      <c r="I1647" s="529" t="s">
        <v>12165</v>
      </c>
      <c r="J1647" s="529" t="s">
        <v>6978</v>
      </c>
      <c r="K1647" s="531"/>
      <c r="L1647" s="559"/>
    </row>
    <row r="1648" spans="1:12" customFormat="1" ht="51" x14ac:dyDescent="0.2">
      <c r="A1648" s="529" t="s">
        <v>12166</v>
      </c>
      <c r="B1648" s="530" t="s">
        <v>12167</v>
      </c>
      <c r="C1648" s="529" t="s">
        <v>8171</v>
      </c>
      <c r="D1648" s="532">
        <v>490.99</v>
      </c>
      <c r="E1648" s="532"/>
      <c r="F1648" s="532">
        <v>490.99</v>
      </c>
      <c r="G1648" s="533" t="s">
        <v>6983</v>
      </c>
      <c r="I1648" s="529" t="s">
        <v>12168</v>
      </c>
      <c r="J1648" s="529" t="s">
        <v>6981</v>
      </c>
      <c r="K1648" s="531"/>
      <c r="L1648" s="559"/>
    </row>
    <row r="1649" spans="1:12" customFormat="1" ht="51" x14ac:dyDescent="0.2">
      <c r="A1649" s="529" t="s">
        <v>12169</v>
      </c>
      <c r="B1649" s="530" t="s">
        <v>6912</v>
      </c>
      <c r="C1649" s="529" t="s">
        <v>5597</v>
      </c>
      <c r="D1649" s="532">
        <v>29.56</v>
      </c>
      <c r="E1649" s="532"/>
      <c r="F1649" s="532">
        <v>29.56</v>
      </c>
      <c r="G1649" s="533" t="s">
        <v>6917</v>
      </c>
      <c r="I1649" s="529" t="s">
        <v>12170</v>
      </c>
      <c r="J1649" s="529" t="s">
        <v>6911</v>
      </c>
      <c r="K1649" s="531"/>
      <c r="L1649" s="559"/>
    </row>
    <row r="1650" spans="1:12" customFormat="1" ht="51" x14ac:dyDescent="0.2">
      <c r="A1650" s="529" t="s">
        <v>12171</v>
      </c>
      <c r="B1650" s="530" t="s">
        <v>6916</v>
      </c>
      <c r="C1650" s="529" t="s">
        <v>5597</v>
      </c>
      <c r="D1650" s="532">
        <v>24.78</v>
      </c>
      <c r="E1650" s="532"/>
      <c r="F1650" s="532">
        <v>24.78</v>
      </c>
      <c r="G1650" s="533" t="s">
        <v>6917</v>
      </c>
      <c r="I1650" s="529" t="s">
        <v>12172</v>
      </c>
      <c r="J1650" s="529" t="s">
        <v>6915</v>
      </c>
      <c r="K1650" s="531"/>
      <c r="L1650" s="559"/>
    </row>
    <row r="1651" spans="1:12" customFormat="1" ht="76.5" x14ac:dyDescent="0.2">
      <c r="A1651" s="529" t="s">
        <v>12173</v>
      </c>
      <c r="B1651" s="530" t="s">
        <v>6993</v>
      </c>
      <c r="C1651" s="529" t="s">
        <v>5597</v>
      </c>
      <c r="D1651" s="532">
        <v>42.2</v>
      </c>
      <c r="E1651" s="532"/>
      <c r="F1651" s="532">
        <v>42.2</v>
      </c>
      <c r="G1651" s="533" t="s">
        <v>6921</v>
      </c>
      <c r="I1651" s="529" t="s">
        <v>12174</v>
      </c>
      <c r="J1651" s="529" t="s">
        <v>6992</v>
      </c>
      <c r="K1651" s="531"/>
      <c r="L1651" s="559"/>
    </row>
    <row r="1652" spans="1:12" customFormat="1" ht="102" x14ac:dyDescent="0.2">
      <c r="A1652" s="529" t="s">
        <v>12175</v>
      </c>
      <c r="B1652" s="530" t="s">
        <v>6996</v>
      </c>
      <c r="C1652" s="529" t="s">
        <v>6448</v>
      </c>
      <c r="D1652" s="532">
        <v>1.87</v>
      </c>
      <c r="E1652" s="532"/>
      <c r="F1652" s="532">
        <v>1.87</v>
      </c>
      <c r="G1652" s="533" t="s">
        <v>6925</v>
      </c>
      <c r="I1652" s="529" t="s">
        <v>12176</v>
      </c>
      <c r="J1652" s="529" t="s">
        <v>6995</v>
      </c>
      <c r="K1652" s="531"/>
      <c r="L1652" s="559"/>
    </row>
    <row r="1653" spans="1:12" customFormat="1" ht="76.5" x14ac:dyDescent="0.2">
      <c r="A1653" s="529" t="s">
        <v>12177</v>
      </c>
      <c r="B1653" s="530" t="s">
        <v>6999</v>
      </c>
      <c r="C1653" s="529" t="s">
        <v>5597</v>
      </c>
      <c r="D1653" s="532">
        <v>58.6</v>
      </c>
      <c r="E1653" s="532"/>
      <c r="F1653" s="532">
        <v>58.6</v>
      </c>
      <c r="G1653" s="533" t="s">
        <v>6921</v>
      </c>
      <c r="I1653" s="529" t="s">
        <v>12178</v>
      </c>
      <c r="J1653" s="529" t="s">
        <v>6998</v>
      </c>
      <c r="K1653" s="531"/>
      <c r="L1653" s="559"/>
    </row>
    <row r="1654" spans="1:12" customFormat="1" ht="102" x14ac:dyDescent="0.2">
      <c r="A1654" s="529" t="s">
        <v>12179</v>
      </c>
      <c r="B1654" s="530" t="s">
        <v>7002</v>
      </c>
      <c r="C1654" s="529" t="s">
        <v>6448</v>
      </c>
      <c r="D1654" s="532">
        <v>2.7</v>
      </c>
      <c r="E1654" s="532"/>
      <c r="F1654" s="532">
        <v>2.7</v>
      </c>
      <c r="G1654" s="533" t="s">
        <v>6925</v>
      </c>
      <c r="I1654" s="529" t="s">
        <v>12180</v>
      </c>
      <c r="J1654" s="529" t="s">
        <v>7001</v>
      </c>
      <c r="K1654" s="531"/>
      <c r="L1654" s="559"/>
    </row>
    <row r="1655" spans="1:12" customFormat="1" ht="76.5" x14ac:dyDescent="0.2">
      <c r="A1655" s="529" t="s">
        <v>12181</v>
      </c>
      <c r="B1655" s="530" t="s">
        <v>7005</v>
      </c>
      <c r="C1655" s="529" t="s">
        <v>5597</v>
      </c>
      <c r="D1655" s="532">
        <v>78.099999999999994</v>
      </c>
      <c r="E1655" s="532"/>
      <c r="F1655" s="532">
        <v>78.099999999999994</v>
      </c>
      <c r="G1655" s="533" t="s">
        <v>6921</v>
      </c>
      <c r="I1655" s="529" t="s">
        <v>12182</v>
      </c>
      <c r="J1655" s="529" t="s">
        <v>7004</v>
      </c>
      <c r="K1655" s="531"/>
      <c r="L1655" s="559"/>
    </row>
    <row r="1656" spans="1:12" customFormat="1" ht="102" x14ac:dyDescent="0.2">
      <c r="A1656" s="529" t="s">
        <v>12183</v>
      </c>
      <c r="B1656" s="530" t="s">
        <v>7008</v>
      </c>
      <c r="C1656" s="529" t="s">
        <v>6448</v>
      </c>
      <c r="D1656" s="532">
        <v>4.1399999999999997</v>
      </c>
      <c r="E1656" s="532"/>
      <c r="F1656" s="532">
        <v>4.1399999999999997</v>
      </c>
      <c r="G1656" s="533" t="s">
        <v>6925</v>
      </c>
      <c r="I1656" s="529" t="s">
        <v>12184</v>
      </c>
      <c r="J1656" s="529" t="s">
        <v>7007</v>
      </c>
      <c r="K1656" s="531"/>
      <c r="L1656" s="559"/>
    </row>
    <row r="1657" spans="1:12" customFormat="1" ht="76.5" x14ac:dyDescent="0.2">
      <c r="A1657" s="529" t="s">
        <v>12185</v>
      </c>
      <c r="B1657" s="530" t="s">
        <v>7011</v>
      </c>
      <c r="C1657" s="529" t="s">
        <v>5597</v>
      </c>
      <c r="D1657" s="532">
        <v>107.44</v>
      </c>
      <c r="E1657" s="532"/>
      <c r="F1657" s="532">
        <v>107.44</v>
      </c>
      <c r="G1657" s="533" t="s">
        <v>6921</v>
      </c>
      <c r="I1657" s="529" t="s">
        <v>12186</v>
      </c>
      <c r="J1657" s="529" t="s">
        <v>7010</v>
      </c>
      <c r="K1657" s="531"/>
      <c r="L1657" s="559"/>
    </row>
    <row r="1658" spans="1:12" customFormat="1" ht="102" x14ac:dyDescent="0.2">
      <c r="A1658" s="529" t="s">
        <v>12187</v>
      </c>
      <c r="B1658" s="530" t="s">
        <v>7014</v>
      </c>
      <c r="C1658" s="529" t="s">
        <v>6448</v>
      </c>
      <c r="D1658" s="532">
        <v>6.53</v>
      </c>
      <c r="E1658" s="532"/>
      <c r="F1658" s="532">
        <v>6.53</v>
      </c>
      <c r="G1658" s="533" t="s">
        <v>6925</v>
      </c>
      <c r="I1658" s="529" t="s">
        <v>12188</v>
      </c>
      <c r="J1658" s="529" t="s">
        <v>7013</v>
      </c>
      <c r="K1658" s="531"/>
      <c r="L1658" s="559"/>
    </row>
    <row r="1659" spans="1:12" customFormat="1" ht="76.5" x14ac:dyDescent="0.2">
      <c r="A1659" s="529" t="s">
        <v>12189</v>
      </c>
      <c r="B1659" s="530" t="s">
        <v>7017</v>
      </c>
      <c r="C1659" s="529" t="s">
        <v>5597</v>
      </c>
      <c r="D1659" s="532">
        <v>136.38</v>
      </c>
      <c r="E1659" s="532"/>
      <c r="F1659" s="532">
        <v>136.38</v>
      </c>
      <c r="G1659" s="533" t="s">
        <v>6921</v>
      </c>
      <c r="I1659" s="529" t="s">
        <v>12190</v>
      </c>
      <c r="J1659" s="529" t="s">
        <v>7016</v>
      </c>
      <c r="K1659" s="531"/>
      <c r="L1659" s="559"/>
    </row>
    <row r="1660" spans="1:12" customFormat="1" ht="102" x14ac:dyDescent="0.2">
      <c r="A1660" s="529" t="s">
        <v>12191</v>
      </c>
      <c r="B1660" s="530" t="s">
        <v>7020</v>
      </c>
      <c r="C1660" s="529" t="s">
        <v>6448</v>
      </c>
      <c r="D1660" s="532">
        <v>7.57</v>
      </c>
      <c r="E1660" s="532"/>
      <c r="F1660" s="532">
        <v>7.57</v>
      </c>
      <c r="G1660" s="533" t="s">
        <v>6925</v>
      </c>
      <c r="I1660" s="529" t="s">
        <v>12192</v>
      </c>
      <c r="J1660" s="529" t="s">
        <v>7019</v>
      </c>
      <c r="K1660" s="531"/>
      <c r="L1660" s="559"/>
    </row>
    <row r="1661" spans="1:12" customFormat="1" ht="76.5" x14ac:dyDescent="0.2">
      <c r="A1661" s="529" t="s">
        <v>12193</v>
      </c>
      <c r="B1661" s="530" t="s">
        <v>12194</v>
      </c>
      <c r="C1661" s="529" t="s">
        <v>5597</v>
      </c>
      <c r="D1661" s="532">
        <v>51.85</v>
      </c>
      <c r="E1661" s="532"/>
      <c r="F1661" s="532">
        <v>51.85</v>
      </c>
      <c r="G1661" s="533" t="s">
        <v>7027</v>
      </c>
      <c r="I1661" s="529" t="s">
        <v>12195</v>
      </c>
      <c r="J1661" s="529" t="s">
        <v>7025</v>
      </c>
      <c r="K1661" s="531"/>
      <c r="L1661" s="559"/>
    </row>
    <row r="1662" spans="1:12" customFormat="1" ht="127.5" x14ac:dyDescent="0.2">
      <c r="A1662" s="529" t="s">
        <v>12196</v>
      </c>
      <c r="B1662" s="530" t="s">
        <v>7030</v>
      </c>
      <c r="C1662" s="529" t="s">
        <v>5597</v>
      </c>
      <c r="D1662" s="532">
        <v>0.25</v>
      </c>
      <c r="E1662" s="532"/>
      <c r="F1662" s="532">
        <v>0.25</v>
      </c>
      <c r="G1662" s="533" t="s">
        <v>7031</v>
      </c>
      <c r="I1662" s="529" t="s">
        <v>12197</v>
      </c>
      <c r="J1662" s="529" t="s">
        <v>7029</v>
      </c>
      <c r="K1662" s="531"/>
      <c r="L1662" s="559"/>
    </row>
    <row r="1663" spans="1:12" customFormat="1" ht="76.5" x14ac:dyDescent="0.2">
      <c r="A1663" s="529" t="s">
        <v>12198</v>
      </c>
      <c r="B1663" s="530" t="s">
        <v>7034</v>
      </c>
      <c r="C1663" s="529" t="s">
        <v>8171</v>
      </c>
      <c r="D1663" s="532">
        <v>342.26</v>
      </c>
      <c r="E1663" s="532"/>
      <c r="F1663" s="532">
        <v>342.26</v>
      </c>
      <c r="G1663" s="533" t="s">
        <v>7035</v>
      </c>
      <c r="I1663" s="529" t="s">
        <v>12199</v>
      </c>
      <c r="J1663" s="529" t="s">
        <v>7033</v>
      </c>
      <c r="K1663" s="531"/>
      <c r="L1663" s="559"/>
    </row>
    <row r="1664" spans="1:12" customFormat="1" ht="102" x14ac:dyDescent="0.2">
      <c r="A1664" s="529" t="s">
        <v>12200</v>
      </c>
      <c r="B1664" s="530" t="s">
        <v>12201</v>
      </c>
      <c r="C1664" s="529" t="s">
        <v>6448</v>
      </c>
      <c r="D1664" s="532">
        <v>0.9</v>
      </c>
      <c r="E1664" s="532"/>
      <c r="F1664" s="532">
        <v>0.9</v>
      </c>
      <c r="G1664" s="533" t="s">
        <v>6925</v>
      </c>
      <c r="I1664" s="529" t="s">
        <v>12202</v>
      </c>
      <c r="J1664" s="529" t="s">
        <v>7037</v>
      </c>
      <c r="K1664" s="531"/>
      <c r="L1664" s="559"/>
    </row>
    <row r="1665" spans="1:12" customFormat="1" ht="102" x14ac:dyDescent="0.2">
      <c r="A1665" s="529" t="s">
        <v>12203</v>
      </c>
      <c r="B1665" s="530" t="s">
        <v>12204</v>
      </c>
      <c r="C1665" s="529" t="s">
        <v>6448</v>
      </c>
      <c r="D1665" s="532">
        <v>1.43</v>
      </c>
      <c r="E1665" s="532"/>
      <c r="F1665" s="532">
        <v>1.43</v>
      </c>
      <c r="G1665" s="533" t="s">
        <v>6925</v>
      </c>
      <c r="I1665" s="529" t="s">
        <v>12205</v>
      </c>
      <c r="J1665" s="529" t="s">
        <v>7040</v>
      </c>
      <c r="K1665" s="531"/>
      <c r="L1665" s="559"/>
    </row>
    <row r="1666" spans="1:12" customFormat="1" ht="76.5" x14ac:dyDescent="0.2">
      <c r="A1666" s="529" t="s">
        <v>12206</v>
      </c>
      <c r="B1666" s="530" t="s">
        <v>12207</v>
      </c>
      <c r="C1666" s="529" t="s">
        <v>5597</v>
      </c>
      <c r="D1666" s="532">
        <v>72.599999999999994</v>
      </c>
      <c r="E1666" s="532"/>
      <c r="F1666" s="532">
        <v>72.599999999999994</v>
      </c>
      <c r="G1666" s="533" t="s">
        <v>7027</v>
      </c>
      <c r="I1666" s="529" t="s">
        <v>12208</v>
      </c>
      <c r="J1666" s="529" t="s">
        <v>7043</v>
      </c>
      <c r="K1666" s="531"/>
      <c r="L1666" s="559"/>
    </row>
    <row r="1667" spans="1:12" customFormat="1" ht="76.5" x14ac:dyDescent="0.2">
      <c r="A1667" s="529" t="s">
        <v>12209</v>
      </c>
      <c r="B1667" s="530" t="s">
        <v>7047</v>
      </c>
      <c r="C1667" s="529" t="s">
        <v>8171</v>
      </c>
      <c r="D1667" s="532">
        <v>545.54</v>
      </c>
      <c r="E1667" s="532"/>
      <c r="F1667" s="532">
        <v>545.54</v>
      </c>
      <c r="G1667" s="533" t="s">
        <v>7035</v>
      </c>
      <c r="I1667" s="529" t="s">
        <v>12210</v>
      </c>
      <c r="J1667" s="529" t="s">
        <v>7046</v>
      </c>
      <c r="K1667" s="531"/>
      <c r="L1667" s="559"/>
    </row>
    <row r="1668" spans="1:12" customFormat="1" ht="102" x14ac:dyDescent="0.2">
      <c r="A1668" s="529" t="s">
        <v>12211</v>
      </c>
      <c r="B1668" s="530" t="s">
        <v>12212</v>
      </c>
      <c r="C1668" s="529" t="s">
        <v>6448</v>
      </c>
      <c r="D1668" s="532">
        <v>1.34</v>
      </c>
      <c r="E1668" s="532"/>
      <c r="F1668" s="532">
        <v>1.34</v>
      </c>
      <c r="G1668" s="533" t="s">
        <v>6925</v>
      </c>
      <c r="I1668" s="529" t="s">
        <v>12213</v>
      </c>
      <c r="J1668" s="529" t="s">
        <v>7049</v>
      </c>
      <c r="K1668" s="531"/>
      <c r="L1668" s="559"/>
    </row>
    <row r="1669" spans="1:12" customFormat="1" ht="102" x14ac:dyDescent="0.2">
      <c r="A1669" s="529" t="s">
        <v>12214</v>
      </c>
      <c r="B1669" s="530" t="s">
        <v>12215</v>
      </c>
      <c r="C1669" s="529" t="s">
        <v>6448</v>
      </c>
      <c r="D1669" s="532">
        <v>3.03</v>
      </c>
      <c r="E1669" s="532"/>
      <c r="F1669" s="532">
        <v>3.03</v>
      </c>
      <c r="G1669" s="533" t="s">
        <v>6925</v>
      </c>
      <c r="I1669" s="529" t="s">
        <v>12216</v>
      </c>
      <c r="J1669" s="529" t="s">
        <v>7052</v>
      </c>
      <c r="K1669" s="531"/>
      <c r="L1669" s="559"/>
    </row>
    <row r="1670" spans="1:12" customFormat="1" ht="76.5" x14ac:dyDescent="0.2">
      <c r="A1670" s="529" t="s">
        <v>12217</v>
      </c>
      <c r="B1670" s="530" t="s">
        <v>12218</v>
      </c>
      <c r="C1670" s="529" t="s">
        <v>5597</v>
      </c>
      <c r="D1670" s="532">
        <v>176.31</v>
      </c>
      <c r="E1670" s="532"/>
      <c r="F1670" s="532">
        <v>176.31</v>
      </c>
      <c r="G1670" s="533" t="s">
        <v>7027</v>
      </c>
      <c r="I1670" s="529" t="s">
        <v>12219</v>
      </c>
      <c r="J1670" s="529" t="s">
        <v>7055</v>
      </c>
      <c r="K1670" s="531"/>
      <c r="L1670" s="559"/>
    </row>
    <row r="1671" spans="1:12" customFormat="1" ht="76.5" x14ac:dyDescent="0.2">
      <c r="A1671" s="529" t="s">
        <v>12220</v>
      </c>
      <c r="B1671" s="530" t="s">
        <v>7059</v>
      </c>
      <c r="C1671" s="529" t="s">
        <v>8171</v>
      </c>
      <c r="D1671" s="532">
        <v>1036.53</v>
      </c>
      <c r="E1671" s="532"/>
      <c r="F1671" s="532">
        <v>1036.53</v>
      </c>
      <c r="G1671" s="533" t="s">
        <v>7035</v>
      </c>
      <c r="I1671" s="529" t="s">
        <v>12221</v>
      </c>
      <c r="J1671" s="529" t="s">
        <v>7058</v>
      </c>
      <c r="K1671" s="531"/>
      <c r="L1671" s="559"/>
    </row>
    <row r="1672" spans="1:12" customFormat="1" ht="25.5" x14ac:dyDescent="0.2">
      <c r="A1672" s="529" t="s">
        <v>12222</v>
      </c>
      <c r="B1672" s="530" t="s">
        <v>12223</v>
      </c>
      <c r="C1672" s="529" t="s">
        <v>6448</v>
      </c>
      <c r="D1672" s="532">
        <v>7.79</v>
      </c>
      <c r="E1672" s="532"/>
      <c r="F1672" s="532">
        <v>7.79</v>
      </c>
      <c r="G1672" s="533" t="s">
        <v>12223</v>
      </c>
      <c r="I1672" s="529" t="s">
        <v>12224</v>
      </c>
      <c r="J1672" s="529" t="s">
        <v>7061</v>
      </c>
      <c r="K1672" s="531"/>
      <c r="L1672" s="559"/>
    </row>
    <row r="1673" spans="1:12" customFormat="1" ht="25.5" x14ac:dyDescent="0.2">
      <c r="A1673" s="529" t="s">
        <v>12225</v>
      </c>
      <c r="B1673" s="530" t="s">
        <v>12226</v>
      </c>
      <c r="C1673" s="529" t="s">
        <v>6448</v>
      </c>
      <c r="D1673" s="532">
        <v>19.8</v>
      </c>
      <c r="E1673" s="532"/>
      <c r="F1673" s="532">
        <v>19.8</v>
      </c>
      <c r="G1673" s="533" t="s">
        <v>12226</v>
      </c>
      <c r="I1673" s="529" t="s">
        <v>12227</v>
      </c>
      <c r="J1673" s="529" t="s">
        <v>7064</v>
      </c>
      <c r="K1673" s="531"/>
      <c r="L1673" s="559"/>
    </row>
    <row r="1674" spans="1:12" customFormat="1" ht="76.5" x14ac:dyDescent="0.2">
      <c r="A1674" s="529" t="s">
        <v>12228</v>
      </c>
      <c r="B1674" s="530" t="s">
        <v>12229</v>
      </c>
      <c r="C1674" s="529" t="s">
        <v>5597</v>
      </c>
      <c r="D1674" s="532">
        <v>414.86</v>
      </c>
      <c r="E1674" s="532"/>
      <c r="F1674" s="532">
        <v>414.86</v>
      </c>
      <c r="G1674" s="533" t="s">
        <v>7027</v>
      </c>
      <c r="I1674" s="529" t="s">
        <v>12230</v>
      </c>
      <c r="J1674" s="529" t="s">
        <v>7067</v>
      </c>
      <c r="K1674" s="531"/>
      <c r="L1674" s="559"/>
    </row>
    <row r="1675" spans="1:12" customFormat="1" ht="76.5" x14ac:dyDescent="0.2">
      <c r="A1675" s="529" t="s">
        <v>12231</v>
      </c>
      <c r="B1675" s="530" t="s">
        <v>7071</v>
      </c>
      <c r="C1675" s="529" t="s">
        <v>8171</v>
      </c>
      <c r="D1675" s="532">
        <v>1309.3</v>
      </c>
      <c r="E1675" s="532"/>
      <c r="F1675" s="532">
        <v>1309.3</v>
      </c>
      <c r="G1675" s="533" t="s">
        <v>7035</v>
      </c>
      <c r="I1675" s="529" t="s">
        <v>12232</v>
      </c>
      <c r="J1675" s="529" t="s">
        <v>7070</v>
      </c>
      <c r="K1675" s="531"/>
      <c r="L1675" s="559"/>
    </row>
    <row r="1676" spans="1:12" customFormat="1" ht="102" x14ac:dyDescent="0.2">
      <c r="A1676" s="529" t="s">
        <v>12233</v>
      </c>
      <c r="B1676" s="530" t="s">
        <v>12234</v>
      </c>
      <c r="C1676" s="529" t="s">
        <v>6448</v>
      </c>
      <c r="D1676" s="532">
        <v>13.58</v>
      </c>
      <c r="E1676" s="532"/>
      <c r="F1676" s="532">
        <v>13.58</v>
      </c>
      <c r="G1676" s="533" t="s">
        <v>6925</v>
      </c>
      <c r="I1676" s="529" t="s">
        <v>12235</v>
      </c>
      <c r="J1676" s="529" t="s">
        <v>7073</v>
      </c>
      <c r="K1676" s="531"/>
      <c r="L1676" s="559"/>
    </row>
    <row r="1677" spans="1:12" customFormat="1" ht="102" x14ac:dyDescent="0.2">
      <c r="A1677" s="529" t="s">
        <v>12236</v>
      </c>
      <c r="B1677" s="530" t="s">
        <v>12237</v>
      </c>
      <c r="C1677" s="529" t="s">
        <v>6448</v>
      </c>
      <c r="D1677" s="532">
        <v>26.75</v>
      </c>
      <c r="E1677" s="532"/>
      <c r="F1677" s="532">
        <v>26.75</v>
      </c>
      <c r="G1677" s="533" t="s">
        <v>6925</v>
      </c>
      <c r="I1677" s="529" t="s">
        <v>12238</v>
      </c>
      <c r="J1677" s="529" t="s">
        <v>7076</v>
      </c>
      <c r="K1677" s="531"/>
      <c r="L1677" s="559"/>
    </row>
    <row r="1678" spans="1:12" customFormat="1" ht="76.5" x14ac:dyDescent="0.2">
      <c r="A1678" s="529" t="s">
        <v>12239</v>
      </c>
      <c r="B1678" s="530" t="s">
        <v>12240</v>
      </c>
      <c r="C1678" s="529" t="s">
        <v>5597</v>
      </c>
      <c r="D1678" s="532">
        <v>944.07</v>
      </c>
      <c r="E1678" s="532"/>
      <c r="F1678" s="532">
        <v>944.07</v>
      </c>
      <c r="G1678" s="533" t="s">
        <v>7027</v>
      </c>
      <c r="I1678" s="529" t="s">
        <v>12241</v>
      </c>
      <c r="J1678" s="529" t="s">
        <v>7079</v>
      </c>
      <c r="K1678" s="531"/>
      <c r="L1678" s="559"/>
    </row>
    <row r="1679" spans="1:12" customFormat="1" ht="76.5" x14ac:dyDescent="0.2">
      <c r="A1679" s="529" t="s">
        <v>12242</v>
      </c>
      <c r="B1679" s="530" t="s">
        <v>7083</v>
      </c>
      <c r="C1679" s="529" t="s">
        <v>8171</v>
      </c>
      <c r="D1679" s="532">
        <v>1555.73</v>
      </c>
      <c r="E1679" s="532"/>
      <c r="F1679" s="532">
        <v>1555.73</v>
      </c>
      <c r="G1679" s="533" t="s">
        <v>7035</v>
      </c>
      <c r="I1679" s="529" t="s">
        <v>12243</v>
      </c>
      <c r="J1679" s="529" t="s">
        <v>7082</v>
      </c>
      <c r="K1679" s="531"/>
      <c r="L1679" s="559"/>
    </row>
    <row r="1680" spans="1:12" customFormat="1" ht="102" x14ac:dyDescent="0.2">
      <c r="A1680" s="529" t="s">
        <v>12244</v>
      </c>
      <c r="B1680" s="530" t="s">
        <v>12245</v>
      </c>
      <c r="C1680" s="529" t="s">
        <v>6448</v>
      </c>
      <c r="D1680" s="532">
        <v>18.66</v>
      </c>
      <c r="E1680" s="532"/>
      <c r="F1680" s="532">
        <v>18.66</v>
      </c>
      <c r="G1680" s="533" t="s">
        <v>6925</v>
      </c>
      <c r="I1680" s="529" t="s">
        <v>12246</v>
      </c>
      <c r="J1680" s="529" t="s">
        <v>7085</v>
      </c>
      <c r="K1680" s="531"/>
      <c r="L1680" s="559"/>
    </row>
    <row r="1681" spans="1:12" customFormat="1" ht="102" x14ac:dyDescent="0.2">
      <c r="A1681" s="529" t="s">
        <v>12247</v>
      </c>
      <c r="B1681" s="530" t="s">
        <v>12248</v>
      </c>
      <c r="C1681" s="529" t="s">
        <v>6448</v>
      </c>
      <c r="D1681" s="532">
        <v>28.82</v>
      </c>
      <c r="E1681" s="532"/>
      <c r="F1681" s="532">
        <v>28.82</v>
      </c>
      <c r="G1681" s="533" t="s">
        <v>6925</v>
      </c>
      <c r="I1681" s="529" t="s">
        <v>12249</v>
      </c>
      <c r="J1681" s="529" t="s">
        <v>7088</v>
      </c>
      <c r="K1681" s="531"/>
      <c r="L1681" s="559"/>
    </row>
    <row r="1682" spans="1:12" customFormat="1" ht="25.5" x14ac:dyDescent="0.2">
      <c r="A1682" s="529" t="s">
        <v>12250</v>
      </c>
      <c r="B1682" s="530" t="s">
        <v>7092</v>
      </c>
      <c r="C1682" s="529" t="s">
        <v>8171</v>
      </c>
      <c r="D1682" s="532">
        <v>2312.5</v>
      </c>
      <c r="E1682" s="532"/>
      <c r="F1682" s="532">
        <v>2312.5</v>
      </c>
      <c r="G1682" s="533" t="s">
        <v>7092</v>
      </c>
      <c r="I1682" s="529" t="s">
        <v>12251</v>
      </c>
      <c r="J1682" s="529" t="s">
        <v>7091</v>
      </c>
      <c r="K1682" s="531"/>
      <c r="L1682" s="559"/>
    </row>
    <row r="1683" spans="1:12" customFormat="1" ht="25.5" x14ac:dyDescent="0.2">
      <c r="A1683" s="529" t="s">
        <v>12252</v>
      </c>
      <c r="B1683" s="530" t="s">
        <v>7098</v>
      </c>
      <c r="C1683" s="529" t="s">
        <v>5597</v>
      </c>
      <c r="D1683" s="532">
        <v>46.67</v>
      </c>
      <c r="E1683" s="532"/>
      <c r="F1683" s="532">
        <v>46.67</v>
      </c>
      <c r="G1683" s="533" t="s">
        <v>7098</v>
      </c>
      <c r="I1683" s="529" t="s">
        <v>12253</v>
      </c>
      <c r="J1683" s="529" t="s">
        <v>7097</v>
      </c>
      <c r="K1683" s="531"/>
      <c r="L1683" s="559"/>
    </row>
    <row r="1684" spans="1:12" customFormat="1" ht="102" x14ac:dyDescent="0.2">
      <c r="A1684" s="529" t="s">
        <v>12254</v>
      </c>
      <c r="B1684" s="530" t="s">
        <v>7101</v>
      </c>
      <c r="C1684" s="529" t="s">
        <v>6448</v>
      </c>
      <c r="D1684" s="532">
        <v>1.55</v>
      </c>
      <c r="E1684" s="532"/>
      <c r="F1684" s="532">
        <v>1.55</v>
      </c>
      <c r="G1684" s="533" t="s">
        <v>6925</v>
      </c>
      <c r="I1684" s="529" t="s">
        <v>12255</v>
      </c>
      <c r="J1684" s="529" t="s">
        <v>7100</v>
      </c>
      <c r="K1684" s="531"/>
      <c r="L1684" s="559"/>
    </row>
    <row r="1685" spans="1:12" customFormat="1" ht="25.5" x14ac:dyDescent="0.2">
      <c r="A1685" s="529" t="s">
        <v>12256</v>
      </c>
      <c r="B1685" s="530" t="s">
        <v>7104</v>
      </c>
      <c r="C1685" s="529" t="s">
        <v>5597</v>
      </c>
      <c r="D1685" s="532">
        <v>51.85</v>
      </c>
      <c r="E1685" s="532"/>
      <c r="F1685" s="532">
        <v>51.85</v>
      </c>
      <c r="G1685" s="533" t="s">
        <v>7104</v>
      </c>
      <c r="I1685" s="529" t="s">
        <v>12257</v>
      </c>
      <c r="J1685" s="529" t="s">
        <v>7103</v>
      </c>
      <c r="K1685" s="531"/>
      <c r="L1685" s="559"/>
    </row>
    <row r="1686" spans="1:12" customFormat="1" ht="102" x14ac:dyDescent="0.2">
      <c r="A1686" s="529" t="s">
        <v>12258</v>
      </c>
      <c r="B1686" s="530" t="s">
        <v>7107</v>
      </c>
      <c r="C1686" s="529" t="s">
        <v>6448</v>
      </c>
      <c r="D1686" s="532">
        <v>3.37</v>
      </c>
      <c r="E1686" s="532"/>
      <c r="F1686" s="532">
        <v>3.37</v>
      </c>
      <c r="G1686" s="533" t="s">
        <v>6925</v>
      </c>
      <c r="I1686" s="529" t="s">
        <v>12259</v>
      </c>
      <c r="J1686" s="529" t="s">
        <v>7106</v>
      </c>
      <c r="K1686" s="531"/>
      <c r="L1686" s="559"/>
    </row>
    <row r="1687" spans="1:12" customFormat="1" ht="25.5" x14ac:dyDescent="0.2">
      <c r="A1687" s="529" t="s">
        <v>12260</v>
      </c>
      <c r="B1687" s="530" t="s">
        <v>7113</v>
      </c>
      <c r="C1687" s="529" t="s">
        <v>8171</v>
      </c>
      <c r="D1687" s="532">
        <v>87.33</v>
      </c>
      <c r="E1687" s="532"/>
      <c r="F1687" s="532">
        <v>87.33</v>
      </c>
      <c r="G1687" s="533" t="s">
        <v>7113</v>
      </c>
      <c r="I1687" s="529" t="s">
        <v>12261</v>
      </c>
      <c r="J1687" s="529" t="s">
        <v>7112</v>
      </c>
      <c r="K1687" s="531"/>
      <c r="L1687" s="559"/>
    </row>
    <row r="1688" spans="1:12" customFormat="1" ht="25.5" x14ac:dyDescent="0.2">
      <c r="A1688" s="529" t="s">
        <v>12262</v>
      </c>
      <c r="B1688" s="530" t="s">
        <v>7116</v>
      </c>
      <c r="C1688" s="529" t="s">
        <v>8171</v>
      </c>
      <c r="D1688" s="532">
        <v>111.28</v>
      </c>
      <c r="E1688" s="532"/>
      <c r="F1688" s="532">
        <v>111.28</v>
      </c>
      <c r="G1688" s="533" t="s">
        <v>7116</v>
      </c>
      <c r="I1688" s="529" t="s">
        <v>12263</v>
      </c>
      <c r="J1688" s="529" t="s">
        <v>7115</v>
      </c>
      <c r="K1688" s="531"/>
      <c r="L1688" s="559"/>
    </row>
    <row r="1689" spans="1:12" customFormat="1" ht="25.5" x14ac:dyDescent="0.2">
      <c r="A1689" s="529" t="s">
        <v>12264</v>
      </c>
      <c r="B1689" s="530" t="s">
        <v>7119</v>
      </c>
      <c r="C1689" s="529" t="s">
        <v>8171</v>
      </c>
      <c r="D1689" s="532">
        <v>185.44</v>
      </c>
      <c r="E1689" s="532"/>
      <c r="F1689" s="532">
        <v>185.44</v>
      </c>
      <c r="G1689" s="533" t="s">
        <v>7119</v>
      </c>
      <c r="I1689" s="529" t="s">
        <v>12265</v>
      </c>
      <c r="J1689" s="529" t="s">
        <v>7118</v>
      </c>
      <c r="K1689" s="531"/>
      <c r="L1689" s="559"/>
    </row>
    <row r="1690" spans="1:12" customFormat="1" ht="25.5" x14ac:dyDescent="0.2">
      <c r="A1690" s="529" t="s">
        <v>12266</v>
      </c>
      <c r="B1690" s="530" t="s">
        <v>7122</v>
      </c>
      <c r="C1690" s="529" t="s">
        <v>8171</v>
      </c>
      <c r="D1690" s="532">
        <v>278.26</v>
      </c>
      <c r="E1690" s="532"/>
      <c r="F1690" s="532">
        <v>278.26</v>
      </c>
      <c r="G1690" s="533" t="s">
        <v>7122</v>
      </c>
      <c r="I1690" s="529" t="s">
        <v>12267</v>
      </c>
      <c r="J1690" s="529" t="s">
        <v>7121</v>
      </c>
      <c r="K1690" s="531"/>
      <c r="L1690" s="559"/>
    </row>
    <row r="1691" spans="1:12" customFormat="1" ht="25.5" x14ac:dyDescent="0.2">
      <c r="A1691" s="529" t="s">
        <v>12268</v>
      </c>
      <c r="B1691" s="530" t="s">
        <v>7125</v>
      </c>
      <c r="C1691" s="529" t="s">
        <v>8171</v>
      </c>
      <c r="D1691" s="532">
        <v>370.99</v>
      </c>
      <c r="E1691" s="532"/>
      <c r="F1691" s="532">
        <v>370.99</v>
      </c>
      <c r="G1691" s="533" t="s">
        <v>7125</v>
      </c>
      <c r="I1691" s="529" t="s">
        <v>12269</v>
      </c>
      <c r="J1691" s="529" t="s">
        <v>7124</v>
      </c>
      <c r="K1691" s="531"/>
      <c r="L1691" s="559"/>
    </row>
    <row r="1692" spans="1:12" customFormat="1" x14ac:dyDescent="0.2">
      <c r="A1692" s="529" t="s">
        <v>12270</v>
      </c>
      <c r="B1692" s="530" t="s">
        <v>7128</v>
      </c>
      <c r="C1692" s="529" t="s">
        <v>8171</v>
      </c>
      <c r="D1692" s="532">
        <v>27.27</v>
      </c>
      <c r="E1692" s="532"/>
      <c r="F1692" s="532">
        <v>27.27</v>
      </c>
      <c r="G1692" s="533" t="s">
        <v>7128</v>
      </c>
      <c r="I1692" s="529" t="s">
        <v>12271</v>
      </c>
      <c r="J1692" s="529" t="s">
        <v>7127</v>
      </c>
      <c r="K1692" s="531"/>
      <c r="L1692" s="559"/>
    </row>
    <row r="1693" spans="1:12" customFormat="1" x14ac:dyDescent="0.2">
      <c r="A1693" s="529" t="s">
        <v>12272</v>
      </c>
      <c r="B1693" s="530" t="s">
        <v>7131</v>
      </c>
      <c r="C1693" s="529" t="s">
        <v>8171</v>
      </c>
      <c r="D1693" s="532">
        <v>55.69</v>
      </c>
      <c r="E1693" s="532"/>
      <c r="F1693" s="532">
        <v>55.69</v>
      </c>
      <c r="G1693" s="533" t="s">
        <v>7131</v>
      </c>
      <c r="I1693" s="529" t="s">
        <v>12273</v>
      </c>
      <c r="J1693" s="529" t="s">
        <v>7130</v>
      </c>
      <c r="K1693" s="531"/>
      <c r="L1693" s="559"/>
    </row>
    <row r="1694" spans="1:12" customFormat="1" x14ac:dyDescent="0.2">
      <c r="A1694" s="529" t="s">
        <v>12274</v>
      </c>
      <c r="B1694" s="530" t="s">
        <v>7134</v>
      </c>
      <c r="C1694" s="529" t="s">
        <v>8171</v>
      </c>
      <c r="D1694" s="532">
        <v>64.41</v>
      </c>
      <c r="E1694" s="532"/>
      <c r="F1694" s="532">
        <v>64.41</v>
      </c>
      <c r="G1694" s="533" t="s">
        <v>7134</v>
      </c>
      <c r="I1694" s="529" t="s">
        <v>12275</v>
      </c>
      <c r="J1694" s="529" t="s">
        <v>7133</v>
      </c>
      <c r="K1694" s="531"/>
      <c r="L1694" s="559"/>
    </row>
    <row r="1695" spans="1:12" customFormat="1" x14ac:dyDescent="0.2">
      <c r="A1695" s="529" t="s">
        <v>12276</v>
      </c>
      <c r="B1695" s="530" t="s">
        <v>7137</v>
      </c>
      <c r="C1695" s="529" t="s">
        <v>8171</v>
      </c>
      <c r="D1695" s="532">
        <v>92.72</v>
      </c>
      <c r="E1695" s="532"/>
      <c r="F1695" s="532">
        <v>92.72</v>
      </c>
      <c r="G1695" s="533" t="s">
        <v>7137</v>
      </c>
      <c r="I1695" s="529" t="s">
        <v>12277</v>
      </c>
      <c r="J1695" s="529" t="s">
        <v>7136</v>
      </c>
      <c r="K1695" s="531"/>
      <c r="L1695" s="559"/>
    </row>
    <row r="1696" spans="1:12" customFormat="1" x14ac:dyDescent="0.2">
      <c r="A1696" s="529" t="s">
        <v>12278</v>
      </c>
      <c r="B1696" s="530" t="s">
        <v>7140</v>
      </c>
      <c r="C1696" s="529" t="s">
        <v>8171</v>
      </c>
      <c r="D1696" s="532">
        <v>55.69</v>
      </c>
      <c r="E1696" s="532"/>
      <c r="F1696" s="532">
        <v>55.69</v>
      </c>
      <c r="G1696" s="533" t="s">
        <v>7140</v>
      </c>
      <c r="I1696" s="529" t="s">
        <v>12279</v>
      </c>
      <c r="J1696" s="529" t="s">
        <v>7139</v>
      </c>
      <c r="K1696" s="531"/>
      <c r="L1696" s="559"/>
    </row>
    <row r="1697" spans="1:12" customFormat="1" x14ac:dyDescent="0.2">
      <c r="A1697" s="529" t="s">
        <v>12280</v>
      </c>
      <c r="B1697" s="530" t="s">
        <v>7143</v>
      </c>
      <c r="C1697" s="529" t="s">
        <v>8171</v>
      </c>
      <c r="D1697" s="532">
        <v>8.7100000000000009</v>
      </c>
      <c r="E1697" s="532"/>
      <c r="F1697" s="532">
        <v>8.7100000000000009</v>
      </c>
      <c r="G1697" s="533" t="s">
        <v>7143</v>
      </c>
      <c r="I1697" s="529" t="s">
        <v>12281</v>
      </c>
      <c r="J1697" s="529" t="s">
        <v>7142</v>
      </c>
      <c r="K1697" s="531"/>
      <c r="L1697" s="559"/>
    </row>
    <row r="1698" spans="1:12" customFormat="1" ht="25.5" x14ac:dyDescent="0.2">
      <c r="A1698" s="529" t="s">
        <v>12282</v>
      </c>
      <c r="B1698" s="530" t="s">
        <v>7146</v>
      </c>
      <c r="C1698" s="529" t="s">
        <v>8171</v>
      </c>
      <c r="D1698" s="532">
        <v>148.41</v>
      </c>
      <c r="E1698" s="532"/>
      <c r="F1698" s="532">
        <v>148.41</v>
      </c>
      <c r="G1698" s="533" t="s">
        <v>7146</v>
      </c>
      <c r="I1698" s="529" t="s">
        <v>12283</v>
      </c>
      <c r="J1698" s="529" t="s">
        <v>7145</v>
      </c>
      <c r="K1698" s="531"/>
      <c r="L1698" s="559"/>
    </row>
    <row r="1699" spans="1:12" customFormat="1" ht="25.5" x14ac:dyDescent="0.2">
      <c r="A1699" s="529" t="s">
        <v>12284</v>
      </c>
      <c r="B1699" s="530" t="s">
        <v>7149</v>
      </c>
      <c r="C1699" s="529" t="s">
        <v>8171</v>
      </c>
      <c r="D1699" s="532">
        <v>370.99</v>
      </c>
      <c r="E1699" s="532"/>
      <c r="F1699" s="532">
        <v>370.99</v>
      </c>
      <c r="G1699" s="533" t="s">
        <v>7149</v>
      </c>
      <c r="I1699" s="529" t="s">
        <v>12285</v>
      </c>
      <c r="J1699" s="529" t="s">
        <v>7148</v>
      </c>
      <c r="K1699" s="531"/>
      <c r="L1699" s="559"/>
    </row>
    <row r="1700" spans="1:12" customFormat="1" ht="25.5" x14ac:dyDescent="0.2">
      <c r="A1700" s="529" t="s">
        <v>12286</v>
      </c>
      <c r="B1700" s="530" t="s">
        <v>7152</v>
      </c>
      <c r="C1700" s="529" t="s">
        <v>8171</v>
      </c>
      <c r="D1700" s="532">
        <v>463.7</v>
      </c>
      <c r="E1700" s="532"/>
      <c r="F1700" s="532">
        <v>463.7</v>
      </c>
      <c r="G1700" s="533" t="s">
        <v>7152</v>
      </c>
      <c r="I1700" s="529" t="s">
        <v>12287</v>
      </c>
      <c r="J1700" s="529" t="s">
        <v>7151</v>
      </c>
      <c r="K1700" s="531"/>
      <c r="L1700" s="559"/>
    </row>
    <row r="1701" spans="1:12" customFormat="1" ht="25.5" x14ac:dyDescent="0.2">
      <c r="A1701" s="529" t="s">
        <v>12288</v>
      </c>
      <c r="B1701" s="530" t="s">
        <v>7155</v>
      </c>
      <c r="C1701" s="529" t="s">
        <v>8171</v>
      </c>
      <c r="D1701" s="532">
        <v>1669.4</v>
      </c>
      <c r="E1701" s="532"/>
      <c r="F1701" s="532">
        <v>1669.4</v>
      </c>
      <c r="G1701" s="533" t="s">
        <v>7155</v>
      </c>
      <c r="I1701" s="529" t="s">
        <v>12289</v>
      </c>
      <c r="J1701" s="529" t="s">
        <v>7154</v>
      </c>
      <c r="K1701" s="531"/>
      <c r="L1701" s="559"/>
    </row>
    <row r="1702" spans="1:12" customFormat="1" ht="25.5" x14ac:dyDescent="0.2">
      <c r="A1702" s="529" t="s">
        <v>12290</v>
      </c>
      <c r="B1702" s="530" t="s">
        <v>7158</v>
      </c>
      <c r="C1702" s="529" t="s">
        <v>8171</v>
      </c>
      <c r="D1702" s="532">
        <v>55.69</v>
      </c>
      <c r="E1702" s="532"/>
      <c r="F1702" s="532">
        <v>55.69</v>
      </c>
      <c r="G1702" s="533" t="s">
        <v>7158</v>
      </c>
      <c r="I1702" s="529" t="s">
        <v>12291</v>
      </c>
      <c r="J1702" s="529" t="s">
        <v>7157</v>
      </c>
      <c r="K1702" s="531"/>
      <c r="L1702" s="559"/>
    </row>
    <row r="1703" spans="1:12" customFormat="1" x14ac:dyDescent="0.2">
      <c r="A1703" s="529" t="s">
        <v>12292</v>
      </c>
      <c r="B1703" s="530" t="s">
        <v>7161</v>
      </c>
      <c r="C1703" s="529" t="s">
        <v>8171</v>
      </c>
      <c r="D1703" s="532">
        <v>58.91</v>
      </c>
      <c r="E1703" s="532"/>
      <c r="F1703" s="532">
        <v>58.91</v>
      </c>
      <c r="G1703" s="533" t="s">
        <v>7161</v>
      </c>
      <c r="I1703" s="529" t="s">
        <v>12293</v>
      </c>
      <c r="J1703" s="529" t="s">
        <v>7160</v>
      </c>
      <c r="K1703" s="531"/>
      <c r="L1703" s="559"/>
    </row>
    <row r="1704" spans="1:12" customFormat="1" ht="38.25" x14ac:dyDescent="0.2">
      <c r="A1704" s="529" t="s">
        <v>12294</v>
      </c>
      <c r="B1704" s="530" t="s">
        <v>7164</v>
      </c>
      <c r="C1704" s="529" t="s">
        <v>8171</v>
      </c>
      <c r="D1704" s="532">
        <v>2074.31</v>
      </c>
      <c r="E1704" s="532"/>
      <c r="F1704" s="532">
        <v>2074.31</v>
      </c>
      <c r="G1704" s="533" t="s">
        <v>7164</v>
      </c>
      <c r="I1704" s="529" t="s">
        <v>12295</v>
      </c>
      <c r="J1704" s="529" t="s">
        <v>7163</v>
      </c>
      <c r="K1704" s="531"/>
      <c r="L1704" s="559"/>
    </row>
    <row r="1705" spans="1:12" customFormat="1" x14ac:dyDescent="0.2">
      <c r="A1705" s="529" t="s">
        <v>12296</v>
      </c>
      <c r="B1705" s="530" t="s">
        <v>7167</v>
      </c>
      <c r="C1705" s="529" t="s">
        <v>8171</v>
      </c>
      <c r="D1705" s="532">
        <v>3111.46</v>
      </c>
      <c r="E1705" s="532"/>
      <c r="F1705" s="532">
        <v>3111.46</v>
      </c>
      <c r="G1705" s="533" t="s">
        <v>7167</v>
      </c>
      <c r="I1705" s="529" t="s">
        <v>12297</v>
      </c>
      <c r="J1705" s="529" t="s">
        <v>7166</v>
      </c>
      <c r="K1705" s="531"/>
      <c r="L1705" s="559"/>
    </row>
    <row r="1706" spans="1:12" customFormat="1" x14ac:dyDescent="0.2">
      <c r="A1706" s="529" t="s">
        <v>12298</v>
      </c>
      <c r="B1706" s="530" t="s">
        <v>7170</v>
      </c>
      <c r="C1706" s="529" t="s">
        <v>8171</v>
      </c>
      <c r="D1706" s="532">
        <v>570.42999999999995</v>
      </c>
      <c r="E1706" s="532"/>
      <c r="F1706" s="532">
        <v>570.42999999999995</v>
      </c>
      <c r="G1706" s="533" t="s">
        <v>7170</v>
      </c>
      <c r="I1706" s="529" t="s">
        <v>12299</v>
      </c>
      <c r="J1706" s="529" t="s">
        <v>7169</v>
      </c>
      <c r="K1706" s="531"/>
      <c r="L1706" s="559"/>
    </row>
    <row r="1707" spans="1:12" customFormat="1" ht="102" x14ac:dyDescent="0.2">
      <c r="A1707" s="529" t="s">
        <v>12300</v>
      </c>
      <c r="B1707" s="530" t="s">
        <v>7176</v>
      </c>
      <c r="C1707" s="529" t="s">
        <v>8171</v>
      </c>
      <c r="D1707" s="532">
        <v>311.14</v>
      </c>
      <c r="E1707" s="532"/>
      <c r="F1707" s="532">
        <v>311.14</v>
      </c>
      <c r="G1707" s="533" t="s">
        <v>7177</v>
      </c>
      <c r="I1707" s="529" t="s">
        <v>12301</v>
      </c>
      <c r="J1707" s="529" t="s">
        <v>7175</v>
      </c>
      <c r="K1707" s="531"/>
      <c r="L1707" s="559"/>
    </row>
    <row r="1708" spans="1:12" customFormat="1" x14ac:dyDescent="0.2">
      <c r="A1708" s="529" t="s">
        <v>12302</v>
      </c>
      <c r="B1708" s="530" t="s">
        <v>7180</v>
      </c>
      <c r="C1708" s="529" t="s">
        <v>8171</v>
      </c>
      <c r="D1708" s="532">
        <v>109.1</v>
      </c>
      <c r="E1708" s="532"/>
      <c r="F1708" s="532">
        <v>109.1</v>
      </c>
      <c r="G1708" s="533" t="s">
        <v>7180</v>
      </c>
      <c r="I1708" s="529" t="s">
        <v>12303</v>
      </c>
      <c r="J1708" s="529" t="s">
        <v>7179</v>
      </c>
      <c r="K1708" s="531"/>
      <c r="L1708" s="559"/>
    </row>
    <row r="1709" spans="1:12" customFormat="1" ht="25.5" x14ac:dyDescent="0.2">
      <c r="A1709" s="529" t="s">
        <v>12304</v>
      </c>
      <c r="B1709" s="530" t="s">
        <v>7183</v>
      </c>
      <c r="C1709" s="529" t="s">
        <v>8171</v>
      </c>
      <c r="D1709" s="532">
        <v>233.1</v>
      </c>
      <c r="E1709" s="532"/>
      <c r="F1709" s="532">
        <v>233.1</v>
      </c>
      <c r="G1709" s="533" t="s">
        <v>7183</v>
      </c>
      <c r="I1709" s="529" t="s">
        <v>12305</v>
      </c>
      <c r="J1709" s="529" t="s">
        <v>7182</v>
      </c>
      <c r="K1709" s="531"/>
      <c r="L1709" s="559"/>
    </row>
    <row r="1710" spans="1:12" customFormat="1" x14ac:dyDescent="0.2">
      <c r="A1710" s="529" t="s">
        <v>12648</v>
      </c>
      <c r="B1710" s="575" t="s">
        <v>7187</v>
      </c>
      <c r="C1710" s="576" t="s">
        <v>5597</v>
      </c>
      <c r="D1710" s="532">
        <v>48.61</v>
      </c>
      <c r="E1710" s="532"/>
      <c r="F1710" s="532">
        <v>48.61</v>
      </c>
      <c r="G1710" s="577"/>
      <c r="I1710" s="578" t="s">
        <v>12594</v>
      </c>
      <c r="J1710" s="575"/>
      <c r="K1710" s="579"/>
      <c r="L1710" s="559"/>
    </row>
    <row r="1711" spans="1:12" customFormat="1" ht="25.5" x14ac:dyDescent="0.2">
      <c r="A1711" s="529" t="s">
        <v>12649</v>
      </c>
      <c r="B1711" s="575" t="s">
        <v>7189</v>
      </c>
      <c r="C1711" s="576" t="s">
        <v>5597</v>
      </c>
      <c r="D1711" s="532">
        <v>31.68</v>
      </c>
      <c r="E1711" s="532"/>
      <c r="F1711" s="532">
        <v>31.68</v>
      </c>
      <c r="G1711" s="577"/>
      <c r="I1711" s="578" t="s">
        <v>12595</v>
      </c>
      <c r="J1711" s="575"/>
      <c r="K1711" s="579"/>
      <c r="L1711" s="559"/>
    </row>
    <row r="1712" spans="1:12" customFormat="1" x14ac:dyDescent="0.2">
      <c r="A1712" s="529" t="s">
        <v>12650</v>
      </c>
      <c r="B1712" s="575" t="s">
        <v>7191</v>
      </c>
      <c r="C1712" s="576" t="s">
        <v>5597</v>
      </c>
      <c r="D1712" s="532">
        <v>30.91</v>
      </c>
      <c r="E1712" s="532"/>
      <c r="F1712" s="532">
        <v>30.91</v>
      </c>
      <c r="G1712" s="577"/>
      <c r="I1712" s="578" t="s">
        <v>12596</v>
      </c>
      <c r="J1712" s="575"/>
      <c r="K1712" s="579"/>
      <c r="L1712" s="559"/>
    </row>
    <row r="1713" spans="1:12" customFormat="1" x14ac:dyDescent="0.2">
      <c r="A1713" s="529" t="s">
        <v>12651</v>
      </c>
      <c r="B1713" s="575" t="s">
        <v>7193</v>
      </c>
      <c r="C1713" s="576" t="s">
        <v>5597</v>
      </c>
      <c r="D1713" s="532">
        <v>26.93</v>
      </c>
      <c r="E1713" s="532"/>
      <c r="F1713" s="532">
        <v>26.93</v>
      </c>
      <c r="G1713" s="577"/>
      <c r="I1713" s="578" t="s">
        <v>12597</v>
      </c>
      <c r="J1713" s="575"/>
      <c r="K1713" s="579"/>
      <c r="L1713" s="559"/>
    </row>
    <row r="1714" spans="1:12" customFormat="1" x14ac:dyDescent="0.2">
      <c r="A1714" s="529" t="s">
        <v>12652</v>
      </c>
      <c r="B1714" s="575" t="s">
        <v>7195</v>
      </c>
      <c r="C1714" s="576" t="s">
        <v>5597</v>
      </c>
      <c r="D1714" s="532">
        <v>59.91</v>
      </c>
      <c r="E1714" s="532"/>
      <c r="F1714" s="532">
        <v>59.91</v>
      </c>
      <c r="G1714" s="577"/>
      <c r="I1714" s="578" t="s">
        <v>12598</v>
      </c>
      <c r="J1714" s="575"/>
      <c r="K1714" s="579"/>
      <c r="L1714" s="559"/>
    </row>
    <row r="1715" spans="1:12" customFormat="1" x14ac:dyDescent="0.2">
      <c r="A1715" s="529" t="s">
        <v>12653</v>
      </c>
      <c r="B1715" s="575" t="s">
        <v>7197</v>
      </c>
      <c r="C1715" s="576" t="s">
        <v>5597</v>
      </c>
      <c r="D1715" s="532">
        <v>35.950000000000003</v>
      </c>
      <c r="E1715" s="532"/>
      <c r="F1715" s="532">
        <v>35.950000000000003</v>
      </c>
      <c r="G1715" s="577"/>
      <c r="I1715" s="578" t="s">
        <v>12599</v>
      </c>
      <c r="J1715" s="575"/>
      <c r="K1715" s="579"/>
      <c r="L1715" s="559"/>
    </row>
    <row r="1716" spans="1:12" customFormat="1" ht="25.5" x14ac:dyDescent="0.2">
      <c r="A1716" s="529" t="s">
        <v>12654</v>
      </c>
      <c r="B1716" s="575" t="s">
        <v>7199</v>
      </c>
      <c r="C1716" s="576" t="s">
        <v>5597</v>
      </c>
      <c r="D1716" s="532">
        <v>41.19</v>
      </c>
      <c r="E1716" s="532"/>
      <c r="F1716" s="532">
        <v>41.19</v>
      </c>
      <c r="G1716" s="577"/>
      <c r="I1716" s="578" t="s">
        <v>12600</v>
      </c>
      <c r="J1716" s="575"/>
      <c r="K1716" s="579"/>
      <c r="L1716" s="559"/>
    </row>
    <row r="1717" spans="1:12" customFormat="1" ht="38.25" x14ac:dyDescent="0.2">
      <c r="A1717" s="529" t="s">
        <v>12655</v>
      </c>
      <c r="B1717" s="575" t="s">
        <v>7201</v>
      </c>
      <c r="C1717" s="576" t="s">
        <v>5597</v>
      </c>
      <c r="D1717" s="532">
        <v>56.17</v>
      </c>
      <c r="E1717" s="532"/>
      <c r="F1717" s="532">
        <v>56.17</v>
      </c>
      <c r="G1717" s="577"/>
      <c r="I1717" s="578" t="s">
        <v>12601</v>
      </c>
      <c r="J1717" s="575"/>
      <c r="K1717" s="579"/>
      <c r="L1717" s="559"/>
    </row>
    <row r="1718" spans="1:12" customFormat="1" ht="38.25" x14ac:dyDescent="0.2">
      <c r="A1718" s="529" t="s">
        <v>12656</v>
      </c>
      <c r="B1718" s="575" t="s">
        <v>7203</v>
      </c>
      <c r="C1718" s="576" t="s">
        <v>5597</v>
      </c>
      <c r="D1718" s="532">
        <v>26.21</v>
      </c>
      <c r="E1718" s="532"/>
      <c r="F1718" s="532">
        <v>26.21</v>
      </c>
      <c r="G1718" s="577"/>
      <c r="I1718" s="578" t="s">
        <v>12602</v>
      </c>
      <c r="J1718" s="575"/>
      <c r="K1718" s="579"/>
      <c r="L1718" s="559"/>
    </row>
    <row r="1719" spans="1:12" customFormat="1" ht="38.25" x14ac:dyDescent="0.2">
      <c r="A1719" s="529" t="s">
        <v>12657</v>
      </c>
      <c r="B1719" s="575" t="s">
        <v>7205</v>
      </c>
      <c r="C1719" s="576" t="s">
        <v>5597</v>
      </c>
      <c r="D1719" s="532">
        <v>39.700000000000003</v>
      </c>
      <c r="E1719" s="532"/>
      <c r="F1719" s="532">
        <v>39.700000000000003</v>
      </c>
      <c r="G1719" s="577"/>
      <c r="I1719" s="578" t="s">
        <v>12603</v>
      </c>
      <c r="J1719" s="575"/>
      <c r="K1719" s="579"/>
      <c r="L1719" s="559"/>
    </row>
    <row r="1720" spans="1:12" customFormat="1" ht="25.5" x14ac:dyDescent="0.2">
      <c r="A1720" s="529" t="s">
        <v>12658</v>
      </c>
      <c r="B1720" s="575" t="s">
        <v>7207</v>
      </c>
      <c r="C1720" s="576" t="s">
        <v>5597</v>
      </c>
      <c r="D1720" s="532">
        <v>5.25</v>
      </c>
      <c r="E1720" s="532"/>
      <c r="F1720" s="532">
        <v>5.25</v>
      </c>
      <c r="G1720" s="577"/>
      <c r="I1720" s="578" t="s">
        <v>12604</v>
      </c>
      <c r="J1720" s="575"/>
      <c r="K1720" s="579"/>
      <c r="L1720" s="559"/>
    </row>
    <row r="1721" spans="1:12" customFormat="1" x14ac:dyDescent="0.2">
      <c r="A1721" s="529" t="s">
        <v>12659</v>
      </c>
      <c r="B1721" s="575" t="s">
        <v>7209</v>
      </c>
      <c r="C1721" s="576" t="s">
        <v>5597</v>
      </c>
      <c r="D1721" s="532">
        <v>3.53</v>
      </c>
      <c r="E1721" s="532"/>
      <c r="F1721" s="532">
        <v>3.53</v>
      </c>
      <c r="G1721" s="577"/>
      <c r="I1721" s="578" t="s">
        <v>12605</v>
      </c>
      <c r="J1721" s="575"/>
      <c r="K1721" s="579"/>
      <c r="L1721" s="559"/>
    </row>
    <row r="1722" spans="1:12" customFormat="1" x14ac:dyDescent="0.2">
      <c r="A1722" s="529" t="s">
        <v>12660</v>
      </c>
      <c r="B1722" s="575" t="s">
        <v>7211</v>
      </c>
      <c r="C1722" s="576" t="s">
        <v>5597</v>
      </c>
      <c r="D1722" s="532">
        <v>4.12</v>
      </c>
      <c r="E1722" s="532"/>
      <c r="F1722" s="532">
        <v>4.12</v>
      </c>
      <c r="G1722" s="577"/>
      <c r="I1722" s="578" t="s">
        <v>12606</v>
      </c>
      <c r="J1722" s="575"/>
      <c r="K1722" s="579"/>
      <c r="L1722" s="559"/>
    </row>
    <row r="1723" spans="1:12" customFormat="1" x14ac:dyDescent="0.2">
      <c r="A1723" s="529" t="s">
        <v>12661</v>
      </c>
      <c r="B1723" s="575" t="s">
        <v>7213</v>
      </c>
      <c r="C1723" s="576" t="s">
        <v>5597</v>
      </c>
      <c r="D1723" s="532">
        <v>3.37</v>
      </c>
      <c r="E1723" s="532"/>
      <c r="F1723" s="532">
        <v>3.37</v>
      </c>
      <c r="G1723" s="577"/>
      <c r="I1723" s="578" t="s">
        <v>12607</v>
      </c>
      <c r="J1723" s="575"/>
      <c r="K1723" s="579"/>
      <c r="L1723" s="559"/>
    </row>
    <row r="1724" spans="1:12" customFormat="1" ht="25.5" x14ac:dyDescent="0.2">
      <c r="A1724" s="529" t="s">
        <v>12662</v>
      </c>
      <c r="B1724" s="575" t="s">
        <v>7215</v>
      </c>
      <c r="C1724" s="576" t="s">
        <v>5597</v>
      </c>
      <c r="D1724" s="532">
        <v>3.55</v>
      </c>
      <c r="E1724" s="532"/>
      <c r="F1724" s="532">
        <v>3.55</v>
      </c>
      <c r="G1724" s="577"/>
      <c r="I1724" s="578" t="s">
        <v>12608</v>
      </c>
      <c r="J1724" s="575"/>
      <c r="K1724" s="579"/>
      <c r="L1724" s="559"/>
    </row>
    <row r="1725" spans="1:12" customFormat="1" ht="25.5" x14ac:dyDescent="0.2">
      <c r="A1725" s="529" t="s">
        <v>12663</v>
      </c>
      <c r="B1725" s="575" t="s">
        <v>7217</v>
      </c>
      <c r="C1725" s="576" t="s">
        <v>5597</v>
      </c>
      <c r="D1725" s="532">
        <v>179.74</v>
      </c>
      <c r="E1725" s="532"/>
      <c r="F1725" s="532">
        <v>179.74</v>
      </c>
      <c r="G1725" s="577"/>
      <c r="I1725" s="578" t="s">
        <v>12609</v>
      </c>
      <c r="J1725" s="575"/>
      <c r="K1725" s="579"/>
      <c r="L1725" s="559"/>
    </row>
    <row r="1726" spans="1:12" customFormat="1" ht="25.5" x14ac:dyDescent="0.2">
      <c r="A1726" s="529" t="s">
        <v>12664</v>
      </c>
      <c r="B1726" s="575" t="s">
        <v>7219</v>
      </c>
      <c r="C1726" s="576" t="s">
        <v>5597</v>
      </c>
      <c r="D1726" s="532">
        <v>230.79</v>
      </c>
      <c r="E1726" s="532"/>
      <c r="F1726" s="532">
        <v>230.79</v>
      </c>
      <c r="G1726" s="577"/>
      <c r="I1726" s="578" t="s">
        <v>12610</v>
      </c>
      <c r="J1726" s="575"/>
      <c r="K1726" s="579"/>
      <c r="L1726" s="559"/>
    </row>
    <row r="1727" spans="1:12" customFormat="1" ht="25.5" x14ac:dyDescent="0.2">
      <c r="A1727" s="529" t="s">
        <v>12665</v>
      </c>
      <c r="B1727" s="575" t="s">
        <v>7221</v>
      </c>
      <c r="C1727" s="576" t="s">
        <v>5597</v>
      </c>
      <c r="D1727" s="532">
        <v>144.24</v>
      </c>
      <c r="E1727" s="532"/>
      <c r="F1727" s="532">
        <v>144.24</v>
      </c>
      <c r="G1727" s="577"/>
      <c r="I1727" s="578" t="s">
        <v>12611</v>
      </c>
      <c r="J1727" s="575"/>
      <c r="K1727" s="579"/>
      <c r="L1727" s="559"/>
    </row>
    <row r="1728" spans="1:12" customFormat="1" ht="25.5" x14ac:dyDescent="0.2">
      <c r="A1728" s="529" t="s">
        <v>12666</v>
      </c>
      <c r="B1728" s="575" t="s">
        <v>7223</v>
      </c>
      <c r="C1728" s="576" t="s">
        <v>5597</v>
      </c>
      <c r="D1728" s="532">
        <v>104.58</v>
      </c>
      <c r="E1728" s="532"/>
      <c r="F1728" s="532">
        <v>104.58</v>
      </c>
      <c r="G1728" s="577"/>
      <c r="I1728" s="578" t="s">
        <v>12612</v>
      </c>
      <c r="J1728" s="575"/>
      <c r="K1728" s="579"/>
      <c r="L1728" s="559"/>
    </row>
    <row r="1729" spans="1:12" customFormat="1" ht="25.5" x14ac:dyDescent="0.2">
      <c r="A1729" s="529" t="s">
        <v>12667</v>
      </c>
      <c r="B1729" s="575" t="s">
        <v>7225</v>
      </c>
      <c r="C1729" s="576" t="s">
        <v>5597</v>
      </c>
      <c r="D1729" s="532">
        <v>52.89</v>
      </c>
      <c r="E1729" s="532"/>
      <c r="F1729" s="532">
        <v>52.89</v>
      </c>
      <c r="G1729" s="577"/>
      <c r="I1729" s="578" t="s">
        <v>12613</v>
      </c>
      <c r="J1729" s="575"/>
      <c r="K1729" s="579"/>
      <c r="L1729" s="559"/>
    </row>
    <row r="1730" spans="1:12" customFormat="1" x14ac:dyDescent="0.2">
      <c r="A1730" s="529" t="s">
        <v>12668</v>
      </c>
      <c r="B1730" s="575" t="s">
        <v>7227</v>
      </c>
      <c r="C1730" s="576" t="s">
        <v>5597</v>
      </c>
      <c r="D1730" s="532">
        <v>41.19</v>
      </c>
      <c r="E1730" s="532"/>
      <c r="F1730" s="532">
        <v>41.19</v>
      </c>
      <c r="G1730" s="577"/>
      <c r="I1730" s="578" t="s">
        <v>12614</v>
      </c>
      <c r="J1730" s="575"/>
      <c r="K1730" s="579"/>
      <c r="L1730" s="559"/>
    </row>
    <row r="1731" spans="1:12" customFormat="1" ht="25.5" x14ac:dyDescent="0.2">
      <c r="A1731" s="529" t="s">
        <v>12669</v>
      </c>
      <c r="B1731" s="575" t="s">
        <v>7229</v>
      </c>
      <c r="C1731" s="576" t="s">
        <v>5597</v>
      </c>
      <c r="D1731" s="532">
        <v>24.71</v>
      </c>
      <c r="E1731" s="532"/>
      <c r="F1731" s="532">
        <v>24.71</v>
      </c>
      <c r="G1731" s="577"/>
      <c r="I1731" s="578" t="s">
        <v>12615</v>
      </c>
      <c r="J1731" s="575"/>
      <c r="K1731" s="579"/>
      <c r="L1731" s="559"/>
    </row>
    <row r="1732" spans="1:12" customFormat="1" ht="25.5" x14ac:dyDescent="0.2">
      <c r="A1732" s="529" t="s">
        <v>12670</v>
      </c>
      <c r="B1732" s="575" t="s">
        <v>7231</v>
      </c>
      <c r="C1732" s="576" t="s">
        <v>5597</v>
      </c>
      <c r="D1732" s="532">
        <v>22.47</v>
      </c>
      <c r="E1732" s="532"/>
      <c r="F1732" s="532">
        <v>22.47</v>
      </c>
      <c r="G1732" s="577"/>
      <c r="I1732" s="578" t="s">
        <v>12616</v>
      </c>
      <c r="J1732" s="575"/>
      <c r="K1732" s="579"/>
      <c r="L1732" s="559"/>
    </row>
    <row r="1733" spans="1:12" customFormat="1" x14ac:dyDescent="0.2">
      <c r="A1733" s="529" t="s">
        <v>12671</v>
      </c>
      <c r="B1733" s="575" t="s">
        <v>7233</v>
      </c>
      <c r="C1733" s="576" t="s">
        <v>6448</v>
      </c>
      <c r="D1733" s="532">
        <v>9.02</v>
      </c>
      <c r="E1733" s="532"/>
      <c r="F1733" s="532">
        <v>9.02</v>
      </c>
      <c r="G1733" s="577"/>
      <c r="I1733" s="578" t="s">
        <v>12617</v>
      </c>
      <c r="J1733" s="575"/>
      <c r="K1733" s="579"/>
      <c r="L1733" s="559"/>
    </row>
    <row r="1734" spans="1:12" customFormat="1" x14ac:dyDescent="0.2">
      <c r="A1734" s="529" t="s">
        <v>12672</v>
      </c>
      <c r="B1734" s="575" t="s">
        <v>7235</v>
      </c>
      <c r="C1734" s="576" t="s">
        <v>6448</v>
      </c>
      <c r="D1734" s="532">
        <v>7.21</v>
      </c>
      <c r="E1734" s="532"/>
      <c r="F1734" s="532">
        <v>7.21</v>
      </c>
      <c r="G1734" s="577"/>
      <c r="I1734" s="578" t="s">
        <v>12618</v>
      </c>
      <c r="J1734" s="575"/>
      <c r="K1734" s="579"/>
      <c r="L1734" s="559"/>
    </row>
    <row r="1735" spans="1:12" customFormat="1" x14ac:dyDescent="0.2">
      <c r="A1735" s="529" t="s">
        <v>12673</v>
      </c>
      <c r="B1735" s="575" t="s">
        <v>7237</v>
      </c>
      <c r="C1735" s="576" t="s">
        <v>6448</v>
      </c>
      <c r="D1735" s="532">
        <v>4.8099999999999996</v>
      </c>
      <c r="E1735" s="532"/>
      <c r="F1735" s="532">
        <v>4.8099999999999996</v>
      </c>
      <c r="G1735" s="577"/>
      <c r="I1735" s="578" t="s">
        <v>12619</v>
      </c>
      <c r="J1735" s="575"/>
      <c r="K1735" s="579"/>
      <c r="L1735" s="559"/>
    </row>
    <row r="1736" spans="1:12" customFormat="1" x14ac:dyDescent="0.2">
      <c r="A1736" s="529" t="s">
        <v>12674</v>
      </c>
      <c r="B1736" s="575" t="s">
        <v>7239</v>
      </c>
      <c r="C1736" s="576" t="s">
        <v>6448</v>
      </c>
      <c r="D1736" s="532">
        <v>1.27</v>
      </c>
      <c r="E1736" s="532"/>
      <c r="F1736" s="532">
        <v>1.27</v>
      </c>
      <c r="G1736" s="577"/>
      <c r="I1736" s="578" t="s">
        <v>12620</v>
      </c>
      <c r="J1736" s="575"/>
      <c r="K1736" s="579"/>
      <c r="L1736" s="559"/>
    </row>
    <row r="1737" spans="1:12" customFormat="1" x14ac:dyDescent="0.2">
      <c r="A1737" s="529" t="s">
        <v>12675</v>
      </c>
      <c r="B1737" s="575" t="s">
        <v>7241</v>
      </c>
      <c r="C1737" s="576" t="s">
        <v>6448</v>
      </c>
      <c r="D1737" s="532">
        <v>1.1200000000000001</v>
      </c>
      <c r="E1737" s="532"/>
      <c r="F1737" s="532">
        <v>1.1200000000000001</v>
      </c>
      <c r="G1737" s="577"/>
      <c r="I1737" s="578" t="s">
        <v>12621</v>
      </c>
      <c r="J1737" s="575"/>
      <c r="K1737" s="579"/>
      <c r="L1737" s="559"/>
    </row>
    <row r="1738" spans="1:12" customFormat="1" x14ac:dyDescent="0.2">
      <c r="A1738" s="529" t="s">
        <v>12676</v>
      </c>
      <c r="B1738" s="575" t="s">
        <v>7243</v>
      </c>
      <c r="C1738" s="576" t="s">
        <v>6448</v>
      </c>
      <c r="D1738" s="532">
        <v>0.77</v>
      </c>
      <c r="E1738" s="532"/>
      <c r="F1738" s="532">
        <v>0.77</v>
      </c>
      <c r="G1738" s="577"/>
      <c r="I1738" s="578" t="s">
        <v>12622</v>
      </c>
      <c r="J1738" s="575"/>
      <c r="K1738" s="579"/>
      <c r="L1738" s="559"/>
    </row>
    <row r="1739" spans="1:12" customFormat="1" x14ac:dyDescent="0.2">
      <c r="A1739" s="529" t="s">
        <v>12677</v>
      </c>
      <c r="B1739" s="575" t="s">
        <v>7245</v>
      </c>
      <c r="C1739" s="576" t="s">
        <v>6448</v>
      </c>
      <c r="D1739" s="532">
        <v>0.22</v>
      </c>
      <c r="E1739" s="532"/>
      <c r="F1739" s="532">
        <v>0.22</v>
      </c>
      <c r="G1739" s="577"/>
      <c r="I1739" s="578" t="s">
        <v>12623</v>
      </c>
      <c r="J1739" s="575"/>
      <c r="K1739" s="579"/>
      <c r="L1739" s="559"/>
    </row>
    <row r="1740" spans="1:12" customFormat="1" x14ac:dyDescent="0.2">
      <c r="A1740" s="529" t="s">
        <v>12678</v>
      </c>
      <c r="B1740" s="575" t="s">
        <v>7247</v>
      </c>
      <c r="C1740" s="576" t="s">
        <v>6448</v>
      </c>
      <c r="D1740" s="532">
        <v>0.3</v>
      </c>
      <c r="E1740" s="532"/>
      <c r="F1740" s="532">
        <v>0.3</v>
      </c>
      <c r="G1740" s="577"/>
      <c r="I1740" s="578" t="s">
        <v>12624</v>
      </c>
      <c r="J1740" s="575"/>
      <c r="K1740" s="579"/>
      <c r="L1740" s="559"/>
    </row>
    <row r="1741" spans="1:12" customFormat="1" x14ac:dyDescent="0.2">
      <c r="A1741" s="529" t="s">
        <v>12679</v>
      </c>
      <c r="B1741" s="575" t="s">
        <v>7249</v>
      </c>
      <c r="C1741" s="576" t="s">
        <v>6448</v>
      </c>
      <c r="D1741" s="532">
        <v>0.39</v>
      </c>
      <c r="E1741" s="532"/>
      <c r="F1741" s="532">
        <v>0.39</v>
      </c>
      <c r="G1741" s="577"/>
      <c r="I1741" s="578" t="s">
        <v>12625</v>
      </c>
      <c r="J1741" s="575"/>
      <c r="K1741" s="579"/>
      <c r="L1741" s="559"/>
    </row>
    <row r="1742" spans="1:12" customFormat="1" x14ac:dyDescent="0.2">
      <c r="A1742" s="529" t="s">
        <v>12680</v>
      </c>
      <c r="B1742" s="575" t="s">
        <v>7251</v>
      </c>
      <c r="C1742" s="576" t="s">
        <v>6448</v>
      </c>
      <c r="D1742" s="532">
        <v>0.34</v>
      </c>
      <c r="E1742" s="532"/>
      <c r="F1742" s="532">
        <v>0.34</v>
      </c>
      <c r="G1742" s="577"/>
      <c r="I1742" s="578" t="s">
        <v>12626</v>
      </c>
      <c r="J1742" s="575"/>
      <c r="K1742" s="579"/>
      <c r="L1742" s="559"/>
    </row>
    <row r="1743" spans="1:12" customFormat="1" ht="25.5" x14ac:dyDescent="0.2">
      <c r="A1743" s="529" t="s">
        <v>12681</v>
      </c>
      <c r="B1743" s="575" t="s">
        <v>7253</v>
      </c>
      <c r="C1743" s="576" t="s">
        <v>8171</v>
      </c>
      <c r="D1743" s="532">
        <v>22.47</v>
      </c>
      <c r="E1743" s="532"/>
      <c r="F1743" s="532">
        <v>22.47</v>
      </c>
      <c r="G1743" s="577"/>
      <c r="I1743" s="578" t="s">
        <v>12627</v>
      </c>
      <c r="J1743" s="575"/>
      <c r="K1743" s="579"/>
      <c r="L1743" s="559"/>
    </row>
    <row r="1744" spans="1:12" customFormat="1" ht="25.5" x14ac:dyDescent="0.2">
      <c r="A1744" s="529" t="s">
        <v>12682</v>
      </c>
      <c r="B1744" s="575" t="s">
        <v>7255</v>
      </c>
      <c r="C1744" s="576" t="s">
        <v>8171</v>
      </c>
      <c r="D1744" s="532">
        <v>13.5</v>
      </c>
      <c r="E1744" s="532"/>
      <c r="F1744" s="532">
        <v>13.5</v>
      </c>
      <c r="G1744" s="577"/>
      <c r="I1744" s="578" t="s">
        <v>12628</v>
      </c>
      <c r="J1744" s="575"/>
      <c r="K1744" s="579"/>
      <c r="L1744" s="559"/>
    </row>
    <row r="1745" spans="1:12" customFormat="1" ht="25.5" x14ac:dyDescent="0.2">
      <c r="A1745" s="529" t="s">
        <v>12683</v>
      </c>
      <c r="B1745" s="575" t="s">
        <v>7257</v>
      </c>
      <c r="C1745" s="576" t="s">
        <v>8171</v>
      </c>
      <c r="D1745" s="532">
        <v>23.98</v>
      </c>
      <c r="E1745" s="532"/>
      <c r="F1745" s="532">
        <v>23.98</v>
      </c>
      <c r="G1745" s="577"/>
      <c r="I1745" s="578" t="s">
        <v>12629</v>
      </c>
      <c r="J1745" s="575"/>
      <c r="K1745" s="579"/>
      <c r="L1745" s="559"/>
    </row>
    <row r="1746" spans="1:12" customFormat="1" ht="38.25" x14ac:dyDescent="0.2">
      <c r="A1746" s="529" t="s">
        <v>12684</v>
      </c>
      <c r="B1746" s="575" t="s">
        <v>7259</v>
      </c>
      <c r="C1746" s="576" t="s">
        <v>8171</v>
      </c>
      <c r="D1746" s="532">
        <v>81.94</v>
      </c>
      <c r="E1746" s="532"/>
      <c r="F1746" s="532">
        <v>81.94</v>
      </c>
      <c r="G1746" s="577"/>
      <c r="I1746" s="578" t="s">
        <v>12630</v>
      </c>
      <c r="J1746" s="575"/>
      <c r="K1746" s="579"/>
      <c r="L1746" s="559"/>
    </row>
    <row r="1747" spans="1:12" customFormat="1" ht="25.5" x14ac:dyDescent="0.2">
      <c r="A1747" s="529" t="s">
        <v>12685</v>
      </c>
      <c r="B1747" s="575" t="s">
        <v>7261</v>
      </c>
      <c r="C1747" s="576" t="s">
        <v>8171</v>
      </c>
      <c r="D1747" s="532">
        <v>6.73</v>
      </c>
      <c r="E1747" s="532"/>
      <c r="F1747" s="532">
        <v>6.73</v>
      </c>
      <c r="G1747" s="577"/>
      <c r="I1747" s="578" t="s">
        <v>12631</v>
      </c>
      <c r="J1747" s="575"/>
      <c r="K1747" s="579"/>
      <c r="L1747" s="559"/>
    </row>
    <row r="1748" spans="1:12" customFormat="1" ht="25.5" x14ac:dyDescent="0.2">
      <c r="A1748" s="529" t="s">
        <v>12686</v>
      </c>
      <c r="B1748" s="575" t="s">
        <v>7263</v>
      </c>
      <c r="C1748" s="576" t="s">
        <v>8171</v>
      </c>
      <c r="D1748" s="532">
        <v>22.48</v>
      </c>
      <c r="E1748" s="532"/>
      <c r="F1748" s="532">
        <v>22.48</v>
      </c>
      <c r="G1748" s="577"/>
      <c r="I1748" s="578" t="s">
        <v>12632</v>
      </c>
      <c r="J1748" s="575"/>
      <c r="K1748" s="579"/>
      <c r="L1748" s="559"/>
    </row>
    <row r="1749" spans="1:12" customFormat="1" ht="25.5" x14ac:dyDescent="0.2">
      <c r="A1749" s="529" t="s">
        <v>12687</v>
      </c>
      <c r="B1749" s="575" t="s">
        <v>7265</v>
      </c>
      <c r="C1749" s="576" t="s">
        <v>8171</v>
      </c>
      <c r="D1749" s="532">
        <v>7.49</v>
      </c>
      <c r="E1749" s="532"/>
      <c r="F1749" s="532">
        <v>7.49</v>
      </c>
      <c r="G1749" s="577"/>
      <c r="I1749" s="578" t="s">
        <v>12633</v>
      </c>
      <c r="J1749" s="575"/>
      <c r="K1749" s="579"/>
      <c r="L1749" s="559"/>
    </row>
    <row r="1750" spans="1:12" customFormat="1" ht="38.25" x14ac:dyDescent="0.2">
      <c r="A1750" s="529" t="s">
        <v>12688</v>
      </c>
      <c r="B1750" s="575" t="s">
        <v>7267</v>
      </c>
      <c r="C1750" s="576" t="s">
        <v>8171</v>
      </c>
      <c r="D1750" s="532">
        <v>13.48</v>
      </c>
      <c r="E1750" s="532"/>
      <c r="F1750" s="532">
        <v>13.48</v>
      </c>
      <c r="G1750" s="577"/>
      <c r="I1750" s="578" t="s">
        <v>12634</v>
      </c>
      <c r="J1750" s="575"/>
      <c r="K1750" s="579"/>
      <c r="L1750" s="559"/>
    </row>
    <row r="1751" spans="1:12" customFormat="1" ht="25.5" x14ac:dyDescent="0.2">
      <c r="A1751" s="529" t="s">
        <v>12689</v>
      </c>
      <c r="B1751" s="575" t="s">
        <v>7269</v>
      </c>
      <c r="C1751" s="576" t="s">
        <v>8171</v>
      </c>
      <c r="D1751" s="532">
        <v>28.46</v>
      </c>
      <c r="E1751" s="532"/>
      <c r="F1751" s="532">
        <v>28.46</v>
      </c>
      <c r="G1751" s="577"/>
      <c r="I1751" s="578" t="s">
        <v>12635</v>
      </c>
      <c r="J1751" s="575"/>
      <c r="K1751" s="579"/>
      <c r="L1751" s="559"/>
    </row>
    <row r="1752" spans="1:12" customFormat="1" ht="25.5" x14ac:dyDescent="0.2">
      <c r="A1752" s="529" t="s">
        <v>12690</v>
      </c>
      <c r="B1752" s="575" t="s">
        <v>7271</v>
      </c>
      <c r="C1752" s="576" t="s">
        <v>8171</v>
      </c>
      <c r="D1752" s="532">
        <v>18.72</v>
      </c>
      <c r="E1752" s="532"/>
      <c r="F1752" s="532">
        <v>18.72</v>
      </c>
      <c r="G1752" s="577"/>
      <c r="I1752" s="578" t="s">
        <v>12636</v>
      </c>
      <c r="J1752" s="575"/>
      <c r="K1752" s="579"/>
      <c r="L1752" s="559"/>
    </row>
    <row r="1753" spans="1:12" customFormat="1" ht="51" x14ac:dyDescent="0.2">
      <c r="A1753" s="529" t="s">
        <v>12691</v>
      </c>
      <c r="B1753" s="530" t="s">
        <v>7273</v>
      </c>
      <c r="C1753" s="529" t="s">
        <v>8171</v>
      </c>
      <c r="D1753" s="532">
        <v>128.21</v>
      </c>
      <c r="E1753" s="532"/>
      <c r="F1753" s="532">
        <v>128.21</v>
      </c>
      <c r="G1753" s="580" t="s">
        <v>7274</v>
      </c>
      <c r="I1753" s="578" t="s">
        <v>12637</v>
      </c>
      <c r="J1753" s="530"/>
      <c r="K1753" s="580"/>
      <c r="L1753" s="559"/>
    </row>
    <row r="1754" spans="1:12" customFormat="1" ht="51" x14ac:dyDescent="0.2">
      <c r="A1754" s="529" t="s">
        <v>12692</v>
      </c>
      <c r="B1754" s="530" t="s">
        <v>7276</v>
      </c>
      <c r="C1754" s="529" t="s">
        <v>8171</v>
      </c>
      <c r="D1754" s="532">
        <v>69.45</v>
      </c>
      <c r="E1754" s="532"/>
      <c r="F1754" s="532">
        <v>69.45</v>
      </c>
      <c r="G1754" s="580" t="s">
        <v>7277</v>
      </c>
      <c r="I1754" s="578" t="s">
        <v>12638</v>
      </c>
      <c r="J1754" s="530"/>
      <c r="K1754" s="580"/>
      <c r="L1754" s="559"/>
    </row>
    <row r="1755" spans="1:12" customFormat="1" ht="51" x14ac:dyDescent="0.2">
      <c r="A1755" s="529" t="s">
        <v>12693</v>
      </c>
      <c r="B1755" s="530" t="s">
        <v>7279</v>
      </c>
      <c r="C1755" s="529" t="s">
        <v>8171</v>
      </c>
      <c r="D1755" s="532">
        <v>512.86</v>
      </c>
      <c r="E1755" s="532"/>
      <c r="F1755" s="532">
        <v>512.86</v>
      </c>
      <c r="G1755" s="580" t="s">
        <v>7280</v>
      </c>
      <c r="I1755" s="578" t="s">
        <v>12639</v>
      </c>
      <c r="J1755" s="530"/>
      <c r="K1755" s="580"/>
      <c r="L1755" s="559"/>
    </row>
    <row r="1756" spans="1:12" customFormat="1" ht="51" x14ac:dyDescent="0.2">
      <c r="A1756" s="529" t="s">
        <v>12694</v>
      </c>
      <c r="B1756" s="530" t="s">
        <v>7282</v>
      </c>
      <c r="C1756" s="529" t="s">
        <v>8171</v>
      </c>
      <c r="D1756" s="532">
        <v>267.11</v>
      </c>
      <c r="E1756" s="532"/>
      <c r="F1756" s="532">
        <v>267.11</v>
      </c>
      <c r="G1756" s="580" t="s">
        <v>7283</v>
      </c>
      <c r="I1756" s="578" t="s">
        <v>12640</v>
      </c>
      <c r="J1756" s="530"/>
      <c r="K1756" s="580"/>
      <c r="L1756" s="559"/>
    </row>
    <row r="1757" spans="1:12" customFormat="1" ht="51" x14ac:dyDescent="0.2">
      <c r="A1757" s="529" t="s">
        <v>12695</v>
      </c>
      <c r="B1757" s="530" t="s">
        <v>7285</v>
      </c>
      <c r="C1757" s="529" t="s">
        <v>8171</v>
      </c>
      <c r="D1757" s="532">
        <v>256.43</v>
      </c>
      <c r="E1757" s="532"/>
      <c r="F1757" s="532">
        <v>256.43</v>
      </c>
      <c r="G1757" s="580" t="s">
        <v>7286</v>
      </c>
      <c r="I1757" s="578" t="s">
        <v>12641</v>
      </c>
      <c r="J1757" s="530"/>
      <c r="K1757" s="580"/>
      <c r="L1757" s="559"/>
    </row>
    <row r="1758" spans="1:12" customFormat="1" ht="51" x14ac:dyDescent="0.2">
      <c r="A1758" s="529" t="s">
        <v>12696</v>
      </c>
      <c r="B1758" s="530" t="s">
        <v>7288</v>
      </c>
      <c r="C1758" s="529" t="s">
        <v>8171</v>
      </c>
      <c r="D1758" s="532">
        <v>133.56</v>
      </c>
      <c r="E1758" s="532"/>
      <c r="F1758" s="532">
        <v>133.56</v>
      </c>
      <c r="G1758" s="580" t="s">
        <v>7289</v>
      </c>
      <c r="I1758" s="578" t="s">
        <v>12642</v>
      </c>
      <c r="J1758" s="530"/>
      <c r="K1758" s="580"/>
      <c r="L1758" s="559"/>
    </row>
    <row r="1759" spans="1:12" customFormat="1" ht="56.25" x14ac:dyDescent="0.2">
      <c r="A1759" s="278" t="s">
        <v>190</v>
      </c>
      <c r="B1759" s="278" t="s">
        <v>191</v>
      </c>
      <c r="C1759" s="278" t="s">
        <v>192</v>
      </c>
      <c r="D1759" s="278" t="s">
        <v>193</v>
      </c>
      <c r="E1759" s="278" t="s">
        <v>194</v>
      </c>
      <c r="F1759" s="278" t="s">
        <v>195</v>
      </c>
      <c r="G1759" s="278" t="s">
        <v>196</v>
      </c>
      <c r="H1759" s="278" t="s">
        <v>197</v>
      </c>
      <c r="I1759" s="278" t="s">
        <v>12702</v>
      </c>
      <c r="J1759" s="278" t="s">
        <v>12319</v>
      </c>
    </row>
    <row r="1760" spans="1:12" customFormat="1" ht="76.5" x14ac:dyDescent="0.2">
      <c r="A1760" s="529" t="s">
        <v>8172</v>
      </c>
      <c r="B1760" s="530" t="s">
        <v>211</v>
      </c>
      <c r="C1760" s="529" t="s">
        <v>8171</v>
      </c>
      <c r="D1760" s="581">
        <v>7628.84</v>
      </c>
      <c r="F1760" s="581">
        <v>7628.84</v>
      </c>
      <c r="G1760" s="580" t="s">
        <v>213</v>
      </c>
      <c r="I1760" s="534" t="s">
        <v>8170</v>
      </c>
      <c r="J1760" t="s">
        <v>214</v>
      </c>
    </row>
    <row r="1761" spans="1:10" customFormat="1" ht="216.75" x14ac:dyDescent="0.2">
      <c r="A1761" s="529" t="s">
        <v>8174</v>
      </c>
      <c r="B1761" s="530" t="s">
        <v>216</v>
      </c>
      <c r="C1761" s="529" t="s">
        <v>8171</v>
      </c>
      <c r="D1761" s="581">
        <v>1959.46</v>
      </c>
      <c r="F1761" s="581">
        <v>1959.46</v>
      </c>
      <c r="G1761" s="580" t="s">
        <v>217</v>
      </c>
      <c r="I1761" s="534" t="s">
        <v>8173</v>
      </c>
      <c r="J1761" t="s">
        <v>218</v>
      </c>
    </row>
    <row r="1762" spans="1:10" customFormat="1" ht="89.25" x14ac:dyDescent="0.2">
      <c r="A1762" s="529" t="s">
        <v>8176</v>
      </c>
      <c r="B1762" s="530" t="s">
        <v>220</v>
      </c>
      <c r="C1762" s="529" t="s">
        <v>8171</v>
      </c>
      <c r="D1762" s="581">
        <v>762.88</v>
      </c>
      <c r="F1762" s="581">
        <v>762.88</v>
      </c>
      <c r="G1762" s="580" t="s">
        <v>221</v>
      </c>
      <c r="I1762" s="534" t="s">
        <v>8175</v>
      </c>
      <c r="J1762" t="s">
        <v>222</v>
      </c>
    </row>
    <row r="1763" spans="1:10" customFormat="1" ht="89.25" x14ac:dyDescent="0.2">
      <c r="A1763" s="529" t="s">
        <v>8178</v>
      </c>
      <c r="B1763" s="530" t="s">
        <v>224</v>
      </c>
      <c r="C1763" s="529" t="s">
        <v>8171</v>
      </c>
      <c r="D1763" s="581">
        <v>3808</v>
      </c>
      <c r="F1763" s="581">
        <v>3808</v>
      </c>
      <c r="G1763" s="580" t="s">
        <v>225</v>
      </c>
      <c r="I1763" s="534" t="s">
        <v>8177</v>
      </c>
      <c r="J1763" t="s">
        <v>226</v>
      </c>
    </row>
    <row r="1764" spans="1:10" customFormat="1" ht="140.25" x14ac:dyDescent="0.2">
      <c r="A1764" s="529" t="s">
        <v>8180</v>
      </c>
      <c r="B1764" s="530" t="s">
        <v>232</v>
      </c>
      <c r="C1764" s="529" t="s">
        <v>8171</v>
      </c>
      <c r="D1764" s="581">
        <v>2296.6799999999998</v>
      </c>
      <c r="F1764" s="581">
        <v>2296.6799999999998</v>
      </c>
      <c r="G1764" s="580" t="s">
        <v>233</v>
      </c>
      <c r="I1764" s="534" t="s">
        <v>8179</v>
      </c>
      <c r="J1764" t="s">
        <v>234</v>
      </c>
    </row>
    <row r="1765" spans="1:10" customFormat="1" ht="178.5" x14ac:dyDescent="0.2">
      <c r="A1765" s="529" t="s">
        <v>8182</v>
      </c>
      <c r="B1765" s="530" t="s">
        <v>236</v>
      </c>
      <c r="C1765" s="529" t="s">
        <v>8171</v>
      </c>
      <c r="D1765" s="581">
        <v>2397.5</v>
      </c>
      <c r="F1765" s="581">
        <v>2397.5</v>
      </c>
      <c r="G1765" s="580" t="s">
        <v>237</v>
      </c>
      <c r="I1765" s="534" t="s">
        <v>8181</v>
      </c>
      <c r="J1765" t="s">
        <v>238</v>
      </c>
    </row>
    <row r="1766" spans="1:10" customFormat="1" ht="38.25" x14ac:dyDescent="0.2">
      <c r="A1766" s="529" t="s">
        <v>8184</v>
      </c>
      <c r="B1766" s="530" t="s">
        <v>240</v>
      </c>
      <c r="C1766" s="529" t="s">
        <v>8171</v>
      </c>
      <c r="D1766" s="581">
        <v>671.19</v>
      </c>
      <c r="F1766" s="581">
        <v>671.19</v>
      </c>
      <c r="G1766" s="580" t="s">
        <v>241</v>
      </c>
      <c r="I1766" s="534" t="s">
        <v>8183</v>
      </c>
      <c r="J1766" t="s">
        <v>242</v>
      </c>
    </row>
    <row r="1767" spans="1:10" customFormat="1" ht="216.75" x14ac:dyDescent="0.2">
      <c r="A1767" s="529" t="s">
        <v>8186</v>
      </c>
      <c r="B1767" s="530" t="s">
        <v>244</v>
      </c>
      <c r="C1767" s="529" t="s">
        <v>8171</v>
      </c>
      <c r="D1767" s="581">
        <v>2511.23</v>
      </c>
      <c r="F1767" s="581">
        <v>2511.23</v>
      </c>
      <c r="G1767" s="580" t="s">
        <v>245</v>
      </c>
      <c r="I1767" s="534" t="s">
        <v>8185</v>
      </c>
      <c r="J1767" t="s">
        <v>246</v>
      </c>
    </row>
    <row r="1768" spans="1:10" customFormat="1" ht="38.25" x14ac:dyDescent="0.2">
      <c r="A1768" s="529" t="s">
        <v>8188</v>
      </c>
      <c r="B1768" s="530" t="s">
        <v>248</v>
      </c>
      <c r="C1768" s="529" t="s">
        <v>8171</v>
      </c>
      <c r="D1768" s="581">
        <v>4041.44</v>
      </c>
      <c r="F1768" s="581">
        <v>4041.44</v>
      </c>
      <c r="G1768" s="580" t="s">
        <v>249</v>
      </c>
      <c r="I1768" s="534" t="s">
        <v>8187</v>
      </c>
      <c r="J1768" t="s">
        <v>250</v>
      </c>
    </row>
    <row r="1769" spans="1:10" customFormat="1" ht="344.25" x14ac:dyDescent="0.2">
      <c r="A1769" s="529" t="s">
        <v>8190</v>
      </c>
      <c r="B1769" s="530" t="s">
        <v>252</v>
      </c>
      <c r="C1769" s="529" t="s">
        <v>8171</v>
      </c>
      <c r="D1769" s="581">
        <v>3970.01</v>
      </c>
      <c r="F1769" s="581">
        <v>3970.01</v>
      </c>
      <c r="G1769" s="580" t="s">
        <v>253</v>
      </c>
      <c r="I1769" s="534" t="s">
        <v>8189</v>
      </c>
      <c r="J1769" t="s">
        <v>254</v>
      </c>
    </row>
    <row r="1770" spans="1:10" customFormat="1" ht="51" x14ac:dyDescent="0.2">
      <c r="A1770" s="529" t="s">
        <v>8192</v>
      </c>
      <c r="B1770" s="530" t="s">
        <v>256</v>
      </c>
      <c r="C1770" s="529" t="s">
        <v>8171</v>
      </c>
      <c r="D1770" s="581">
        <v>337.9</v>
      </c>
      <c r="F1770" s="581">
        <v>337.9</v>
      </c>
      <c r="G1770" s="580" t="s">
        <v>257</v>
      </c>
      <c r="I1770" s="534" t="s">
        <v>8191</v>
      </c>
      <c r="J1770" t="s">
        <v>258</v>
      </c>
    </row>
    <row r="1771" spans="1:10" customFormat="1" ht="344.25" x14ac:dyDescent="0.2">
      <c r="A1771" s="529" t="s">
        <v>8194</v>
      </c>
      <c r="B1771" s="530" t="s">
        <v>260</v>
      </c>
      <c r="C1771" s="529" t="s">
        <v>8171</v>
      </c>
      <c r="D1771" s="581">
        <v>3589.81</v>
      </c>
      <c r="F1771" s="581">
        <v>3589.81</v>
      </c>
      <c r="G1771" s="580" t="s">
        <v>261</v>
      </c>
      <c r="I1771" s="534" t="s">
        <v>8193</v>
      </c>
      <c r="J1771" t="s">
        <v>262</v>
      </c>
    </row>
    <row r="1772" spans="1:10" customFormat="1" ht="51" x14ac:dyDescent="0.2">
      <c r="A1772" s="529" t="s">
        <v>8197</v>
      </c>
      <c r="B1772" s="530" t="s">
        <v>8196</v>
      </c>
      <c r="C1772" s="529" t="s">
        <v>8171</v>
      </c>
      <c r="D1772" s="581">
        <v>337.9</v>
      </c>
      <c r="F1772" s="581">
        <v>337.9</v>
      </c>
      <c r="G1772" s="580" t="s">
        <v>265</v>
      </c>
      <c r="I1772" s="534" t="s">
        <v>8195</v>
      </c>
      <c r="J1772" t="s">
        <v>266</v>
      </c>
    </row>
    <row r="1773" spans="1:10" customFormat="1" ht="306" x14ac:dyDescent="0.2">
      <c r="A1773" s="529" t="s">
        <v>8199</v>
      </c>
      <c r="B1773" s="530" t="s">
        <v>268</v>
      </c>
      <c r="C1773" s="529" t="s">
        <v>8171</v>
      </c>
      <c r="D1773" s="581">
        <v>3853.28</v>
      </c>
      <c r="F1773" s="581">
        <v>3853.28</v>
      </c>
      <c r="G1773" s="580" t="s">
        <v>269</v>
      </c>
      <c r="I1773" s="534" t="s">
        <v>8198</v>
      </c>
      <c r="J1773" t="s">
        <v>270</v>
      </c>
    </row>
    <row r="1774" spans="1:10" customFormat="1" ht="51" x14ac:dyDescent="0.2">
      <c r="A1774" s="529" t="s">
        <v>8202</v>
      </c>
      <c r="B1774" s="530" t="s">
        <v>8201</v>
      </c>
      <c r="C1774" s="529" t="s">
        <v>8171</v>
      </c>
      <c r="D1774" s="581">
        <v>168.94</v>
      </c>
      <c r="F1774" s="581">
        <v>168.94</v>
      </c>
      <c r="G1774" s="580" t="s">
        <v>265</v>
      </c>
      <c r="I1774" s="534" t="s">
        <v>8200</v>
      </c>
      <c r="J1774" t="s">
        <v>273</v>
      </c>
    </row>
    <row r="1775" spans="1:10" customFormat="1" ht="204" x14ac:dyDescent="0.2">
      <c r="A1775" s="529" t="s">
        <v>8205</v>
      </c>
      <c r="B1775" s="530" t="s">
        <v>8204</v>
      </c>
      <c r="C1775" s="529" t="s">
        <v>276</v>
      </c>
      <c r="D1775" s="581">
        <v>17.18</v>
      </c>
      <c r="F1775" s="581">
        <v>17.18</v>
      </c>
      <c r="G1775" s="580" t="s">
        <v>277</v>
      </c>
      <c r="I1775" s="534" t="s">
        <v>8203</v>
      </c>
      <c r="J1775" t="s">
        <v>278</v>
      </c>
    </row>
    <row r="1776" spans="1:10" customFormat="1" ht="204" x14ac:dyDescent="0.2">
      <c r="A1776" s="529" t="s">
        <v>8208</v>
      </c>
      <c r="B1776" s="530" t="s">
        <v>8207</v>
      </c>
      <c r="C1776" s="529" t="s">
        <v>276</v>
      </c>
      <c r="D1776" s="581">
        <v>30.23</v>
      </c>
      <c r="F1776" s="581">
        <v>30.23</v>
      </c>
      <c r="G1776" s="580" t="s">
        <v>281</v>
      </c>
      <c r="I1776" s="534" t="s">
        <v>8206</v>
      </c>
      <c r="J1776" t="s">
        <v>282</v>
      </c>
    </row>
    <row r="1777" spans="1:10" customFormat="1" ht="38.25" x14ac:dyDescent="0.2">
      <c r="A1777" s="529" t="s">
        <v>8210</v>
      </c>
      <c r="B1777" s="530" t="s">
        <v>284</v>
      </c>
      <c r="C1777" s="529" t="s">
        <v>8171</v>
      </c>
      <c r="D1777" s="581">
        <v>858.94</v>
      </c>
      <c r="F1777" s="581">
        <v>858.94</v>
      </c>
      <c r="G1777" s="580" t="s">
        <v>285</v>
      </c>
      <c r="I1777" s="534" t="s">
        <v>8209</v>
      </c>
      <c r="J1777" t="s">
        <v>286</v>
      </c>
    </row>
    <row r="1778" spans="1:10" customFormat="1" ht="51" x14ac:dyDescent="0.2">
      <c r="A1778" s="529" t="s">
        <v>8212</v>
      </c>
      <c r="B1778" s="530" t="s">
        <v>288</v>
      </c>
      <c r="C1778" s="529" t="s">
        <v>8171</v>
      </c>
      <c r="D1778" s="581">
        <v>603.94000000000005</v>
      </c>
      <c r="F1778" s="581">
        <v>603.94000000000005</v>
      </c>
      <c r="G1778" s="580" t="s">
        <v>289</v>
      </c>
      <c r="I1778" s="534" t="s">
        <v>8211</v>
      </c>
      <c r="J1778" t="s">
        <v>290</v>
      </c>
    </row>
    <row r="1779" spans="1:10" customFormat="1" ht="89.25" x14ac:dyDescent="0.2">
      <c r="A1779" s="529" t="s">
        <v>8214</v>
      </c>
      <c r="B1779" s="530" t="s">
        <v>292</v>
      </c>
      <c r="C1779" s="529" t="s">
        <v>8171</v>
      </c>
      <c r="D1779" s="581">
        <v>706.69</v>
      </c>
      <c r="F1779" s="581">
        <v>706.69</v>
      </c>
      <c r="G1779" s="580" t="s">
        <v>293</v>
      </c>
      <c r="I1779" s="534" t="s">
        <v>8213</v>
      </c>
      <c r="J1779" t="s">
        <v>294</v>
      </c>
    </row>
    <row r="1780" spans="1:10" customFormat="1" ht="89.25" x14ac:dyDescent="0.2">
      <c r="A1780" s="529" t="s">
        <v>8216</v>
      </c>
      <c r="B1780" s="530" t="s">
        <v>296</v>
      </c>
      <c r="C1780" s="529" t="s">
        <v>8171</v>
      </c>
      <c r="D1780" s="581">
        <v>706.69</v>
      </c>
      <c r="F1780" s="581">
        <v>706.69</v>
      </c>
      <c r="G1780" s="580" t="s">
        <v>297</v>
      </c>
      <c r="I1780" s="534" t="s">
        <v>8215</v>
      </c>
      <c r="J1780" t="s">
        <v>298</v>
      </c>
    </row>
    <row r="1781" spans="1:10" customFormat="1" ht="178.5" x14ac:dyDescent="0.2">
      <c r="A1781" s="529" t="s">
        <v>8218</v>
      </c>
      <c r="B1781" s="530" t="s">
        <v>300</v>
      </c>
      <c r="C1781" s="529" t="s">
        <v>8171</v>
      </c>
      <c r="D1781" s="581">
        <v>3504.89</v>
      </c>
      <c r="F1781" s="581">
        <v>3504.89</v>
      </c>
      <c r="G1781" s="580" t="s">
        <v>301</v>
      </c>
      <c r="I1781" s="534" t="s">
        <v>8217</v>
      </c>
      <c r="J1781" t="s">
        <v>302</v>
      </c>
    </row>
    <row r="1782" spans="1:10" customFormat="1" ht="178.5" x14ac:dyDescent="0.2">
      <c r="A1782" s="529" t="s">
        <v>8220</v>
      </c>
      <c r="B1782" s="530" t="s">
        <v>304</v>
      </c>
      <c r="C1782" s="529" t="s">
        <v>8171</v>
      </c>
      <c r="D1782" s="581">
        <v>1418.84</v>
      </c>
      <c r="F1782" s="581">
        <v>1418.84</v>
      </c>
      <c r="G1782" s="580" t="s">
        <v>305</v>
      </c>
      <c r="I1782" s="534" t="s">
        <v>8219</v>
      </c>
      <c r="J1782" t="s">
        <v>306</v>
      </c>
    </row>
    <row r="1783" spans="1:10" customFormat="1" ht="216.75" x14ac:dyDescent="0.2">
      <c r="A1783" s="529" t="s">
        <v>8222</v>
      </c>
      <c r="B1783" s="530" t="s">
        <v>312</v>
      </c>
      <c r="C1783" s="529" t="s">
        <v>8171</v>
      </c>
      <c r="D1783" s="581">
        <v>1234.07</v>
      </c>
      <c r="F1783" s="581">
        <v>1234.07</v>
      </c>
      <c r="G1783" s="580" t="s">
        <v>313</v>
      </c>
      <c r="I1783" s="534" t="s">
        <v>8221</v>
      </c>
      <c r="J1783" t="s">
        <v>314</v>
      </c>
    </row>
    <row r="1784" spans="1:10" customFormat="1" ht="178.5" x14ac:dyDescent="0.2">
      <c r="A1784" s="529" t="s">
        <v>8224</v>
      </c>
      <c r="B1784" s="530" t="s">
        <v>316</v>
      </c>
      <c r="C1784" s="529" t="s">
        <v>8171</v>
      </c>
      <c r="D1784" s="581">
        <v>419.58</v>
      </c>
      <c r="F1784" s="581">
        <v>419.58</v>
      </c>
      <c r="G1784" s="580" t="s">
        <v>317</v>
      </c>
      <c r="I1784" s="534" t="s">
        <v>8223</v>
      </c>
      <c r="J1784" t="s">
        <v>318</v>
      </c>
    </row>
    <row r="1785" spans="1:10" customFormat="1" ht="191.25" x14ac:dyDescent="0.2">
      <c r="A1785" s="529" t="s">
        <v>8226</v>
      </c>
      <c r="B1785" s="530" t="s">
        <v>320</v>
      </c>
      <c r="C1785" s="529" t="s">
        <v>8171</v>
      </c>
      <c r="D1785" s="581">
        <v>881.48</v>
      </c>
      <c r="F1785" s="581">
        <v>881.48</v>
      </c>
      <c r="G1785" s="580" t="s">
        <v>321</v>
      </c>
      <c r="I1785" s="534" t="s">
        <v>8225</v>
      </c>
      <c r="J1785" t="s">
        <v>322</v>
      </c>
    </row>
    <row r="1786" spans="1:10" customFormat="1" ht="216.75" x14ac:dyDescent="0.2">
      <c r="A1786" s="529" t="s">
        <v>8228</v>
      </c>
      <c r="B1786" s="530" t="s">
        <v>324</v>
      </c>
      <c r="C1786" s="529" t="s">
        <v>8171</v>
      </c>
      <c r="D1786" s="581">
        <v>1234.07</v>
      </c>
      <c r="F1786" s="581">
        <v>1234.07</v>
      </c>
      <c r="G1786" s="580" t="s">
        <v>325</v>
      </c>
      <c r="I1786" s="534" t="s">
        <v>8227</v>
      </c>
      <c r="J1786" t="s">
        <v>326</v>
      </c>
    </row>
    <row r="1787" spans="1:10" customFormat="1" ht="178.5" x14ac:dyDescent="0.2">
      <c r="A1787" s="529" t="s">
        <v>8230</v>
      </c>
      <c r="B1787" s="530" t="s">
        <v>328</v>
      </c>
      <c r="C1787" s="529" t="s">
        <v>8171</v>
      </c>
      <c r="D1787" s="581">
        <v>464.24</v>
      </c>
      <c r="F1787" s="581">
        <v>464.24</v>
      </c>
      <c r="G1787" s="580" t="s">
        <v>329</v>
      </c>
      <c r="I1787" s="534" t="s">
        <v>8229</v>
      </c>
      <c r="J1787" t="s">
        <v>330</v>
      </c>
    </row>
    <row r="1788" spans="1:10" customFormat="1" ht="178.5" x14ac:dyDescent="0.2">
      <c r="A1788" s="529" t="s">
        <v>8233</v>
      </c>
      <c r="B1788" s="530" t="s">
        <v>8232</v>
      </c>
      <c r="C1788" s="529" t="s">
        <v>8171</v>
      </c>
      <c r="D1788" s="581">
        <v>4583.72</v>
      </c>
      <c r="F1788" s="581">
        <v>4583.72</v>
      </c>
      <c r="G1788" s="580" t="s">
        <v>349</v>
      </c>
      <c r="I1788" s="534" t="s">
        <v>8231</v>
      </c>
      <c r="J1788" t="s">
        <v>350</v>
      </c>
    </row>
    <row r="1789" spans="1:10" customFormat="1" ht="178.5" x14ac:dyDescent="0.2">
      <c r="A1789" s="529" t="s">
        <v>8236</v>
      </c>
      <c r="B1789" s="530" t="s">
        <v>8235</v>
      </c>
      <c r="C1789" s="529" t="s">
        <v>8171</v>
      </c>
      <c r="D1789" s="581">
        <v>1558.46</v>
      </c>
      <c r="F1789" s="581">
        <v>1558.46</v>
      </c>
      <c r="G1789" s="580" t="s">
        <v>353</v>
      </c>
      <c r="I1789" s="534" t="s">
        <v>8234</v>
      </c>
      <c r="J1789" t="s">
        <v>354</v>
      </c>
    </row>
    <row r="1790" spans="1:10" customFormat="1" ht="178.5" x14ac:dyDescent="0.2">
      <c r="A1790" s="529" t="s">
        <v>8239</v>
      </c>
      <c r="B1790" s="530" t="s">
        <v>8238</v>
      </c>
      <c r="C1790" s="529" t="s">
        <v>8171</v>
      </c>
      <c r="D1790" s="581">
        <v>2468.15</v>
      </c>
      <c r="F1790" s="581">
        <v>2468.15</v>
      </c>
      <c r="G1790" s="580" t="s">
        <v>365</v>
      </c>
      <c r="I1790" s="534" t="s">
        <v>8237</v>
      </c>
      <c r="J1790" t="s">
        <v>366</v>
      </c>
    </row>
    <row r="1791" spans="1:10" customFormat="1" ht="191.25" x14ac:dyDescent="0.2">
      <c r="A1791" s="529" t="s">
        <v>8242</v>
      </c>
      <c r="B1791" s="530" t="s">
        <v>8241</v>
      </c>
      <c r="C1791" s="529" t="s">
        <v>8171</v>
      </c>
      <c r="D1791" s="581">
        <v>839.17</v>
      </c>
      <c r="F1791" s="581">
        <v>839.17</v>
      </c>
      <c r="G1791" s="580" t="s">
        <v>369</v>
      </c>
      <c r="I1791" s="534" t="s">
        <v>8240</v>
      </c>
      <c r="J1791" t="s">
        <v>370</v>
      </c>
    </row>
    <row r="1792" spans="1:10" customFormat="1" ht="204" x14ac:dyDescent="0.2">
      <c r="A1792" s="529" t="s">
        <v>8244</v>
      </c>
      <c r="B1792" s="530" t="s">
        <v>372</v>
      </c>
      <c r="C1792" s="529" t="s">
        <v>8171</v>
      </c>
      <c r="D1792" s="581">
        <v>2997.04</v>
      </c>
      <c r="F1792" s="581">
        <v>2997.04</v>
      </c>
      <c r="G1792" s="580" t="s">
        <v>373</v>
      </c>
      <c r="I1792" s="534" t="s">
        <v>8243</v>
      </c>
      <c r="J1792" t="s">
        <v>374</v>
      </c>
    </row>
    <row r="1793" spans="1:10" customFormat="1" ht="204" x14ac:dyDescent="0.2">
      <c r="A1793" s="529" t="s">
        <v>8247</v>
      </c>
      <c r="B1793" s="530" t="s">
        <v>8246</v>
      </c>
      <c r="C1793" s="529" t="s">
        <v>8171</v>
      </c>
      <c r="D1793" s="581">
        <v>1018.99</v>
      </c>
      <c r="F1793" s="581">
        <v>1018.99</v>
      </c>
      <c r="G1793" s="580" t="s">
        <v>377</v>
      </c>
      <c r="I1793" s="534" t="s">
        <v>8245</v>
      </c>
      <c r="J1793" t="s">
        <v>378</v>
      </c>
    </row>
    <row r="1794" spans="1:10" customFormat="1" ht="204" x14ac:dyDescent="0.2">
      <c r="A1794" s="529" t="s">
        <v>8249</v>
      </c>
      <c r="B1794" s="530" t="s">
        <v>380</v>
      </c>
      <c r="C1794" s="529" t="s">
        <v>8171</v>
      </c>
      <c r="D1794" s="581">
        <v>3232.1</v>
      </c>
      <c r="F1794" s="581">
        <v>3232.1</v>
      </c>
      <c r="G1794" s="580" t="s">
        <v>381</v>
      </c>
      <c r="I1794" s="534" t="s">
        <v>8248</v>
      </c>
      <c r="J1794" t="s">
        <v>382</v>
      </c>
    </row>
    <row r="1795" spans="1:10" customFormat="1" ht="204" x14ac:dyDescent="0.2">
      <c r="A1795" s="529" t="s">
        <v>8252</v>
      </c>
      <c r="B1795" s="530" t="s">
        <v>8251</v>
      </c>
      <c r="C1795" s="529" t="s">
        <v>8171</v>
      </c>
      <c r="D1795" s="581">
        <v>1098.92</v>
      </c>
      <c r="F1795" s="581">
        <v>1098.92</v>
      </c>
      <c r="G1795" s="580" t="s">
        <v>385</v>
      </c>
      <c r="I1795" s="534" t="s">
        <v>8250</v>
      </c>
      <c r="J1795" t="s">
        <v>386</v>
      </c>
    </row>
    <row r="1796" spans="1:10" customFormat="1" ht="165.75" x14ac:dyDescent="0.2">
      <c r="A1796" s="529" t="s">
        <v>8254</v>
      </c>
      <c r="B1796" s="530" t="s">
        <v>388</v>
      </c>
      <c r="C1796" s="529" t="s">
        <v>8171</v>
      </c>
      <c r="D1796" s="581">
        <v>881.48</v>
      </c>
      <c r="F1796" s="581">
        <v>881.48</v>
      </c>
      <c r="G1796" s="580" t="s">
        <v>389</v>
      </c>
      <c r="I1796" s="534" t="s">
        <v>8253</v>
      </c>
      <c r="J1796" t="s">
        <v>390</v>
      </c>
    </row>
    <row r="1797" spans="1:10" customFormat="1" ht="191.25" x14ac:dyDescent="0.2">
      <c r="A1797" s="529" t="s">
        <v>8256</v>
      </c>
      <c r="B1797" s="530" t="s">
        <v>392</v>
      </c>
      <c r="C1797" s="529" t="s">
        <v>8171</v>
      </c>
      <c r="D1797" s="581">
        <v>881.48</v>
      </c>
      <c r="F1797" s="581">
        <v>881.48</v>
      </c>
      <c r="G1797" s="580" t="s">
        <v>393</v>
      </c>
      <c r="I1797" s="534" t="s">
        <v>8255</v>
      </c>
      <c r="J1797" t="s">
        <v>394</v>
      </c>
    </row>
    <row r="1798" spans="1:10" customFormat="1" ht="102" x14ac:dyDescent="0.2">
      <c r="A1798" s="529" t="s">
        <v>8259</v>
      </c>
      <c r="B1798" s="530" t="s">
        <v>8258</v>
      </c>
      <c r="C1798" s="529" t="s">
        <v>8171</v>
      </c>
      <c r="D1798" s="581">
        <v>1980</v>
      </c>
      <c r="F1798" s="581">
        <v>1980</v>
      </c>
      <c r="G1798" s="580" t="s">
        <v>405</v>
      </c>
      <c r="I1798" s="534" t="s">
        <v>8257</v>
      </c>
      <c r="J1798" t="s">
        <v>406</v>
      </c>
    </row>
    <row r="1799" spans="1:10" customFormat="1" ht="165.75" x14ac:dyDescent="0.2">
      <c r="A1799" s="529" t="s">
        <v>8261</v>
      </c>
      <c r="B1799" s="530" t="s">
        <v>408</v>
      </c>
      <c r="C1799" s="529" t="s">
        <v>8171</v>
      </c>
      <c r="D1799" s="581">
        <v>117.53</v>
      </c>
      <c r="F1799" s="581">
        <v>117.53</v>
      </c>
      <c r="G1799" s="580" t="s">
        <v>409</v>
      </c>
      <c r="I1799" s="534" t="s">
        <v>8260</v>
      </c>
      <c r="J1799" t="s">
        <v>410</v>
      </c>
    </row>
    <row r="1800" spans="1:10" customFormat="1" ht="165.75" x14ac:dyDescent="0.2">
      <c r="A1800" s="529" t="s">
        <v>8263</v>
      </c>
      <c r="B1800" s="530" t="s">
        <v>419</v>
      </c>
      <c r="C1800" s="529" t="s">
        <v>8171</v>
      </c>
      <c r="D1800" s="581">
        <v>117.53</v>
      </c>
      <c r="F1800" s="581">
        <v>117.53</v>
      </c>
      <c r="G1800" s="580" t="s">
        <v>420</v>
      </c>
      <c r="I1800" s="534" t="s">
        <v>8262</v>
      </c>
      <c r="J1800" t="s">
        <v>421</v>
      </c>
    </row>
    <row r="1801" spans="1:10" customFormat="1" ht="140.25" x14ac:dyDescent="0.2">
      <c r="A1801" s="529" t="s">
        <v>8265</v>
      </c>
      <c r="B1801" s="530" t="s">
        <v>423</v>
      </c>
      <c r="C1801" s="529" t="s">
        <v>8171</v>
      </c>
      <c r="D1801" s="581">
        <v>117.53</v>
      </c>
      <c r="F1801" s="581">
        <v>117.53</v>
      </c>
      <c r="G1801" s="580" t="s">
        <v>424</v>
      </c>
      <c r="I1801" s="534" t="s">
        <v>8264</v>
      </c>
      <c r="J1801" t="s">
        <v>425</v>
      </c>
    </row>
    <row r="1802" spans="1:10" customFormat="1" ht="153" x14ac:dyDescent="0.2">
      <c r="A1802" s="529" t="s">
        <v>8268</v>
      </c>
      <c r="B1802" s="530" t="s">
        <v>8267</v>
      </c>
      <c r="C1802" s="529" t="s">
        <v>8171</v>
      </c>
      <c r="D1802" s="581">
        <v>205.67</v>
      </c>
      <c r="F1802" s="581">
        <v>205.67</v>
      </c>
      <c r="G1802" s="580" t="s">
        <v>428</v>
      </c>
      <c r="I1802" s="534" t="s">
        <v>8266</v>
      </c>
      <c r="J1802" t="s">
        <v>429</v>
      </c>
    </row>
    <row r="1803" spans="1:10" customFormat="1" ht="153" x14ac:dyDescent="0.2">
      <c r="A1803" s="529" t="s">
        <v>8270</v>
      </c>
      <c r="B1803" s="530" t="s">
        <v>431</v>
      </c>
      <c r="C1803" s="529" t="s">
        <v>8171</v>
      </c>
      <c r="D1803" s="581">
        <v>399.6</v>
      </c>
      <c r="F1803" s="581">
        <v>399.6</v>
      </c>
      <c r="G1803" s="580" t="s">
        <v>432</v>
      </c>
      <c r="I1803" s="534" t="s">
        <v>8269</v>
      </c>
      <c r="J1803" t="s">
        <v>433</v>
      </c>
    </row>
    <row r="1804" spans="1:10" customFormat="1" ht="38.25" x14ac:dyDescent="0.2">
      <c r="A1804" s="529" t="s">
        <v>8272</v>
      </c>
      <c r="B1804" s="530" t="s">
        <v>435</v>
      </c>
      <c r="C1804" s="529" t="s">
        <v>8171</v>
      </c>
      <c r="D1804" s="581">
        <v>293.82</v>
      </c>
      <c r="F1804" s="581">
        <v>293.82</v>
      </c>
      <c r="G1804" s="580" t="s">
        <v>436</v>
      </c>
      <c r="I1804" s="534" t="s">
        <v>8271</v>
      </c>
      <c r="J1804" t="s">
        <v>437</v>
      </c>
    </row>
    <row r="1805" spans="1:10" customFormat="1" ht="25.5" x14ac:dyDescent="0.2">
      <c r="A1805" s="529" t="s">
        <v>8274</v>
      </c>
      <c r="B1805" s="530" t="s">
        <v>439</v>
      </c>
      <c r="C1805" s="529" t="s">
        <v>8171</v>
      </c>
      <c r="D1805" s="581">
        <v>205.67</v>
      </c>
      <c r="F1805" s="581">
        <v>205.67</v>
      </c>
      <c r="G1805" s="580" t="s">
        <v>440</v>
      </c>
      <c r="I1805" s="534" t="s">
        <v>8273</v>
      </c>
      <c r="J1805" t="s">
        <v>441</v>
      </c>
    </row>
    <row r="1806" spans="1:10" customFormat="1" ht="89.25" x14ac:dyDescent="0.2">
      <c r="A1806" s="529" t="s">
        <v>8276</v>
      </c>
      <c r="B1806" s="530" t="s">
        <v>443</v>
      </c>
      <c r="C1806" s="529" t="s">
        <v>8171</v>
      </c>
      <c r="D1806" s="581">
        <v>0.11</v>
      </c>
      <c r="F1806" s="581">
        <v>0.11</v>
      </c>
      <c r="G1806" s="580" t="s">
        <v>444</v>
      </c>
      <c r="I1806" s="534" t="s">
        <v>8275</v>
      </c>
      <c r="J1806" t="s">
        <v>445</v>
      </c>
    </row>
    <row r="1807" spans="1:10" customFormat="1" ht="153" x14ac:dyDescent="0.2">
      <c r="A1807" s="529" t="s">
        <v>8278</v>
      </c>
      <c r="B1807" s="530" t="s">
        <v>451</v>
      </c>
      <c r="C1807" s="529" t="s">
        <v>8171</v>
      </c>
      <c r="D1807" s="581">
        <v>231.38</v>
      </c>
      <c r="F1807" s="581">
        <v>231.38</v>
      </c>
      <c r="G1807" s="580" t="s">
        <v>452</v>
      </c>
      <c r="I1807" s="534" t="s">
        <v>8277</v>
      </c>
      <c r="J1807" t="s">
        <v>453</v>
      </c>
    </row>
    <row r="1808" spans="1:10" customFormat="1" ht="127.5" x14ac:dyDescent="0.2">
      <c r="A1808" s="529" t="s">
        <v>8280</v>
      </c>
      <c r="B1808" s="530" t="s">
        <v>459</v>
      </c>
      <c r="C1808" s="529" t="s">
        <v>8171</v>
      </c>
      <c r="D1808" s="581">
        <v>231.38</v>
      </c>
      <c r="F1808" s="581">
        <v>231.38</v>
      </c>
      <c r="G1808" s="580" t="s">
        <v>460</v>
      </c>
      <c r="I1808" s="534" t="s">
        <v>8279</v>
      </c>
      <c r="J1808" t="s">
        <v>461</v>
      </c>
    </row>
    <row r="1809" spans="1:10" customFormat="1" ht="140.25" x14ac:dyDescent="0.2">
      <c r="A1809" s="529" t="s">
        <v>8283</v>
      </c>
      <c r="B1809" s="530" t="s">
        <v>8282</v>
      </c>
      <c r="C1809" s="529" t="s">
        <v>8171</v>
      </c>
      <c r="D1809" s="581">
        <v>449.55</v>
      </c>
      <c r="F1809" s="581">
        <v>449.55</v>
      </c>
      <c r="G1809" s="580" t="s">
        <v>464</v>
      </c>
      <c r="I1809" s="534" t="s">
        <v>8281</v>
      </c>
      <c r="J1809" t="s">
        <v>465</v>
      </c>
    </row>
    <row r="1810" spans="1:10" customFormat="1" ht="140.25" x14ac:dyDescent="0.2">
      <c r="A1810" s="529" t="s">
        <v>8286</v>
      </c>
      <c r="B1810" s="530" t="s">
        <v>8285</v>
      </c>
      <c r="C1810" s="529" t="s">
        <v>8171</v>
      </c>
      <c r="D1810" s="581">
        <v>515.66</v>
      </c>
      <c r="F1810" s="581">
        <v>515.66</v>
      </c>
      <c r="G1810" s="580" t="s">
        <v>468</v>
      </c>
      <c r="I1810" s="534" t="s">
        <v>8284</v>
      </c>
      <c r="J1810" t="s">
        <v>469</v>
      </c>
    </row>
    <row r="1811" spans="1:10" customFormat="1" ht="127.5" x14ac:dyDescent="0.2">
      <c r="A1811" s="529" t="s">
        <v>8288</v>
      </c>
      <c r="B1811" s="530" t="s">
        <v>471</v>
      </c>
      <c r="C1811" s="529" t="s">
        <v>8171</v>
      </c>
      <c r="D1811" s="581">
        <v>271.05</v>
      </c>
      <c r="F1811" s="581">
        <v>271.05</v>
      </c>
      <c r="G1811" s="580" t="s">
        <v>472</v>
      </c>
      <c r="I1811" s="534" t="s">
        <v>8287</v>
      </c>
      <c r="J1811" t="s">
        <v>473</v>
      </c>
    </row>
    <row r="1812" spans="1:10" customFormat="1" ht="140.25" x14ac:dyDescent="0.2">
      <c r="A1812" s="529" t="s">
        <v>8290</v>
      </c>
      <c r="B1812" s="530" t="s">
        <v>475</v>
      </c>
      <c r="C1812" s="529" t="s">
        <v>8171</v>
      </c>
      <c r="D1812" s="581">
        <v>271.05</v>
      </c>
      <c r="F1812" s="581">
        <v>271.05</v>
      </c>
      <c r="G1812" s="580" t="s">
        <v>476</v>
      </c>
      <c r="I1812" s="534" t="s">
        <v>8289</v>
      </c>
      <c r="J1812" t="s">
        <v>477</v>
      </c>
    </row>
    <row r="1813" spans="1:10" customFormat="1" ht="127.5" x14ac:dyDescent="0.2">
      <c r="A1813" s="529" t="s">
        <v>8292</v>
      </c>
      <c r="B1813" s="530" t="s">
        <v>479</v>
      </c>
      <c r="C1813" s="529" t="s">
        <v>8171</v>
      </c>
      <c r="D1813" s="581">
        <v>449.55</v>
      </c>
      <c r="F1813" s="581">
        <v>449.55</v>
      </c>
      <c r="G1813" s="580" t="s">
        <v>480</v>
      </c>
      <c r="I1813" s="534" t="s">
        <v>8291</v>
      </c>
      <c r="J1813" t="s">
        <v>481</v>
      </c>
    </row>
    <row r="1814" spans="1:10" customFormat="1" ht="153" x14ac:dyDescent="0.2">
      <c r="A1814" s="529" t="s">
        <v>8294</v>
      </c>
      <c r="B1814" s="530" t="s">
        <v>483</v>
      </c>
      <c r="C1814" s="529" t="s">
        <v>8171</v>
      </c>
      <c r="D1814" s="581">
        <v>793.33</v>
      </c>
      <c r="F1814" s="581">
        <v>793.33</v>
      </c>
      <c r="G1814" s="580" t="s">
        <v>484</v>
      </c>
      <c r="I1814" s="534" t="s">
        <v>8293</v>
      </c>
      <c r="J1814" t="s">
        <v>485</v>
      </c>
    </row>
    <row r="1815" spans="1:10" customFormat="1" ht="153" x14ac:dyDescent="0.2">
      <c r="A1815" s="529" t="s">
        <v>8296</v>
      </c>
      <c r="B1815" s="530" t="s">
        <v>487</v>
      </c>
      <c r="C1815" s="529" t="s">
        <v>8171</v>
      </c>
      <c r="D1815" s="581">
        <v>581.77</v>
      </c>
      <c r="F1815" s="581">
        <v>581.77</v>
      </c>
      <c r="G1815" s="580" t="s">
        <v>488</v>
      </c>
      <c r="I1815" s="534" t="s">
        <v>8295</v>
      </c>
      <c r="J1815" t="s">
        <v>489</v>
      </c>
    </row>
    <row r="1816" spans="1:10" customFormat="1" ht="127.5" x14ac:dyDescent="0.2">
      <c r="A1816" s="529" t="s">
        <v>8298</v>
      </c>
      <c r="B1816" s="530" t="s">
        <v>491</v>
      </c>
      <c r="C1816" s="529" t="s">
        <v>8171</v>
      </c>
      <c r="D1816" s="581">
        <v>449.55</v>
      </c>
      <c r="F1816" s="581">
        <v>449.55</v>
      </c>
      <c r="G1816" s="580" t="s">
        <v>492</v>
      </c>
      <c r="I1816" s="534" t="s">
        <v>8297</v>
      </c>
      <c r="J1816" t="s">
        <v>493</v>
      </c>
    </row>
    <row r="1817" spans="1:10" customFormat="1" ht="165.75" x14ac:dyDescent="0.2">
      <c r="A1817" s="529" t="s">
        <v>8301</v>
      </c>
      <c r="B1817" s="530" t="s">
        <v>495</v>
      </c>
      <c r="C1817" s="529" t="s">
        <v>8171</v>
      </c>
      <c r="D1817" s="581">
        <v>273.45</v>
      </c>
      <c r="F1817" s="581">
        <v>273.45</v>
      </c>
      <c r="G1817" s="580" t="s">
        <v>8300</v>
      </c>
      <c r="I1817" s="534" t="s">
        <v>8299</v>
      </c>
      <c r="J1817" t="s">
        <v>497</v>
      </c>
    </row>
    <row r="1818" spans="1:10" customFormat="1" ht="89.25" x14ac:dyDescent="0.2">
      <c r="A1818" s="529" t="s">
        <v>8303</v>
      </c>
      <c r="B1818" s="530" t="s">
        <v>499</v>
      </c>
      <c r="C1818" s="529" t="s">
        <v>8171</v>
      </c>
      <c r="D1818" s="581">
        <v>24.04</v>
      </c>
      <c r="F1818" s="581">
        <v>24.04</v>
      </c>
      <c r="G1818" s="580" t="s">
        <v>500</v>
      </c>
      <c r="I1818" s="534" t="s">
        <v>8302</v>
      </c>
      <c r="J1818" t="s">
        <v>501</v>
      </c>
    </row>
    <row r="1819" spans="1:10" customFormat="1" ht="63.75" x14ac:dyDescent="0.2">
      <c r="A1819" s="529" t="s">
        <v>8305</v>
      </c>
      <c r="B1819" s="530" t="s">
        <v>510</v>
      </c>
      <c r="C1819" s="529" t="s">
        <v>8171</v>
      </c>
      <c r="D1819" s="581">
        <v>5031.25</v>
      </c>
      <c r="F1819" s="581">
        <v>5031.25</v>
      </c>
      <c r="G1819" s="580" t="s">
        <v>511</v>
      </c>
      <c r="I1819" s="534" t="s">
        <v>8304</v>
      </c>
      <c r="J1819" t="s">
        <v>512</v>
      </c>
    </row>
    <row r="1820" spans="1:10" customFormat="1" ht="25.5" x14ac:dyDescent="0.2">
      <c r="A1820" s="529" t="s">
        <v>8307</v>
      </c>
      <c r="B1820" s="530" t="s">
        <v>514</v>
      </c>
      <c r="C1820" s="529" t="s">
        <v>8171</v>
      </c>
      <c r="D1820" s="581">
        <v>1</v>
      </c>
      <c r="F1820" s="581">
        <v>1</v>
      </c>
      <c r="G1820" s="580" t="s">
        <v>515</v>
      </c>
      <c r="I1820" s="534" t="s">
        <v>8306</v>
      </c>
      <c r="J1820" t="s">
        <v>516</v>
      </c>
    </row>
    <row r="1821" spans="1:10" customFormat="1" ht="63.75" x14ac:dyDescent="0.2">
      <c r="A1821" s="529" t="s">
        <v>8310</v>
      </c>
      <c r="B1821" s="530" t="s">
        <v>8309</v>
      </c>
      <c r="C1821" s="529" t="s">
        <v>8171</v>
      </c>
      <c r="D1821" s="581">
        <v>2781.35</v>
      </c>
      <c r="F1821" s="581">
        <v>2781.35</v>
      </c>
      <c r="G1821" s="580" t="s">
        <v>519</v>
      </c>
      <c r="I1821" s="534" t="s">
        <v>8308</v>
      </c>
      <c r="J1821" t="s">
        <v>520</v>
      </c>
    </row>
    <row r="1822" spans="1:10" customFormat="1" ht="63.75" x14ac:dyDescent="0.2">
      <c r="A1822" s="529" t="s">
        <v>8312</v>
      </c>
      <c r="B1822" s="530" t="s">
        <v>526</v>
      </c>
      <c r="C1822" s="529" t="s">
        <v>8171</v>
      </c>
      <c r="D1822" s="581">
        <v>1390.66</v>
      </c>
      <c r="F1822" s="581">
        <v>1390.66</v>
      </c>
      <c r="G1822" s="580" t="s">
        <v>527</v>
      </c>
      <c r="I1822" s="534" t="s">
        <v>8311</v>
      </c>
      <c r="J1822" t="s">
        <v>528</v>
      </c>
    </row>
    <row r="1823" spans="1:10" customFormat="1" ht="51" x14ac:dyDescent="0.2">
      <c r="A1823" s="529" t="s">
        <v>8314</v>
      </c>
      <c r="B1823" s="530" t="s">
        <v>530</v>
      </c>
      <c r="C1823" s="529" t="s">
        <v>8171</v>
      </c>
      <c r="D1823" s="581">
        <v>2781.35</v>
      </c>
      <c r="F1823" s="581">
        <v>2781.35</v>
      </c>
      <c r="G1823" s="580" t="s">
        <v>531</v>
      </c>
      <c r="I1823" s="534" t="s">
        <v>8313</v>
      </c>
      <c r="J1823" t="s">
        <v>532</v>
      </c>
    </row>
    <row r="1824" spans="1:10" customFormat="1" ht="25.5" x14ac:dyDescent="0.2">
      <c r="A1824" s="529" t="s">
        <v>8316</v>
      </c>
      <c r="B1824" s="530" t="s">
        <v>554</v>
      </c>
      <c r="C1824" s="529" t="s">
        <v>8171</v>
      </c>
      <c r="D1824" s="581">
        <v>2781.35</v>
      </c>
      <c r="F1824" s="581">
        <v>2781.35</v>
      </c>
      <c r="G1824" s="580" t="s">
        <v>555</v>
      </c>
      <c r="I1824" s="534" t="s">
        <v>8315</v>
      </c>
      <c r="J1824" t="s">
        <v>556</v>
      </c>
    </row>
    <row r="1825" spans="1:10" customFormat="1" ht="229.5" x14ac:dyDescent="0.2">
      <c r="A1825" s="529" t="s">
        <v>8318</v>
      </c>
      <c r="B1825" s="530" t="s">
        <v>558</v>
      </c>
      <c r="C1825" s="529" t="s">
        <v>8171</v>
      </c>
      <c r="D1825" s="581">
        <v>186.89</v>
      </c>
      <c r="F1825" s="581">
        <v>186.89</v>
      </c>
      <c r="G1825" s="580" t="s">
        <v>559</v>
      </c>
      <c r="I1825" s="534" t="s">
        <v>8317</v>
      </c>
      <c r="J1825" t="s">
        <v>560</v>
      </c>
    </row>
    <row r="1826" spans="1:10" customFormat="1" ht="102" x14ac:dyDescent="0.2">
      <c r="A1826" s="529" t="s">
        <v>8320</v>
      </c>
      <c r="B1826" s="530" t="s">
        <v>562</v>
      </c>
      <c r="C1826" s="529" t="s">
        <v>8171</v>
      </c>
      <c r="D1826" s="581">
        <v>203.61</v>
      </c>
      <c r="F1826" s="581">
        <v>203.61</v>
      </c>
      <c r="G1826" s="580" t="s">
        <v>563</v>
      </c>
      <c r="I1826" s="534" t="s">
        <v>8319</v>
      </c>
      <c r="J1826" t="s">
        <v>564</v>
      </c>
    </row>
    <row r="1827" spans="1:10" customFormat="1" ht="51" x14ac:dyDescent="0.2">
      <c r="A1827" s="529" t="s">
        <v>8322</v>
      </c>
      <c r="B1827" s="530" t="s">
        <v>566</v>
      </c>
      <c r="C1827" s="529" t="s">
        <v>8171</v>
      </c>
      <c r="D1827" s="581">
        <v>65.12</v>
      </c>
      <c r="F1827" s="581">
        <v>65.12</v>
      </c>
      <c r="G1827" s="580" t="s">
        <v>567</v>
      </c>
      <c r="I1827" s="534" t="s">
        <v>8321</v>
      </c>
      <c r="J1827" t="s">
        <v>568</v>
      </c>
    </row>
    <row r="1828" spans="1:10" customFormat="1" ht="89.25" x14ac:dyDescent="0.2">
      <c r="A1828" s="529" t="s">
        <v>8324</v>
      </c>
      <c r="B1828" s="530" t="s">
        <v>570</v>
      </c>
      <c r="C1828" s="529" t="s">
        <v>8171</v>
      </c>
      <c r="D1828" s="581">
        <v>412.32</v>
      </c>
      <c r="F1828" s="581">
        <v>412.32</v>
      </c>
      <c r="G1828" s="580" t="s">
        <v>571</v>
      </c>
      <c r="I1828" s="534" t="s">
        <v>8323</v>
      </c>
      <c r="J1828" t="s">
        <v>572</v>
      </c>
    </row>
    <row r="1829" spans="1:10" customFormat="1" ht="140.25" x14ac:dyDescent="0.2">
      <c r="A1829" s="529" t="s">
        <v>8326</v>
      </c>
      <c r="B1829" s="530" t="s">
        <v>574</v>
      </c>
      <c r="C1829" s="529" t="s">
        <v>8171</v>
      </c>
      <c r="D1829" s="581">
        <v>9386.5499999999993</v>
      </c>
      <c r="F1829" s="581">
        <v>9386.5499999999993</v>
      </c>
      <c r="G1829" s="580" t="s">
        <v>575</v>
      </c>
      <c r="I1829" s="534" t="s">
        <v>8325</v>
      </c>
      <c r="J1829" t="s">
        <v>576</v>
      </c>
    </row>
    <row r="1830" spans="1:10" customFormat="1" ht="76.5" x14ac:dyDescent="0.2">
      <c r="A1830" s="529" t="s">
        <v>8328</v>
      </c>
      <c r="B1830" s="530" t="s">
        <v>578</v>
      </c>
      <c r="C1830" s="529" t="s">
        <v>8171</v>
      </c>
      <c r="D1830" s="581">
        <v>697.17</v>
      </c>
      <c r="F1830" s="581">
        <v>697.17</v>
      </c>
      <c r="G1830" s="580" t="s">
        <v>579</v>
      </c>
      <c r="I1830" s="534" t="s">
        <v>8327</v>
      </c>
      <c r="J1830" t="s">
        <v>580</v>
      </c>
    </row>
    <row r="1831" spans="1:10" customFormat="1" ht="76.5" x14ac:dyDescent="0.2">
      <c r="A1831" s="529" t="s">
        <v>8330</v>
      </c>
      <c r="B1831" s="530" t="s">
        <v>582</v>
      </c>
      <c r="C1831" s="529" t="s">
        <v>8171</v>
      </c>
      <c r="D1831" s="581">
        <v>1772.01</v>
      </c>
      <c r="F1831" s="581">
        <v>1772.01</v>
      </c>
      <c r="G1831" s="580" t="s">
        <v>583</v>
      </c>
      <c r="I1831" s="534" t="s">
        <v>8329</v>
      </c>
      <c r="J1831" t="s">
        <v>584</v>
      </c>
    </row>
    <row r="1832" spans="1:10" customFormat="1" ht="204" x14ac:dyDescent="0.2">
      <c r="A1832" s="529" t="s">
        <v>8332</v>
      </c>
      <c r="B1832" s="530" t="s">
        <v>589</v>
      </c>
      <c r="C1832" s="529" t="s">
        <v>8171</v>
      </c>
      <c r="D1832" s="581">
        <v>660</v>
      </c>
      <c r="F1832" s="581">
        <v>660</v>
      </c>
      <c r="G1832" s="580" t="s">
        <v>590</v>
      </c>
      <c r="I1832" s="534" t="s">
        <v>8331</v>
      </c>
      <c r="J1832" t="s">
        <v>591</v>
      </c>
    </row>
    <row r="1833" spans="1:10" customFormat="1" ht="204" x14ac:dyDescent="0.2">
      <c r="A1833" s="529" t="s">
        <v>8334</v>
      </c>
      <c r="B1833" s="530" t="s">
        <v>593</v>
      </c>
      <c r="C1833" s="529" t="s">
        <v>8171</v>
      </c>
      <c r="D1833" s="581">
        <v>880</v>
      </c>
      <c r="F1833" s="581">
        <v>880</v>
      </c>
      <c r="G1833" s="580" t="s">
        <v>594</v>
      </c>
      <c r="I1833" s="534" t="s">
        <v>8333</v>
      </c>
      <c r="J1833" t="s">
        <v>595</v>
      </c>
    </row>
    <row r="1834" spans="1:10" customFormat="1" ht="216.75" x14ac:dyDescent="0.2">
      <c r="A1834" s="529" t="s">
        <v>8336</v>
      </c>
      <c r="B1834" s="530" t="s">
        <v>597</v>
      </c>
      <c r="C1834" s="529" t="s">
        <v>8171</v>
      </c>
      <c r="D1834" s="581">
        <v>165</v>
      </c>
      <c r="F1834" s="581">
        <v>165</v>
      </c>
      <c r="G1834" s="580" t="s">
        <v>598</v>
      </c>
      <c r="I1834" s="534" t="s">
        <v>8335</v>
      </c>
      <c r="J1834" t="s">
        <v>599</v>
      </c>
    </row>
    <row r="1835" spans="1:10" customFormat="1" ht="89.25" x14ac:dyDescent="0.2">
      <c r="A1835" s="529" t="s">
        <v>8338</v>
      </c>
      <c r="B1835" s="530" t="s">
        <v>601</v>
      </c>
      <c r="C1835" s="529" t="s">
        <v>8171</v>
      </c>
      <c r="D1835" s="581">
        <v>990</v>
      </c>
      <c r="F1835" s="581">
        <v>990</v>
      </c>
      <c r="G1835" s="580" t="s">
        <v>602</v>
      </c>
      <c r="I1835" s="534" t="s">
        <v>8337</v>
      </c>
      <c r="J1835" t="s">
        <v>603</v>
      </c>
    </row>
    <row r="1836" spans="1:10" customFormat="1" ht="89.25" x14ac:dyDescent="0.2">
      <c r="A1836" s="529" t="s">
        <v>8340</v>
      </c>
      <c r="B1836" s="530" t="s">
        <v>605</v>
      </c>
      <c r="C1836" s="529" t="s">
        <v>8171</v>
      </c>
      <c r="D1836" s="581">
        <v>1320</v>
      </c>
      <c r="F1836" s="581">
        <v>1320</v>
      </c>
      <c r="G1836" s="580" t="s">
        <v>606</v>
      </c>
      <c r="I1836" s="534" t="s">
        <v>8339</v>
      </c>
      <c r="J1836" t="s">
        <v>607</v>
      </c>
    </row>
    <row r="1837" spans="1:10" customFormat="1" ht="38.25" x14ac:dyDescent="0.2">
      <c r="A1837" s="529" t="s">
        <v>8344</v>
      </c>
      <c r="B1837" s="530" t="s">
        <v>8342</v>
      </c>
      <c r="C1837" s="529" t="s">
        <v>8171</v>
      </c>
      <c r="D1837" s="581">
        <v>1960</v>
      </c>
      <c r="F1837" s="581">
        <v>1960</v>
      </c>
      <c r="G1837" s="580" t="s">
        <v>8343</v>
      </c>
      <c r="I1837" s="534" t="s">
        <v>8341</v>
      </c>
      <c r="J1837" t="s">
        <v>12320</v>
      </c>
    </row>
    <row r="1838" spans="1:10" customFormat="1" ht="25.5" x14ac:dyDescent="0.2">
      <c r="A1838" s="529" t="s">
        <v>8347</v>
      </c>
      <c r="B1838" s="530" t="s">
        <v>8346</v>
      </c>
      <c r="C1838" s="529" t="s">
        <v>8171</v>
      </c>
      <c r="D1838" s="581">
        <v>371.88</v>
      </c>
      <c r="F1838" s="581">
        <v>371.88</v>
      </c>
      <c r="G1838" s="580" t="s">
        <v>8346</v>
      </c>
      <c r="I1838" s="534" t="s">
        <v>8345</v>
      </c>
      <c r="J1838" t="s">
        <v>12321</v>
      </c>
    </row>
    <row r="1839" spans="1:10" customFormat="1" ht="25.5" x14ac:dyDescent="0.2">
      <c r="A1839" s="529" t="s">
        <v>8350</v>
      </c>
      <c r="B1839" s="530" t="s">
        <v>8349</v>
      </c>
      <c r="C1839" s="529" t="s">
        <v>8171</v>
      </c>
      <c r="D1839" s="581">
        <v>470.32</v>
      </c>
      <c r="F1839" s="581">
        <v>470.32</v>
      </c>
      <c r="G1839" s="580" t="s">
        <v>8349</v>
      </c>
      <c r="I1839" s="534" t="s">
        <v>8348</v>
      </c>
      <c r="J1839" t="s">
        <v>12322</v>
      </c>
    </row>
    <row r="1840" spans="1:10" customFormat="1" ht="38.25" x14ac:dyDescent="0.2">
      <c r="A1840" s="529" t="s">
        <v>8354</v>
      </c>
      <c r="B1840" s="530" t="s">
        <v>8352</v>
      </c>
      <c r="C1840" s="529" t="s">
        <v>8171</v>
      </c>
      <c r="D1840" s="581">
        <v>2065.35</v>
      </c>
      <c r="F1840" s="581">
        <v>2065.35</v>
      </c>
      <c r="G1840" s="580" t="s">
        <v>8353</v>
      </c>
      <c r="I1840" s="534" t="s">
        <v>8351</v>
      </c>
      <c r="J1840" t="s">
        <v>12323</v>
      </c>
    </row>
    <row r="1841" spans="1:10" customFormat="1" ht="38.25" x14ac:dyDescent="0.2">
      <c r="A1841" s="529" t="s">
        <v>8357</v>
      </c>
      <c r="B1841" s="530" t="s">
        <v>8356</v>
      </c>
      <c r="C1841" s="529" t="s">
        <v>8171</v>
      </c>
      <c r="D1841" s="581">
        <v>3051.57</v>
      </c>
      <c r="F1841" s="581">
        <v>3051.57</v>
      </c>
      <c r="G1841" s="580" t="s">
        <v>8353</v>
      </c>
      <c r="I1841" s="534" t="s">
        <v>8355</v>
      </c>
      <c r="J1841" t="s">
        <v>12324</v>
      </c>
    </row>
    <row r="1842" spans="1:10" customFormat="1" x14ac:dyDescent="0.2">
      <c r="A1842" s="529" t="s">
        <v>8360</v>
      </c>
      <c r="B1842" s="530" t="s">
        <v>8359</v>
      </c>
      <c r="C1842" s="529" t="s">
        <v>8171</v>
      </c>
      <c r="D1842" s="581">
        <v>459.38</v>
      </c>
      <c r="F1842" s="581">
        <v>459.38</v>
      </c>
      <c r="G1842" s="580" t="s">
        <v>8359</v>
      </c>
      <c r="I1842" s="534" t="s">
        <v>8358</v>
      </c>
      <c r="J1842" t="s">
        <v>12325</v>
      </c>
    </row>
    <row r="1843" spans="1:10" customFormat="1" ht="25.5" x14ac:dyDescent="0.2">
      <c r="A1843" s="529" t="s">
        <v>8363</v>
      </c>
      <c r="B1843" s="530" t="s">
        <v>8362</v>
      </c>
      <c r="C1843" s="529" t="s">
        <v>8171</v>
      </c>
      <c r="D1843" s="581">
        <v>700</v>
      </c>
      <c r="F1843" s="581">
        <v>700</v>
      </c>
      <c r="G1843" s="580" t="s">
        <v>8362</v>
      </c>
      <c r="I1843" s="534" t="s">
        <v>8361</v>
      </c>
      <c r="J1843" t="s">
        <v>12326</v>
      </c>
    </row>
    <row r="1844" spans="1:10" customFormat="1" ht="38.25" x14ac:dyDescent="0.2">
      <c r="A1844" s="529" t="s">
        <v>8366</v>
      </c>
      <c r="B1844" s="530" t="s">
        <v>8365</v>
      </c>
      <c r="C1844" s="529" t="s">
        <v>8171</v>
      </c>
      <c r="D1844" s="581">
        <v>483</v>
      </c>
      <c r="F1844" s="581">
        <v>483</v>
      </c>
      <c r="G1844" s="580" t="s">
        <v>8365</v>
      </c>
      <c r="I1844" s="534" t="s">
        <v>8364</v>
      </c>
      <c r="J1844" t="s">
        <v>12327</v>
      </c>
    </row>
    <row r="1845" spans="1:10" customFormat="1" ht="38.25" x14ac:dyDescent="0.2">
      <c r="A1845" s="529" t="s">
        <v>8369</v>
      </c>
      <c r="B1845" s="530" t="s">
        <v>8368</v>
      </c>
      <c r="C1845" s="529" t="s">
        <v>8171</v>
      </c>
      <c r="D1845" s="581">
        <v>2065</v>
      </c>
      <c r="F1845" s="581">
        <v>2065</v>
      </c>
      <c r="G1845" s="580" t="s">
        <v>8353</v>
      </c>
      <c r="I1845" s="534" t="s">
        <v>8367</v>
      </c>
      <c r="J1845" t="s">
        <v>12328</v>
      </c>
    </row>
    <row r="1846" spans="1:10" customFormat="1" ht="25.5" x14ac:dyDescent="0.2">
      <c r="A1846" s="529" t="s">
        <v>8372</v>
      </c>
      <c r="B1846" s="530" t="s">
        <v>8371</v>
      </c>
      <c r="C1846" s="529" t="s">
        <v>8171</v>
      </c>
      <c r="D1846" s="581">
        <v>470.32</v>
      </c>
      <c r="F1846" s="581">
        <v>470.32</v>
      </c>
      <c r="G1846" s="580" t="s">
        <v>8371</v>
      </c>
      <c r="I1846" s="534" t="s">
        <v>8370</v>
      </c>
      <c r="J1846" t="s">
        <v>12329</v>
      </c>
    </row>
    <row r="1847" spans="1:10" customFormat="1" ht="38.25" x14ac:dyDescent="0.2">
      <c r="A1847" s="529" t="s">
        <v>8376</v>
      </c>
      <c r="B1847" s="530" t="s">
        <v>8374</v>
      </c>
      <c r="C1847" s="529" t="s">
        <v>8171</v>
      </c>
      <c r="D1847" s="581">
        <v>1750</v>
      </c>
      <c r="F1847" s="581">
        <v>1750</v>
      </c>
      <c r="G1847" s="580" t="s">
        <v>8375</v>
      </c>
      <c r="I1847" s="534" t="s">
        <v>8373</v>
      </c>
      <c r="J1847" t="s">
        <v>12330</v>
      </c>
    </row>
    <row r="1848" spans="1:10" customFormat="1" ht="38.25" x14ac:dyDescent="0.2">
      <c r="A1848" s="529" t="s">
        <v>8380</v>
      </c>
      <c r="B1848" s="530" t="s">
        <v>8378</v>
      </c>
      <c r="C1848" s="529" t="s">
        <v>8171</v>
      </c>
      <c r="D1848" s="581">
        <v>483</v>
      </c>
      <c r="F1848" s="581">
        <v>483</v>
      </c>
      <c r="G1848" s="580" t="s">
        <v>8379</v>
      </c>
      <c r="I1848" s="534" t="s">
        <v>8377</v>
      </c>
      <c r="J1848" t="s">
        <v>12331</v>
      </c>
    </row>
    <row r="1849" spans="1:10" customFormat="1" x14ac:dyDescent="0.2">
      <c r="A1849" s="529" t="s">
        <v>8383</v>
      </c>
      <c r="B1849" s="530" t="s">
        <v>8382</v>
      </c>
      <c r="C1849" s="529" t="s">
        <v>8171</v>
      </c>
      <c r="D1849" s="581">
        <v>147</v>
      </c>
      <c r="F1849" s="581">
        <v>147</v>
      </c>
      <c r="G1849" s="580" t="s">
        <v>8382</v>
      </c>
      <c r="I1849" s="534" t="s">
        <v>8381</v>
      </c>
      <c r="J1849" t="s">
        <v>12332</v>
      </c>
    </row>
    <row r="1850" spans="1:10" customFormat="1" ht="38.25" x14ac:dyDescent="0.2">
      <c r="A1850" s="529" t="s">
        <v>8387</v>
      </c>
      <c r="B1850" s="530" t="s">
        <v>8385</v>
      </c>
      <c r="C1850" s="529" t="s">
        <v>8171</v>
      </c>
      <c r="D1850" s="581">
        <v>2394</v>
      </c>
      <c r="F1850" s="581">
        <v>2394</v>
      </c>
      <c r="G1850" s="580" t="s">
        <v>8386</v>
      </c>
      <c r="I1850" s="534" t="s">
        <v>8384</v>
      </c>
      <c r="J1850" t="s">
        <v>12333</v>
      </c>
    </row>
    <row r="1851" spans="1:10" customFormat="1" ht="25.5" x14ac:dyDescent="0.2">
      <c r="A1851" s="529" t="s">
        <v>8391</v>
      </c>
      <c r="B1851" s="530" t="s">
        <v>8389</v>
      </c>
      <c r="C1851" s="529" t="s">
        <v>8171</v>
      </c>
      <c r="D1851" s="581">
        <v>1131.9000000000001</v>
      </c>
      <c r="F1851" s="581">
        <v>1131.9000000000001</v>
      </c>
      <c r="G1851" s="580" t="s">
        <v>8390</v>
      </c>
      <c r="I1851" s="534" t="s">
        <v>8388</v>
      </c>
      <c r="J1851" t="s">
        <v>12334</v>
      </c>
    </row>
    <row r="1852" spans="1:10" customFormat="1" ht="38.25" x14ac:dyDescent="0.2">
      <c r="A1852" s="529" t="s">
        <v>8395</v>
      </c>
      <c r="B1852" s="530" t="s">
        <v>8393</v>
      </c>
      <c r="C1852" s="529" t="s">
        <v>8171</v>
      </c>
      <c r="D1852" s="581">
        <v>49</v>
      </c>
      <c r="F1852" s="581">
        <v>49</v>
      </c>
      <c r="G1852" s="580" t="s">
        <v>8394</v>
      </c>
      <c r="I1852" s="534" t="s">
        <v>8392</v>
      </c>
      <c r="J1852" t="s">
        <v>12335</v>
      </c>
    </row>
    <row r="1853" spans="1:10" customFormat="1" ht="38.25" x14ac:dyDescent="0.2">
      <c r="A1853" s="529" t="s">
        <v>8399</v>
      </c>
      <c r="B1853" s="530" t="s">
        <v>8397</v>
      </c>
      <c r="C1853" s="529" t="s">
        <v>8171</v>
      </c>
      <c r="D1853" s="581">
        <v>4445</v>
      </c>
      <c r="F1853" s="581">
        <v>4445</v>
      </c>
      <c r="G1853" s="580" t="s">
        <v>8398</v>
      </c>
      <c r="I1853" s="534" t="s">
        <v>8396</v>
      </c>
      <c r="J1853" t="s">
        <v>12336</v>
      </c>
    </row>
    <row r="1854" spans="1:10" customFormat="1" ht="25.5" x14ac:dyDescent="0.2">
      <c r="A1854" s="529" t="s">
        <v>8402</v>
      </c>
      <c r="B1854" s="530" t="s">
        <v>8401</v>
      </c>
      <c r="C1854" s="529" t="s">
        <v>8171</v>
      </c>
      <c r="D1854" s="581">
        <v>2222.5</v>
      </c>
      <c r="F1854" s="581">
        <v>2222.5</v>
      </c>
      <c r="G1854" s="580" t="s">
        <v>8401</v>
      </c>
      <c r="I1854" s="534" t="s">
        <v>8400</v>
      </c>
      <c r="J1854" t="s">
        <v>12337</v>
      </c>
    </row>
    <row r="1855" spans="1:10" customFormat="1" ht="25.5" x14ac:dyDescent="0.2">
      <c r="A1855" s="529" t="s">
        <v>8405</v>
      </c>
      <c r="B1855" s="530" t="s">
        <v>8404</v>
      </c>
      <c r="C1855" s="529" t="s">
        <v>8171</v>
      </c>
      <c r="D1855" s="581">
        <v>196.88</v>
      </c>
      <c r="F1855" s="581">
        <v>196.88</v>
      </c>
      <c r="G1855" s="580" t="s">
        <v>8404</v>
      </c>
      <c r="I1855" s="534" t="s">
        <v>8403</v>
      </c>
      <c r="J1855" t="s">
        <v>12338</v>
      </c>
    </row>
    <row r="1856" spans="1:10" customFormat="1" ht="38.25" x14ac:dyDescent="0.2">
      <c r="A1856" s="529" t="s">
        <v>8409</v>
      </c>
      <c r="B1856" s="530" t="s">
        <v>8407</v>
      </c>
      <c r="C1856" s="529" t="s">
        <v>8171</v>
      </c>
      <c r="D1856" s="581">
        <v>1750</v>
      </c>
      <c r="F1856" s="581">
        <v>1750</v>
      </c>
      <c r="G1856" s="580" t="s">
        <v>8408</v>
      </c>
      <c r="I1856" s="534" t="s">
        <v>8406</v>
      </c>
      <c r="J1856" t="s">
        <v>12339</v>
      </c>
    </row>
    <row r="1857" spans="1:10" customFormat="1" ht="25.5" x14ac:dyDescent="0.2">
      <c r="A1857" s="529" t="s">
        <v>8412</v>
      </c>
      <c r="B1857" s="530" t="s">
        <v>8411</v>
      </c>
      <c r="C1857" s="529" t="s">
        <v>8171</v>
      </c>
      <c r="D1857" s="581">
        <v>140</v>
      </c>
      <c r="F1857" s="581">
        <v>140</v>
      </c>
      <c r="G1857" s="580" t="s">
        <v>8411</v>
      </c>
      <c r="I1857" s="534" t="s">
        <v>8410</v>
      </c>
      <c r="J1857" t="s">
        <v>12340</v>
      </c>
    </row>
    <row r="1858" spans="1:10" customFormat="1" ht="25.5" x14ac:dyDescent="0.2">
      <c r="A1858" s="529" t="s">
        <v>8415</v>
      </c>
      <c r="B1858" s="530" t="s">
        <v>8414</v>
      </c>
      <c r="C1858" s="529" t="s">
        <v>8171</v>
      </c>
      <c r="D1858" s="581">
        <v>196.88</v>
      </c>
      <c r="F1858" s="581">
        <v>196.88</v>
      </c>
      <c r="G1858" s="580" t="s">
        <v>8414</v>
      </c>
      <c r="I1858" s="534" t="s">
        <v>8413</v>
      </c>
      <c r="J1858" t="s">
        <v>12341</v>
      </c>
    </row>
    <row r="1859" spans="1:10" customFormat="1" ht="25.5" x14ac:dyDescent="0.2">
      <c r="A1859" s="529" t="s">
        <v>8418</v>
      </c>
      <c r="B1859" s="530" t="s">
        <v>8417</v>
      </c>
      <c r="C1859" s="529" t="s">
        <v>8171</v>
      </c>
      <c r="D1859" s="581">
        <v>196.88</v>
      </c>
      <c r="F1859" s="581">
        <v>196.88</v>
      </c>
      <c r="G1859" s="580" t="s">
        <v>8417</v>
      </c>
      <c r="I1859" s="534" t="s">
        <v>8416</v>
      </c>
      <c r="J1859" t="s">
        <v>12342</v>
      </c>
    </row>
    <row r="1860" spans="1:10" customFormat="1" ht="25.5" x14ac:dyDescent="0.2">
      <c r="A1860" s="529" t="s">
        <v>8421</v>
      </c>
      <c r="B1860" s="530" t="s">
        <v>8420</v>
      </c>
      <c r="C1860" s="529" t="s">
        <v>8171</v>
      </c>
      <c r="D1860" s="581">
        <v>196.88</v>
      </c>
      <c r="F1860" s="581">
        <v>196.88</v>
      </c>
      <c r="G1860" s="580" t="s">
        <v>8420</v>
      </c>
      <c r="I1860" s="534" t="s">
        <v>8419</v>
      </c>
      <c r="J1860" t="s">
        <v>12343</v>
      </c>
    </row>
    <row r="1861" spans="1:10" customFormat="1" ht="38.25" x14ac:dyDescent="0.2">
      <c r="A1861" s="529" t="s">
        <v>8424</v>
      </c>
      <c r="B1861" s="530" t="s">
        <v>8423</v>
      </c>
      <c r="C1861" s="529" t="s">
        <v>8171</v>
      </c>
      <c r="D1861" s="581">
        <v>196.88</v>
      </c>
      <c r="F1861" s="581">
        <v>196.88</v>
      </c>
      <c r="G1861" s="580" t="s">
        <v>8423</v>
      </c>
      <c r="I1861" s="534" t="s">
        <v>8422</v>
      </c>
      <c r="J1861" t="s">
        <v>12344</v>
      </c>
    </row>
    <row r="1862" spans="1:10" customFormat="1" ht="25.5" x14ac:dyDescent="0.2">
      <c r="A1862" s="529" t="s">
        <v>8427</v>
      </c>
      <c r="B1862" s="530" t="s">
        <v>8426</v>
      </c>
      <c r="C1862" s="529" t="s">
        <v>8171</v>
      </c>
      <c r="D1862" s="581">
        <v>196.88</v>
      </c>
      <c r="F1862" s="581">
        <v>196.88</v>
      </c>
      <c r="G1862" s="580" t="s">
        <v>8426</v>
      </c>
      <c r="I1862" s="534" t="s">
        <v>8425</v>
      </c>
      <c r="J1862" t="s">
        <v>12345</v>
      </c>
    </row>
    <row r="1863" spans="1:10" customFormat="1" ht="25.5" x14ac:dyDescent="0.2">
      <c r="A1863" s="529" t="s">
        <v>8430</v>
      </c>
      <c r="B1863" s="530" t="s">
        <v>8429</v>
      </c>
      <c r="C1863" s="529" t="s">
        <v>8171</v>
      </c>
      <c r="D1863" s="581">
        <v>483</v>
      </c>
      <c r="F1863" s="581">
        <v>483</v>
      </c>
      <c r="G1863" s="580" t="s">
        <v>8429</v>
      </c>
      <c r="I1863" s="534" t="s">
        <v>8428</v>
      </c>
      <c r="J1863" t="s">
        <v>12346</v>
      </c>
    </row>
    <row r="1864" spans="1:10" customFormat="1" ht="38.25" x14ac:dyDescent="0.2">
      <c r="A1864" s="529" t="s">
        <v>8434</v>
      </c>
      <c r="B1864" s="530" t="s">
        <v>8432</v>
      </c>
      <c r="C1864" s="529" t="s">
        <v>8171</v>
      </c>
      <c r="D1864" s="581">
        <v>2073.85</v>
      </c>
      <c r="F1864" s="581">
        <v>2073.85</v>
      </c>
      <c r="G1864" s="580" t="s">
        <v>8433</v>
      </c>
      <c r="I1864" s="534" t="s">
        <v>8431</v>
      </c>
      <c r="J1864" t="s">
        <v>12347</v>
      </c>
    </row>
    <row r="1865" spans="1:10" customFormat="1" ht="25.5" x14ac:dyDescent="0.2">
      <c r="A1865" s="529" t="s">
        <v>8437</v>
      </c>
      <c r="B1865" s="530" t="s">
        <v>8436</v>
      </c>
      <c r="C1865" s="529" t="s">
        <v>8171</v>
      </c>
      <c r="D1865" s="581">
        <v>470.32</v>
      </c>
      <c r="F1865" s="581">
        <v>470.32</v>
      </c>
      <c r="G1865" s="580" t="s">
        <v>8436</v>
      </c>
      <c r="I1865" s="534" t="s">
        <v>8435</v>
      </c>
      <c r="J1865" t="s">
        <v>12348</v>
      </c>
    </row>
    <row r="1866" spans="1:10" customFormat="1" ht="38.25" x14ac:dyDescent="0.2">
      <c r="A1866" s="529" t="s">
        <v>8441</v>
      </c>
      <c r="B1866" s="530" t="s">
        <v>8439</v>
      </c>
      <c r="C1866" s="529" t="s">
        <v>8171</v>
      </c>
      <c r="D1866" s="581">
        <v>3051.57</v>
      </c>
      <c r="F1866" s="581">
        <v>3051.57</v>
      </c>
      <c r="G1866" s="580" t="s">
        <v>8440</v>
      </c>
      <c r="I1866" s="534" t="s">
        <v>8438</v>
      </c>
      <c r="J1866" t="s">
        <v>12349</v>
      </c>
    </row>
    <row r="1867" spans="1:10" customFormat="1" ht="25.5" x14ac:dyDescent="0.2">
      <c r="A1867" s="529" t="s">
        <v>8444</v>
      </c>
      <c r="B1867" s="530" t="s">
        <v>8443</v>
      </c>
      <c r="C1867" s="529" t="s">
        <v>8171</v>
      </c>
      <c r="D1867" s="581">
        <v>700</v>
      </c>
      <c r="F1867" s="581">
        <v>700</v>
      </c>
      <c r="G1867" s="580" t="s">
        <v>8443</v>
      </c>
      <c r="I1867" s="534" t="s">
        <v>8442</v>
      </c>
      <c r="J1867" t="s">
        <v>12350</v>
      </c>
    </row>
    <row r="1868" spans="1:10" customFormat="1" ht="38.25" x14ac:dyDescent="0.2">
      <c r="A1868" s="529" t="s">
        <v>8448</v>
      </c>
      <c r="B1868" s="530" t="s">
        <v>8446</v>
      </c>
      <c r="C1868" s="529" t="s">
        <v>8171</v>
      </c>
      <c r="D1868" s="581">
        <v>3150</v>
      </c>
      <c r="F1868" s="581">
        <v>3150</v>
      </c>
      <c r="G1868" s="580" t="s">
        <v>8447</v>
      </c>
      <c r="I1868" s="534" t="s">
        <v>8445</v>
      </c>
      <c r="J1868" t="s">
        <v>12351</v>
      </c>
    </row>
    <row r="1869" spans="1:10" customFormat="1" ht="25.5" x14ac:dyDescent="0.2">
      <c r="A1869" s="529" t="s">
        <v>8451</v>
      </c>
      <c r="B1869" s="530" t="s">
        <v>8450</v>
      </c>
      <c r="C1869" s="529" t="s">
        <v>8171</v>
      </c>
      <c r="D1869" s="581">
        <v>700</v>
      </c>
      <c r="F1869" s="581">
        <v>700</v>
      </c>
      <c r="G1869" s="580" t="s">
        <v>8450</v>
      </c>
      <c r="I1869" s="534" t="s">
        <v>8449</v>
      </c>
      <c r="J1869" t="s">
        <v>12352</v>
      </c>
    </row>
    <row r="1870" spans="1:10" customFormat="1" ht="25.5" x14ac:dyDescent="0.2">
      <c r="A1870" s="529" t="s">
        <v>8454</v>
      </c>
      <c r="B1870" s="530" t="s">
        <v>8453</v>
      </c>
      <c r="C1870" s="529" t="s">
        <v>8171</v>
      </c>
      <c r="D1870" s="581">
        <v>2065</v>
      </c>
      <c r="F1870" s="581">
        <v>2065</v>
      </c>
      <c r="G1870" s="580" t="s">
        <v>8453</v>
      </c>
      <c r="I1870" s="534" t="s">
        <v>8452</v>
      </c>
      <c r="J1870" t="s">
        <v>12353</v>
      </c>
    </row>
    <row r="1871" spans="1:10" customFormat="1" ht="25.5" x14ac:dyDescent="0.2">
      <c r="A1871" s="529" t="s">
        <v>8457</v>
      </c>
      <c r="B1871" s="530" t="s">
        <v>8456</v>
      </c>
      <c r="C1871" s="529" t="s">
        <v>8171</v>
      </c>
      <c r="D1871" s="581">
        <v>700</v>
      </c>
      <c r="F1871" s="581">
        <v>700</v>
      </c>
      <c r="G1871" s="580" t="s">
        <v>8456</v>
      </c>
      <c r="I1871" s="534" t="s">
        <v>8455</v>
      </c>
      <c r="J1871" t="s">
        <v>12354</v>
      </c>
    </row>
    <row r="1872" spans="1:10" customFormat="1" ht="25.5" x14ac:dyDescent="0.2">
      <c r="A1872" s="529" t="s">
        <v>8460</v>
      </c>
      <c r="B1872" s="530" t="s">
        <v>8459</v>
      </c>
      <c r="C1872" s="529" t="s">
        <v>8171</v>
      </c>
      <c r="D1872" s="581">
        <v>2800</v>
      </c>
      <c r="F1872" s="581">
        <v>2800</v>
      </c>
      <c r="G1872" s="580" t="s">
        <v>8459</v>
      </c>
      <c r="I1872" s="534" t="s">
        <v>8458</v>
      </c>
      <c r="J1872" t="s">
        <v>12355</v>
      </c>
    </row>
    <row r="1873" spans="1:10" customFormat="1" ht="38.25" x14ac:dyDescent="0.2">
      <c r="A1873" s="529" t="s">
        <v>8464</v>
      </c>
      <c r="B1873" s="530" t="s">
        <v>8462</v>
      </c>
      <c r="C1873" s="529" t="s">
        <v>8171</v>
      </c>
      <c r="D1873" s="581">
        <v>4445</v>
      </c>
      <c r="F1873" s="581">
        <v>4445</v>
      </c>
      <c r="G1873" s="580" t="s">
        <v>8463</v>
      </c>
      <c r="I1873" s="534" t="s">
        <v>8461</v>
      </c>
      <c r="J1873" t="s">
        <v>12356</v>
      </c>
    </row>
    <row r="1874" spans="1:10" customFormat="1" ht="38.25" x14ac:dyDescent="0.2">
      <c r="A1874" s="529" t="s">
        <v>8468</v>
      </c>
      <c r="B1874" s="530" t="s">
        <v>8466</v>
      </c>
      <c r="C1874" s="529" t="s">
        <v>8171</v>
      </c>
      <c r="D1874" s="581">
        <v>280</v>
      </c>
      <c r="F1874" s="581">
        <v>280</v>
      </c>
      <c r="G1874" s="580" t="s">
        <v>8467</v>
      </c>
      <c r="I1874" s="534" t="s">
        <v>8465</v>
      </c>
      <c r="J1874" t="s">
        <v>12357</v>
      </c>
    </row>
    <row r="1875" spans="1:10" customFormat="1" x14ac:dyDescent="0.2">
      <c r="A1875" s="529" t="s">
        <v>8472</v>
      </c>
      <c r="B1875" s="530" t="s">
        <v>8470</v>
      </c>
      <c r="C1875" s="529" t="s">
        <v>8171</v>
      </c>
      <c r="D1875" s="581">
        <v>378</v>
      </c>
      <c r="F1875" s="581">
        <v>378</v>
      </c>
      <c r="G1875" s="580" t="s">
        <v>8471</v>
      </c>
      <c r="I1875" s="534" t="s">
        <v>8469</v>
      </c>
      <c r="J1875" t="s">
        <v>12358</v>
      </c>
    </row>
    <row r="1876" spans="1:10" customFormat="1" ht="25.5" x14ac:dyDescent="0.2">
      <c r="A1876" s="529" t="s">
        <v>8476</v>
      </c>
      <c r="B1876" s="530" t="s">
        <v>8474</v>
      </c>
      <c r="C1876" s="529" t="s">
        <v>8171</v>
      </c>
      <c r="D1876" s="581">
        <v>302.39999999999998</v>
      </c>
      <c r="F1876" s="581">
        <v>302.39999999999998</v>
      </c>
      <c r="G1876" s="580" t="s">
        <v>8475</v>
      </c>
      <c r="I1876" s="534" t="s">
        <v>8473</v>
      </c>
      <c r="J1876" t="s">
        <v>12359</v>
      </c>
    </row>
    <row r="1877" spans="1:10" customFormat="1" ht="38.25" x14ac:dyDescent="0.2">
      <c r="A1877" s="529" t="s">
        <v>8479</v>
      </c>
      <c r="B1877" s="530" t="s">
        <v>615</v>
      </c>
      <c r="C1877" s="529" t="s">
        <v>616</v>
      </c>
      <c r="D1877" s="581">
        <v>3.97</v>
      </c>
      <c r="F1877" s="581">
        <v>3.97</v>
      </c>
      <c r="G1877" s="580" t="s">
        <v>8478</v>
      </c>
      <c r="I1877" s="534" t="s">
        <v>8477</v>
      </c>
      <c r="J1877" t="s">
        <v>618</v>
      </c>
    </row>
    <row r="1878" spans="1:10" customFormat="1" ht="38.25" x14ac:dyDescent="0.2">
      <c r="A1878" s="529" t="s">
        <v>8482</v>
      </c>
      <c r="B1878" s="530" t="s">
        <v>620</v>
      </c>
      <c r="C1878" s="529" t="s">
        <v>616</v>
      </c>
      <c r="D1878" s="581">
        <v>9.6199999999999992</v>
      </c>
      <c r="F1878" s="581">
        <v>9.6199999999999992</v>
      </c>
      <c r="G1878" s="580" t="s">
        <v>8481</v>
      </c>
      <c r="I1878" s="534" t="s">
        <v>8480</v>
      </c>
      <c r="J1878" t="s">
        <v>622</v>
      </c>
    </row>
    <row r="1879" spans="1:10" customFormat="1" ht="51" x14ac:dyDescent="0.2">
      <c r="A1879" s="529" t="s">
        <v>8485</v>
      </c>
      <c r="B1879" s="530" t="s">
        <v>624</v>
      </c>
      <c r="C1879" s="529" t="s">
        <v>616</v>
      </c>
      <c r="D1879" s="581">
        <v>19.41</v>
      </c>
      <c r="F1879" s="581">
        <v>19.41</v>
      </c>
      <c r="G1879" s="580" t="s">
        <v>8484</v>
      </c>
      <c r="I1879" s="534" t="s">
        <v>8483</v>
      </c>
      <c r="J1879" t="s">
        <v>626</v>
      </c>
    </row>
    <row r="1880" spans="1:10" customFormat="1" ht="38.25" x14ac:dyDescent="0.2">
      <c r="A1880" s="529" t="s">
        <v>8488</v>
      </c>
      <c r="B1880" s="530" t="s">
        <v>628</v>
      </c>
      <c r="C1880" s="529" t="s">
        <v>616</v>
      </c>
      <c r="D1880" s="581">
        <v>93.7</v>
      </c>
      <c r="F1880" s="581">
        <v>93.7</v>
      </c>
      <c r="G1880" s="580" t="s">
        <v>8487</v>
      </c>
      <c r="I1880" s="534" t="s">
        <v>8486</v>
      </c>
      <c r="J1880" t="s">
        <v>630</v>
      </c>
    </row>
    <row r="1881" spans="1:10" customFormat="1" ht="51" x14ac:dyDescent="0.2">
      <c r="A1881" s="529" t="s">
        <v>8491</v>
      </c>
      <c r="B1881" s="530" t="s">
        <v>632</v>
      </c>
      <c r="C1881" s="529" t="s">
        <v>616</v>
      </c>
      <c r="D1881" s="581">
        <v>35</v>
      </c>
      <c r="F1881" s="581">
        <v>35</v>
      </c>
      <c r="G1881" s="580" t="s">
        <v>8490</v>
      </c>
      <c r="I1881" s="534" t="s">
        <v>8489</v>
      </c>
      <c r="J1881" t="s">
        <v>634</v>
      </c>
    </row>
    <row r="1882" spans="1:10" customFormat="1" ht="51" x14ac:dyDescent="0.2">
      <c r="A1882" s="529" t="s">
        <v>8493</v>
      </c>
      <c r="B1882" s="530" t="s">
        <v>636</v>
      </c>
      <c r="C1882" s="529" t="s">
        <v>616</v>
      </c>
      <c r="D1882" s="581">
        <v>8.83</v>
      </c>
      <c r="F1882" s="581">
        <v>8.83</v>
      </c>
      <c r="G1882" s="580" t="s">
        <v>637</v>
      </c>
      <c r="I1882" s="534" t="s">
        <v>8492</v>
      </c>
      <c r="J1882" t="s">
        <v>638</v>
      </c>
    </row>
    <row r="1883" spans="1:10" customFormat="1" ht="89.25" x14ac:dyDescent="0.2">
      <c r="A1883" s="529" t="s">
        <v>8496</v>
      </c>
      <c r="B1883" s="530" t="s">
        <v>640</v>
      </c>
      <c r="C1883" s="529" t="s">
        <v>641</v>
      </c>
      <c r="D1883" s="581">
        <v>20.9</v>
      </c>
      <c r="F1883" s="581">
        <v>20.9</v>
      </c>
      <c r="G1883" s="580" t="s">
        <v>8495</v>
      </c>
      <c r="I1883" s="534" t="s">
        <v>8494</v>
      </c>
      <c r="J1883" t="s">
        <v>643</v>
      </c>
    </row>
    <row r="1884" spans="1:10" customFormat="1" ht="102" x14ac:dyDescent="0.2">
      <c r="A1884" s="529" t="s">
        <v>8499</v>
      </c>
      <c r="B1884" s="530" t="s">
        <v>645</v>
      </c>
      <c r="C1884" s="529" t="s">
        <v>641</v>
      </c>
      <c r="D1884" s="581">
        <v>40</v>
      </c>
      <c r="F1884" s="581">
        <v>40</v>
      </c>
      <c r="G1884" s="580" t="s">
        <v>8498</v>
      </c>
      <c r="I1884" s="534" t="s">
        <v>8497</v>
      </c>
      <c r="J1884" t="s">
        <v>647</v>
      </c>
    </row>
    <row r="1885" spans="1:10" customFormat="1" ht="38.25" x14ac:dyDescent="0.2">
      <c r="A1885" s="529" t="s">
        <v>8502</v>
      </c>
      <c r="B1885" s="530" t="s">
        <v>649</v>
      </c>
      <c r="C1885" s="529" t="s">
        <v>641</v>
      </c>
      <c r="D1885" s="581">
        <v>15</v>
      </c>
      <c r="F1885" s="581">
        <v>15</v>
      </c>
      <c r="G1885" s="580" t="s">
        <v>8501</v>
      </c>
      <c r="I1885" s="534" t="s">
        <v>8500</v>
      </c>
      <c r="J1885" t="s">
        <v>651</v>
      </c>
    </row>
    <row r="1886" spans="1:10" customFormat="1" ht="102" x14ac:dyDescent="0.2">
      <c r="A1886" s="529" t="s">
        <v>8505</v>
      </c>
      <c r="B1886" s="530" t="s">
        <v>653</v>
      </c>
      <c r="C1886" s="529" t="s">
        <v>641</v>
      </c>
      <c r="D1886" s="581">
        <v>14.07</v>
      </c>
      <c r="F1886" s="581">
        <v>14.07</v>
      </c>
      <c r="G1886" s="580" t="s">
        <v>8504</v>
      </c>
      <c r="I1886" s="534" t="s">
        <v>8503</v>
      </c>
      <c r="J1886" t="s">
        <v>655</v>
      </c>
    </row>
    <row r="1887" spans="1:10" customFormat="1" ht="76.5" x14ac:dyDescent="0.2">
      <c r="A1887" s="529" t="s">
        <v>8508</v>
      </c>
      <c r="B1887" s="560" t="s">
        <v>8507</v>
      </c>
      <c r="C1887" s="529" t="s">
        <v>616</v>
      </c>
      <c r="D1887" s="581">
        <v>4.09</v>
      </c>
      <c r="F1887" s="581">
        <v>4.09</v>
      </c>
      <c r="G1887" s="580" t="s">
        <v>658</v>
      </c>
      <c r="I1887" s="534" t="s">
        <v>8506</v>
      </c>
      <c r="J1887" t="s">
        <v>659</v>
      </c>
    </row>
    <row r="1888" spans="1:10" customFormat="1" ht="38.25" x14ac:dyDescent="0.2">
      <c r="A1888" s="529" t="s">
        <v>8510</v>
      </c>
      <c r="B1888" s="530" t="s">
        <v>661</v>
      </c>
      <c r="C1888" s="529" t="s">
        <v>616</v>
      </c>
      <c r="D1888" s="581">
        <v>4.9000000000000004</v>
      </c>
      <c r="F1888" s="581">
        <v>4.9000000000000004</v>
      </c>
      <c r="G1888" s="580" t="s">
        <v>662</v>
      </c>
      <c r="I1888" s="534" t="s">
        <v>8509</v>
      </c>
      <c r="J1888" t="s">
        <v>663</v>
      </c>
    </row>
    <row r="1889" spans="1:10" customFormat="1" ht="25.5" x14ac:dyDescent="0.2">
      <c r="A1889" s="529" t="s">
        <v>8512</v>
      </c>
      <c r="B1889" s="530" t="s">
        <v>665</v>
      </c>
      <c r="C1889" s="529" t="s">
        <v>616</v>
      </c>
      <c r="D1889" s="581">
        <v>4.21</v>
      </c>
      <c r="F1889" s="581">
        <v>4.21</v>
      </c>
      <c r="G1889" s="580" t="s">
        <v>666</v>
      </c>
      <c r="I1889" s="534" t="s">
        <v>8511</v>
      </c>
      <c r="J1889" t="s">
        <v>667</v>
      </c>
    </row>
    <row r="1890" spans="1:10" customFormat="1" ht="63.75" x14ac:dyDescent="0.2">
      <c r="A1890" s="529" t="s">
        <v>8514</v>
      </c>
      <c r="B1890" s="530" t="s">
        <v>669</v>
      </c>
      <c r="C1890" s="529" t="s">
        <v>616</v>
      </c>
      <c r="D1890" s="581">
        <v>19.23</v>
      </c>
      <c r="F1890" s="581">
        <v>19.23</v>
      </c>
      <c r="G1890" s="580" t="s">
        <v>670</v>
      </c>
      <c r="I1890" s="534" t="s">
        <v>8513</v>
      </c>
      <c r="J1890" t="s">
        <v>671</v>
      </c>
    </row>
    <row r="1891" spans="1:10" customFormat="1" ht="76.5" x14ac:dyDescent="0.2">
      <c r="A1891" s="529" t="s">
        <v>8516</v>
      </c>
      <c r="B1891" s="530" t="s">
        <v>673</v>
      </c>
      <c r="C1891" s="529" t="s">
        <v>616</v>
      </c>
      <c r="D1891" s="581">
        <v>8.8699999999999992</v>
      </c>
      <c r="F1891" s="581">
        <v>8.8699999999999992</v>
      </c>
      <c r="G1891" s="580" t="s">
        <v>674</v>
      </c>
      <c r="I1891" s="534" t="s">
        <v>8515</v>
      </c>
      <c r="J1891" t="s">
        <v>675</v>
      </c>
    </row>
    <row r="1892" spans="1:10" customFormat="1" ht="38.25" x14ac:dyDescent="0.2">
      <c r="A1892" s="529" t="s">
        <v>8519</v>
      </c>
      <c r="B1892" s="530" t="s">
        <v>8518</v>
      </c>
      <c r="C1892" s="529" t="s">
        <v>276</v>
      </c>
      <c r="D1892" s="581">
        <v>1.39</v>
      </c>
      <c r="F1892" s="581">
        <v>1.39</v>
      </c>
      <c r="G1892" s="580" t="s">
        <v>678</v>
      </c>
      <c r="I1892" s="534" t="s">
        <v>8517</v>
      </c>
      <c r="J1892" t="s">
        <v>679</v>
      </c>
    </row>
    <row r="1893" spans="1:10" customFormat="1" ht="38.25" x14ac:dyDescent="0.2">
      <c r="A1893" s="529" t="s">
        <v>8521</v>
      </c>
      <c r="B1893" s="530" t="s">
        <v>681</v>
      </c>
      <c r="C1893" s="529" t="s">
        <v>276</v>
      </c>
      <c r="D1893" s="581">
        <v>2.34</v>
      </c>
      <c r="F1893" s="581">
        <v>2.34</v>
      </c>
      <c r="G1893" s="580" t="s">
        <v>682</v>
      </c>
      <c r="I1893" s="534" t="s">
        <v>8520</v>
      </c>
      <c r="J1893" t="s">
        <v>683</v>
      </c>
    </row>
    <row r="1894" spans="1:10" customFormat="1" ht="38.25" x14ac:dyDescent="0.2">
      <c r="A1894" s="529" t="s">
        <v>8524</v>
      </c>
      <c r="B1894" s="530" t="s">
        <v>8523</v>
      </c>
      <c r="C1894" s="529" t="s">
        <v>616</v>
      </c>
      <c r="D1894" s="581">
        <v>20.2</v>
      </c>
      <c r="F1894" s="581">
        <v>20.2</v>
      </c>
      <c r="G1894" s="580" t="s">
        <v>686</v>
      </c>
      <c r="I1894" s="534" t="s">
        <v>8522</v>
      </c>
      <c r="J1894" t="s">
        <v>687</v>
      </c>
    </row>
    <row r="1895" spans="1:10" customFormat="1" ht="25.5" x14ac:dyDescent="0.2">
      <c r="A1895" s="529" t="s">
        <v>8526</v>
      </c>
      <c r="B1895" s="530" t="s">
        <v>689</v>
      </c>
      <c r="C1895" s="529" t="s">
        <v>276</v>
      </c>
      <c r="D1895" s="581">
        <v>2</v>
      </c>
      <c r="F1895" s="581">
        <v>2</v>
      </c>
      <c r="G1895" s="580" t="s">
        <v>690</v>
      </c>
      <c r="I1895" s="534" t="s">
        <v>8525</v>
      </c>
      <c r="J1895" t="s">
        <v>691</v>
      </c>
    </row>
    <row r="1896" spans="1:10" customFormat="1" ht="38.25" x14ac:dyDescent="0.2">
      <c r="A1896" s="529" t="s">
        <v>8528</v>
      </c>
      <c r="B1896" s="530" t="s">
        <v>693</v>
      </c>
      <c r="C1896" s="529" t="s">
        <v>616</v>
      </c>
      <c r="D1896" s="581">
        <v>20.83</v>
      </c>
      <c r="F1896" s="581">
        <v>20.83</v>
      </c>
      <c r="G1896" s="580" t="s">
        <v>694</v>
      </c>
      <c r="I1896" s="534" t="s">
        <v>8527</v>
      </c>
      <c r="J1896" t="s">
        <v>695</v>
      </c>
    </row>
    <row r="1897" spans="1:10" customFormat="1" ht="38.25" x14ac:dyDescent="0.2">
      <c r="A1897" s="529" t="s">
        <v>8532</v>
      </c>
      <c r="B1897" s="530" t="s">
        <v>8530</v>
      </c>
      <c r="C1897" s="529" t="s">
        <v>8171</v>
      </c>
      <c r="D1897" s="581">
        <v>80.91</v>
      </c>
      <c r="F1897" s="581">
        <v>80.91</v>
      </c>
      <c r="G1897" s="580" t="s">
        <v>8531</v>
      </c>
      <c r="I1897" s="534" t="s">
        <v>8529</v>
      </c>
      <c r="J1897" t="s">
        <v>12360</v>
      </c>
    </row>
    <row r="1898" spans="1:10" customFormat="1" ht="38.25" x14ac:dyDescent="0.2">
      <c r="A1898" s="529" t="s">
        <v>8535</v>
      </c>
      <c r="B1898" s="530" t="s">
        <v>8534</v>
      </c>
      <c r="C1898" s="529" t="s">
        <v>8171</v>
      </c>
      <c r="D1898" s="581">
        <v>48.08</v>
      </c>
      <c r="F1898" s="581">
        <v>48.08</v>
      </c>
      <c r="G1898" s="580" t="s">
        <v>8534</v>
      </c>
      <c r="I1898" s="534" t="s">
        <v>8533</v>
      </c>
      <c r="J1898" t="s">
        <v>12361</v>
      </c>
    </row>
    <row r="1899" spans="1:10" customFormat="1" ht="38.25" x14ac:dyDescent="0.2">
      <c r="A1899" s="529" t="s">
        <v>8539</v>
      </c>
      <c r="B1899" s="530" t="s">
        <v>8537</v>
      </c>
      <c r="C1899" s="529" t="s">
        <v>8171</v>
      </c>
      <c r="D1899" s="581">
        <v>83.24</v>
      </c>
      <c r="F1899" s="581">
        <v>83.24</v>
      </c>
      <c r="G1899" s="580" t="s">
        <v>8538</v>
      </c>
      <c r="I1899" s="534" t="s">
        <v>8536</v>
      </c>
      <c r="J1899" t="s">
        <v>12362</v>
      </c>
    </row>
    <row r="1900" spans="1:10" customFormat="1" ht="38.25" x14ac:dyDescent="0.2">
      <c r="A1900" s="529" t="s">
        <v>8543</v>
      </c>
      <c r="B1900" s="530" t="s">
        <v>8541</v>
      </c>
      <c r="C1900" s="529" t="s">
        <v>8171</v>
      </c>
      <c r="D1900" s="581">
        <v>37.94</v>
      </c>
      <c r="F1900" s="581">
        <v>37.94</v>
      </c>
      <c r="G1900" s="580" t="s">
        <v>8542</v>
      </c>
      <c r="I1900" s="534" t="s">
        <v>8540</v>
      </c>
      <c r="J1900" t="s">
        <v>12363</v>
      </c>
    </row>
    <row r="1901" spans="1:10" customFormat="1" ht="38.25" x14ac:dyDescent="0.2">
      <c r="A1901" s="529" t="s">
        <v>8547</v>
      </c>
      <c r="B1901" s="530" t="s">
        <v>8545</v>
      </c>
      <c r="C1901" s="529" t="s">
        <v>8171</v>
      </c>
      <c r="D1901" s="581">
        <v>30.3</v>
      </c>
      <c r="F1901" s="581">
        <v>30.3</v>
      </c>
      <c r="G1901" s="580" t="s">
        <v>8546</v>
      </c>
      <c r="I1901" s="534" t="s">
        <v>8544</v>
      </c>
      <c r="J1901" t="s">
        <v>12364</v>
      </c>
    </row>
    <row r="1902" spans="1:10" customFormat="1" ht="63.75" x14ac:dyDescent="0.2">
      <c r="A1902" s="529" t="s">
        <v>8550</v>
      </c>
      <c r="B1902" s="530" t="s">
        <v>700</v>
      </c>
      <c r="C1902" s="529" t="s">
        <v>276</v>
      </c>
      <c r="D1902" s="581">
        <v>10.46</v>
      </c>
      <c r="F1902" s="581">
        <v>10.46</v>
      </c>
      <c r="G1902" s="580" t="s">
        <v>8549</v>
      </c>
      <c r="I1902" s="534" t="s">
        <v>8548</v>
      </c>
      <c r="J1902" t="s">
        <v>702</v>
      </c>
    </row>
    <row r="1903" spans="1:10" customFormat="1" ht="63.75" x14ac:dyDescent="0.2">
      <c r="A1903" s="529" t="s">
        <v>8552</v>
      </c>
      <c r="B1903" s="530" t="s">
        <v>704</v>
      </c>
      <c r="C1903" s="529" t="s">
        <v>276</v>
      </c>
      <c r="D1903" s="581">
        <v>31.53</v>
      </c>
      <c r="F1903" s="581">
        <v>31.53</v>
      </c>
      <c r="G1903" s="580" t="s">
        <v>701</v>
      </c>
      <c r="I1903" s="534" t="s">
        <v>8551</v>
      </c>
      <c r="J1903" t="s">
        <v>705</v>
      </c>
    </row>
    <row r="1904" spans="1:10" customFormat="1" ht="51" x14ac:dyDescent="0.2">
      <c r="A1904" s="529" t="s">
        <v>8554</v>
      </c>
      <c r="B1904" s="530" t="s">
        <v>707</v>
      </c>
      <c r="C1904" s="529" t="s">
        <v>276</v>
      </c>
      <c r="D1904" s="581">
        <v>34.28</v>
      </c>
      <c r="F1904" s="581">
        <v>34.28</v>
      </c>
      <c r="G1904" s="580" t="s">
        <v>708</v>
      </c>
      <c r="I1904" s="534" t="s">
        <v>8553</v>
      </c>
      <c r="J1904" t="s">
        <v>709</v>
      </c>
    </row>
    <row r="1905" spans="1:10" customFormat="1" ht="76.5" x14ac:dyDescent="0.2">
      <c r="A1905" s="529" t="s">
        <v>8556</v>
      </c>
      <c r="B1905" s="530" t="s">
        <v>711</v>
      </c>
      <c r="C1905" s="529" t="s">
        <v>276</v>
      </c>
      <c r="D1905" s="581">
        <v>11.54</v>
      </c>
      <c r="F1905" s="581">
        <v>11.54</v>
      </c>
      <c r="G1905" s="580" t="s">
        <v>712</v>
      </c>
      <c r="I1905" s="534" t="s">
        <v>8555</v>
      </c>
      <c r="J1905" t="s">
        <v>713</v>
      </c>
    </row>
    <row r="1906" spans="1:10" customFormat="1" ht="38.25" x14ac:dyDescent="0.2">
      <c r="A1906" s="529" t="s">
        <v>8559</v>
      </c>
      <c r="B1906" s="530" t="s">
        <v>8558</v>
      </c>
      <c r="C1906" s="529" t="s">
        <v>276</v>
      </c>
      <c r="D1906" s="581">
        <v>39.99</v>
      </c>
      <c r="F1906" s="581">
        <v>39.99</v>
      </c>
      <c r="G1906" s="580" t="s">
        <v>716</v>
      </c>
      <c r="I1906" s="534" t="s">
        <v>8557</v>
      </c>
      <c r="J1906" t="s">
        <v>717</v>
      </c>
    </row>
    <row r="1907" spans="1:10" customFormat="1" ht="38.25" x14ac:dyDescent="0.2">
      <c r="A1907" s="529" t="s">
        <v>8561</v>
      </c>
      <c r="B1907" s="530" t="s">
        <v>719</v>
      </c>
      <c r="C1907" s="529" t="s">
        <v>641</v>
      </c>
      <c r="D1907" s="581">
        <v>42.9</v>
      </c>
      <c r="F1907" s="581">
        <v>42.9</v>
      </c>
      <c r="G1907" s="580" t="s">
        <v>721</v>
      </c>
      <c r="I1907" s="534" t="s">
        <v>8560</v>
      </c>
      <c r="J1907" t="s">
        <v>722</v>
      </c>
    </row>
    <row r="1908" spans="1:10" customFormat="1" ht="51" x14ac:dyDescent="0.2">
      <c r="A1908" s="529" t="s">
        <v>8563</v>
      </c>
      <c r="B1908" s="530" t="s">
        <v>724</v>
      </c>
      <c r="C1908" s="529" t="s">
        <v>725</v>
      </c>
      <c r="D1908" s="581">
        <v>0.8</v>
      </c>
      <c r="F1908" s="581">
        <v>0.8</v>
      </c>
      <c r="G1908" s="580" t="s">
        <v>726</v>
      </c>
      <c r="I1908" s="534" t="s">
        <v>8562</v>
      </c>
      <c r="J1908" t="s">
        <v>727</v>
      </c>
    </row>
    <row r="1909" spans="1:10" customFormat="1" ht="38.25" x14ac:dyDescent="0.2">
      <c r="A1909" s="529" t="s">
        <v>8565</v>
      </c>
      <c r="B1909" s="530" t="s">
        <v>729</v>
      </c>
      <c r="C1909" s="529" t="s">
        <v>641</v>
      </c>
      <c r="D1909" s="581">
        <v>9.16</v>
      </c>
      <c r="F1909" s="581">
        <v>9.16</v>
      </c>
      <c r="G1909" s="580" t="s">
        <v>730</v>
      </c>
      <c r="I1909" s="534" t="s">
        <v>8564</v>
      </c>
      <c r="J1909" t="s">
        <v>731</v>
      </c>
    </row>
    <row r="1910" spans="1:10" customFormat="1" ht="63.75" x14ac:dyDescent="0.2">
      <c r="A1910" s="529" t="s">
        <v>8567</v>
      </c>
      <c r="B1910" s="530" t="s">
        <v>733</v>
      </c>
      <c r="C1910" s="529" t="s">
        <v>616</v>
      </c>
      <c r="D1910" s="581">
        <v>16.03</v>
      </c>
      <c r="F1910" s="581">
        <v>16.03</v>
      </c>
      <c r="G1910" s="580" t="s">
        <v>734</v>
      </c>
      <c r="I1910" s="534" t="s">
        <v>8566</v>
      </c>
      <c r="J1910" t="s">
        <v>735</v>
      </c>
    </row>
    <row r="1911" spans="1:10" customFormat="1" ht="63.75" x14ac:dyDescent="0.2">
      <c r="A1911" s="529" t="s">
        <v>8569</v>
      </c>
      <c r="B1911" s="530" t="s">
        <v>737</v>
      </c>
      <c r="C1911" s="529" t="s">
        <v>616</v>
      </c>
      <c r="D1911" s="581">
        <v>16.03</v>
      </c>
      <c r="F1911" s="581">
        <v>16.03</v>
      </c>
      <c r="G1911" s="580" t="s">
        <v>738</v>
      </c>
      <c r="I1911" s="534" t="s">
        <v>8568</v>
      </c>
      <c r="J1911" t="s">
        <v>739</v>
      </c>
    </row>
    <row r="1912" spans="1:10" customFormat="1" ht="76.5" x14ac:dyDescent="0.2">
      <c r="A1912" s="529" t="s">
        <v>8571</v>
      </c>
      <c r="B1912" s="530" t="s">
        <v>741</v>
      </c>
      <c r="C1912" s="529" t="s">
        <v>616</v>
      </c>
      <c r="D1912" s="581">
        <v>16.03</v>
      </c>
      <c r="F1912" s="581">
        <v>16.03</v>
      </c>
      <c r="G1912" s="580" t="s">
        <v>742</v>
      </c>
      <c r="I1912" s="534" t="s">
        <v>8570</v>
      </c>
      <c r="J1912" t="s">
        <v>743</v>
      </c>
    </row>
    <row r="1913" spans="1:10" customFormat="1" ht="76.5" x14ac:dyDescent="0.2">
      <c r="A1913" s="529" t="s">
        <v>8573</v>
      </c>
      <c r="B1913" s="530" t="s">
        <v>745</v>
      </c>
      <c r="C1913" s="529" t="s">
        <v>616</v>
      </c>
      <c r="D1913" s="581">
        <v>16.03</v>
      </c>
      <c r="F1913" s="581">
        <v>16.03</v>
      </c>
      <c r="G1913" s="580" t="s">
        <v>746</v>
      </c>
      <c r="I1913" s="534" t="s">
        <v>8572</v>
      </c>
      <c r="J1913" t="s">
        <v>747</v>
      </c>
    </row>
    <row r="1914" spans="1:10" customFormat="1" ht="102" x14ac:dyDescent="0.2">
      <c r="A1914" s="529" t="s">
        <v>8576</v>
      </c>
      <c r="B1914" s="530" t="s">
        <v>749</v>
      </c>
      <c r="C1914" s="529" t="s">
        <v>616</v>
      </c>
      <c r="D1914" s="581">
        <v>21.37</v>
      </c>
      <c r="F1914" s="581">
        <v>21.37</v>
      </c>
      <c r="G1914" s="580" t="s">
        <v>8575</v>
      </c>
      <c r="I1914" s="534" t="s">
        <v>8574</v>
      </c>
      <c r="J1914" t="s">
        <v>751</v>
      </c>
    </row>
    <row r="1915" spans="1:10" customFormat="1" ht="102" x14ac:dyDescent="0.2">
      <c r="A1915" s="529" t="s">
        <v>8579</v>
      </c>
      <c r="B1915" s="530" t="s">
        <v>753</v>
      </c>
      <c r="C1915" s="529" t="s">
        <v>616</v>
      </c>
      <c r="D1915" s="581">
        <v>21.37</v>
      </c>
      <c r="F1915" s="581">
        <v>21.37</v>
      </c>
      <c r="G1915" s="580" t="s">
        <v>8578</v>
      </c>
      <c r="I1915" s="534" t="s">
        <v>8577</v>
      </c>
      <c r="J1915" t="s">
        <v>755</v>
      </c>
    </row>
    <row r="1916" spans="1:10" customFormat="1" ht="102" x14ac:dyDescent="0.2">
      <c r="A1916" s="529" t="s">
        <v>8582</v>
      </c>
      <c r="B1916" s="530" t="s">
        <v>757</v>
      </c>
      <c r="C1916" s="529" t="s">
        <v>616</v>
      </c>
      <c r="D1916" s="581">
        <v>21.37</v>
      </c>
      <c r="F1916" s="581">
        <v>21.37</v>
      </c>
      <c r="G1916" s="580" t="s">
        <v>8581</v>
      </c>
      <c r="I1916" s="534" t="s">
        <v>8580</v>
      </c>
      <c r="J1916" t="s">
        <v>759</v>
      </c>
    </row>
    <row r="1917" spans="1:10" customFormat="1" ht="51" x14ac:dyDescent="0.2">
      <c r="A1917" s="529" t="s">
        <v>8584</v>
      </c>
      <c r="B1917" s="530" t="s">
        <v>761</v>
      </c>
      <c r="C1917" s="529" t="s">
        <v>276</v>
      </c>
      <c r="D1917" s="581">
        <v>0.11</v>
      </c>
      <c r="F1917" s="581">
        <v>0.11</v>
      </c>
      <c r="G1917" s="580" t="s">
        <v>762</v>
      </c>
      <c r="I1917" s="534" t="s">
        <v>8583</v>
      </c>
      <c r="J1917" t="s">
        <v>763</v>
      </c>
    </row>
    <row r="1918" spans="1:10" customFormat="1" ht="51" x14ac:dyDescent="0.2">
      <c r="A1918" s="529" t="s">
        <v>8586</v>
      </c>
      <c r="B1918" s="530" t="s">
        <v>765</v>
      </c>
      <c r="C1918" s="529" t="s">
        <v>276</v>
      </c>
      <c r="D1918" s="581">
        <v>2.4</v>
      </c>
      <c r="F1918" s="581">
        <v>2.4</v>
      </c>
      <c r="G1918" s="580" t="s">
        <v>766</v>
      </c>
      <c r="I1918" s="534" t="s">
        <v>8585</v>
      </c>
      <c r="J1918" t="s">
        <v>767</v>
      </c>
    </row>
    <row r="1919" spans="1:10" customFormat="1" ht="51" x14ac:dyDescent="0.2">
      <c r="A1919" s="529" t="s">
        <v>8588</v>
      </c>
      <c r="B1919" s="530" t="s">
        <v>769</v>
      </c>
      <c r="C1919" s="529" t="s">
        <v>276</v>
      </c>
      <c r="D1919" s="581">
        <v>0.63</v>
      </c>
      <c r="F1919" s="581">
        <v>0.63</v>
      </c>
      <c r="G1919" s="580" t="s">
        <v>770</v>
      </c>
      <c r="I1919" s="534" t="s">
        <v>8587</v>
      </c>
      <c r="J1919" t="s">
        <v>771</v>
      </c>
    </row>
    <row r="1920" spans="1:10" customFormat="1" ht="38.25" x14ac:dyDescent="0.2">
      <c r="A1920" s="529" t="s">
        <v>8590</v>
      </c>
      <c r="B1920" s="530" t="s">
        <v>773</v>
      </c>
      <c r="C1920" s="529" t="s">
        <v>276</v>
      </c>
      <c r="D1920" s="581">
        <v>0.4</v>
      </c>
      <c r="F1920" s="581">
        <v>0.4</v>
      </c>
      <c r="G1920" s="580" t="s">
        <v>774</v>
      </c>
      <c r="I1920" s="534" t="s">
        <v>8589</v>
      </c>
      <c r="J1920" t="s">
        <v>775</v>
      </c>
    </row>
    <row r="1921" spans="1:10" customFormat="1" ht="38.25" x14ac:dyDescent="0.2">
      <c r="A1921" s="529" t="s">
        <v>8592</v>
      </c>
      <c r="B1921" s="530" t="s">
        <v>777</v>
      </c>
      <c r="C1921" s="529" t="s">
        <v>276</v>
      </c>
      <c r="D1921" s="581">
        <v>2.12</v>
      </c>
      <c r="F1921" s="581">
        <v>2.12</v>
      </c>
      <c r="G1921" s="580" t="s">
        <v>778</v>
      </c>
      <c r="I1921" s="534" t="s">
        <v>8591</v>
      </c>
      <c r="J1921" t="s">
        <v>779</v>
      </c>
    </row>
    <row r="1922" spans="1:10" customFormat="1" ht="102" x14ac:dyDescent="0.2">
      <c r="A1922" s="529" t="s">
        <v>8595</v>
      </c>
      <c r="B1922" s="561" t="s">
        <v>8594</v>
      </c>
      <c r="C1922" s="529" t="s">
        <v>641</v>
      </c>
      <c r="D1922" s="581">
        <v>32.58</v>
      </c>
      <c r="F1922" s="581">
        <v>32.58</v>
      </c>
      <c r="G1922" s="580" t="s">
        <v>782</v>
      </c>
      <c r="I1922" s="534" t="s">
        <v>8593</v>
      </c>
      <c r="J1922" t="s">
        <v>783</v>
      </c>
    </row>
    <row r="1923" spans="1:10" customFormat="1" ht="76.5" x14ac:dyDescent="0.2">
      <c r="A1923" s="529" t="s">
        <v>8597</v>
      </c>
      <c r="B1923" s="530" t="s">
        <v>785</v>
      </c>
      <c r="C1923" s="529" t="s">
        <v>276</v>
      </c>
      <c r="D1923" s="581">
        <v>250</v>
      </c>
      <c r="F1923" s="581">
        <v>250</v>
      </c>
      <c r="G1923" s="580" t="s">
        <v>786</v>
      </c>
      <c r="I1923" s="534" t="s">
        <v>8596</v>
      </c>
      <c r="J1923" t="s">
        <v>787</v>
      </c>
    </row>
    <row r="1924" spans="1:10" customFormat="1" ht="38.25" x14ac:dyDescent="0.2">
      <c r="A1924" s="529" t="s">
        <v>8599</v>
      </c>
      <c r="B1924" s="530" t="s">
        <v>789</v>
      </c>
      <c r="C1924" s="529" t="s">
        <v>276</v>
      </c>
      <c r="D1924" s="581">
        <v>10.32</v>
      </c>
      <c r="F1924" s="581">
        <v>10.32</v>
      </c>
      <c r="G1924" s="580" t="s">
        <v>790</v>
      </c>
      <c r="I1924" s="534" t="s">
        <v>8598</v>
      </c>
      <c r="J1924" t="s">
        <v>791</v>
      </c>
    </row>
    <row r="1925" spans="1:10" customFormat="1" ht="63.75" x14ac:dyDescent="0.2">
      <c r="A1925" s="529" t="s">
        <v>8603</v>
      </c>
      <c r="B1925" s="530" t="s">
        <v>8601</v>
      </c>
      <c r="C1925" s="529" t="s">
        <v>8171</v>
      </c>
      <c r="D1925" s="581">
        <v>42.12</v>
      </c>
      <c r="F1925" s="581">
        <v>42.12</v>
      </c>
      <c r="G1925" s="580" t="s">
        <v>8602</v>
      </c>
      <c r="I1925" s="534" t="s">
        <v>8600</v>
      </c>
      <c r="J1925" t="s">
        <v>12365</v>
      </c>
    </row>
    <row r="1926" spans="1:10" customFormat="1" ht="38.25" x14ac:dyDescent="0.2">
      <c r="A1926" s="529" t="s">
        <v>8607</v>
      </c>
      <c r="B1926" s="530" t="s">
        <v>8605</v>
      </c>
      <c r="C1926" s="529" t="s">
        <v>8171</v>
      </c>
      <c r="D1926" s="581">
        <v>7</v>
      </c>
      <c r="F1926" s="581">
        <v>7</v>
      </c>
      <c r="G1926" s="580" t="s">
        <v>8606</v>
      </c>
      <c r="I1926" s="534" t="s">
        <v>8604</v>
      </c>
      <c r="J1926" t="s">
        <v>12366</v>
      </c>
    </row>
    <row r="1927" spans="1:10" customFormat="1" ht="25.5" x14ac:dyDescent="0.2">
      <c r="A1927" s="529" t="s">
        <v>8610</v>
      </c>
      <c r="B1927" s="530" t="s">
        <v>8609</v>
      </c>
      <c r="C1927" s="529" t="s">
        <v>8171</v>
      </c>
      <c r="D1927" s="581">
        <v>2.58</v>
      </c>
      <c r="F1927" s="581">
        <v>2.58</v>
      </c>
      <c r="G1927" s="580" t="s">
        <v>8609</v>
      </c>
      <c r="I1927" s="534" t="s">
        <v>8608</v>
      </c>
      <c r="J1927" t="s">
        <v>12367</v>
      </c>
    </row>
    <row r="1928" spans="1:10" customFormat="1" ht="38.25" x14ac:dyDescent="0.2">
      <c r="A1928" s="529" t="s">
        <v>8613</v>
      </c>
      <c r="B1928" s="530" t="s">
        <v>8612</v>
      </c>
      <c r="C1928" s="529" t="s">
        <v>8171</v>
      </c>
      <c r="D1928" s="581">
        <v>5.9</v>
      </c>
      <c r="F1928" s="581">
        <v>5.9</v>
      </c>
      <c r="G1928" s="580" t="s">
        <v>8612</v>
      </c>
      <c r="I1928" s="534" t="s">
        <v>8611</v>
      </c>
      <c r="J1928" t="s">
        <v>12368</v>
      </c>
    </row>
    <row r="1929" spans="1:10" customFormat="1" ht="38.25" x14ac:dyDescent="0.2">
      <c r="A1929" s="529" t="s">
        <v>8617</v>
      </c>
      <c r="B1929" s="530" t="s">
        <v>8615</v>
      </c>
      <c r="C1929" s="529" t="s">
        <v>8171</v>
      </c>
      <c r="D1929" s="581">
        <v>5</v>
      </c>
      <c r="F1929" s="581">
        <v>5</v>
      </c>
      <c r="G1929" s="580" t="s">
        <v>8616</v>
      </c>
      <c r="I1929" s="534" t="s">
        <v>8614</v>
      </c>
      <c r="J1929" t="s">
        <v>12369</v>
      </c>
    </row>
    <row r="1930" spans="1:10" customFormat="1" ht="38.25" x14ac:dyDescent="0.2">
      <c r="A1930" s="529" t="s">
        <v>8621</v>
      </c>
      <c r="B1930" s="530" t="s">
        <v>8619</v>
      </c>
      <c r="C1930" s="529" t="s">
        <v>8171</v>
      </c>
      <c r="D1930" s="581">
        <v>12.32</v>
      </c>
      <c r="F1930" s="581">
        <v>12.32</v>
      </c>
      <c r="G1930" s="580" t="s">
        <v>8620</v>
      </c>
      <c r="I1930" s="534" t="s">
        <v>8618</v>
      </c>
      <c r="J1930" t="s">
        <v>12370</v>
      </c>
    </row>
    <row r="1931" spans="1:10" customFormat="1" ht="38.25" x14ac:dyDescent="0.2">
      <c r="A1931" s="529" t="s">
        <v>8625</v>
      </c>
      <c r="B1931" s="530" t="s">
        <v>8623</v>
      </c>
      <c r="C1931" s="529" t="s">
        <v>8171</v>
      </c>
      <c r="D1931" s="581">
        <v>122</v>
      </c>
      <c r="F1931" s="581">
        <v>122</v>
      </c>
      <c r="G1931" s="580" t="s">
        <v>8624</v>
      </c>
      <c r="I1931" s="534" t="s">
        <v>8622</v>
      </c>
      <c r="J1931" t="s">
        <v>12371</v>
      </c>
    </row>
    <row r="1932" spans="1:10" customFormat="1" ht="38.25" x14ac:dyDescent="0.2">
      <c r="A1932" s="529" t="s">
        <v>8629</v>
      </c>
      <c r="B1932" s="530" t="s">
        <v>8627</v>
      </c>
      <c r="C1932" s="529" t="s">
        <v>8171</v>
      </c>
      <c r="D1932" s="581">
        <v>28</v>
      </c>
      <c r="F1932" s="581">
        <v>28</v>
      </c>
      <c r="G1932" s="580" t="s">
        <v>8628</v>
      </c>
      <c r="I1932" s="534" t="s">
        <v>8626</v>
      </c>
      <c r="J1932" t="s">
        <v>12372</v>
      </c>
    </row>
    <row r="1933" spans="1:10" customFormat="1" ht="38.25" x14ac:dyDescent="0.2">
      <c r="A1933" s="529" t="s">
        <v>8633</v>
      </c>
      <c r="B1933" s="530" t="s">
        <v>8631</v>
      </c>
      <c r="C1933" s="529" t="s">
        <v>8171</v>
      </c>
      <c r="D1933" s="581">
        <v>68</v>
      </c>
      <c r="F1933" s="581">
        <v>68</v>
      </c>
      <c r="G1933" s="580" t="s">
        <v>8632</v>
      </c>
      <c r="I1933" s="534" t="s">
        <v>8630</v>
      </c>
      <c r="J1933" t="s">
        <v>12373</v>
      </c>
    </row>
    <row r="1934" spans="1:10" customFormat="1" ht="89.25" x14ac:dyDescent="0.2">
      <c r="A1934" s="529" t="s">
        <v>8637</v>
      </c>
      <c r="B1934" s="530" t="s">
        <v>8635</v>
      </c>
      <c r="C1934" s="529" t="s">
        <v>8171</v>
      </c>
      <c r="D1934" s="581">
        <v>59.6</v>
      </c>
      <c r="F1934" s="581">
        <v>59.6</v>
      </c>
      <c r="G1934" s="580" t="s">
        <v>8636</v>
      </c>
      <c r="I1934" s="534" t="s">
        <v>8634</v>
      </c>
      <c r="J1934" t="s">
        <v>12374</v>
      </c>
    </row>
    <row r="1935" spans="1:10" customFormat="1" ht="89.25" x14ac:dyDescent="0.2">
      <c r="A1935" s="529" t="s">
        <v>8641</v>
      </c>
      <c r="B1935" s="530" t="s">
        <v>8639</v>
      </c>
      <c r="C1935" s="529" t="s">
        <v>8171</v>
      </c>
      <c r="D1935" s="581">
        <v>68.150000000000006</v>
      </c>
      <c r="F1935" s="581">
        <v>68.150000000000006</v>
      </c>
      <c r="G1935" s="580" t="s">
        <v>8640</v>
      </c>
      <c r="I1935" s="534" t="s">
        <v>8638</v>
      </c>
      <c r="J1935" t="s">
        <v>12375</v>
      </c>
    </row>
    <row r="1936" spans="1:10" customFormat="1" ht="63.75" x14ac:dyDescent="0.2">
      <c r="A1936" s="529" t="s">
        <v>8645</v>
      </c>
      <c r="B1936" s="530" t="s">
        <v>8643</v>
      </c>
      <c r="C1936" s="529" t="s">
        <v>8171</v>
      </c>
      <c r="D1936" s="581">
        <v>98</v>
      </c>
      <c r="F1936" s="581">
        <v>98</v>
      </c>
      <c r="G1936" s="580" t="s">
        <v>8644</v>
      </c>
      <c r="I1936" s="534" t="s">
        <v>8642</v>
      </c>
      <c r="J1936" t="s">
        <v>12376</v>
      </c>
    </row>
    <row r="1937" spans="1:10" customFormat="1" ht="89.25" x14ac:dyDescent="0.2">
      <c r="A1937" s="529" t="s">
        <v>8649</v>
      </c>
      <c r="B1937" s="530" t="s">
        <v>8647</v>
      </c>
      <c r="C1937" s="529" t="s">
        <v>8171</v>
      </c>
      <c r="D1937" s="581">
        <v>77.900000000000006</v>
      </c>
      <c r="F1937" s="581">
        <v>77.900000000000006</v>
      </c>
      <c r="G1937" s="580" t="s">
        <v>8648</v>
      </c>
      <c r="I1937" s="534" t="s">
        <v>8646</v>
      </c>
      <c r="J1937" t="s">
        <v>12377</v>
      </c>
    </row>
    <row r="1938" spans="1:10" customFormat="1" ht="89.25" x14ac:dyDescent="0.2">
      <c r="A1938" s="529" t="s">
        <v>8653</v>
      </c>
      <c r="B1938" s="530" t="s">
        <v>8651</v>
      </c>
      <c r="C1938" s="529" t="s">
        <v>8171</v>
      </c>
      <c r="D1938" s="581">
        <v>83</v>
      </c>
      <c r="F1938" s="581">
        <v>83</v>
      </c>
      <c r="G1938" s="580" t="s">
        <v>8652</v>
      </c>
      <c r="I1938" s="534" t="s">
        <v>8650</v>
      </c>
      <c r="J1938" t="s">
        <v>12378</v>
      </c>
    </row>
    <row r="1939" spans="1:10" customFormat="1" ht="76.5" x14ac:dyDescent="0.2">
      <c r="A1939" s="529" t="s">
        <v>8655</v>
      </c>
      <c r="B1939" s="530" t="s">
        <v>796</v>
      </c>
      <c r="C1939" s="529" t="s">
        <v>276</v>
      </c>
      <c r="D1939" s="581">
        <v>13.72</v>
      </c>
      <c r="F1939" s="581">
        <v>13.72</v>
      </c>
      <c r="G1939" s="580" t="s">
        <v>797</v>
      </c>
      <c r="I1939" s="534" t="s">
        <v>8654</v>
      </c>
      <c r="J1939" t="s">
        <v>798</v>
      </c>
    </row>
    <row r="1940" spans="1:10" customFormat="1" ht="63.75" x14ac:dyDescent="0.2">
      <c r="A1940" s="529" t="s">
        <v>8657</v>
      </c>
      <c r="B1940" s="530" t="s">
        <v>808</v>
      </c>
      <c r="C1940" s="529" t="s">
        <v>641</v>
      </c>
      <c r="D1940" s="581">
        <v>109.61</v>
      </c>
      <c r="F1940" s="581">
        <v>109.61</v>
      </c>
      <c r="G1940" s="580" t="s">
        <v>809</v>
      </c>
      <c r="I1940" s="534" t="s">
        <v>8656</v>
      </c>
      <c r="J1940" t="s">
        <v>810</v>
      </c>
    </row>
    <row r="1941" spans="1:10" customFormat="1" ht="38.25" x14ac:dyDescent="0.2">
      <c r="A1941" s="529" t="s">
        <v>8659</v>
      </c>
      <c r="B1941" s="530" t="s">
        <v>812</v>
      </c>
      <c r="C1941" s="529" t="s">
        <v>641</v>
      </c>
      <c r="D1941" s="581">
        <v>109.61</v>
      </c>
      <c r="F1941" s="581">
        <v>109.61</v>
      </c>
      <c r="G1941" s="580" t="s">
        <v>813</v>
      </c>
      <c r="I1941" s="534" t="s">
        <v>8658</v>
      </c>
      <c r="J1941" t="s">
        <v>814</v>
      </c>
    </row>
    <row r="1942" spans="1:10" customFormat="1" ht="38.25" x14ac:dyDescent="0.2">
      <c r="A1942" s="529" t="s">
        <v>8661</v>
      </c>
      <c r="B1942" s="530" t="s">
        <v>816</v>
      </c>
      <c r="C1942" s="529" t="s">
        <v>641</v>
      </c>
      <c r="D1942" s="581">
        <v>109.61</v>
      </c>
      <c r="F1942" s="581">
        <v>109.61</v>
      </c>
      <c r="G1942" s="580" t="s">
        <v>813</v>
      </c>
      <c r="I1942" s="534" t="s">
        <v>8660</v>
      </c>
      <c r="J1942" t="s">
        <v>817</v>
      </c>
    </row>
    <row r="1943" spans="1:10" customFormat="1" ht="63.75" x14ac:dyDescent="0.2">
      <c r="A1943" s="529" t="s">
        <v>8663</v>
      </c>
      <c r="B1943" s="530" t="s">
        <v>819</v>
      </c>
      <c r="C1943" s="529" t="s">
        <v>641</v>
      </c>
      <c r="D1943" s="581">
        <v>36.06</v>
      </c>
      <c r="F1943" s="581">
        <v>36.06</v>
      </c>
      <c r="G1943" s="580" t="s">
        <v>820</v>
      </c>
      <c r="I1943" s="534" t="s">
        <v>8662</v>
      </c>
      <c r="J1943" t="s">
        <v>821</v>
      </c>
    </row>
    <row r="1944" spans="1:10" customFormat="1" ht="102" x14ac:dyDescent="0.2">
      <c r="A1944" s="529" t="s">
        <v>8665</v>
      </c>
      <c r="B1944" s="530" t="s">
        <v>823</v>
      </c>
      <c r="C1944" s="529" t="s">
        <v>641</v>
      </c>
      <c r="D1944" s="581">
        <v>55</v>
      </c>
      <c r="F1944" s="581">
        <v>55</v>
      </c>
      <c r="G1944" s="580" t="s">
        <v>824</v>
      </c>
      <c r="I1944" s="534" t="s">
        <v>8664</v>
      </c>
      <c r="J1944" t="s">
        <v>825</v>
      </c>
    </row>
    <row r="1945" spans="1:10" customFormat="1" ht="102" x14ac:dyDescent="0.2">
      <c r="A1945" s="529" t="s">
        <v>8667</v>
      </c>
      <c r="B1945" s="530" t="s">
        <v>827</v>
      </c>
      <c r="C1945" s="529" t="s">
        <v>641</v>
      </c>
      <c r="D1945" s="581">
        <v>75</v>
      </c>
      <c r="F1945" s="581">
        <v>75</v>
      </c>
      <c r="G1945" s="580" t="s">
        <v>828</v>
      </c>
      <c r="I1945" s="534" t="s">
        <v>8666</v>
      </c>
      <c r="J1945" t="s">
        <v>829</v>
      </c>
    </row>
    <row r="1946" spans="1:10" customFormat="1" ht="140.25" x14ac:dyDescent="0.2">
      <c r="A1946" s="529" t="s">
        <v>8669</v>
      </c>
      <c r="B1946" s="530" t="s">
        <v>831</v>
      </c>
      <c r="C1946" s="529" t="s">
        <v>641</v>
      </c>
      <c r="D1946" s="581">
        <v>64.91</v>
      </c>
      <c r="F1946" s="581">
        <v>64.91</v>
      </c>
      <c r="G1946" s="580" t="s">
        <v>832</v>
      </c>
      <c r="I1946" s="534" t="s">
        <v>8668</v>
      </c>
      <c r="J1946" t="s">
        <v>833</v>
      </c>
    </row>
    <row r="1947" spans="1:10" customFormat="1" ht="63.75" x14ac:dyDescent="0.2">
      <c r="A1947" s="529" t="s">
        <v>8671</v>
      </c>
      <c r="B1947" s="530" t="s">
        <v>835</v>
      </c>
      <c r="C1947" s="529" t="s">
        <v>641</v>
      </c>
      <c r="D1947" s="581">
        <v>127.29</v>
      </c>
      <c r="F1947" s="581">
        <v>127.29</v>
      </c>
      <c r="G1947" s="580" t="s">
        <v>836</v>
      </c>
      <c r="I1947" s="534" t="s">
        <v>8670</v>
      </c>
      <c r="J1947" t="s">
        <v>837</v>
      </c>
    </row>
    <row r="1948" spans="1:10" customFormat="1" ht="63.75" x14ac:dyDescent="0.2">
      <c r="A1948" s="529" t="s">
        <v>8673</v>
      </c>
      <c r="B1948" s="530" t="s">
        <v>839</v>
      </c>
      <c r="C1948" s="529" t="s">
        <v>641</v>
      </c>
      <c r="D1948" s="581">
        <v>78.61</v>
      </c>
      <c r="F1948" s="581">
        <v>78.61</v>
      </c>
      <c r="G1948" s="580" t="s">
        <v>840</v>
      </c>
      <c r="I1948" s="534" t="s">
        <v>8672</v>
      </c>
      <c r="J1948" t="s">
        <v>841</v>
      </c>
    </row>
    <row r="1949" spans="1:10" customFormat="1" ht="63.75" x14ac:dyDescent="0.2">
      <c r="A1949" s="529" t="s">
        <v>8675</v>
      </c>
      <c r="B1949" s="530" t="s">
        <v>843</v>
      </c>
      <c r="C1949" s="529" t="s">
        <v>641</v>
      </c>
      <c r="D1949" s="581">
        <v>46.52</v>
      </c>
      <c r="F1949" s="581">
        <v>46.52</v>
      </c>
      <c r="G1949" s="580" t="s">
        <v>844</v>
      </c>
      <c r="I1949" s="534" t="s">
        <v>8674</v>
      </c>
      <c r="J1949" t="s">
        <v>845</v>
      </c>
    </row>
    <row r="1950" spans="1:10" customFormat="1" ht="102" x14ac:dyDescent="0.2">
      <c r="A1950" s="529" t="s">
        <v>8677</v>
      </c>
      <c r="B1950" s="530" t="s">
        <v>847</v>
      </c>
      <c r="C1950" s="529" t="s">
        <v>641</v>
      </c>
      <c r="D1950" s="581">
        <v>519.94000000000005</v>
      </c>
      <c r="F1950" s="581">
        <v>519.94000000000005</v>
      </c>
      <c r="G1950" s="580" t="s">
        <v>848</v>
      </c>
      <c r="I1950" s="534" t="s">
        <v>8676</v>
      </c>
      <c r="J1950" t="s">
        <v>849</v>
      </c>
    </row>
    <row r="1951" spans="1:10" customFormat="1" ht="63.75" x14ac:dyDescent="0.2">
      <c r="A1951" s="529" t="s">
        <v>8679</v>
      </c>
      <c r="B1951" s="530" t="s">
        <v>851</v>
      </c>
      <c r="C1951" s="529" t="s">
        <v>8171</v>
      </c>
      <c r="D1951" s="581">
        <v>156.30000000000001</v>
      </c>
      <c r="F1951" s="581">
        <v>156.30000000000001</v>
      </c>
      <c r="G1951" s="580" t="s">
        <v>852</v>
      </c>
      <c r="I1951" s="534" t="s">
        <v>8678</v>
      </c>
      <c r="J1951" t="s">
        <v>853</v>
      </c>
    </row>
    <row r="1952" spans="1:10" customFormat="1" ht="51" x14ac:dyDescent="0.2">
      <c r="A1952" s="529" t="s">
        <v>8681</v>
      </c>
      <c r="B1952" s="530" t="s">
        <v>855</v>
      </c>
      <c r="C1952" s="529" t="s">
        <v>8171</v>
      </c>
      <c r="D1952" s="581">
        <v>17.04</v>
      </c>
      <c r="F1952" s="581">
        <v>17.04</v>
      </c>
      <c r="G1952" s="580" t="s">
        <v>856</v>
      </c>
      <c r="I1952" s="534" t="s">
        <v>8680</v>
      </c>
      <c r="J1952" t="s">
        <v>857</v>
      </c>
    </row>
    <row r="1953" spans="1:10" customFormat="1" ht="63.75" x14ac:dyDescent="0.2">
      <c r="A1953" s="529" t="s">
        <v>8683</v>
      </c>
      <c r="B1953" s="530" t="s">
        <v>859</v>
      </c>
      <c r="C1953" s="529" t="s">
        <v>8171</v>
      </c>
      <c r="D1953" s="581">
        <v>13.19</v>
      </c>
      <c r="F1953" s="581">
        <v>13.19</v>
      </c>
      <c r="G1953" s="580" t="s">
        <v>860</v>
      </c>
      <c r="I1953" s="534" t="s">
        <v>8682</v>
      </c>
      <c r="J1953" t="s">
        <v>861</v>
      </c>
    </row>
    <row r="1954" spans="1:10" customFormat="1" ht="51" x14ac:dyDescent="0.2">
      <c r="A1954" s="529" t="s">
        <v>8685</v>
      </c>
      <c r="B1954" s="530" t="s">
        <v>866</v>
      </c>
      <c r="C1954" s="529" t="s">
        <v>641</v>
      </c>
      <c r="D1954" s="581">
        <v>12.66</v>
      </c>
      <c r="F1954" s="581">
        <v>12.66</v>
      </c>
      <c r="G1954" s="580" t="s">
        <v>867</v>
      </c>
      <c r="I1954" s="534" t="s">
        <v>8684</v>
      </c>
      <c r="J1954" t="s">
        <v>868</v>
      </c>
    </row>
    <row r="1955" spans="1:10" customFormat="1" ht="51" x14ac:dyDescent="0.2">
      <c r="A1955" s="529" t="s">
        <v>8687</v>
      </c>
      <c r="B1955" s="530" t="s">
        <v>870</v>
      </c>
      <c r="C1955" s="529" t="s">
        <v>8171</v>
      </c>
      <c r="D1955" s="581">
        <v>288.49</v>
      </c>
      <c r="F1955" s="581">
        <v>288.49</v>
      </c>
      <c r="G1955" s="580" t="s">
        <v>871</v>
      </c>
      <c r="I1955" s="534" t="s">
        <v>8686</v>
      </c>
      <c r="J1955" t="s">
        <v>872</v>
      </c>
    </row>
    <row r="1956" spans="1:10" customFormat="1" ht="38.25" x14ac:dyDescent="0.2">
      <c r="A1956" s="529" t="s">
        <v>8689</v>
      </c>
      <c r="B1956" s="530" t="s">
        <v>874</v>
      </c>
      <c r="C1956" s="529" t="s">
        <v>8171</v>
      </c>
      <c r="D1956" s="581">
        <v>54.09</v>
      </c>
      <c r="F1956" s="581">
        <v>54.09</v>
      </c>
      <c r="G1956" s="580" t="s">
        <v>875</v>
      </c>
      <c r="I1956" s="534" t="s">
        <v>8688</v>
      </c>
      <c r="J1956" t="s">
        <v>876</v>
      </c>
    </row>
    <row r="1957" spans="1:10" customFormat="1" ht="127.5" x14ac:dyDescent="0.2">
      <c r="A1957" s="529" t="s">
        <v>8693</v>
      </c>
      <c r="B1957" s="530" t="s">
        <v>8691</v>
      </c>
      <c r="C1957" s="529" t="s">
        <v>641</v>
      </c>
      <c r="D1957" s="581">
        <v>117.2</v>
      </c>
      <c r="F1957" s="581">
        <v>117.2</v>
      </c>
      <c r="G1957" s="580" t="s">
        <v>8692</v>
      </c>
      <c r="I1957" s="534" t="s">
        <v>8690</v>
      </c>
      <c r="J1957" t="s">
        <v>880</v>
      </c>
    </row>
    <row r="1958" spans="1:10" customFormat="1" ht="102" x14ac:dyDescent="0.2">
      <c r="A1958" s="529" t="s">
        <v>8695</v>
      </c>
      <c r="B1958" s="530" t="s">
        <v>882</v>
      </c>
      <c r="C1958" s="529" t="s">
        <v>641</v>
      </c>
      <c r="D1958" s="581">
        <v>117.2</v>
      </c>
      <c r="F1958" s="581">
        <v>117.2</v>
      </c>
      <c r="G1958" s="580" t="s">
        <v>883</v>
      </c>
      <c r="I1958" s="534" t="s">
        <v>8694</v>
      </c>
      <c r="J1958" t="s">
        <v>884</v>
      </c>
    </row>
    <row r="1959" spans="1:10" customFormat="1" ht="51" x14ac:dyDescent="0.2">
      <c r="A1959" s="529" t="s">
        <v>8697</v>
      </c>
      <c r="B1959" s="530" t="s">
        <v>886</v>
      </c>
      <c r="C1959" s="529" t="s">
        <v>641</v>
      </c>
      <c r="D1959" s="581">
        <v>13.5</v>
      </c>
      <c r="F1959" s="581">
        <v>13.5</v>
      </c>
      <c r="G1959" s="580" t="s">
        <v>887</v>
      </c>
      <c r="I1959" s="534" t="s">
        <v>8696</v>
      </c>
      <c r="J1959" t="s">
        <v>888</v>
      </c>
    </row>
    <row r="1960" spans="1:10" customFormat="1" ht="51" x14ac:dyDescent="0.2">
      <c r="A1960" s="529" t="s">
        <v>8699</v>
      </c>
      <c r="B1960" s="530" t="s">
        <v>890</v>
      </c>
      <c r="C1960" s="529" t="s">
        <v>641</v>
      </c>
      <c r="D1960" s="581">
        <v>16.5</v>
      </c>
      <c r="F1960" s="581">
        <v>16.5</v>
      </c>
      <c r="G1960" s="580" t="s">
        <v>891</v>
      </c>
      <c r="I1960" s="534" t="s">
        <v>8698</v>
      </c>
      <c r="J1960" t="s">
        <v>892</v>
      </c>
    </row>
    <row r="1961" spans="1:10" customFormat="1" ht="51" x14ac:dyDescent="0.2">
      <c r="A1961" s="529" t="s">
        <v>8701</v>
      </c>
      <c r="B1961" s="530" t="s">
        <v>894</v>
      </c>
      <c r="C1961" s="529" t="s">
        <v>641</v>
      </c>
      <c r="D1961" s="581">
        <v>17.3</v>
      </c>
      <c r="F1961" s="581">
        <v>17.3</v>
      </c>
      <c r="G1961" s="580" t="s">
        <v>895</v>
      </c>
      <c r="I1961" s="534" t="s">
        <v>8700</v>
      </c>
      <c r="J1961" t="s">
        <v>896</v>
      </c>
    </row>
    <row r="1962" spans="1:10" customFormat="1" ht="51" x14ac:dyDescent="0.2">
      <c r="A1962" s="529" t="s">
        <v>8703</v>
      </c>
      <c r="B1962" s="530" t="s">
        <v>898</v>
      </c>
      <c r="C1962" s="529" t="s">
        <v>641</v>
      </c>
      <c r="D1962" s="581">
        <v>17.68</v>
      </c>
      <c r="F1962" s="581">
        <v>17.68</v>
      </c>
      <c r="G1962" s="580" t="s">
        <v>899</v>
      </c>
      <c r="I1962" s="534" t="s">
        <v>8702</v>
      </c>
      <c r="J1962" t="s">
        <v>900</v>
      </c>
    </row>
    <row r="1963" spans="1:10" customFormat="1" ht="51" x14ac:dyDescent="0.2">
      <c r="A1963" s="529" t="s">
        <v>8705</v>
      </c>
      <c r="B1963" s="530" t="s">
        <v>902</v>
      </c>
      <c r="C1963" s="529" t="s">
        <v>8171</v>
      </c>
      <c r="D1963" s="581">
        <v>70</v>
      </c>
      <c r="F1963" s="581">
        <v>70</v>
      </c>
      <c r="G1963" s="580" t="s">
        <v>903</v>
      </c>
      <c r="I1963" s="534" t="s">
        <v>8704</v>
      </c>
      <c r="J1963" t="s">
        <v>904</v>
      </c>
    </row>
    <row r="1964" spans="1:10" customFormat="1" ht="25.5" x14ac:dyDescent="0.2">
      <c r="A1964" s="529" t="s">
        <v>8707</v>
      </c>
      <c r="B1964" s="530" t="s">
        <v>906</v>
      </c>
      <c r="C1964" s="529" t="s">
        <v>8171</v>
      </c>
      <c r="D1964" s="581">
        <v>90.29</v>
      </c>
      <c r="F1964" s="581">
        <v>90.29</v>
      </c>
      <c r="G1964" s="580" t="s">
        <v>906</v>
      </c>
      <c r="I1964" s="534" t="s">
        <v>8706</v>
      </c>
      <c r="J1964" t="s">
        <v>907</v>
      </c>
    </row>
    <row r="1965" spans="1:10" customFormat="1" ht="63.75" x14ac:dyDescent="0.2">
      <c r="A1965" s="529" t="s">
        <v>8709</v>
      </c>
      <c r="B1965" s="530" t="s">
        <v>909</v>
      </c>
      <c r="C1965" s="529" t="s">
        <v>641</v>
      </c>
      <c r="D1965" s="581">
        <v>21.32</v>
      </c>
      <c r="F1965" s="581">
        <v>21.32</v>
      </c>
      <c r="G1965" s="580" t="s">
        <v>910</v>
      </c>
      <c r="I1965" s="534" t="s">
        <v>8708</v>
      </c>
      <c r="J1965" t="s">
        <v>911</v>
      </c>
    </row>
    <row r="1966" spans="1:10" customFormat="1" ht="76.5" x14ac:dyDescent="0.2">
      <c r="A1966" s="529" t="s">
        <v>8711</v>
      </c>
      <c r="B1966" s="530" t="s">
        <v>913</v>
      </c>
      <c r="C1966" s="529" t="s">
        <v>641</v>
      </c>
      <c r="D1966" s="581">
        <v>8.33</v>
      </c>
      <c r="F1966" s="581">
        <v>8.33</v>
      </c>
      <c r="G1966" s="580" t="s">
        <v>914</v>
      </c>
      <c r="I1966" s="534" t="s">
        <v>8710</v>
      </c>
      <c r="J1966" t="s">
        <v>915</v>
      </c>
    </row>
    <row r="1967" spans="1:10" customFormat="1" ht="63.75" x14ac:dyDescent="0.2">
      <c r="A1967" s="529" t="s">
        <v>8713</v>
      </c>
      <c r="B1967" s="530" t="s">
        <v>917</v>
      </c>
      <c r="C1967" s="529" t="s">
        <v>8171</v>
      </c>
      <c r="D1967" s="581">
        <v>87.21</v>
      </c>
      <c r="F1967" s="581">
        <v>87.21</v>
      </c>
      <c r="G1967" s="580" t="s">
        <v>918</v>
      </c>
      <c r="I1967" s="534" t="s">
        <v>8712</v>
      </c>
      <c r="J1967" t="s">
        <v>919</v>
      </c>
    </row>
    <row r="1968" spans="1:10" customFormat="1" ht="63.75" x14ac:dyDescent="0.2">
      <c r="A1968" s="529" t="s">
        <v>8715</v>
      </c>
      <c r="B1968" s="530" t="s">
        <v>921</v>
      </c>
      <c r="C1968" s="529" t="s">
        <v>641</v>
      </c>
      <c r="D1968" s="581">
        <v>146.91999999999999</v>
      </c>
      <c r="F1968" s="581">
        <v>146.91999999999999</v>
      </c>
      <c r="G1968" s="580" t="s">
        <v>922</v>
      </c>
      <c r="I1968" s="534" t="s">
        <v>8714</v>
      </c>
      <c r="J1968" t="s">
        <v>923</v>
      </c>
    </row>
    <row r="1969" spans="1:10" customFormat="1" ht="280.5" x14ac:dyDescent="0.2">
      <c r="A1969" s="529" t="s">
        <v>8717</v>
      </c>
      <c r="B1969" s="530" t="s">
        <v>928</v>
      </c>
      <c r="C1969" s="529" t="s">
        <v>276</v>
      </c>
      <c r="D1969" s="581">
        <v>14.98</v>
      </c>
      <c r="F1969" s="581">
        <v>14.98</v>
      </c>
      <c r="G1969" s="580" t="s">
        <v>929</v>
      </c>
      <c r="I1969" s="534" t="s">
        <v>8716</v>
      </c>
      <c r="J1969" t="s">
        <v>930</v>
      </c>
    </row>
    <row r="1970" spans="1:10" customFormat="1" ht="63.75" x14ac:dyDescent="0.2">
      <c r="A1970" s="529" t="s">
        <v>8719</v>
      </c>
      <c r="B1970" s="530" t="s">
        <v>932</v>
      </c>
      <c r="C1970" s="529" t="s">
        <v>276</v>
      </c>
      <c r="D1970" s="581">
        <v>15.03</v>
      </c>
      <c r="F1970" s="581">
        <v>15.03</v>
      </c>
      <c r="G1970" s="580" t="s">
        <v>933</v>
      </c>
      <c r="I1970" s="534" t="s">
        <v>8718</v>
      </c>
      <c r="J1970" t="s">
        <v>934</v>
      </c>
    </row>
    <row r="1971" spans="1:10" customFormat="1" ht="38.25" x14ac:dyDescent="0.2">
      <c r="A1971" s="529" t="s">
        <v>8721</v>
      </c>
      <c r="B1971" s="530" t="s">
        <v>936</v>
      </c>
      <c r="C1971" s="529" t="s">
        <v>641</v>
      </c>
      <c r="D1971" s="581">
        <v>7</v>
      </c>
      <c r="F1971" s="581">
        <v>7</v>
      </c>
      <c r="G1971" s="580" t="s">
        <v>937</v>
      </c>
      <c r="I1971" s="534" t="s">
        <v>8720</v>
      </c>
      <c r="J1971" t="s">
        <v>938</v>
      </c>
    </row>
    <row r="1972" spans="1:10" customFormat="1" ht="25.5" x14ac:dyDescent="0.2">
      <c r="A1972" s="529" t="s">
        <v>8723</v>
      </c>
      <c r="B1972" s="530" t="s">
        <v>940</v>
      </c>
      <c r="C1972" s="529" t="s">
        <v>276</v>
      </c>
      <c r="D1972" s="581">
        <v>3.47</v>
      </c>
      <c r="F1972" s="581">
        <v>3.47</v>
      </c>
      <c r="G1972" s="580" t="s">
        <v>941</v>
      </c>
      <c r="I1972" s="534" t="s">
        <v>8722</v>
      </c>
      <c r="J1972" t="s">
        <v>942</v>
      </c>
    </row>
    <row r="1973" spans="1:10" customFormat="1" ht="409.5" x14ac:dyDescent="0.2">
      <c r="A1973" s="529" t="s">
        <v>8725</v>
      </c>
      <c r="B1973" s="530" t="s">
        <v>947</v>
      </c>
      <c r="C1973" s="529" t="s">
        <v>641</v>
      </c>
      <c r="D1973" s="581">
        <v>32.090000000000003</v>
      </c>
      <c r="F1973" s="581">
        <v>32.090000000000003</v>
      </c>
      <c r="G1973" s="580" t="s">
        <v>948</v>
      </c>
      <c r="I1973" s="534" t="s">
        <v>8724</v>
      </c>
      <c r="J1973" t="s">
        <v>949</v>
      </c>
    </row>
    <row r="1974" spans="1:10" customFormat="1" ht="114.75" x14ac:dyDescent="0.2">
      <c r="A1974" s="529" t="s">
        <v>8728</v>
      </c>
      <c r="B1974" s="530" t="s">
        <v>8727</v>
      </c>
      <c r="C1974" s="529" t="s">
        <v>641</v>
      </c>
      <c r="D1974" s="581">
        <v>70.37</v>
      </c>
      <c r="F1974" s="581">
        <v>70.37</v>
      </c>
      <c r="G1974" s="580" t="s">
        <v>952</v>
      </c>
      <c r="I1974" s="534" t="s">
        <v>8726</v>
      </c>
      <c r="J1974" t="s">
        <v>953</v>
      </c>
    </row>
    <row r="1975" spans="1:10" customFormat="1" ht="127.5" x14ac:dyDescent="0.2">
      <c r="A1975" s="529" t="s">
        <v>8731</v>
      </c>
      <c r="B1975" s="530" t="s">
        <v>8730</v>
      </c>
      <c r="C1975" s="529" t="s">
        <v>641</v>
      </c>
      <c r="D1975" s="581">
        <v>79.400000000000006</v>
      </c>
      <c r="F1975" s="581">
        <v>79.400000000000006</v>
      </c>
      <c r="G1975" s="580" t="s">
        <v>956</v>
      </c>
      <c r="I1975" s="534" t="s">
        <v>8729</v>
      </c>
      <c r="J1975" t="s">
        <v>957</v>
      </c>
    </row>
    <row r="1976" spans="1:10" customFormat="1" ht="76.5" x14ac:dyDescent="0.2">
      <c r="A1976" s="529" t="s">
        <v>8733</v>
      </c>
      <c r="B1976" s="530" t="s">
        <v>959</v>
      </c>
      <c r="C1976" s="529" t="s">
        <v>641</v>
      </c>
      <c r="D1976" s="581">
        <v>50.49</v>
      </c>
      <c r="F1976" s="581">
        <v>50.49</v>
      </c>
      <c r="G1976" s="580" t="s">
        <v>960</v>
      </c>
      <c r="I1976" s="534" t="s">
        <v>8732</v>
      </c>
      <c r="J1976" t="s">
        <v>961</v>
      </c>
    </row>
    <row r="1977" spans="1:10" customFormat="1" ht="63.75" x14ac:dyDescent="0.2">
      <c r="A1977" s="529" t="s">
        <v>8735</v>
      </c>
      <c r="B1977" s="530" t="s">
        <v>963</v>
      </c>
      <c r="C1977" s="529" t="s">
        <v>8171</v>
      </c>
      <c r="D1977" s="581">
        <v>4017.9</v>
      </c>
      <c r="F1977" s="581">
        <v>4017.9</v>
      </c>
      <c r="G1977" s="580" t="s">
        <v>964</v>
      </c>
      <c r="I1977" s="534" t="s">
        <v>8734</v>
      </c>
      <c r="J1977" t="s">
        <v>965</v>
      </c>
    </row>
    <row r="1978" spans="1:10" customFormat="1" ht="51" x14ac:dyDescent="0.2">
      <c r="A1978" s="529" t="s">
        <v>8737</v>
      </c>
      <c r="B1978" s="530" t="s">
        <v>967</v>
      </c>
      <c r="C1978" s="529" t="s">
        <v>8171</v>
      </c>
      <c r="D1978" s="581">
        <v>2115.9</v>
      </c>
      <c r="F1978" s="581">
        <v>2115.9</v>
      </c>
      <c r="G1978" s="580" t="s">
        <v>968</v>
      </c>
      <c r="I1978" s="534" t="s">
        <v>8736</v>
      </c>
      <c r="J1978" t="s">
        <v>969</v>
      </c>
    </row>
    <row r="1979" spans="1:10" customFormat="1" ht="51" x14ac:dyDescent="0.2">
      <c r="A1979" s="529" t="s">
        <v>8739</v>
      </c>
      <c r="B1979" s="530" t="s">
        <v>971</v>
      </c>
      <c r="C1979" s="529" t="s">
        <v>8171</v>
      </c>
      <c r="D1979" s="581">
        <v>459.97</v>
      </c>
      <c r="F1979" s="581">
        <v>459.97</v>
      </c>
      <c r="G1979" s="580" t="s">
        <v>972</v>
      </c>
      <c r="I1979" s="534" t="s">
        <v>8738</v>
      </c>
      <c r="J1979" t="s">
        <v>973</v>
      </c>
    </row>
    <row r="1980" spans="1:10" customFormat="1" ht="76.5" x14ac:dyDescent="0.2">
      <c r="A1980" s="529" t="s">
        <v>8741</v>
      </c>
      <c r="B1980" s="530" t="s">
        <v>975</v>
      </c>
      <c r="C1980" s="529" t="s">
        <v>8171</v>
      </c>
      <c r="D1980" s="581">
        <v>60</v>
      </c>
      <c r="F1980" s="581">
        <v>60</v>
      </c>
      <c r="G1980" s="580" t="s">
        <v>976</v>
      </c>
      <c r="I1980" s="534" t="s">
        <v>8740</v>
      </c>
      <c r="J1980" t="s">
        <v>977</v>
      </c>
    </row>
    <row r="1981" spans="1:10" customFormat="1" ht="76.5" x14ac:dyDescent="0.2">
      <c r="A1981" s="529" t="s">
        <v>8743</v>
      </c>
      <c r="B1981" s="530" t="s">
        <v>979</v>
      </c>
      <c r="C1981" s="529" t="s">
        <v>8171</v>
      </c>
      <c r="D1981" s="581">
        <v>180.3</v>
      </c>
      <c r="F1981" s="581">
        <v>180.3</v>
      </c>
      <c r="G1981" s="580" t="s">
        <v>980</v>
      </c>
      <c r="I1981" s="534" t="s">
        <v>8742</v>
      </c>
      <c r="J1981" t="s">
        <v>981</v>
      </c>
    </row>
    <row r="1982" spans="1:10" customFormat="1" ht="63.75" x14ac:dyDescent="0.2">
      <c r="A1982" s="529" t="s">
        <v>8745</v>
      </c>
      <c r="B1982" s="530" t="s">
        <v>983</v>
      </c>
      <c r="C1982" s="529" t="s">
        <v>8171</v>
      </c>
      <c r="D1982" s="581">
        <v>180.3</v>
      </c>
      <c r="F1982" s="581">
        <v>180.3</v>
      </c>
      <c r="G1982" s="580" t="s">
        <v>984</v>
      </c>
      <c r="I1982" s="534" t="s">
        <v>8744</v>
      </c>
      <c r="J1982" t="s">
        <v>985</v>
      </c>
    </row>
    <row r="1983" spans="1:10" customFormat="1" ht="76.5" x14ac:dyDescent="0.2">
      <c r="A1983" s="529" t="s">
        <v>8748</v>
      </c>
      <c r="B1983" s="530" t="s">
        <v>8747</v>
      </c>
      <c r="C1983" s="529" t="s">
        <v>276</v>
      </c>
      <c r="D1983" s="581">
        <v>83.76</v>
      </c>
      <c r="F1983" s="581">
        <v>83.76</v>
      </c>
      <c r="G1983" s="580" t="s">
        <v>988</v>
      </c>
      <c r="I1983" s="534" t="s">
        <v>8746</v>
      </c>
      <c r="J1983" t="s">
        <v>989</v>
      </c>
    </row>
    <row r="1984" spans="1:10" customFormat="1" ht="76.5" x14ac:dyDescent="0.2">
      <c r="A1984" s="529" t="s">
        <v>8750</v>
      </c>
      <c r="B1984" s="530" t="s">
        <v>991</v>
      </c>
      <c r="C1984" s="529" t="s">
        <v>641</v>
      </c>
      <c r="D1984" s="581">
        <v>58.64</v>
      </c>
      <c r="F1984" s="581">
        <v>58.64</v>
      </c>
      <c r="G1984" s="580" t="s">
        <v>992</v>
      </c>
      <c r="I1984" s="534" t="s">
        <v>8749</v>
      </c>
      <c r="J1984" t="s">
        <v>993</v>
      </c>
    </row>
    <row r="1985" spans="1:10" customFormat="1" ht="127.5" x14ac:dyDescent="0.2">
      <c r="A1985" s="529" t="s">
        <v>8752</v>
      </c>
      <c r="B1985" s="530" t="s">
        <v>995</v>
      </c>
      <c r="C1985" s="529" t="s">
        <v>276</v>
      </c>
      <c r="D1985" s="581">
        <v>14.7</v>
      </c>
      <c r="F1985" s="581">
        <v>14.7</v>
      </c>
      <c r="G1985" s="580" t="s">
        <v>996</v>
      </c>
      <c r="I1985" s="534" t="s">
        <v>8751</v>
      </c>
      <c r="J1985" t="s">
        <v>997</v>
      </c>
    </row>
    <row r="1986" spans="1:10" customFormat="1" ht="89.25" x14ac:dyDescent="0.2">
      <c r="A1986" s="529" t="s">
        <v>8756</v>
      </c>
      <c r="B1986" s="530" t="s">
        <v>8754</v>
      </c>
      <c r="C1986" s="529" t="s">
        <v>8171</v>
      </c>
      <c r="D1986" s="581">
        <v>88.55</v>
      </c>
      <c r="F1986" s="581">
        <v>88.55</v>
      </c>
      <c r="G1986" s="580" t="s">
        <v>8755</v>
      </c>
      <c r="I1986" s="534" t="s">
        <v>8753</v>
      </c>
      <c r="J1986" t="s">
        <v>12379</v>
      </c>
    </row>
    <row r="1987" spans="1:10" customFormat="1" ht="89.25" x14ac:dyDescent="0.2">
      <c r="A1987" s="529" t="s">
        <v>8760</v>
      </c>
      <c r="B1987" s="530" t="s">
        <v>8758</v>
      </c>
      <c r="C1987" s="529" t="s">
        <v>8171</v>
      </c>
      <c r="D1987" s="581">
        <v>139.75</v>
      </c>
      <c r="F1987" s="581">
        <v>139.75</v>
      </c>
      <c r="G1987" s="580" t="s">
        <v>8759</v>
      </c>
      <c r="I1987" s="534" t="s">
        <v>8757</v>
      </c>
      <c r="J1987" t="s">
        <v>12380</v>
      </c>
    </row>
    <row r="1988" spans="1:10" customFormat="1" ht="76.5" x14ac:dyDescent="0.2">
      <c r="A1988" s="529" t="s">
        <v>8764</v>
      </c>
      <c r="B1988" s="530" t="s">
        <v>8762</v>
      </c>
      <c r="C1988" s="529" t="s">
        <v>8171</v>
      </c>
      <c r="D1988" s="581">
        <v>261.58</v>
      </c>
      <c r="F1988" s="581">
        <v>261.58</v>
      </c>
      <c r="G1988" s="580" t="s">
        <v>8763</v>
      </c>
      <c r="I1988" s="534" t="s">
        <v>8761</v>
      </c>
      <c r="J1988" t="s">
        <v>12381</v>
      </c>
    </row>
    <row r="1989" spans="1:10" customFormat="1" ht="51" x14ac:dyDescent="0.2">
      <c r="A1989" s="529" t="s">
        <v>8767</v>
      </c>
      <c r="B1989" s="530" t="s">
        <v>8766</v>
      </c>
      <c r="C1989" s="529" t="s">
        <v>276</v>
      </c>
      <c r="D1989" s="581">
        <v>27.14</v>
      </c>
      <c r="F1989" s="581">
        <v>27.14</v>
      </c>
      <c r="G1989" s="580" t="s">
        <v>1003</v>
      </c>
      <c r="I1989" s="534" t="s">
        <v>8765</v>
      </c>
      <c r="J1989" t="s">
        <v>1004</v>
      </c>
    </row>
    <row r="1990" spans="1:10" customFormat="1" ht="63.75" x14ac:dyDescent="0.2">
      <c r="A1990" s="529" t="s">
        <v>8769</v>
      </c>
      <c r="B1990" s="530" t="s">
        <v>1006</v>
      </c>
      <c r="C1990" s="529" t="s">
        <v>641</v>
      </c>
      <c r="D1990" s="581">
        <v>89.3</v>
      </c>
      <c r="F1990" s="581">
        <v>89.3</v>
      </c>
      <c r="G1990" s="580" t="s">
        <v>1007</v>
      </c>
      <c r="I1990" s="534" t="s">
        <v>8768</v>
      </c>
      <c r="J1990" t="s">
        <v>1008</v>
      </c>
    </row>
    <row r="1991" spans="1:10" customFormat="1" ht="38.25" x14ac:dyDescent="0.2">
      <c r="A1991" s="529" t="s">
        <v>8771</v>
      </c>
      <c r="B1991" s="530" t="s">
        <v>1010</v>
      </c>
      <c r="C1991" s="529" t="s">
        <v>8171</v>
      </c>
      <c r="D1991" s="582">
        <v>90</v>
      </c>
      <c r="F1991" s="582">
        <v>90</v>
      </c>
      <c r="G1991" s="580" t="s">
        <v>1011</v>
      </c>
      <c r="I1991" s="534" t="s">
        <v>8770</v>
      </c>
      <c r="J1991" t="s">
        <v>1012</v>
      </c>
    </row>
    <row r="1992" spans="1:10" customFormat="1" ht="38.25" x14ac:dyDescent="0.2">
      <c r="A1992" s="529" t="s">
        <v>8773</v>
      </c>
      <c r="B1992" s="530" t="s">
        <v>1014</v>
      </c>
      <c r="C1992" s="529" t="s">
        <v>276</v>
      </c>
      <c r="D1992" s="581">
        <v>12.18</v>
      </c>
      <c r="F1992" s="581">
        <v>12.18</v>
      </c>
      <c r="G1992" s="580" t="s">
        <v>1015</v>
      </c>
      <c r="I1992" s="534" t="s">
        <v>8772</v>
      </c>
      <c r="J1992" t="s">
        <v>1016</v>
      </c>
    </row>
    <row r="1993" spans="1:10" customFormat="1" ht="63.75" x14ac:dyDescent="0.2">
      <c r="A1993" s="529" t="s">
        <v>8775</v>
      </c>
      <c r="B1993" s="530" t="s">
        <v>1018</v>
      </c>
      <c r="C1993" s="529" t="s">
        <v>8171</v>
      </c>
      <c r="D1993" s="581">
        <v>12504.14</v>
      </c>
      <c r="F1993" s="581">
        <v>12504.14</v>
      </c>
      <c r="G1993" s="580" t="s">
        <v>1019</v>
      </c>
      <c r="I1993" s="534" t="s">
        <v>8774</v>
      </c>
      <c r="J1993" t="s">
        <v>1020</v>
      </c>
    </row>
    <row r="1994" spans="1:10" customFormat="1" ht="63.75" x14ac:dyDescent="0.2">
      <c r="A1994" s="529" t="s">
        <v>8777</v>
      </c>
      <c r="B1994" s="530" t="s">
        <v>1022</v>
      </c>
      <c r="C1994" s="529" t="s">
        <v>8171</v>
      </c>
      <c r="D1994" s="581">
        <v>5846.38</v>
      </c>
      <c r="F1994" s="581">
        <v>5846.38</v>
      </c>
      <c r="G1994" s="580" t="s">
        <v>1023</v>
      </c>
      <c r="I1994" s="534" t="s">
        <v>8776</v>
      </c>
      <c r="J1994" t="s">
        <v>1024</v>
      </c>
    </row>
    <row r="1995" spans="1:10" customFormat="1" ht="63.75" x14ac:dyDescent="0.2">
      <c r="A1995" s="529" t="s">
        <v>8779</v>
      </c>
      <c r="B1995" s="530" t="s">
        <v>1026</v>
      </c>
      <c r="C1995" s="529" t="s">
        <v>8171</v>
      </c>
      <c r="D1995" s="581">
        <v>3804.03</v>
      </c>
      <c r="F1995" s="581">
        <v>3804.03</v>
      </c>
      <c r="G1995" s="580" t="s">
        <v>1027</v>
      </c>
      <c r="I1995" s="534" t="s">
        <v>8778</v>
      </c>
      <c r="J1995" t="s">
        <v>1028</v>
      </c>
    </row>
    <row r="1996" spans="1:10" customFormat="1" ht="63.75" x14ac:dyDescent="0.2">
      <c r="A1996" s="529" t="s">
        <v>8781</v>
      </c>
      <c r="B1996" s="530" t="s">
        <v>1030</v>
      </c>
      <c r="C1996" s="529" t="s">
        <v>8171</v>
      </c>
      <c r="D1996" s="581">
        <v>3098.55</v>
      </c>
      <c r="F1996" s="581">
        <v>3098.55</v>
      </c>
      <c r="G1996" s="580" t="s">
        <v>1031</v>
      </c>
      <c r="I1996" s="534" t="s">
        <v>8780</v>
      </c>
      <c r="J1996" t="s">
        <v>1032</v>
      </c>
    </row>
    <row r="1997" spans="1:10" customFormat="1" ht="63.75" x14ac:dyDescent="0.2">
      <c r="A1997" s="529" t="s">
        <v>8783</v>
      </c>
      <c r="B1997" s="530" t="s">
        <v>1034</v>
      </c>
      <c r="C1997" s="529" t="s">
        <v>8171</v>
      </c>
      <c r="D1997" s="581">
        <v>2243.7800000000002</v>
      </c>
      <c r="F1997" s="581">
        <v>2243.7800000000002</v>
      </c>
      <c r="G1997" s="580" t="s">
        <v>1035</v>
      </c>
      <c r="I1997" s="534" t="s">
        <v>8782</v>
      </c>
      <c r="J1997" t="s">
        <v>1036</v>
      </c>
    </row>
    <row r="1998" spans="1:10" customFormat="1" ht="63.75" x14ac:dyDescent="0.2">
      <c r="A1998" s="529" t="s">
        <v>8785</v>
      </c>
      <c r="B1998" s="530" t="s">
        <v>1038</v>
      </c>
      <c r="C1998" s="529" t="s">
        <v>8171</v>
      </c>
      <c r="D1998" s="581">
        <v>1602.7</v>
      </c>
      <c r="F1998" s="581">
        <v>1602.7</v>
      </c>
      <c r="G1998" s="580" t="s">
        <v>1039</v>
      </c>
      <c r="I1998" s="534" t="s">
        <v>8784</v>
      </c>
      <c r="J1998" t="s">
        <v>1040</v>
      </c>
    </row>
    <row r="1999" spans="1:10" customFormat="1" ht="76.5" x14ac:dyDescent="0.2">
      <c r="A1999" s="529" t="s">
        <v>8787</v>
      </c>
      <c r="B1999" s="530" t="s">
        <v>1042</v>
      </c>
      <c r="C1999" s="529" t="s">
        <v>8171</v>
      </c>
      <c r="D1999" s="583">
        <v>5529.54</v>
      </c>
      <c r="F1999" s="583">
        <v>5529.54</v>
      </c>
      <c r="G1999" s="580" t="s">
        <v>1043</v>
      </c>
      <c r="I1999" s="534" t="s">
        <v>8786</v>
      </c>
      <c r="J1999" t="s">
        <v>1044</v>
      </c>
    </row>
    <row r="2000" spans="1:10" customFormat="1" ht="76.5" x14ac:dyDescent="0.2">
      <c r="A2000" s="529" t="s">
        <v>8790</v>
      </c>
      <c r="B2000" s="530" t="s">
        <v>8789</v>
      </c>
      <c r="C2000" s="529" t="s">
        <v>8171</v>
      </c>
      <c r="D2000" s="583">
        <v>6431.9</v>
      </c>
      <c r="F2000" s="583">
        <v>6431.9</v>
      </c>
      <c r="G2000" s="580" t="s">
        <v>1047</v>
      </c>
      <c r="I2000" s="534" t="s">
        <v>8788</v>
      </c>
      <c r="J2000" t="s">
        <v>1048</v>
      </c>
    </row>
    <row r="2001" spans="1:10" customFormat="1" ht="76.5" x14ac:dyDescent="0.2">
      <c r="A2001" s="529" t="s">
        <v>8792</v>
      </c>
      <c r="B2001" s="530" t="s">
        <v>1050</v>
      </c>
      <c r="C2001" s="529" t="s">
        <v>8171</v>
      </c>
      <c r="D2001" s="583">
        <v>7690.14</v>
      </c>
      <c r="F2001" s="583">
        <v>7690.14</v>
      </c>
      <c r="G2001" s="580" t="s">
        <v>1051</v>
      </c>
      <c r="I2001" s="534" t="s">
        <v>8791</v>
      </c>
      <c r="J2001" t="s">
        <v>1052</v>
      </c>
    </row>
    <row r="2002" spans="1:10" customFormat="1" ht="76.5" x14ac:dyDescent="0.2">
      <c r="A2002" s="529" t="s">
        <v>8795</v>
      </c>
      <c r="B2002" s="530" t="s">
        <v>8794</v>
      </c>
      <c r="C2002" s="529" t="s">
        <v>8171</v>
      </c>
      <c r="D2002" s="583">
        <v>9005.16</v>
      </c>
      <c r="F2002" s="583">
        <v>9005.16</v>
      </c>
      <c r="G2002" s="580" t="s">
        <v>1055</v>
      </c>
      <c r="I2002" s="534" t="s">
        <v>8793</v>
      </c>
      <c r="J2002" t="s">
        <v>1056</v>
      </c>
    </row>
    <row r="2003" spans="1:10" customFormat="1" ht="76.5" x14ac:dyDescent="0.2">
      <c r="A2003" s="529" t="s">
        <v>8797</v>
      </c>
      <c r="B2003" s="530" t="s">
        <v>1058</v>
      </c>
      <c r="C2003" s="529" t="s">
        <v>8171</v>
      </c>
      <c r="D2003" s="583">
        <v>10543.71</v>
      </c>
      <c r="F2003" s="583">
        <v>10543.71</v>
      </c>
      <c r="G2003" s="580" t="s">
        <v>1059</v>
      </c>
      <c r="I2003" s="534" t="s">
        <v>8796</v>
      </c>
      <c r="J2003" t="s">
        <v>1060</v>
      </c>
    </row>
    <row r="2004" spans="1:10" customFormat="1" ht="76.5" x14ac:dyDescent="0.2">
      <c r="A2004" s="529" t="s">
        <v>8800</v>
      </c>
      <c r="B2004" s="530" t="s">
        <v>8799</v>
      </c>
      <c r="C2004" s="529" t="s">
        <v>8171</v>
      </c>
      <c r="D2004" s="583">
        <v>12383.61</v>
      </c>
      <c r="F2004" s="583">
        <v>12383.61</v>
      </c>
      <c r="G2004" s="580" t="s">
        <v>1063</v>
      </c>
      <c r="I2004" s="534" t="s">
        <v>8798</v>
      </c>
      <c r="J2004" t="s">
        <v>1064</v>
      </c>
    </row>
    <row r="2005" spans="1:10" customFormat="1" ht="76.5" x14ac:dyDescent="0.2">
      <c r="A2005" s="529" t="s">
        <v>8802</v>
      </c>
      <c r="B2005" s="530" t="s">
        <v>1078</v>
      </c>
      <c r="C2005" s="529" t="s">
        <v>8171</v>
      </c>
      <c r="D2005" s="583">
        <v>2192.37</v>
      </c>
      <c r="F2005" s="583">
        <v>2192.37</v>
      </c>
      <c r="G2005" s="580" t="s">
        <v>1079</v>
      </c>
      <c r="I2005" s="534" t="s">
        <v>8801</v>
      </c>
      <c r="J2005" t="s">
        <v>1080</v>
      </c>
    </row>
    <row r="2006" spans="1:10" customFormat="1" ht="76.5" x14ac:dyDescent="0.2">
      <c r="A2006" s="529" t="s">
        <v>8804</v>
      </c>
      <c r="B2006" s="530" t="s">
        <v>1082</v>
      </c>
      <c r="C2006" s="529" t="s">
        <v>8171</v>
      </c>
      <c r="D2006" s="583">
        <v>1990.81</v>
      </c>
      <c r="F2006" s="583">
        <v>1990.81</v>
      </c>
      <c r="G2006" s="580" t="s">
        <v>1083</v>
      </c>
      <c r="I2006" s="534" t="s">
        <v>8803</v>
      </c>
      <c r="J2006" t="s">
        <v>1084</v>
      </c>
    </row>
    <row r="2007" spans="1:10" customFormat="1" ht="76.5" x14ac:dyDescent="0.2">
      <c r="A2007" s="529" t="s">
        <v>8806</v>
      </c>
      <c r="B2007" s="530" t="s">
        <v>1086</v>
      </c>
      <c r="C2007" s="529" t="s">
        <v>8171</v>
      </c>
      <c r="D2007" s="583">
        <v>1483.26</v>
      </c>
      <c r="F2007" s="583">
        <v>1483.26</v>
      </c>
      <c r="G2007" s="580" t="s">
        <v>1087</v>
      </c>
      <c r="I2007" s="534" t="s">
        <v>8805</v>
      </c>
      <c r="J2007" t="s">
        <v>1088</v>
      </c>
    </row>
    <row r="2008" spans="1:10" customFormat="1" ht="76.5" x14ac:dyDescent="0.2">
      <c r="A2008" s="529" t="s">
        <v>8808</v>
      </c>
      <c r="B2008" s="530" t="s">
        <v>1090</v>
      </c>
      <c r="C2008" s="529" t="s">
        <v>8171</v>
      </c>
      <c r="D2008" s="583">
        <v>1255.1300000000001</v>
      </c>
      <c r="F2008" s="583">
        <v>1255.1300000000001</v>
      </c>
      <c r="G2008" s="580" t="s">
        <v>1091</v>
      </c>
      <c r="I2008" s="534" t="s">
        <v>8807</v>
      </c>
      <c r="J2008" t="s">
        <v>1092</v>
      </c>
    </row>
    <row r="2009" spans="1:10" customFormat="1" ht="76.5" x14ac:dyDescent="0.2">
      <c r="A2009" s="529" t="s">
        <v>8810</v>
      </c>
      <c r="B2009" s="530" t="s">
        <v>1094</v>
      </c>
      <c r="C2009" s="529" t="s">
        <v>8171</v>
      </c>
      <c r="D2009" s="583">
        <v>1064.43</v>
      </c>
      <c r="F2009" s="583">
        <v>1064.43</v>
      </c>
      <c r="G2009" s="580" t="s">
        <v>1095</v>
      </c>
      <c r="I2009" s="534" t="s">
        <v>8809</v>
      </c>
      <c r="J2009" t="s">
        <v>1096</v>
      </c>
    </row>
    <row r="2010" spans="1:10" customFormat="1" ht="102" x14ac:dyDescent="0.2">
      <c r="A2010" s="529" t="s">
        <v>8812</v>
      </c>
      <c r="B2010" s="530" t="s">
        <v>1098</v>
      </c>
      <c r="C2010" s="529" t="s">
        <v>8171</v>
      </c>
      <c r="D2010" s="583">
        <v>2753.07</v>
      </c>
      <c r="F2010" s="583">
        <v>2753.07</v>
      </c>
      <c r="G2010" s="584" t="s">
        <v>1099</v>
      </c>
      <c r="I2010" s="534" t="s">
        <v>8811</v>
      </c>
      <c r="J2010" t="s">
        <v>1100</v>
      </c>
    </row>
    <row r="2011" spans="1:10" customFormat="1" ht="102" x14ac:dyDescent="0.2">
      <c r="A2011" s="529" t="s">
        <v>8814</v>
      </c>
      <c r="B2011" s="530" t="s">
        <v>1102</v>
      </c>
      <c r="C2011" s="529" t="s">
        <v>8171</v>
      </c>
      <c r="D2011" s="583">
        <v>2018.79</v>
      </c>
      <c r="F2011" s="583">
        <v>2018.79</v>
      </c>
      <c r="G2011" s="584" t="s">
        <v>1103</v>
      </c>
      <c r="I2011" s="534" t="s">
        <v>8813</v>
      </c>
      <c r="J2011" t="s">
        <v>1104</v>
      </c>
    </row>
    <row r="2012" spans="1:10" customFormat="1" ht="102" x14ac:dyDescent="0.2">
      <c r="A2012" s="529" t="s">
        <v>8816</v>
      </c>
      <c r="B2012" s="530" t="s">
        <v>1106</v>
      </c>
      <c r="C2012" s="529" t="s">
        <v>8171</v>
      </c>
      <c r="D2012" s="583">
        <v>2478.25</v>
      </c>
      <c r="F2012" s="583">
        <v>2478.25</v>
      </c>
      <c r="G2012" s="584" t="s">
        <v>1107</v>
      </c>
      <c r="I2012" s="534" t="s">
        <v>8815</v>
      </c>
      <c r="J2012" t="s">
        <v>1108</v>
      </c>
    </row>
    <row r="2013" spans="1:10" customFormat="1" ht="89.25" x14ac:dyDescent="0.2">
      <c r="A2013" s="529" t="s">
        <v>8818</v>
      </c>
      <c r="B2013" s="530" t="s">
        <v>1110</v>
      </c>
      <c r="C2013" s="529" t="s">
        <v>8171</v>
      </c>
      <c r="D2013" s="583">
        <v>1918.54</v>
      </c>
      <c r="F2013" s="583">
        <v>1918.54</v>
      </c>
      <c r="G2013" s="584" t="s">
        <v>1111</v>
      </c>
      <c r="I2013" s="534" t="s">
        <v>8817</v>
      </c>
      <c r="J2013" t="s">
        <v>1112</v>
      </c>
    </row>
    <row r="2014" spans="1:10" customFormat="1" ht="38.25" x14ac:dyDescent="0.2">
      <c r="A2014" s="529" t="s">
        <v>8820</v>
      </c>
      <c r="B2014" s="530" t="s">
        <v>1120</v>
      </c>
      <c r="C2014" s="529" t="s">
        <v>276</v>
      </c>
      <c r="D2014" s="581">
        <v>9.08</v>
      </c>
      <c r="F2014" s="581">
        <v>9.08</v>
      </c>
      <c r="G2014" s="580" t="s">
        <v>1121</v>
      </c>
      <c r="I2014" s="534" t="s">
        <v>8819</v>
      </c>
      <c r="J2014" t="s">
        <v>1122</v>
      </c>
    </row>
    <row r="2015" spans="1:10" customFormat="1" ht="51" x14ac:dyDescent="0.2">
      <c r="A2015" s="529" t="s">
        <v>8822</v>
      </c>
      <c r="B2015" s="530" t="s">
        <v>1124</v>
      </c>
      <c r="C2015" s="529" t="s">
        <v>276</v>
      </c>
      <c r="D2015" s="581">
        <v>8.65</v>
      </c>
      <c r="F2015" s="581">
        <v>8.65</v>
      </c>
      <c r="G2015" s="580" t="s">
        <v>1125</v>
      </c>
      <c r="I2015" s="534" t="s">
        <v>8821</v>
      </c>
      <c r="J2015" t="s">
        <v>1126</v>
      </c>
    </row>
    <row r="2016" spans="1:10" customFormat="1" ht="51" x14ac:dyDescent="0.2">
      <c r="A2016" s="529" t="s">
        <v>8824</v>
      </c>
      <c r="B2016" s="530" t="s">
        <v>1128</v>
      </c>
      <c r="C2016" s="529" t="s">
        <v>276</v>
      </c>
      <c r="D2016" s="581">
        <v>8.01</v>
      </c>
      <c r="F2016" s="581">
        <v>8.01</v>
      </c>
      <c r="G2016" s="580" t="s">
        <v>1129</v>
      </c>
      <c r="I2016" s="534" t="s">
        <v>8823</v>
      </c>
      <c r="J2016" t="s">
        <v>1130</v>
      </c>
    </row>
    <row r="2017" spans="1:10" customFormat="1" ht="51" x14ac:dyDescent="0.2">
      <c r="A2017" s="529" t="s">
        <v>8826</v>
      </c>
      <c r="B2017" s="530" t="s">
        <v>1132</v>
      </c>
      <c r="C2017" s="529" t="s">
        <v>276</v>
      </c>
      <c r="D2017" s="581">
        <v>12.77</v>
      </c>
      <c r="F2017" s="581">
        <v>12.77</v>
      </c>
      <c r="G2017" s="580" t="s">
        <v>1133</v>
      </c>
      <c r="I2017" s="534" t="s">
        <v>8825</v>
      </c>
      <c r="J2017" t="s">
        <v>1134</v>
      </c>
    </row>
    <row r="2018" spans="1:10" customFormat="1" ht="63.75" x14ac:dyDescent="0.2">
      <c r="A2018" s="529" t="s">
        <v>8829</v>
      </c>
      <c r="B2018" s="530" t="s">
        <v>8828</v>
      </c>
      <c r="C2018" s="529" t="s">
        <v>276</v>
      </c>
      <c r="D2018" s="581">
        <v>6.95</v>
      </c>
      <c r="F2018" s="581">
        <v>6.95</v>
      </c>
      <c r="G2018" s="580" t="s">
        <v>1137</v>
      </c>
      <c r="I2018" s="534" t="s">
        <v>8827</v>
      </c>
      <c r="J2018" t="s">
        <v>1138</v>
      </c>
    </row>
    <row r="2019" spans="1:10" customFormat="1" ht="63.75" x14ac:dyDescent="0.2">
      <c r="A2019" s="529" t="s">
        <v>8831</v>
      </c>
      <c r="B2019" s="530" t="s">
        <v>1140</v>
      </c>
      <c r="C2019" s="529" t="s">
        <v>276</v>
      </c>
      <c r="D2019" s="581">
        <v>3.95</v>
      </c>
      <c r="F2019" s="581">
        <v>3.95</v>
      </c>
      <c r="G2019" s="580" t="s">
        <v>1141</v>
      </c>
      <c r="I2019" s="534" t="s">
        <v>8830</v>
      </c>
      <c r="J2019" t="s">
        <v>1142</v>
      </c>
    </row>
    <row r="2020" spans="1:10" customFormat="1" ht="114.75" x14ac:dyDescent="0.2">
      <c r="A2020" s="529" t="s">
        <v>8833</v>
      </c>
      <c r="B2020" s="530" t="s">
        <v>1144</v>
      </c>
      <c r="C2020" s="529" t="s">
        <v>276</v>
      </c>
      <c r="D2020" s="581">
        <v>3.81</v>
      </c>
      <c r="F2020" s="581">
        <v>3.81</v>
      </c>
      <c r="G2020" s="580" t="s">
        <v>1145</v>
      </c>
      <c r="I2020" s="534" t="s">
        <v>8832</v>
      </c>
      <c r="J2020" t="s">
        <v>1146</v>
      </c>
    </row>
    <row r="2021" spans="1:10" customFormat="1" ht="89.25" x14ac:dyDescent="0.2">
      <c r="A2021" s="529" t="s">
        <v>8835</v>
      </c>
      <c r="B2021" s="530" t="s">
        <v>1148</v>
      </c>
      <c r="C2021" s="529" t="s">
        <v>276</v>
      </c>
      <c r="D2021" s="581">
        <v>19.05</v>
      </c>
      <c r="F2021" s="581">
        <v>19.05</v>
      </c>
      <c r="G2021" s="580" t="s">
        <v>1149</v>
      </c>
      <c r="I2021" s="534" t="s">
        <v>8834</v>
      </c>
      <c r="J2021" t="s">
        <v>1150</v>
      </c>
    </row>
    <row r="2022" spans="1:10" customFormat="1" ht="63.75" x14ac:dyDescent="0.2">
      <c r="A2022" s="529" t="s">
        <v>8838</v>
      </c>
      <c r="B2022" s="530" t="s">
        <v>8837</v>
      </c>
      <c r="C2022" s="529" t="s">
        <v>276</v>
      </c>
      <c r="D2022" s="581">
        <v>20.84</v>
      </c>
      <c r="F2022" s="581">
        <v>20.84</v>
      </c>
      <c r="G2022" s="580" t="s">
        <v>1153</v>
      </c>
      <c r="I2022" s="534" t="s">
        <v>8836</v>
      </c>
      <c r="J2022" t="s">
        <v>1154</v>
      </c>
    </row>
    <row r="2023" spans="1:10" customFormat="1" ht="38.25" x14ac:dyDescent="0.2">
      <c r="A2023" s="529" t="s">
        <v>8840</v>
      </c>
      <c r="B2023" s="530" t="s">
        <v>1156</v>
      </c>
      <c r="C2023" s="529" t="s">
        <v>276</v>
      </c>
      <c r="D2023" s="581">
        <v>9.1</v>
      </c>
      <c r="F2023" s="581">
        <v>9.1</v>
      </c>
      <c r="G2023" s="580" t="s">
        <v>1157</v>
      </c>
      <c r="I2023" s="534" t="s">
        <v>8839</v>
      </c>
      <c r="J2023" t="s">
        <v>1158</v>
      </c>
    </row>
    <row r="2024" spans="1:10" customFormat="1" ht="51" x14ac:dyDescent="0.2">
      <c r="A2024" s="529" t="s">
        <v>8842</v>
      </c>
      <c r="B2024" s="530" t="s">
        <v>1160</v>
      </c>
      <c r="C2024" s="529" t="s">
        <v>276</v>
      </c>
      <c r="D2024" s="581">
        <v>4.54</v>
      </c>
      <c r="F2024" s="581">
        <v>4.54</v>
      </c>
      <c r="G2024" s="580" t="s">
        <v>1161</v>
      </c>
      <c r="I2024" s="534" t="s">
        <v>8841</v>
      </c>
      <c r="J2024" t="s">
        <v>1162</v>
      </c>
    </row>
    <row r="2025" spans="1:10" customFormat="1" ht="38.25" x14ac:dyDescent="0.2">
      <c r="A2025" s="529" t="s">
        <v>8844</v>
      </c>
      <c r="B2025" s="530" t="s">
        <v>1164</v>
      </c>
      <c r="C2025" s="529" t="s">
        <v>641</v>
      </c>
      <c r="D2025" s="581">
        <v>14.74</v>
      </c>
      <c r="F2025" s="581">
        <v>14.74</v>
      </c>
      <c r="G2025" s="580" t="s">
        <v>1165</v>
      </c>
      <c r="I2025" s="534" t="s">
        <v>8843</v>
      </c>
      <c r="J2025" t="s">
        <v>1166</v>
      </c>
    </row>
    <row r="2026" spans="1:10" customFormat="1" ht="63.75" x14ac:dyDescent="0.2">
      <c r="A2026" s="529" t="s">
        <v>8846</v>
      </c>
      <c r="B2026" s="530" t="s">
        <v>1168</v>
      </c>
      <c r="C2026" s="529" t="s">
        <v>641</v>
      </c>
      <c r="D2026" s="581">
        <v>19.23</v>
      </c>
      <c r="F2026" s="581">
        <v>19.23</v>
      </c>
      <c r="G2026" s="580" t="s">
        <v>1169</v>
      </c>
      <c r="I2026" s="534" t="s">
        <v>8845</v>
      </c>
      <c r="J2026" t="s">
        <v>1170</v>
      </c>
    </row>
    <row r="2027" spans="1:10" customFormat="1" ht="38.25" x14ac:dyDescent="0.2">
      <c r="A2027" s="529" t="s">
        <v>8848</v>
      </c>
      <c r="B2027" s="530" t="s">
        <v>1172</v>
      </c>
      <c r="C2027" s="529" t="s">
        <v>641</v>
      </c>
      <c r="D2027" s="581">
        <v>120.36</v>
      </c>
      <c r="F2027" s="581">
        <v>120.36</v>
      </c>
      <c r="G2027" s="580" t="s">
        <v>1173</v>
      </c>
      <c r="I2027" s="534" t="s">
        <v>8847</v>
      </c>
      <c r="J2027" t="s">
        <v>1174</v>
      </c>
    </row>
    <row r="2028" spans="1:10" customFormat="1" ht="38.25" x14ac:dyDescent="0.2">
      <c r="A2028" s="529" t="s">
        <v>8850</v>
      </c>
      <c r="B2028" s="530" t="s">
        <v>1179</v>
      </c>
      <c r="C2028" s="529" t="s">
        <v>276</v>
      </c>
      <c r="D2028" s="581">
        <v>14.42</v>
      </c>
      <c r="F2028" s="581">
        <v>14.42</v>
      </c>
      <c r="G2028" s="580" t="s">
        <v>1180</v>
      </c>
      <c r="I2028" s="534" t="s">
        <v>8849</v>
      </c>
      <c r="J2028" t="s">
        <v>1181</v>
      </c>
    </row>
    <row r="2029" spans="1:10" customFormat="1" ht="51" x14ac:dyDescent="0.2">
      <c r="A2029" s="529" t="s">
        <v>8853</v>
      </c>
      <c r="B2029" s="530" t="s">
        <v>1183</v>
      </c>
      <c r="C2029" s="529" t="s">
        <v>276</v>
      </c>
      <c r="D2029" s="581">
        <v>10.87</v>
      </c>
      <c r="F2029" s="581">
        <v>10.87</v>
      </c>
      <c r="G2029" s="580" t="s">
        <v>8852</v>
      </c>
      <c r="I2029" s="534" t="s">
        <v>8851</v>
      </c>
      <c r="J2029" t="s">
        <v>1185</v>
      </c>
    </row>
    <row r="2030" spans="1:10" customFormat="1" ht="63.75" x14ac:dyDescent="0.2">
      <c r="A2030" s="529" t="s">
        <v>8855</v>
      </c>
      <c r="B2030" s="530" t="s">
        <v>1187</v>
      </c>
      <c r="C2030" s="529" t="s">
        <v>276</v>
      </c>
      <c r="D2030" s="581">
        <v>8.9700000000000006</v>
      </c>
      <c r="F2030" s="581">
        <v>8.9700000000000006</v>
      </c>
      <c r="G2030" s="580" t="s">
        <v>1188</v>
      </c>
      <c r="I2030" s="534" t="s">
        <v>8854</v>
      </c>
      <c r="J2030" t="s">
        <v>1189</v>
      </c>
    </row>
    <row r="2031" spans="1:10" customFormat="1" ht="38.25" x14ac:dyDescent="0.2">
      <c r="A2031" s="529" t="s">
        <v>8857</v>
      </c>
      <c r="B2031" s="530" t="s">
        <v>1191</v>
      </c>
      <c r="C2031" s="529" t="s">
        <v>276</v>
      </c>
      <c r="D2031" s="581">
        <v>5.42</v>
      </c>
      <c r="F2031" s="581">
        <v>5.42</v>
      </c>
      <c r="G2031" s="580" t="s">
        <v>1192</v>
      </c>
      <c r="I2031" s="534" t="s">
        <v>8856</v>
      </c>
      <c r="J2031" t="s">
        <v>1193</v>
      </c>
    </row>
    <row r="2032" spans="1:10" customFormat="1" ht="51" x14ac:dyDescent="0.2">
      <c r="A2032" s="529" t="s">
        <v>8859</v>
      </c>
      <c r="B2032" s="530" t="s">
        <v>1195</v>
      </c>
      <c r="C2032" s="529" t="s">
        <v>276</v>
      </c>
      <c r="D2032" s="581">
        <v>7.4</v>
      </c>
      <c r="F2032" s="581">
        <v>7.4</v>
      </c>
      <c r="G2032" s="580" t="s">
        <v>1196</v>
      </c>
      <c r="I2032" s="534" t="s">
        <v>8858</v>
      </c>
      <c r="J2032" t="s">
        <v>1197</v>
      </c>
    </row>
    <row r="2033" spans="1:10" customFormat="1" ht="114.75" x14ac:dyDescent="0.2">
      <c r="A2033" s="529" t="s">
        <v>8861</v>
      </c>
      <c r="B2033" s="530" t="s">
        <v>1199</v>
      </c>
      <c r="C2033" s="529" t="s">
        <v>276</v>
      </c>
      <c r="D2033" s="581">
        <v>16.03</v>
      </c>
      <c r="F2033" s="581">
        <v>16.03</v>
      </c>
      <c r="G2033" s="580" t="s">
        <v>1200</v>
      </c>
      <c r="I2033" s="534" t="s">
        <v>8860</v>
      </c>
      <c r="J2033" t="s">
        <v>1201</v>
      </c>
    </row>
    <row r="2034" spans="1:10" customFormat="1" ht="76.5" x14ac:dyDescent="0.2">
      <c r="A2034" s="529" t="s">
        <v>8863</v>
      </c>
      <c r="B2034" s="530" t="s">
        <v>1203</v>
      </c>
      <c r="C2034" s="529" t="s">
        <v>276</v>
      </c>
      <c r="D2034" s="581">
        <v>48.75</v>
      </c>
      <c r="F2034" s="581">
        <v>48.75</v>
      </c>
      <c r="G2034" s="580" t="s">
        <v>1204</v>
      </c>
      <c r="I2034" s="534" t="s">
        <v>8862</v>
      </c>
      <c r="J2034" t="s">
        <v>1205</v>
      </c>
    </row>
    <row r="2035" spans="1:10" customFormat="1" ht="25.5" x14ac:dyDescent="0.2">
      <c r="A2035" s="529" t="s">
        <v>8865</v>
      </c>
      <c r="B2035" s="530" t="s">
        <v>1207</v>
      </c>
      <c r="C2035" s="529" t="s">
        <v>276</v>
      </c>
      <c r="D2035" s="581">
        <v>29.38</v>
      </c>
      <c r="F2035" s="581">
        <v>29.38</v>
      </c>
      <c r="G2035" s="580" t="s">
        <v>1208</v>
      </c>
      <c r="I2035" s="534" t="s">
        <v>8864</v>
      </c>
      <c r="J2035" t="s">
        <v>1209</v>
      </c>
    </row>
    <row r="2036" spans="1:10" customFormat="1" ht="102" x14ac:dyDescent="0.2">
      <c r="A2036" s="529" t="s">
        <v>8867</v>
      </c>
      <c r="B2036" s="530" t="s">
        <v>1211</v>
      </c>
      <c r="C2036" s="529" t="s">
        <v>276</v>
      </c>
      <c r="D2036" s="581">
        <v>8.9700000000000006</v>
      </c>
      <c r="F2036" s="581">
        <v>8.9700000000000006</v>
      </c>
      <c r="G2036" s="580" t="s">
        <v>1212</v>
      </c>
      <c r="I2036" s="534" t="s">
        <v>8866</v>
      </c>
      <c r="J2036" t="s">
        <v>1213</v>
      </c>
    </row>
    <row r="2037" spans="1:10" customFormat="1" ht="114.75" x14ac:dyDescent="0.2">
      <c r="A2037" s="529" t="s">
        <v>8869</v>
      </c>
      <c r="B2037" s="530" t="s">
        <v>1215</v>
      </c>
      <c r="C2037" s="529" t="s">
        <v>641</v>
      </c>
      <c r="D2037" s="581">
        <v>6.41</v>
      </c>
      <c r="F2037" s="581">
        <v>6.41</v>
      </c>
      <c r="G2037" s="580" t="s">
        <v>1216</v>
      </c>
      <c r="I2037" s="534" t="s">
        <v>8868</v>
      </c>
      <c r="J2037" t="s">
        <v>1217</v>
      </c>
    </row>
    <row r="2038" spans="1:10" customFormat="1" ht="63.75" x14ac:dyDescent="0.2">
      <c r="A2038" s="529" t="s">
        <v>8871</v>
      </c>
      <c r="B2038" s="530" t="s">
        <v>1219</v>
      </c>
      <c r="C2038" s="529" t="s">
        <v>641</v>
      </c>
      <c r="D2038" s="581">
        <v>12.39</v>
      </c>
      <c r="F2038" s="581">
        <v>12.39</v>
      </c>
      <c r="G2038" s="580" t="s">
        <v>1220</v>
      </c>
      <c r="I2038" s="534" t="s">
        <v>8870</v>
      </c>
      <c r="J2038" t="s">
        <v>1221</v>
      </c>
    </row>
    <row r="2039" spans="1:10" customFormat="1" ht="38.25" x14ac:dyDescent="0.2">
      <c r="A2039" s="529" t="s">
        <v>8873</v>
      </c>
      <c r="B2039" s="530" t="s">
        <v>1226</v>
      </c>
      <c r="C2039" s="529" t="s">
        <v>276</v>
      </c>
      <c r="D2039" s="581">
        <v>30.45</v>
      </c>
      <c r="F2039" s="581">
        <v>30.45</v>
      </c>
      <c r="G2039" s="580" t="s">
        <v>1227</v>
      </c>
      <c r="I2039" s="534" t="s">
        <v>8872</v>
      </c>
      <c r="J2039" t="s">
        <v>1228</v>
      </c>
    </row>
    <row r="2040" spans="1:10" customFormat="1" ht="38.25" x14ac:dyDescent="0.2">
      <c r="A2040" s="529" t="s">
        <v>8875</v>
      </c>
      <c r="B2040" s="530" t="s">
        <v>1230</v>
      </c>
      <c r="C2040" s="529" t="s">
        <v>276</v>
      </c>
      <c r="D2040" s="581">
        <v>31.79</v>
      </c>
      <c r="F2040" s="581">
        <v>31.79</v>
      </c>
      <c r="G2040" s="580" t="s">
        <v>1231</v>
      </c>
      <c r="I2040" s="534" t="s">
        <v>8874</v>
      </c>
      <c r="J2040" t="s">
        <v>1232</v>
      </c>
    </row>
    <row r="2041" spans="1:10" customFormat="1" ht="51" x14ac:dyDescent="0.2">
      <c r="A2041" s="529" t="s">
        <v>8877</v>
      </c>
      <c r="B2041" s="530" t="s">
        <v>1234</v>
      </c>
      <c r="C2041" s="529" t="s">
        <v>276</v>
      </c>
      <c r="D2041" s="581">
        <v>19.23</v>
      </c>
      <c r="F2041" s="581">
        <v>19.23</v>
      </c>
      <c r="G2041" s="580" t="s">
        <v>1235</v>
      </c>
      <c r="I2041" s="534" t="s">
        <v>8876</v>
      </c>
      <c r="J2041" t="s">
        <v>1236</v>
      </c>
    </row>
    <row r="2042" spans="1:10" customFormat="1" ht="89.25" x14ac:dyDescent="0.2">
      <c r="A2042" s="529" t="s">
        <v>8879</v>
      </c>
      <c r="B2042" s="530" t="s">
        <v>1238</v>
      </c>
      <c r="C2042" s="529" t="s">
        <v>276</v>
      </c>
      <c r="D2042" s="581">
        <v>28.85</v>
      </c>
      <c r="F2042" s="581">
        <v>28.85</v>
      </c>
      <c r="G2042" s="580" t="s">
        <v>1239</v>
      </c>
      <c r="I2042" s="534" t="s">
        <v>8878</v>
      </c>
      <c r="J2042" t="s">
        <v>1240</v>
      </c>
    </row>
    <row r="2043" spans="1:10" customFormat="1" ht="153" x14ac:dyDescent="0.2">
      <c r="A2043" s="529" t="s">
        <v>8881</v>
      </c>
      <c r="B2043" s="530" t="s">
        <v>1242</v>
      </c>
      <c r="C2043" s="529" t="s">
        <v>276</v>
      </c>
      <c r="D2043" s="581">
        <v>24.58</v>
      </c>
      <c r="F2043" s="581">
        <v>24.58</v>
      </c>
      <c r="G2043" s="580" t="s">
        <v>1243</v>
      </c>
      <c r="I2043" s="534" t="s">
        <v>8880</v>
      </c>
      <c r="J2043" t="s">
        <v>1244</v>
      </c>
    </row>
    <row r="2044" spans="1:10" customFormat="1" ht="38.25" x14ac:dyDescent="0.2">
      <c r="A2044" s="529" t="s">
        <v>8883</v>
      </c>
      <c r="B2044" s="530" t="s">
        <v>1246</v>
      </c>
      <c r="C2044" s="529" t="s">
        <v>276</v>
      </c>
      <c r="D2044" s="581">
        <v>8.0299999999999994</v>
      </c>
      <c r="F2044" s="581">
        <v>8.0299999999999994</v>
      </c>
      <c r="G2044" s="580" t="s">
        <v>1247</v>
      </c>
      <c r="I2044" s="534" t="s">
        <v>8882</v>
      </c>
      <c r="J2044" t="s">
        <v>1248</v>
      </c>
    </row>
    <row r="2045" spans="1:10" customFormat="1" ht="51" x14ac:dyDescent="0.2">
      <c r="A2045" s="529" t="s">
        <v>8885</v>
      </c>
      <c r="B2045" s="530" t="s">
        <v>1250</v>
      </c>
      <c r="C2045" s="529" t="s">
        <v>276</v>
      </c>
      <c r="D2045" s="581">
        <v>33</v>
      </c>
      <c r="F2045" s="581">
        <v>33</v>
      </c>
      <c r="G2045" s="580" t="s">
        <v>1251</v>
      </c>
      <c r="I2045" s="534" t="s">
        <v>8884</v>
      </c>
      <c r="J2045" t="s">
        <v>1252</v>
      </c>
    </row>
    <row r="2046" spans="1:10" customFormat="1" ht="51" x14ac:dyDescent="0.2">
      <c r="A2046" s="529" t="s">
        <v>8887</v>
      </c>
      <c r="B2046" s="530" t="s">
        <v>1257</v>
      </c>
      <c r="C2046" s="529" t="s">
        <v>276</v>
      </c>
      <c r="D2046" s="581">
        <v>44.88</v>
      </c>
      <c r="F2046" s="581">
        <v>44.88</v>
      </c>
      <c r="G2046" s="580" t="s">
        <v>1258</v>
      </c>
      <c r="I2046" s="534" t="s">
        <v>8886</v>
      </c>
      <c r="J2046" t="s">
        <v>1259</v>
      </c>
    </row>
    <row r="2047" spans="1:10" customFormat="1" ht="51" x14ac:dyDescent="0.2">
      <c r="A2047" s="529" t="s">
        <v>8889</v>
      </c>
      <c r="B2047" s="530" t="s">
        <v>1261</v>
      </c>
      <c r="C2047" s="529" t="s">
        <v>276</v>
      </c>
      <c r="D2047" s="581">
        <v>16.03</v>
      </c>
      <c r="F2047" s="581">
        <v>16.03</v>
      </c>
      <c r="G2047" s="580" t="s">
        <v>1262</v>
      </c>
      <c r="I2047" s="534" t="s">
        <v>8888</v>
      </c>
      <c r="J2047" t="s">
        <v>1263</v>
      </c>
    </row>
    <row r="2048" spans="1:10" customFormat="1" ht="63.75" x14ac:dyDescent="0.2">
      <c r="A2048" s="529" t="s">
        <v>8891</v>
      </c>
      <c r="B2048" s="530" t="s">
        <v>1265</v>
      </c>
      <c r="C2048" s="529" t="s">
        <v>276</v>
      </c>
      <c r="D2048" s="581">
        <v>12.5</v>
      </c>
      <c r="F2048" s="581">
        <v>12.5</v>
      </c>
      <c r="G2048" s="580" t="s">
        <v>1266</v>
      </c>
      <c r="I2048" s="534" t="s">
        <v>8890</v>
      </c>
      <c r="J2048" t="s">
        <v>1267</v>
      </c>
    </row>
    <row r="2049" spans="1:10" customFormat="1" ht="76.5" x14ac:dyDescent="0.2">
      <c r="A2049" s="529" t="s">
        <v>8893</v>
      </c>
      <c r="B2049" s="530" t="s">
        <v>1269</v>
      </c>
      <c r="C2049" s="529" t="s">
        <v>276</v>
      </c>
      <c r="D2049" s="581">
        <v>9.08</v>
      </c>
      <c r="F2049" s="581">
        <v>9.08</v>
      </c>
      <c r="G2049" s="580" t="s">
        <v>1270</v>
      </c>
      <c r="I2049" s="534" t="s">
        <v>8892</v>
      </c>
      <c r="J2049" t="s">
        <v>1271</v>
      </c>
    </row>
    <row r="2050" spans="1:10" customFormat="1" ht="76.5" x14ac:dyDescent="0.2">
      <c r="A2050" s="529" t="s">
        <v>8895</v>
      </c>
      <c r="B2050" s="530" t="s">
        <v>1273</v>
      </c>
      <c r="C2050" s="529" t="s">
        <v>276</v>
      </c>
      <c r="D2050" s="581">
        <v>6.41</v>
      </c>
      <c r="F2050" s="581">
        <v>6.41</v>
      </c>
      <c r="G2050" s="580" t="s">
        <v>1274</v>
      </c>
      <c r="I2050" s="534" t="s">
        <v>8894</v>
      </c>
      <c r="J2050" t="s">
        <v>1275</v>
      </c>
    </row>
    <row r="2051" spans="1:10" customFormat="1" ht="89.25" x14ac:dyDescent="0.2">
      <c r="A2051" s="529" t="s">
        <v>8897</v>
      </c>
      <c r="B2051" s="530" t="s">
        <v>1277</v>
      </c>
      <c r="C2051" s="529" t="s">
        <v>276</v>
      </c>
      <c r="D2051" s="581">
        <v>24.04</v>
      </c>
      <c r="F2051" s="581">
        <v>24.04</v>
      </c>
      <c r="G2051" s="580" t="s">
        <v>1278</v>
      </c>
      <c r="I2051" s="534" t="s">
        <v>8896</v>
      </c>
      <c r="J2051" t="s">
        <v>1279</v>
      </c>
    </row>
    <row r="2052" spans="1:10" customFormat="1" ht="63.75" x14ac:dyDescent="0.2">
      <c r="A2052" s="529" t="s">
        <v>8899</v>
      </c>
      <c r="B2052" s="530" t="s">
        <v>1281</v>
      </c>
      <c r="C2052" s="529" t="s">
        <v>276</v>
      </c>
      <c r="D2052" s="581">
        <v>5.77</v>
      </c>
      <c r="F2052" s="581">
        <v>5.77</v>
      </c>
      <c r="G2052" s="580" t="s">
        <v>1282</v>
      </c>
      <c r="I2052" s="534" t="s">
        <v>8898</v>
      </c>
      <c r="J2052" t="s">
        <v>1283</v>
      </c>
    </row>
    <row r="2053" spans="1:10" customFormat="1" ht="76.5" x14ac:dyDescent="0.2">
      <c r="A2053" s="529" t="s">
        <v>8901</v>
      </c>
      <c r="B2053" s="530" t="s">
        <v>1285</v>
      </c>
      <c r="C2053" s="529" t="s">
        <v>276</v>
      </c>
      <c r="D2053" s="581">
        <v>13.46</v>
      </c>
      <c r="F2053" s="581">
        <v>13.46</v>
      </c>
      <c r="G2053" s="580" t="s">
        <v>1286</v>
      </c>
      <c r="I2053" s="534" t="s">
        <v>8900</v>
      </c>
      <c r="J2053" t="s">
        <v>1287</v>
      </c>
    </row>
    <row r="2054" spans="1:10" customFormat="1" ht="25.5" x14ac:dyDescent="0.2">
      <c r="A2054" s="529" t="s">
        <v>8903</v>
      </c>
      <c r="B2054" s="530" t="s">
        <v>1289</v>
      </c>
      <c r="C2054" s="529" t="s">
        <v>276</v>
      </c>
      <c r="D2054" s="581">
        <v>5.13</v>
      </c>
      <c r="F2054" s="581">
        <v>5.13</v>
      </c>
      <c r="G2054" s="580" t="s">
        <v>1290</v>
      </c>
      <c r="I2054" s="534" t="s">
        <v>8902</v>
      </c>
      <c r="J2054" t="s">
        <v>1291</v>
      </c>
    </row>
    <row r="2055" spans="1:10" customFormat="1" ht="51" x14ac:dyDescent="0.2">
      <c r="A2055" s="529" t="s">
        <v>8905</v>
      </c>
      <c r="B2055" s="530" t="s">
        <v>1296</v>
      </c>
      <c r="C2055" s="529" t="s">
        <v>276</v>
      </c>
      <c r="D2055" s="581">
        <v>5.29</v>
      </c>
      <c r="F2055" s="581">
        <v>5.29</v>
      </c>
      <c r="G2055" s="580" t="s">
        <v>1297</v>
      </c>
      <c r="I2055" s="534" t="s">
        <v>8904</v>
      </c>
      <c r="J2055" t="s">
        <v>1298</v>
      </c>
    </row>
    <row r="2056" spans="1:10" customFormat="1" ht="51" x14ac:dyDescent="0.2">
      <c r="A2056" s="529" t="s">
        <v>8907</v>
      </c>
      <c r="B2056" s="530" t="s">
        <v>1300</v>
      </c>
      <c r="C2056" s="529" t="s">
        <v>276</v>
      </c>
      <c r="D2056" s="581">
        <v>1.44</v>
      </c>
      <c r="F2056" s="581">
        <v>1.44</v>
      </c>
      <c r="G2056" s="580" t="s">
        <v>1301</v>
      </c>
      <c r="I2056" s="534" t="s">
        <v>8906</v>
      </c>
      <c r="J2056" t="s">
        <v>1302</v>
      </c>
    </row>
    <row r="2057" spans="1:10" customFormat="1" ht="25.5" x14ac:dyDescent="0.2">
      <c r="A2057" s="529" t="s">
        <v>8909</v>
      </c>
      <c r="B2057" s="530" t="s">
        <v>1304</v>
      </c>
      <c r="C2057" s="529" t="s">
        <v>276</v>
      </c>
      <c r="D2057" s="581">
        <v>2.15</v>
      </c>
      <c r="F2057" s="581">
        <v>2.15</v>
      </c>
      <c r="G2057" s="580" t="s">
        <v>1305</v>
      </c>
      <c r="I2057" s="534" t="s">
        <v>8908</v>
      </c>
      <c r="J2057" t="s">
        <v>1306</v>
      </c>
    </row>
    <row r="2058" spans="1:10" customFormat="1" ht="25.5" x14ac:dyDescent="0.2">
      <c r="A2058" s="529" t="s">
        <v>8911</v>
      </c>
      <c r="B2058" s="530" t="s">
        <v>1308</v>
      </c>
      <c r="C2058" s="529" t="s">
        <v>276</v>
      </c>
      <c r="D2058" s="581">
        <v>7.13</v>
      </c>
      <c r="F2058" s="581">
        <v>7.13</v>
      </c>
      <c r="G2058" s="580" t="s">
        <v>1309</v>
      </c>
      <c r="I2058" s="534" t="s">
        <v>8910</v>
      </c>
      <c r="J2058" t="s">
        <v>1310</v>
      </c>
    </row>
    <row r="2059" spans="1:10" customFormat="1" ht="76.5" x14ac:dyDescent="0.2">
      <c r="A2059" s="529" t="s">
        <v>8913</v>
      </c>
      <c r="B2059" s="530" t="s">
        <v>1315</v>
      </c>
      <c r="C2059" s="529" t="s">
        <v>8171</v>
      </c>
      <c r="D2059" s="581">
        <v>731.9</v>
      </c>
      <c r="F2059" s="581">
        <v>731.9</v>
      </c>
      <c r="G2059" s="580" t="s">
        <v>1316</v>
      </c>
      <c r="I2059" s="534" t="s">
        <v>8912</v>
      </c>
      <c r="J2059" t="s">
        <v>1317</v>
      </c>
    </row>
    <row r="2060" spans="1:10" customFormat="1" ht="76.5" x14ac:dyDescent="0.2">
      <c r="A2060" s="529" t="s">
        <v>8915</v>
      </c>
      <c r="B2060" s="530" t="s">
        <v>1319</v>
      </c>
      <c r="C2060" s="529" t="s">
        <v>8171</v>
      </c>
      <c r="D2060" s="581">
        <v>267.11</v>
      </c>
      <c r="F2060" s="581">
        <v>267.11</v>
      </c>
      <c r="G2060" s="580" t="s">
        <v>1320</v>
      </c>
      <c r="I2060" s="534" t="s">
        <v>8914</v>
      </c>
      <c r="J2060" t="s">
        <v>1321</v>
      </c>
    </row>
    <row r="2061" spans="1:10" customFormat="1" ht="76.5" x14ac:dyDescent="0.2">
      <c r="A2061" s="529" t="s">
        <v>8917</v>
      </c>
      <c r="B2061" s="530" t="s">
        <v>1323</v>
      </c>
      <c r="C2061" s="529" t="s">
        <v>641</v>
      </c>
      <c r="D2061" s="581">
        <v>9.6199999999999992</v>
      </c>
      <c r="F2061" s="581">
        <v>9.6199999999999992</v>
      </c>
      <c r="G2061" s="580" t="s">
        <v>1324</v>
      </c>
      <c r="I2061" s="534" t="s">
        <v>8916</v>
      </c>
      <c r="J2061" t="s">
        <v>1325</v>
      </c>
    </row>
    <row r="2062" spans="1:10" customFormat="1" ht="140.25" x14ac:dyDescent="0.2">
      <c r="A2062" s="529" t="s">
        <v>8919</v>
      </c>
      <c r="B2062" s="530" t="s">
        <v>1327</v>
      </c>
      <c r="C2062" s="529" t="s">
        <v>8171</v>
      </c>
      <c r="D2062" s="581">
        <v>166.14</v>
      </c>
      <c r="F2062" s="581">
        <v>166.14</v>
      </c>
      <c r="G2062" s="580" t="s">
        <v>1328</v>
      </c>
      <c r="I2062" s="534" t="s">
        <v>8918</v>
      </c>
      <c r="J2062" t="s">
        <v>1329</v>
      </c>
    </row>
    <row r="2063" spans="1:10" customFormat="1" ht="89.25" x14ac:dyDescent="0.2">
      <c r="A2063" s="529" t="s">
        <v>8921</v>
      </c>
      <c r="B2063" s="530" t="s">
        <v>1331</v>
      </c>
      <c r="C2063" s="529" t="s">
        <v>8171</v>
      </c>
      <c r="D2063" s="581">
        <v>26.71</v>
      </c>
      <c r="F2063" s="581">
        <v>26.71</v>
      </c>
      <c r="G2063" s="580" t="s">
        <v>1332</v>
      </c>
      <c r="I2063" s="534" t="s">
        <v>8920</v>
      </c>
      <c r="J2063" t="s">
        <v>1333</v>
      </c>
    </row>
    <row r="2064" spans="1:10" customFormat="1" ht="63.75" x14ac:dyDescent="0.2">
      <c r="A2064" s="529" t="s">
        <v>8923</v>
      </c>
      <c r="B2064" s="530" t="s">
        <v>1335</v>
      </c>
      <c r="C2064" s="529" t="s">
        <v>8171</v>
      </c>
      <c r="D2064" s="581">
        <v>26.71</v>
      </c>
      <c r="F2064" s="581">
        <v>26.71</v>
      </c>
      <c r="G2064" s="580" t="s">
        <v>1336</v>
      </c>
      <c r="I2064" s="534" t="s">
        <v>8922</v>
      </c>
      <c r="J2064" t="s">
        <v>1337</v>
      </c>
    </row>
    <row r="2065" spans="1:10" customFormat="1" ht="63.75" x14ac:dyDescent="0.2">
      <c r="A2065" s="529" t="s">
        <v>8925</v>
      </c>
      <c r="B2065" s="530" t="s">
        <v>1339</v>
      </c>
      <c r="C2065" s="529" t="s">
        <v>8171</v>
      </c>
      <c r="D2065" s="581">
        <v>26.71</v>
      </c>
      <c r="F2065" s="581">
        <v>26.71</v>
      </c>
      <c r="G2065" s="580" t="s">
        <v>1340</v>
      </c>
      <c r="I2065" s="534" t="s">
        <v>8924</v>
      </c>
      <c r="J2065" t="s">
        <v>1341</v>
      </c>
    </row>
    <row r="2066" spans="1:10" customFormat="1" ht="76.5" x14ac:dyDescent="0.2">
      <c r="A2066" s="529" t="s">
        <v>8927</v>
      </c>
      <c r="B2066" s="530" t="s">
        <v>1343</v>
      </c>
      <c r="C2066" s="529" t="s">
        <v>8171</v>
      </c>
      <c r="D2066" s="581">
        <v>10.69</v>
      </c>
      <c r="F2066" s="581">
        <v>10.69</v>
      </c>
      <c r="G2066" s="580" t="s">
        <v>1344</v>
      </c>
      <c r="I2066" s="534" t="s">
        <v>8926</v>
      </c>
      <c r="J2066" t="s">
        <v>1345</v>
      </c>
    </row>
    <row r="2067" spans="1:10" customFormat="1" ht="51" x14ac:dyDescent="0.2">
      <c r="A2067" s="529" t="s">
        <v>8929</v>
      </c>
      <c r="B2067" s="530" t="s">
        <v>1347</v>
      </c>
      <c r="C2067" s="529" t="s">
        <v>8171</v>
      </c>
      <c r="D2067" s="581">
        <v>24.04</v>
      </c>
      <c r="F2067" s="581">
        <v>24.04</v>
      </c>
      <c r="G2067" s="580" t="s">
        <v>1348</v>
      </c>
      <c r="I2067" s="534" t="s">
        <v>8928</v>
      </c>
      <c r="J2067" t="s">
        <v>1349</v>
      </c>
    </row>
    <row r="2068" spans="1:10" customFormat="1" ht="38.25" x14ac:dyDescent="0.2">
      <c r="A2068" s="529" t="s">
        <v>8931</v>
      </c>
      <c r="B2068" s="530" t="s">
        <v>1351</v>
      </c>
      <c r="C2068" s="529" t="s">
        <v>8171</v>
      </c>
      <c r="D2068" s="581">
        <v>74.790000000000006</v>
      </c>
      <c r="F2068" s="581">
        <v>74.790000000000006</v>
      </c>
      <c r="G2068" s="580" t="s">
        <v>1352</v>
      </c>
      <c r="I2068" s="534" t="s">
        <v>8930</v>
      </c>
      <c r="J2068" t="s">
        <v>1353</v>
      </c>
    </row>
    <row r="2069" spans="1:10" customFormat="1" ht="38.25" x14ac:dyDescent="0.2">
      <c r="A2069" s="529" t="s">
        <v>8933</v>
      </c>
      <c r="B2069" s="530" t="s">
        <v>1355</v>
      </c>
      <c r="C2069" s="529" t="s">
        <v>8171</v>
      </c>
      <c r="D2069" s="581">
        <v>106.85</v>
      </c>
      <c r="F2069" s="581">
        <v>106.85</v>
      </c>
      <c r="G2069" s="580" t="s">
        <v>1356</v>
      </c>
      <c r="I2069" s="534" t="s">
        <v>8932</v>
      </c>
      <c r="J2069" t="s">
        <v>1357</v>
      </c>
    </row>
    <row r="2070" spans="1:10" customFormat="1" ht="25.5" x14ac:dyDescent="0.2">
      <c r="A2070" s="529" t="s">
        <v>8935</v>
      </c>
      <c r="B2070" s="530" t="s">
        <v>1359</v>
      </c>
      <c r="C2070" s="529" t="s">
        <v>8171</v>
      </c>
      <c r="D2070" s="581">
        <v>106.85</v>
      </c>
      <c r="F2070" s="581">
        <v>106.85</v>
      </c>
      <c r="G2070" s="580" t="s">
        <v>1360</v>
      </c>
      <c r="I2070" s="534" t="s">
        <v>8934</v>
      </c>
      <c r="J2070" t="s">
        <v>1361</v>
      </c>
    </row>
    <row r="2071" spans="1:10" customFormat="1" ht="204" x14ac:dyDescent="0.2">
      <c r="A2071" s="529" t="s">
        <v>8937</v>
      </c>
      <c r="B2071" s="530" t="s">
        <v>1367</v>
      </c>
      <c r="C2071" s="529" t="s">
        <v>8171</v>
      </c>
      <c r="D2071" s="581">
        <v>1302.19</v>
      </c>
      <c r="F2071" s="581">
        <v>1302.19</v>
      </c>
      <c r="G2071" s="580" t="s">
        <v>1368</v>
      </c>
      <c r="I2071" s="534" t="s">
        <v>8936</v>
      </c>
      <c r="J2071" t="s">
        <v>1369</v>
      </c>
    </row>
    <row r="2072" spans="1:10" customFormat="1" ht="76.5" x14ac:dyDescent="0.2">
      <c r="A2072" s="529" t="s">
        <v>8939</v>
      </c>
      <c r="B2072" s="530" t="s">
        <v>1371</v>
      </c>
      <c r="C2072" s="529" t="s">
        <v>641</v>
      </c>
      <c r="D2072" s="581">
        <v>10.62</v>
      </c>
      <c r="F2072" s="581">
        <v>10.62</v>
      </c>
      <c r="G2072" s="580" t="s">
        <v>1372</v>
      </c>
      <c r="I2072" s="534" t="s">
        <v>8938</v>
      </c>
      <c r="J2072" t="s">
        <v>1373</v>
      </c>
    </row>
    <row r="2073" spans="1:10" customFormat="1" ht="38.25" x14ac:dyDescent="0.2">
      <c r="A2073" s="529" t="s">
        <v>8941</v>
      </c>
      <c r="B2073" s="530" t="s">
        <v>1378</v>
      </c>
      <c r="C2073" s="529" t="s">
        <v>8171</v>
      </c>
      <c r="D2073" s="581">
        <v>21.37</v>
      </c>
      <c r="F2073" s="581">
        <v>21.37</v>
      </c>
      <c r="G2073" s="580" t="s">
        <v>1379</v>
      </c>
      <c r="I2073" s="534" t="s">
        <v>8940</v>
      </c>
      <c r="J2073" t="s">
        <v>1380</v>
      </c>
    </row>
    <row r="2074" spans="1:10" customFormat="1" ht="76.5" x14ac:dyDescent="0.2">
      <c r="A2074" s="529" t="s">
        <v>8943</v>
      </c>
      <c r="B2074" s="530" t="s">
        <v>1382</v>
      </c>
      <c r="C2074" s="529" t="s">
        <v>641</v>
      </c>
      <c r="D2074" s="581">
        <v>37.39</v>
      </c>
      <c r="F2074" s="581">
        <v>37.39</v>
      </c>
      <c r="G2074" s="580" t="s">
        <v>1383</v>
      </c>
      <c r="I2074" s="534" t="s">
        <v>8942</v>
      </c>
      <c r="J2074" t="s">
        <v>1384</v>
      </c>
    </row>
    <row r="2075" spans="1:10" customFormat="1" ht="76.5" x14ac:dyDescent="0.2">
      <c r="A2075" s="529" t="s">
        <v>8945</v>
      </c>
      <c r="B2075" s="530" t="s">
        <v>1386</v>
      </c>
      <c r="C2075" s="529" t="s">
        <v>8171</v>
      </c>
      <c r="D2075" s="581">
        <v>11.22</v>
      </c>
      <c r="F2075" s="581">
        <v>11.22</v>
      </c>
      <c r="G2075" s="580" t="s">
        <v>1387</v>
      </c>
      <c r="I2075" s="534" t="s">
        <v>8944</v>
      </c>
      <c r="J2075" t="s">
        <v>1388</v>
      </c>
    </row>
    <row r="2076" spans="1:10" customFormat="1" ht="25.5" x14ac:dyDescent="0.2">
      <c r="A2076" s="529" t="s">
        <v>8947</v>
      </c>
      <c r="B2076" s="530" t="s">
        <v>1390</v>
      </c>
      <c r="C2076" s="529" t="s">
        <v>8171</v>
      </c>
      <c r="D2076" s="581">
        <v>21.8</v>
      </c>
      <c r="F2076" s="581">
        <v>21.8</v>
      </c>
      <c r="G2076" s="580" t="s">
        <v>1391</v>
      </c>
      <c r="I2076" s="534" t="s">
        <v>8946</v>
      </c>
      <c r="J2076" t="s">
        <v>1392</v>
      </c>
    </row>
    <row r="2077" spans="1:10" customFormat="1" ht="242.25" x14ac:dyDescent="0.2">
      <c r="A2077" s="529" t="s">
        <v>8950</v>
      </c>
      <c r="B2077" s="530" t="s">
        <v>8949</v>
      </c>
      <c r="C2077" s="529" t="s">
        <v>276</v>
      </c>
      <c r="D2077" s="581">
        <v>95.52</v>
      </c>
      <c r="F2077" s="581">
        <v>95.52</v>
      </c>
      <c r="G2077" s="580" t="s">
        <v>1403</v>
      </c>
      <c r="I2077" s="534" t="s">
        <v>8948</v>
      </c>
      <c r="J2077" t="s">
        <v>1404</v>
      </c>
    </row>
    <row r="2078" spans="1:10" customFormat="1" ht="242.25" x14ac:dyDescent="0.2">
      <c r="A2078" s="529" t="s">
        <v>8953</v>
      </c>
      <c r="B2078" s="530" t="s">
        <v>8952</v>
      </c>
      <c r="C2078" s="529" t="s">
        <v>276</v>
      </c>
      <c r="D2078" s="581">
        <v>103.85</v>
      </c>
      <c r="F2078" s="581">
        <v>103.85</v>
      </c>
      <c r="G2078" s="580" t="s">
        <v>1407</v>
      </c>
      <c r="I2078" s="534" t="s">
        <v>8951</v>
      </c>
      <c r="J2078" t="s">
        <v>1408</v>
      </c>
    </row>
    <row r="2079" spans="1:10" customFormat="1" ht="267.75" x14ac:dyDescent="0.2">
      <c r="A2079" s="529" t="s">
        <v>8956</v>
      </c>
      <c r="B2079" s="530" t="s">
        <v>8955</v>
      </c>
      <c r="C2079" s="529" t="s">
        <v>276</v>
      </c>
      <c r="D2079" s="581">
        <v>94.24</v>
      </c>
      <c r="F2079" s="581">
        <v>94.24</v>
      </c>
      <c r="G2079" s="580" t="s">
        <v>1411</v>
      </c>
      <c r="I2079" s="534" t="s">
        <v>8954</v>
      </c>
      <c r="J2079" t="s">
        <v>1412</v>
      </c>
    </row>
    <row r="2080" spans="1:10" customFormat="1" ht="204" x14ac:dyDescent="0.2">
      <c r="A2080" s="529" t="s">
        <v>8958</v>
      </c>
      <c r="B2080" s="530" t="s">
        <v>1418</v>
      </c>
      <c r="C2080" s="529" t="s">
        <v>276</v>
      </c>
      <c r="D2080" s="581">
        <v>98.3</v>
      </c>
      <c r="F2080" s="581">
        <v>98.3</v>
      </c>
      <c r="G2080" s="580" t="s">
        <v>1419</v>
      </c>
      <c r="I2080" s="534" t="s">
        <v>8957</v>
      </c>
      <c r="J2080" t="s">
        <v>1420</v>
      </c>
    </row>
    <row r="2081" spans="1:10" customFormat="1" ht="204" x14ac:dyDescent="0.2">
      <c r="A2081" s="529" t="s">
        <v>8960</v>
      </c>
      <c r="B2081" s="530" t="s">
        <v>1422</v>
      </c>
      <c r="C2081" s="529" t="s">
        <v>276</v>
      </c>
      <c r="D2081" s="581">
        <v>144.24</v>
      </c>
      <c r="F2081" s="581">
        <v>144.24</v>
      </c>
      <c r="G2081" s="580" t="s">
        <v>1423</v>
      </c>
      <c r="I2081" s="534" t="s">
        <v>8959</v>
      </c>
      <c r="J2081" t="s">
        <v>1424</v>
      </c>
    </row>
    <row r="2082" spans="1:10" customFormat="1" ht="76.5" x14ac:dyDescent="0.2">
      <c r="A2082" s="529" t="s">
        <v>8962</v>
      </c>
      <c r="B2082" s="530" t="s">
        <v>1426</v>
      </c>
      <c r="C2082" s="529" t="s">
        <v>276</v>
      </c>
      <c r="D2082" s="581">
        <v>8.5500000000000007</v>
      </c>
      <c r="F2082" s="581">
        <v>8.5500000000000007</v>
      </c>
      <c r="G2082" s="580" t="s">
        <v>1427</v>
      </c>
      <c r="I2082" s="534" t="s">
        <v>8961</v>
      </c>
      <c r="J2082" t="s">
        <v>1428</v>
      </c>
    </row>
    <row r="2083" spans="1:10" customFormat="1" ht="51" x14ac:dyDescent="0.2">
      <c r="A2083" s="529" t="s">
        <v>8964</v>
      </c>
      <c r="B2083" s="530" t="s">
        <v>1430</v>
      </c>
      <c r="C2083" s="529" t="s">
        <v>276</v>
      </c>
      <c r="D2083" s="581">
        <v>74.790000000000006</v>
      </c>
      <c r="F2083" s="581">
        <v>74.790000000000006</v>
      </c>
      <c r="G2083" s="580" t="s">
        <v>1431</v>
      </c>
      <c r="I2083" s="534" t="s">
        <v>8963</v>
      </c>
      <c r="J2083" t="s">
        <v>1432</v>
      </c>
    </row>
    <row r="2084" spans="1:10" customFormat="1" ht="51" x14ac:dyDescent="0.2">
      <c r="A2084" s="529" t="s">
        <v>8966</v>
      </c>
      <c r="B2084" s="530" t="s">
        <v>1434</v>
      </c>
      <c r="C2084" s="529" t="s">
        <v>276</v>
      </c>
      <c r="D2084" s="581">
        <v>7.6</v>
      </c>
      <c r="F2084" s="581">
        <v>7.6</v>
      </c>
      <c r="G2084" s="580" t="s">
        <v>1435</v>
      </c>
      <c r="I2084" s="534" t="s">
        <v>8965</v>
      </c>
      <c r="J2084" t="s">
        <v>1436</v>
      </c>
    </row>
    <row r="2085" spans="1:10" customFormat="1" ht="51" x14ac:dyDescent="0.2">
      <c r="A2085" s="529" t="s">
        <v>8968</v>
      </c>
      <c r="B2085" s="530" t="s">
        <v>1438</v>
      </c>
      <c r="C2085" s="529" t="s">
        <v>276</v>
      </c>
      <c r="D2085" s="581">
        <v>1.82</v>
      </c>
      <c r="F2085" s="581">
        <v>1.82</v>
      </c>
      <c r="G2085" s="580" t="s">
        <v>1439</v>
      </c>
      <c r="I2085" s="534" t="s">
        <v>8967</v>
      </c>
      <c r="J2085" t="s">
        <v>1440</v>
      </c>
    </row>
    <row r="2086" spans="1:10" customFormat="1" ht="51" x14ac:dyDescent="0.2">
      <c r="A2086" s="529" t="s">
        <v>8970</v>
      </c>
      <c r="B2086" s="530" t="s">
        <v>1442</v>
      </c>
      <c r="C2086" s="529" t="s">
        <v>276</v>
      </c>
      <c r="D2086" s="581">
        <v>6.48</v>
      </c>
      <c r="F2086" s="581">
        <v>6.48</v>
      </c>
      <c r="G2086" s="580" t="s">
        <v>1443</v>
      </c>
      <c r="I2086" s="534" t="s">
        <v>8969</v>
      </c>
      <c r="J2086" t="s">
        <v>1444</v>
      </c>
    </row>
    <row r="2087" spans="1:10" customFormat="1" ht="25.5" x14ac:dyDescent="0.2">
      <c r="A2087" s="529" t="s">
        <v>8972</v>
      </c>
      <c r="B2087" s="530" t="s">
        <v>1446</v>
      </c>
      <c r="C2087" s="529" t="s">
        <v>276</v>
      </c>
      <c r="D2087" s="581">
        <v>2.99</v>
      </c>
      <c r="F2087" s="581">
        <v>2.99</v>
      </c>
      <c r="G2087" s="580" t="s">
        <v>1447</v>
      </c>
      <c r="I2087" s="534" t="s">
        <v>8971</v>
      </c>
      <c r="J2087" t="s">
        <v>1448</v>
      </c>
    </row>
    <row r="2088" spans="1:10" customFormat="1" ht="89.25" x14ac:dyDescent="0.2">
      <c r="A2088" s="529" t="s">
        <v>8974</v>
      </c>
      <c r="B2088" s="530" t="s">
        <v>1450</v>
      </c>
      <c r="C2088" s="529" t="s">
        <v>276</v>
      </c>
      <c r="D2088" s="581">
        <v>2.99</v>
      </c>
      <c r="F2088" s="581">
        <v>2.99</v>
      </c>
      <c r="G2088" s="580" t="s">
        <v>1451</v>
      </c>
      <c r="I2088" s="534" t="s">
        <v>8973</v>
      </c>
      <c r="J2088" t="s">
        <v>1452</v>
      </c>
    </row>
    <row r="2089" spans="1:10" customFormat="1" ht="89.25" x14ac:dyDescent="0.2">
      <c r="A2089" s="529" t="s">
        <v>8976</v>
      </c>
      <c r="B2089" s="530" t="s">
        <v>1454</v>
      </c>
      <c r="C2089" s="529" t="s">
        <v>276</v>
      </c>
      <c r="D2089" s="581">
        <v>104</v>
      </c>
      <c r="F2089" s="581">
        <v>104</v>
      </c>
      <c r="G2089" s="580" t="s">
        <v>1455</v>
      </c>
      <c r="I2089" s="534" t="s">
        <v>8975</v>
      </c>
      <c r="J2089" t="s">
        <v>1456</v>
      </c>
    </row>
    <row r="2090" spans="1:10" customFormat="1" ht="38.25" x14ac:dyDescent="0.2">
      <c r="A2090" s="529" t="s">
        <v>8978</v>
      </c>
      <c r="B2090" s="530" t="s">
        <v>1461</v>
      </c>
      <c r="C2090" s="529" t="s">
        <v>276</v>
      </c>
      <c r="D2090" s="581">
        <v>278.3</v>
      </c>
      <c r="F2090" s="581">
        <v>278.3</v>
      </c>
      <c r="G2090" s="580" t="s">
        <v>1462</v>
      </c>
      <c r="I2090" s="534" t="s">
        <v>8977</v>
      </c>
      <c r="J2090" t="s">
        <v>1463</v>
      </c>
    </row>
    <row r="2091" spans="1:10" customFormat="1" ht="51" x14ac:dyDescent="0.2">
      <c r="A2091" s="529" t="s">
        <v>8980</v>
      </c>
      <c r="B2091" s="530" t="s">
        <v>1465</v>
      </c>
      <c r="C2091" s="529" t="s">
        <v>276</v>
      </c>
      <c r="D2091" s="581">
        <v>314.2</v>
      </c>
      <c r="F2091" s="581">
        <v>314.2</v>
      </c>
      <c r="G2091" s="580" t="s">
        <v>1466</v>
      </c>
      <c r="I2091" s="534" t="s">
        <v>8979</v>
      </c>
      <c r="J2091" t="s">
        <v>1467</v>
      </c>
    </row>
    <row r="2092" spans="1:10" customFormat="1" ht="63.75" x14ac:dyDescent="0.2">
      <c r="A2092" s="529" t="s">
        <v>8982</v>
      </c>
      <c r="B2092" s="530" t="s">
        <v>1469</v>
      </c>
      <c r="C2092" s="529" t="s">
        <v>276</v>
      </c>
      <c r="D2092" s="581">
        <v>225.59</v>
      </c>
      <c r="F2092" s="581">
        <v>225.59</v>
      </c>
      <c r="G2092" s="580" t="s">
        <v>1470</v>
      </c>
      <c r="I2092" s="534" t="s">
        <v>8981</v>
      </c>
      <c r="J2092" t="s">
        <v>1471</v>
      </c>
    </row>
    <row r="2093" spans="1:10" customFormat="1" ht="63.75" x14ac:dyDescent="0.2">
      <c r="A2093" s="529" t="s">
        <v>8984</v>
      </c>
      <c r="B2093" s="530" t="s">
        <v>1473</v>
      </c>
      <c r="C2093" s="529" t="s">
        <v>276</v>
      </c>
      <c r="D2093" s="581">
        <v>156.85</v>
      </c>
      <c r="F2093" s="581">
        <v>156.85</v>
      </c>
      <c r="G2093" s="580" t="s">
        <v>1474</v>
      </c>
      <c r="I2093" s="534" t="s">
        <v>8983</v>
      </c>
      <c r="J2093" t="s">
        <v>1475</v>
      </c>
    </row>
    <row r="2094" spans="1:10" customFormat="1" ht="76.5" x14ac:dyDescent="0.2">
      <c r="A2094" s="529" t="s">
        <v>8986</v>
      </c>
      <c r="B2094" s="530" t="s">
        <v>1480</v>
      </c>
      <c r="C2094" s="529" t="s">
        <v>276</v>
      </c>
      <c r="D2094" s="581">
        <v>8.6300000000000008</v>
      </c>
      <c r="F2094" s="581">
        <v>8.6300000000000008</v>
      </c>
      <c r="G2094" s="580" t="s">
        <v>1481</v>
      </c>
      <c r="I2094" s="534" t="s">
        <v>8985</v>
      </c>
      <c r="J2094" t="s">
        <v>1482</v>
      </c>
    </row>
    <row r="2095" spans="1:10" customFormat="1" ht="63.75" x14ac:dyDescent="0.2">
      <c r="A2095" s="529" t="s">
        <v>8988</v>
      </c>
      <c r="B2095" s="530" t="s">
        <v>1484</v>
      </c>
      <c r="C2095" s="529" t="s">
        <v>8171</v>
      </c>
      <c r="D2095" s="581">
        <v>19.04</v>
      </c>
      <c r="F2095" s="581">
        <v>19.04</v>
      </c>
      <c r="G2095" s="580" t="s">
        <v>1485</v>
      </c>
      <c r="I2095" s="534" t="s">
        <v>8987</v>
      </c>
      <c r="J2095" t="s">
        <v>1486</v>
      </c>
    </row>
    <row r="2096" spans="1:10" customFormat="1" ht="38.25" x14ac:dyDescent="0.2">
      <c r="A2096" s="529" t="s">
        <v>8991</v>
      </c>
      <c r="B2096" s="530" t="s">
        <v>1488</v>
      </c>
      <c r="C2096" s="529" t="s">
        <v>276</v>
      </c>
      <c r="D2096" s="581">
        <v>59.38</v>
      </c>
      <c r="F2096" s="581">
        <v>59.38</v>
      </c>
      <c r="G2096" s="580" t="s">
        <v>1489</v>
      </c>
      <c r="I2096" s="534" t="s">
        <v>8989</v>
      </c>
      <c r="J2096" t="s">
        <v>1490</v>
      </c>
    </row>
    <row r="2097" spans="1:10" customFormat="1" ht="38.25" x14ac:dyDescent="0.2">
      <c r="A2097" s="529" t="s">
        <v>8994</v>
      </c>
      <c r="B2097" s="530" t="s">
        <v>1492</v>
      </c>
      <c r="C2097" s="529" t="s">
        <v>276</v>
      </c>
      <c r="D2097" s="581">
        <v>73.75</v>
      </c>
      <c r="F2097" s="581">
        <v>73.75</v>
      </c>
      <c r="G2097" s="580" t="s">
        <v>1493</v>
      </c>
      <c r="I2097" s="534" t="s">
        <v>8992</v>
      </c>
      <c r="J2097" t="s">
        <v>1494</v>
      </c>
    </row>
    <row r="2098" spans="1:10" customFormat="1" ht="25.5" x14ac:dyDescent="0.2">
      <c r="A2098" s="529" t="s">
        <v>8996</v>
      </c>
      <c r="B2098" s="530" t="s">
        <v>1496</v>
      </c>
      <c r="C2098" s="529" t="s">
        <v>641</v>
      </c>
      <c r="D2098" s="581">
        <v>21.2</v>
      </c>
      <c r="F2098" s="581">
        <v>21.2</v>
      </c>
      <c r="G2098" s="580" t="s">
        <v>1497</v>
      </c>
      <c r="I2098" s="534" t="s">
        <v>8995</v>
      </c>
      <c r="J2098" t="s">
        <v>1498</v>
      </c>
    </row>
    <row r="2099" spans="1:10" customFormat="1" ht="25.5" x14ac:dyDescent="0.2">
      <c r="A2099" s="529" t="s">
        <v>8998</v>
      </c>
      <c r="B2099" s="530" t="s">
        <v>1500</v>
      </c>
      <c r="C2099" s="529" t="s">
        <v>641</v>
      </c>
      <c r="D2099" s="581">
        <v>33.01</v>
      </c>
      <c r="F2099" s="581">
        <v>33.01</v>
      </c>
      <c r="G2099" s="580" t="s">
        <v>1501</v>
      </c>
      <c r="I2099" s="534" t="s">
        <v>8997</v>
      </c>
      <c r="J2099" t="s">
        <v>1502</v>
      </c>
    </row>
    <row r="2100" spans="1:10" customFormat="1" ht="51" x14ac:dyDescent="0.2">
      <c r="A2100" s="529" t="s">
        <v>9000</v>
      </c>
      <c r="B2100" s="530" t="s">
        <v>1510</v>
      </c>
      <c r="C2100" s="529" t="s">
        <v>641</v>
      </c>
      <c r="D2100" s="581">
        <v>1.37</v>
      </c>
      <c r="F2100" s="581">
        <v>1.37</v>
      </c>
      <c r="G2100" s="580" t="s">
        <v>1511</v>
      </c>
      <c r="I2100" s="534" t="s">
        <v>8999</v>
      </c>
      <c r="J2100" t="s">
        <v>1512</v>
      </c>
    </row>
    <row r="2101" spans="1:10" customFormat="1" ht="63.75" x14ac:dyDescent="0.2">
      <c r="A2101" s="529" t="s">
        <v>9002</v>
      </c>
      <c r="B2101" s="530" t="s">
        <v>1514</v>
      </c>
      <c r="C2101" s="529" t="s">
        <v>641</v>
      </c>
      <c r="D2101" s="581">
        <v>6.05</v>
      </c>
      <c r="F2101" s="581">
        <v>6.05</v>
      </c>
      <c r="G2101" s="580" t="s">
        <v>1515</v>
      </c>
      <c r="I2101" s="534" t="s">
        <v>9001</v>
      </c>
      <c r="J2101" t="s">
        <v>1516</v>
      </c>
    </row>
    <row r="2102" spans="1:10" customFormat="1" ht="63.75" x14ac:dyDescent="0.2">
      <c r="A2102" s="529" t="s">
        <v>9004</v>
      </c>
      <c r="B2102" s="530" t="s">
        <v>1518</v>
      </c>
      <c r="C2102" s="529" t="s">
        <v>641</v>
      </c>
      <c r="D2102" s="581">
        <v>7.42</v>
      </c>
      <c r="F2102" s="581">
        <v>7.42</v>
      </c>
      <c r="G2102" s="580" t="s">
        <v>1519</v>
      </c>
      <c r="I2102" s="534" t="s">
        <v>9003</v>
      </c>
      <c r="J2102" t="s">
        <v>1520</v>
      </c>
    </row>
    <row r="2103" spans="1:10" customFormat="1" ht="63.75" x14ac:dyDescent="0.2">
      <c r="A2103" s="529" t="s">
        <v>9006</v>
      </c>
      <c r="B2103" s="530" t="s">
        <v>1522</v>
      </c>
      <c r="C2103" s="529" t="s">
        <v>641</v>
      </c>
      <c r="D2103" s="581">
        <v>8.73</v>
      </c>
      <c r="F2103" s="581">
        <v>8.73</v>
      </c>
      <c r="G2103" s="580" t="s">
        <v>1523</v>
      </c>
      <c r="I2103" s="534" t="s">
        <v>9005</v>
      </c>
      <c r="J2103" t="s">
        <v>1524</v>
      </c>
    </row>
    <row r="2104" spans="1:10" customFormat="1" ht="38.25" x14ac:dyDescent="0.2">
      <c r="A2104" s="529" t="s">
        <v>9008</v>
      </c>
      <c r="B2104" s="530" t="s">
        <v>1526</v>
      </c>
      <c r="C2104" s="529" t="s">
        <v>8171</v>
      </c>
      <c r="D2104" s="581">
        <v>24</v>
      </c>
      <c r="F2104" s="581">
        <v>24</v>
      </c>
      <c r="G2104" s="580" t="s">
        <v>1527</v>
      </c>
      <c r="I2104" s="534" t="s">
        <v>9007</v>
      </c>
      <c r="J2104" t="s">
        <v>1528</v>
      </c>
    </row>
    <row r="2105" spans="1:10" customFormat="1" ht="76.5" x14ac:dyDescent="0.2">
      <c r="A2105" s="529" t="s">
        <v>9010</v>
      </c>
      <c r="B2105" s="530" t="s">
        <v>1534</v>
      </c>
      <c r="C2105" s="529" t="s">
        <v>8171</v>
      </c>
      <c r="D2105" s="581">
        <v>12.3</v>
      </c>
      <c r="F2105" s="581">
        <v>12.3</v>
      </c>
      <c r="G2105" s="580" t="s">
        <v>1535</v>
      </c>
      <c r="I2105" s="534" t="s">
        <v>9009</v>
      </c>
      <c r="J2105" t="s">
        <v>1536</v>
      </c>
    </row>
    <row r="2106" spans="1:10" customFormat="1" ht="76.5" x14ac:dyDescent="0.2">
      <c r="A2106" s="529" t="s">
        <v>9012</v>
      </c>
      <c r="B2106" s="530" t="s">
        <v>1538</v>
      </c>
      <c r="C2106" s="529" t="s">
        <v>8171</v>
      </c>
      <c r="D2106" s="581">
        <v>12.3</v>
      </c>
      <c r="F2106" s="581">
        <v>12.3</v>
      </c>
      <c r="G2106" s="580" t="s">
        <v>1539</v>
      </c>
      <c r="I2106" s="534" t="s">
        <v>9011</v>
      </c>
      <c r="J2106" t="s">
        <v>1540</v>
      </c>
    </row>
    <row r="2107" spans="1:10" customFormat="1" ht="76.5" x14ac:dyDescent="0.2">
      <c r="A2107" s="529" t="s">
        <v>9014</v>
      </c>
      <c r="B2107" s="530" t="s">
        <v>1542</v>
      </c>
      <c r="C2107" s="529" t="s">
        <v>8171</v>
      </c>
      <c r="D2107" s="581">
        <v>13.4</v>
      </c>
      <c r="F2107" s="581">
        <v>13.4</v>
      </c>
      <c r="G2107" s="580" t="s">
        <v>1543</v>
      </c>
      <c r="I2107" s="534" t="s">
        <v>9013</v>
      </c>
      <c r="J2107" t="s">
        <v>1544</v>
      </c>
    </row>
    <row r="2108" spans="1:10" customFormat="1" ht="76.5" x14ac:dyDescent="0.2">
      <c r="A2108" s="529" t="s">
        <v>9016</v>
      </c>
      <c r="B2108" s="530" t="s">
        <v>1546</v>
      </c>
      <c r="C2108" s="529" t="s">
        <v>8171</v>
      </c>
      <c r="D2108" s="581">
        <v>13.4</v>
      </c>
      <c r="F2108" s="581">
        <v>13.4</v>
      </c>
      <c r="G2108" s="580" t="s">
        <v>1547</v>
      </c>
      <c r="I2108" s="534" t="s">
        <v>9015</v>
      </c>
      <c r="J2108" t="s">
        <v>1548</v>
      </c>
    </row>
    <row r="2109" spans="1:10" customFormat="1" ht="127.5" x14ac:dyDescent="0.2">
      <c r="A2109" s="529" t="s">
        <v>9019</v>
      </c>
      <c r="B2109" s="530" t="s">
        <v>9018</v>
      </c>
      <c r="C2109" s="529" t="s">
        <v>641</v>
      </c>
      <c r="D2109" s="581">
        <v>3.91</v>
      </c>
      <c r="F2109" s="581">
        <v>3.91</v>
      </c>
      <c r="G2109" s="580" t="s">
        <v>1551</v>
      </c>
      <c r="I2109" s="534" t="s">
        <v>9017</v>
      </c>
      <c r="J2109" t="s">
        <v>1552</v>
      </c>
    </row>
    <row r="2110" spans="1:10" customFormat="1" ht="127.5" x14ac:dyDescent="0.2">
      <c r="A2110" s="529" t="s">
        <v>9022</v>
      </c>
      <c r="B2110" s="530" t="s">
        <v>9021</v>
      </c>
      <c r="C2110" s="529" t="s">
        <v>641</v>
      </c>
      <c r="D2110" s="581">
        <v>21.04</v>
      </c>
      <c r="F2110" s="581">
        <v>21.04</v>
      </c>
      <c r="G2110" s="580" t="s">
        <v>1555</v>
      </c>
      <c r="I2110" s="534" t="s">
        <v>9020</v>
      </c>
      <c r="J2110" t="s">
        <v>1556</v>
      </c>
    </row>
    <row r="2111" spans="1:10" customFormat="1" ht="127.5" x14ac:dyDescent="0.2">
      <c r="A2111" s="529" t="s">
        <v>9025</v>
      </c>
      <c r="B2111" s="530" t="s">
        <v>9024</v>
      </c>
      <c r="C2111" s="529" t="s">
        <v>641</v>
      </c>
      <c r="D2111" s="581">
        <v>27.81</v>
      </c>
      <c r="F2111" s="581">
        <v>27.81</v>
      </c>
      <c r="G2111" s="580" t="s">
        <v>1559</v>
      </c>
      <c r="I2111" s="534" t="s">
        <v>9023</v>
      </c>
      <c r="J2111" t="s">
        <v>1560</v>
      </c>
    </row>
    <row r="2112" spans="1:10" customFormat="1" ht="38.25" x14ac:dyDescent="0.2">
      <c r="A2112" s="529" t="s">
        <v>9027</v>
      </c>
      <c r="B2112" s="530" t="s">
        <v>1562</v>
      </c>
      <c r="C2112" s="529" t="s">
        <v>8171</v>
      </c>
      <c r="D2112" s="581">
        <v>26.17</v>
      </c>
      <c r="F2112" s="581">
        <v>26.17</v>
      </c>
      <c r="G2112" s="580" t="s">
        <v>1563</v>
      </c>
      <c r="I2112" s="534" t="s">
        <v>9026</v>
      </c>
      <c r="J2112" t="s">
        <v>1564</v>
      </c>
    </row>
    <row r="2113" spans="1:10" customFormat="1" ht="89.25" x14ac:dyDescent="0.2">
      <c r="A2113" s="529" t="s">
        <v>9029</v>
      </c>
      <c r="B2113" s="530" t="s">
        <v>1566</v>
      </c>
      <c r="C2113" s="529" t="s">
        <v>8171</v>
      </c>
      <c r="D2113" s="581">
        <v>9.58</v>
      </c>
      <c r="F2113" s="581">
        <v>9.58</v>
      </c>
      <c r="G2113" s="580" t="s">
        <v>1567</v>
      </c>
      <c r="I2113" s="534" t="s">
        <v>9028</v>
      </c>
      <c r="J2113" t="s">
        <v>1568</v>
      </c>
    </row>
    <row r="2114" spans="1:10" customFormat="1" ht="89.25" x14ac:dyDescent="0.2">
      <c r="A2114" s="529" t="s">
        <v>9031</v>
      </c>
      <c r="B2114" s="530" t="s">
        <v>1570</v>
      </c>
      <c r="C2114" s="529" t="s">
        <v>8171</v>
      </c>
      <c r="D2114" s="581">
        <v>9.89</v>
      </c>
      <c r="F2114" s="581">
        <v>9.89</v>
      </c>
      <c r="G2114" s="580" t="s">
        <v>1571</v>
      </c>
      <c r="I2114" s="534" t="s">
        <v>9030</v>
      </c>
      <c r="J2114" t="s">
        <v>1572</v>
      </c>
    </row>
    <row r="2115" spans="1:10" customFormat="1" ht="63.75" x14ac:dyDescent="0.2">
      <c r="A2115" s="529" t="s">
        <v>9034</v>
      </c>
      <c r="B2115" s="530" t="s">
        <v>1574</v>
      </c>
      <c r="C2115" s="529" t="s">
        <v>8171</v>
      </c>
      <c r="D2115" s="581">
        <v>5.0999999999999996</v>
      </c>
      <c r="F2115" s="581">
        <v>5.0999999999999996</v>
      </c>
      <c r="G2115" s="580" t="s">
        <v>9033</v>
      </c>
      <c r="I2115" s="534" t="s">
        <v>9032</v>
      </c>
      <c r="J2115" t="s">
        <v>1576</v>
      </c>
    </row>
    <row r="2116" spans="1:10" customFormat="1" ht="76.5" x14ac:dyDescent="0.2">
      <c r="A2116" s="529" t="s">
        <v>9037</v>
      </c>
      <c r="B2116" s="530" t="s">
        <v>1582</v>
      </c>
      <c r="C2116" s="529" t="s">
        <v>8171</v>
      </c>
      <c r="D2116" s="581">
        <v>4.87</v>
      </c>
      <c r="F2116" s="581">
        <v>4.87</v>
      </c>
      <c r="G2116" s="580" t="s">
        <v>9036</v>
      </c>
      <c r="I2116" s="534" t="s">
        <v>9035</v>
      </c>
      <c r="J2116" t="s">
        <v>1584</v>
      </c>
    </row>
    <row r="2117" spans="1:10" customFormat="1" ht="63.75" x14ac:dyDescent="0.2">
      <c r="A2117" s="529" t="s">
        <v>9040</v>
      </c>
      <c r="B2117" s="530" t="s">
        <v>1586</v>
      </c>
      <c r="C2117" s="529" t="s">
        <v>8171</v>
      </c>
      <c r="D2117" s="581">
        <v>5.99</v>
      </c>
      <c r="F2117" s="581">
        <v>5.99</v>
      </c>
      <c r="G2117" s="580" t="s">
        <v>9039</v>
      </c>
      <c r="I2117" s="534" t="s">
        <v>9038</v>
      </c>
      <c r="J2117" t="s">
        <v>1588</v>
      </c>
    </row>
    <row r="2118" spans="1:10" customFormat="1" ht="51" x14ac:dyDescent="0.2">
      <c r="A2118" s="529" t="s">
        <v>9043</v>
      </c>
      <c r="B2118" s="530" t="s">
        <v>1590</v>
      </c>
      <c r="C2118" s="529" t="s">
        <v>8171</v>
      </c>
      <c r="D2118" s="581">
        <v>5.99</v>
      </c>
      <c r="F2118" s="581">
        <v>5.99</v>
      </c>
      <c r="G2118" s="580" t="s">
        <v>9042</v>
      </c>
      <c r="I2118" s="534" t="s">
        <v>9041</v>
      </c>
      <c r="J2118" t="s">
        <v>1592</v>
      </c>
    </row>
    <row r="2119" spans="1:10" customFormat="1" ht="63.75" x14ac:dyDescent="0.2">
      <c r="A2119" s="529" t="s">
        <v>9045</v>
      </c>
      <c r="B2119" s="530" t="s">
        <v>1594</v>
      </c>
      <c r="C2119" s="529" t="s">
        <v>8171</v>
      </c>
      <c r="D2119" s="581">
        <v>12.02</v>
      </c>
      <c r="F2119" s="581">
        <v>12.02</v>
      </c>
      <c r="G2119" s="580" t="s">
        <v>1595</v>
      </c>
      <c r="I2119" s="534" t="s">
        <v>9044</v>
      </c>
      <c r="J2119" t="s">
        <v>1596</v>
      </c>
    </row>
    <row r="2120" spans="1:10" customFormat="1" ht="38.25" x14ac:dyDescent="0.2">
      <c r="A2120" s="529" t="s">
        <v>9047</v>
      </c>
      <c r="B2120" s="530" t="s">
        <v>1598</v>
      </c>
      <c r="C2120" s="529" t="s">
        <v>8171</v>
      </c>
      <c r="D2120" s="581">
        <v>90.15</v>
      </c>
      <c r="F2120" s="581">
        <v>90.15</v>
      </c>
      <c r="G2120" s="580" t="s">
        <v>1599</v>
      </c>
      <c r="I2120" s="534" t="s">
        <v>9046</v>
      </c>
      <c r="J2120" t="s">
        <v>1600</v>
      </c>
    </row>
    <row r="2121" spans="1:10" customFormat="1" ht="51" x14ac:dyDescent="0.2">
      <c r="A2121" s="529" t="s">
        <v>9050</v>
      </c>
      <c r="B2121" s="530" t="s">
        <v>9049</v>
      </c>
      <c r="C2121" s="529" t="s">
        <v>8171</v>
      </c>
      <c r="D2121" s="581">
        <v>55.99</v>
      </c>
      <c r="F2121" s="581">
        <v>55.99</v>
      </c>
      <c r="G2121" s="580" t="s">
        <v>9042</v>
      </c>
      <c r="I2121" s="534" t="s">
        <v>9048</v>
      </c>
      <c r="J2121" t="s">
        <v>12382</v>
      </c>
    </row>
    <row r="2122" spans="1:10" customFormat="1" ht="51" x14ac:dyDescent="0.2">
      <c r="A2122" s="529" t="s">
        <v>9052</v>
      </c>
      <c r="B2122" s="530" t="s">
        <v>1605</v>
      </c>
      <c r="C2122" s="529" t="s">
        <v>725</v>
      </c>
      <c r="D2122" s="581">
        <v>1.17</v>
      </c>
      <c r="F2122" s="581">
        <v>1.17</v>
      </c>
      <c r="G2122" s="580" t="s">
        <v>1606</v>
      </c>
      <c r="I2122" s="534" t="s">
        <v>9051</v>
      </c>
      <c r="J2122" t="s">
        <v>1607</v>
      </c>
    </row>
    <row r="2123" spans="1:10" customFormat="1" ht="191.25" x14ac:dyDescent="0.2">
      <c r="A2123" s="529" t="s">
        <v>9054</v>
      </c>
      <c r="B2123" s="530" t="s">
        <v>1609</v>
      </c>
      <c r="C2123" s="529" t="s">
        <v>725</v>
      </c>
      <c r="D2123" s="581">
        <v>3.12</v>
      </c>
      <c r="F2123" s="581">
        <v>3.12</v>
      </c>
      <c r="G2123" s="580" t="s">
        <v>1610</v>
      </c>
      <c r="I2123" s="534" t="s">
        <v>9053</v>
      </c>
      <c r="J2123" t="s">
        <v>1611</v>
      </c>
    </row>
    <row r="2124" spans="1:10" customFormat="1" ht="76.5" x14ac:dyDescent="0.2">
      <c r="A2124" s="529" t="s">
        <v>9057</v>
      </c>
      <c r="B2124" s="530" t="s">
        <v>1613</v>
      </c>
      <c r="C2124" s="529" t="s">
        <v>725</v>
      </c>
      <c r="D2124" s="581">
        <v>3.94</v>
      </c>
      <c r="F2124" s="581">
        <v>3.94</v>
      </c>
      <c r="G2124" s="580" t="s">
        <v>9056</v>
      </c>
      <c r="I2124" s="534" t="s">
        <v>9055</v>
      </c>
      <c r="J2124" t="s">
        <v>1615</v>
      </c>
    </row>
    <row r="2125" spans="1:10" customFormat="1" ht="25.5" x14ac:dyDescent="0.2">
      <c r="A2125" s="529" t="s">
        <v>9059</v>
      </c>
      <c r="B2125" s="530" t="s">
        <v>1617</v>
      </c>
      <c r="C2125" s="529" t="s">
        <v>725</v>
      </c>
      <c r="D2125" s="581">
        <v>0.99</v>
      </c>
      <c r="F2125" s="581">
        <v>0.99</v>
      </c>
      <c r="G2125" s="580" t="s">
        <v>1618</v>
      </c>
      <c r="I2125" s="534" t="s">
        <v>9058</v>
      </c>
      <c r="J2125" t="s">
        <v>1619</v>
      </c>
    </row>
    <row r="2126" spans="1:10" customFormat="1" ht="89.25" x14ac:dyDescent="0.2">
      <c r="A2126" s="529" t="s">
        <v>9061</v>
      </c>
      <c r="B2126" s="530" t="s">
        <v>1621</v>
      </c>
      <c r="C2126" s="529" t="s">
        <v>276</v>
      </c>
      <c r="D2126" s="581">
        <v>86.29</v>
      </c>
      <c r="F2126" s="581">
        <v>86.29</v>
      </c>
      <c r="G2126" s="580" t="s">
        <v>1622</v>
      </c>
      <c r="I2126" s="534" t="s">
        <v>9060</v>
      </c>
      <c r="J2126" t="s">
        <v>1623</v>
      </c>
    </row>
    <row r="2127" spans="1:10" customFormat="1" ht="102" x14ac:dyDescent="0.2">
      <c r="A2127" s="529" t="s">
        <v>9063</v>
      </c>
      <c r="B2127" s="530" t="s">
        <v>1625</v>
      </c>
      <c r="C2127" s="529" t="s">
        <v>276</v>
      </c>
      <c r="D2127" s="581">
        <v>84.14</v>
      </c>
      <c r="F2127" s="581">
        <v>84.14</v>
      </c>
      <c r="G2127" s="580" t="s">
        <v>1626</v>
      </c>
      <c r="I2127" s="534" t="s">
        <v>9062</v>
      </c>
      <c r="J2127" t="s">
        <v>1627</v>
      </c>
    </row>
    <row r="2128" spans="1:10" customFormat="1" ht="89.25" x14ac:dyDescent="0.2">
      <c r="A2128" s="529" t="s">
        <v>9065</v>
      </c>
      <c r="B2128" s="530" t="s">
        <v>1629</v>
      </c>
      <c r="C2128" s="529" t="s">
        <v>276</v>
      </c>
      <c r="D2128" s="581">
        <v>75.900000000000006</v>
      </c>
      <c r="F2128" s="581">
        <v>75.900000000000006</v>
      </c>
      <c r="G2128" s="580" t="s">
        <v>1630</v>
      </c>
      <c r="I2128" s="534" t="s">
        <v>9064</v>
      </c>
      <c r="J2128" t="s">
        <v>1631</v>
      </c>
    </row>
    <row r="2129" spans="1:10" customFormat="1" ht="63.75" x14ac:dyDescent="0.2">
      <c r="A2129" s="529" t="s">
        <v>9067</v>
      </c>
      <c r="B2129" s="530" t="s">
        <v>1633</v>
      </c>
      <c r="C2129" s="529" t="s">
        <v>276</v>
      </c>
      <c r="D2129" s="581">
        <v>111.86</v>
      </c>
      <c r="F2129" s="581">
        <v>111.86</v>
      </c>
      <c r="G2129" s="580" t="s">
        <v>1634</v>
      </c>
      <c r="I2129" s="534" t="s">
        <v>9066</v>
      </c>
      <c r="J2129" t="s">
        <v>1635</v>
      </c>
    </row>
    <row r="2130" spans="1:10" customFormat="1" ht="140.25" x14ac:dyDescent="0.2">
      <c r="A2130" s="529" t="s">
        <v>9069</v>
      </c>
      <c r="B2130" s="530" t="s">
        <v>1637</v>
      </c>
      <c r="C2130" s="529" t="s">
        <v>641</v>
      </c>
      <c r="D2130" s="581">
        <v>57.02</v>
      </c>
      <c r="F2130" s="581">
        <v>57.02</v>
      </c>
      <c r="G2130" s="580" t="s">
        <v>1638</v>
      </c>
      <c r="I2130" s="534" t="s">
        <v>9068</v>
      </c>
      <c r="J2130" t="s">
        <v>1639</v>
      </c>
    </row>
    <row r="2131" spans="1:10" customFormat="1" ht="127.5" x14ac:dyDescent="0.2">
      <c r="A2131" s="529" t="s">
        <v>9071</v>
      </c>
      <c r="B2131" s="530" t="s">
        <v>1641</v>
      </c>
      <c r="C2131" s="529" t="s">
        <v>641</v>
      </c>
      <c r="D2131" s="581">
        <v>7.21</v>
      </c>
      <c r="F2131" s="581">
        <v>7.21</v>
      </c>
      <c r="G2131" s="580" t="s">
        <v>1642</v>
      </c>
      <c r="I2131" s="534" t="s">
        <v>9070</v>
      </c>
      <c r="J2131" t="s">
        <v>1643</v>
      </c>
    </row>
    <row r="2132" spans="1:10" customFormat="1" ht="51" x14ac:dyDescent="0.2">
      <c r="A2132" s="529" t="s">
        <v>9073</v>
      </c>
      <c r="B2132" s="530" t="s">
        <v>1645</v>
      </c>
      <c r="C2132" s="529" t="s">
        <v>725</v>
      </c>
      <c r="D2132" s="581">
        <v>0.63</v>
      </c>
      <c r="F2132" s="581">
        <v>0.63</v>
      </c>
      <c r="G2132" s="580" t="s">
        <v>1646</v>
      </c>
      <c r="I2132" s="534" t="s">
        <v>9072</v>
      </c>
      <c r="J2132" t="s">
        <v>1647</v>
      </c>
    </row>
    <row r="2133" spans="1:10" customFormat="1" ht="38.25" x14ac:dyDescent="0.2">
      <c r="A2133" s="529" t="s">
        <v>9075</v>
      </c>
      <c r="B2133" s="530" t="s">
        <v>1649</v>
      </c>
      <c r="C2133" s="529" t="s">
        <v>725</v>
      </c>
      <c r="D2133" s="581">
        <v>0.39</v>
      </c>
      <c r="F2133" s="581">
        <v>0.39</v>
      </c>
      <c r="G2133" s="580" t="s">
        <v>1650</v>
      </c>
      <c r="I2133" s="534" t="s">
        <v>9074</v>
      </c>
      <c r="J2133" t="s">
        <v>1651</v>
      </c>
    </row>
    <row r="2134" spans="1:10" customFormat="1" ht="63.75" x14ac:dyDescent="0.2">
      <c r="A2134" s="529" t="s">
        <v>9077</v>
      </c>
      <c r="B2134" s="530" t="s">
        <v>1653</v>
      </c>
      <c r="C2134" s="529" t="s">
        <v>8171</v>
      </c>
      <c r="D2134" s="581">
        <v>7.51</v>
      </c>
      <c r="F2134" s="581">
        <v>7.51</v>
      </c>
      <c r="G2134" s="580" t="s">
        <v>1654</v>
      </c>
      <c r="I2134" s="534" t="s">
        <v>9076</v>
      </c>
      <c r="J2134" t="s">
        <v>1655</v>
      </c>
    </row>
    <row r="2135" spans="1:10" customFormat="1" ht="63.75" x14ac:dyDescent="0.2">
      <c r="A2135" s="529" t="s">
        <v>9079</v>
      </c>
      <c r="B2135" s="530" t="s">
        <v>1657</v>
      </c>
      <c r="C2135" s="529" t="s">
        <v>8171</v>
      </c>
      <c r="D2135" s="581">
        <v>9.32</v>
      </c>
      <c r="F2135" s="581">
        <v>9.32</v>
      </c>
      <c r="G2135" s="580" t="s">
        <v>1658</v>
      </c>
      <c r="I2135" s="534" t="s">
        <v>9078</v>
      </c>
      <c r="J2135" t="s">
        <v>1659</v>
      </c>
    </row>
    <row r="2136" spans="1:10" customFormat="1" ht="63.75" x14ac:dyDescent="0.2">
      <c r="A2136" s="529" t="s">
        <v>9081</v>
      </c>
      <c r="B2136" s="530" t="s">
        <v>1661</v>
      </c>
      <c r="C2136" s="529" t="s">
        <v>8171</v>
      </c>
      <c r="D2136" s="581">
        <v>11.42</v>
      </c>
      <c r="F2136" s="581">
        <v>11.42</v>
      </c>
      <c r="G2136" s="580" t="s">
        <v>1662</v>
      </c>
      <c r="I2136" s="534" t="s">
        <v>9080</v>
      </c>
      <c r="J2136" t="s">
        <v>1663</v>
      </c>
    </row>
    <row r="2137" spans="1:10" customFormat="1" ht="63.75" x14ac:dyDescent="0.2">
      <c r="A2137" s="529" t="s">
        <v>9083</v>
      </c>
      <c r="B2137" s="530" t="s">
        <v>1665</v>
      </c>
      <c r="C2137" s="529" t="s">
        <v>8171</v>
      </c>
      <c r="D2137" s="581">
        <v>12.62</v>
      </c>
      <c r="F2137" s="581">
        <v>12.62</v>
      </c>
      <c r="G2137" s="580" t="s">
        <v>1666</v>
      </c>
      <c r="I2137" s="534" t="s">
        <v>9082</v>
      </c>
      <c r="J2137" t="s">
        <v>1667</v>
      </c>
    </row>
    <row r="2138" spans="1:10" customFormat="1" ht="63.75" x14ac:dyDescent="0.2">
      <c r="A2138" s="529" t="s">
        <v>9085</v>
      </c>
      <c r="B2138" s="530" t="s">
        <v>1669</v>
      </c>
      <c r="C2138" s="529" t="s">
        <v>8171</v>
      </c>
      <c r="D2138" s="581">
        <v>8.4700000000000006</v>
      </c>
      <c r="F2138" s="581">
        <v>8.4700000000000006</v>
      </c>
      <c r="G2138" s="580" t="s">
        <v>1670</v>
      </c>
      <c r="I2138" s="534" t="s">
        <v>9084</v>
      </c>
      <c r="J2138" t="s">
        <v>1671</v>
      </c>
    </row>
    <row r="2139" spans="1:10" customFormat="1" ht="63.75" x14ac:dyDescent="0.2">
      <c r="A2139" s="529" t="s">
        <v>9087</v>
      </c>
      <c r="B2139" s="530" t="s">
        <v>1673</v>
      </c>
      <c r="C2139" s="529" t="s">
        <v>8171</v>
      </c>
      <c r="D2139" s="581">
        <v>10.72</v>
      </c>
      <c r="F2139" s="581">
        <v>10.72</v>
      </c>
      <c r="G2139" s="580" t="s">
        <v>1674</v>
      </c>
      <c r="I2139" s="534" t="s">
        <v>9086</v>
      </c>
      <c r="J2139" t="s">
        <v>1675</v>
      </c>
    </row>
    <row r="2140" spans="1:10" customFormat="1" ht="63.75" x14ac:dyDescent="0.2">
      <c r="A2140" s="529" t="s">
        <v>9089</v>
      </c>
      <c r="B2140" s="530" t="s">
        <v>1677</v>
      </c>
      <c r="C2140" s="529" t="s">
        <v>8171</v>
      </c>
      <c r="D2140" s="581">
        <v>11.92</v>
      </c>
      <c r="F2140" s="581">
        <v>11.92</v>
      </c>
      <c r="G2140" s="580" t="s">
        <v>1678</v>
      </c>
      <c r="I2140" s="534" t="s">
        <v>9088</v>
      </c>
      <c r="J2140" t="s">
        <v>1679</v>
      </c>
    </row>
    <row r="2141" spans="1:10" customFormat="1" ht="63.75" x14ac:dyDescent="0.2">
      <c r="A2141" s="529" t="s">
        <v>9091</v>
      </c>
      <c r="B2141" s="530" t="s">
        <v>1681</v>
      </c>
      <c r="C2141" s="529" t="s">
        <v>8171</v>
      </c>
      <c r="D2141" s="581">
        <v>12.53</v>
      </c>
      <c r="F2141" s="581">
        <v>12.53</v>
      </c>
      <c r="G2141" s="580" t="s">
        <v>1682</v>
      </c>
      <c r="I2141" s="534" t="s">
        <v>9090</v>
      </c>
      <c r="J2141" t="s">
        <v>1683</v>
      </c>
    </row>
    <row r="2142" spans="1:10" customFormat="1" ht="63.75" x14ac:dyDescent="0.2">
      <c r="A2142" s="529" t="s">
        <v>9093</v>
      </c>
      <c r="B2142" s="530" t="s">
        <v>1685</v>
      </c>
      <c r="C2142" s="529" t="s">
        <v>8171</v>
      </c>
      <c r="D2142" s="581">
        <v>13.73</v>
      </c>
      <c r="F2142" s="581">
        <v>13.73</v>
      </c>
      <c r="G2142" s="580" t="s">
        <v>1686</v>
      </c>
      <c r="I2142" s="534" t="s">
        <v>9092</v>
      </c>
      <c r="J2142" t="s">
        <v>1687</v>
      </c>
    </row>
    <row r="2143" spans="1:10" customFormat="1" ht="76.5" x14ac:dyDescent="0.2">
      <c r="A2143" s="529" t="s">
        <v>9095</v>
      </c>
      <c r="B2143" s="530" t="s">
        <v>1692</v>
      </c>
      <c r="C2143" s="529" t="s">
        <v>725</v>
      </c>
      <c r="D2143" s="581">
        <v>1.5</v>
      </c>
      <c r="F2143" s="581">
        <v>1.5</v>
      </c>
      <c r="G2143" s="580" t="s">
        <v>1693</v>
      </c>
      <c r="I2143" s="534" t="s">
        <v>9094</v>
      </c>
      <c r="J2143" t="s">
        <v>1694</v>
      </c>
    </row>
    <row r="2144" spans="1:10" customFormat="1" ht="89.25" x14ac:dyDescent="0.2">
      <c r="A2144" s="529" t="s">
        <v>9097</v>
      </c>
      <c r="B2144" s="530" t="s">
        <v>1696</v>
      </c>
      <c r="C2144" s="529" t="s">
        <v>641</v>
      </c>
      <c r="D2144" s="581">
        <v>2.4</v>
      </c>
      <c r="F2144" s="581">
        <v>2.4</v>
      </c>
      <c r="G2144" s="580" t="s">
        <v>1697</v>
      </c>
      <c r="I2144" s="534" t="s">
        <v>9096</v>
      </c>
      <c r="J2144" t="s">
        <v>1698</v>
      </c>
    </row>
    <row r="2145" spans="1:10" customFormat="1" ht="89.25" x14ac:dyDescent="0.2">
      <c r="A2145" s="529" t="s">
        <v>9099</v>
      </c>
      <c r="B2145" s="530" t="s">
        <v>1700</v>
      </c>
      <c r="C2145" s="529" t="s">
        <v>641</v>
      </c>
      <c r="D2145" s="581">
        <v>2.5499999999999998</v>
      </c>
      <c r="F2145" s="581">
        <v>2.5499999999999998</v>
      </c>
      <c r="G2145" s="580" t="s">
        <v>1701</v>
      </c>
      <c r="I2145" s="534" t="s">
        <v>9098</v>
      </c>
      <c r="J2145" t="s">
        <v>1702</v>
      </c>
    </row>
    <row r="2146" spans="1:10" customFormat="1" ht="89.25" x14ac:dyDescent="0.2">
      <c r="A2146" s="529" t="s">
        <v>9101</v>
      </c>
      <c r="B2146" s="530" t="s">
        <v>1704</v>
      </c>
      <c r="C2146" s="529" t="s">
        <v>641</v>
      </c>
      <c r="D2146" s="581">
        <v>2.7</v>
      </c>
      <c r="F2146" s="581">
        <v>2.7</v>
      </c>
      <c r="G2146" s="580" t="s">
        <v>1705</v>
      </c>
      <c r="I2146" s="534" t="s">
        <v>9100</v>
      </c>
      <c r="J2146" t="s">
        <v>1706</v>
      </c>
    </row>
    <row r="2147" spans="1:10" customFormat="1" ht="89.25" x14ac:dyDescent="0.2">
      <c r="A2147" s="529" t="s">
        <v>9103</v>
      </c>
      <c r="B2147" s="530" t="s">
        <v>1708</v>
      </c>
      <c r="C2147" s="529" t="s">
        <v>641</v>
      </c>
      <c r="D2147" s="581">
        <v>3.53</v>
      </c>
      <c r="F2147" s="581">
        <v>3.53</v>
      </c>
      <c r="G2147" s="580" t="s">
        <v>1709</v>
      </c>
      <c r="I2147" s="534" t="s">
        <v>9102</v>
      </c>
      <c r="J2147" t="s">
        <v>1710</v>
      </c>
    </row>
    <row r="2148" spans="1:10" customFormat="1" ht="89.25" x14ac:dyDescent="0.2">
      <c r="A2148" s="529" t="s">
        <v>9105</v>
      </c>
      <c r="B2148" s="530" t="s">
        <v>1712</v>
      </c>
      <c r="C2148" s="529" t="s">
        <v>641</v>
      </c>
      <c r="D2148" s="581">
        <v>3.55</v>
      </c>
      <c r="F2148" s="581">
        <v>3.55</v>
      </c>
      <c r="G2148" s="580" t="s">
        <v>1713</v>
      </c>
      <c r="I2148" s="534" t="s">
        <v>9104</v>
      </c>
      <c r="J2148" t="s">
        <v>1714</v>
      </c>
    </row>
    <row r="2149" spans="1:10" customFormat="1" ht="89.25" x14ac:dyDescent="0.2">
      <c r="A2149" s="529" t="s">
        <v>9107</v>
      </c>
      <c r="B2149" s="530" t="s">
        <v>1716</v>
      </c>
      <c r="C2149" s="529" t="s">
        <v>641</v>
      </c>
      <c r="D2149" s="581">
        <v>4.53</v>
      </c>
      <c r="F2149" s="581">
        <v>4.53</v>
      </c>
      <c r="G2149" s="580" t="s">
        <v>1717</v>
      </c>
      <c r="I2149" s="534" t="s">
        <v>9106</v>
      </c>
      <c r="J2149" t="s">
        <v>1718</v>
      </c>
    </row>
    <row r="2150" spans="1:10" customFormat="1" ht="89.25" x14ac:dyDescent="0.2">
      <c r="A2150" s="529" t="s">
        <v>9109</v>
      </c>
      <c r="B2150" s="530" t="s">
        <v>1720</v>
      </c>
      <c r="C2150" s="529" t="s">
        <v>641</v>
      </c>
      <c r="D2150" s="581">
        <v>3.89</v>
      </c>
      <c r="F2150" s="581">
        <v>3.89</v>
      </c>
      <c r="G2150" s="580" t="s">
        <v>1721</v>
      </c>
      <c r="I2150" s="534" t="s">
        <v>9108</v>
      </c>
      <c r="J2150" t="s">
        <v>1722</v>
      </c>
    </row>
    <row r="2151" spans="1:10" customFormat="1" ht="89.25" x14ac:dyDescent="0.2">
      <c r="A2151" s="529" t="s">
        <v>9111</v>
      </c>
      <c r="B2151" s="530" t="s">
        <v>1724</v>
      </c>
      <c r="C2151" s="529" t="s">
        <v>641</v>
      </c>
      <c r="D2151" s="581">
        <v>5.58</v>
      </c>
      <c r="F2151" s="581">
        <v>5.58</v>
      </c>
      <c r="G2151" s="580" t="s">
        <v>1725</v>
      </c>
      <c r="I2151" s="534" t="s">
        <v>9110</v>
      </c>
      <c r="J2151" t="s">
        <v>1726</v>
      </c>
    </row>
    <row r="2152" spans="1:10" customFormat="1" ht="89.25" x14ac:dyDescent="0.2">
      <c r="A2152" s="529" t="s">
        <v>9113</v>
      </c>
      <c r="B2152" s="530" t="s">
        <v>1728</v>
      </c>
      <c r="C2152" s="529" t="s">
        <v>641</v>
      </c>
      <c r="D2152" s="581">
        <v>6.61</v>
      </c>
      <c r="F2152" s="581">
        <v>6.61</v>
      </c>
      <c r="G2152" s="580" t="s">
        <v>1729</v>
      </c>
      <c r="I2152" s="534" t="s">
        <v>9112</v>
      </c>
      <c r="J2152" t="s">
        <v>1730</v>
      </c>
    </row>
    <row r="2153" spans="1:10" customFormat="1" ht="89.25" x14ac:dyDescent="0.2">
      <c r="A2153" s="529" t="s">
        <v>9115</v>
      </c>
      <c r="B2153" s="530" t="s">
        <v>1732</v>
      </c>
      <c r="C2153" s="529" t="s">
        <v>641</v>
      </c>
      <c r="D2153" s="581">
        <v>11</v>
      </c>
      <c r="F2153" s="581">
        <v>11</v>
      </c>
      <c r="G2153" s="580" t="s">
        <v>1733</v>
      </c>
      <c r="I2153" s="534" t="s">
        <v>9114</v>
      </c>
      <c r="J2153" t="s">
        <v>1734</v>
      </c>
    </row>
    <row r="2154" spans="1:10" customFormat="1" ht="89.25" x14ac:dyDescent="0.2">
      <c r="A2154" s="529" t="s">
        <v>9117</v>
      </c>
      <c r="B2154" s="530" t="s">
        <v>1736</v>
      </c>
      <c r="C2154" s="529" t="s">
        <v>641</v>
      </c>
      <c r="D2154" s="581">
        <v>5.41</v>
      </c>
      <c r="F2154" s="581">
        <v>5.41</v>
      </c>
      <c r="G2154" s="580" t="s">
        <v>1737</v>
      </c>
      <c r="I2154" s="534" t="s">
        <v>9116</v>
      </c>
      <c r="J2154" t="s">
        <v>1738</v>
      </c>
    </row>
    <row r="2155" spans="1:10" customFormat="1" ht="89.25" x14ac:dyDescent="0.2">
      <c r="A2155" s="529" t="s">
        <v>9119</v>
      </c>
      <c r="B2155" s="530" t="s">
        <v>1740</v>
      </c>
      <c r="C2155" s="529" t="s">
        <v>641</v>
      </c>
      <c r="D2155" s="581">
        <v>7.07</v>
      </c>
      <c r="F2155" s="581">
        <v>7.07</v>
      </c>
      <c r="G2155" s="580" t="s">
        <v>1741</v>
      </c>
      <c r="I2155" s="534" t="s">
        <v>9118</v>
      </c>
      <c r="J2155" t="s">
        <v>1742</v>
      </c>
    </row>
    <row r="2156" spans="1:10" customFormat="1" ht="89.25" x14ac:dyDescent="0.2">
      <c r="A2156" s="529" t="s">
        <v>9121</v>
      </c>
      <c r="B2156" s="530" t="s">
        <v>1744</v>
      </c>
      <c r="C2156" s="529" t="s">
        <v>641</v>
      </c>
      <c r="D2156" s="581">
        <v>7.09</v>
      </c>
      <c r="F2156" s="581">
        <v>7.09</v>
      </c>
      <c r="G2156" s="580" t="s">
        <v>1745</v>
      </c>
      <c r="I2156" s="534" t="s">
        <v>9120</v>
      </c>
      <c r="J2156" t="s">
        <v>1746</v>
      </c>
    </row>
    <row r="2157" spans="1:10" customFormat="1" ht="89.25" x14ac:dyDescent="0.2">
      <c r="A2157" s="529" t="s">
        <v>9123</v>
      </c>
      <c r="B2157" s="530" t="s">
        <v>1748</v>
      </c>
      <c r="C2157" s="529" t="s">
        <v>641</v>
      </c>
      <c r="D2157" s="581">
        <v>9.1999999999999993</v>
      </c>
      <c r="F2157" s="581">
        <v>9.1999999999999993</v>
      </c>
      <c r="G2157" s="580" t="s">
        <v>1729</v>
      </c>
      <c r="I2157" s="534" t="s">
        <v>9122</v>
      </c>
      <c r="J2157" t="s">
        <v>1749</v>
      </c>
    </row>
    <row r="2158" spans="1:10" customFormat="1" ht="89.25" x14ac:dyDescent="0.2">
      <c r="A2158" s="529" t="s">
        <v>9125</v>
      </c>
      <c r="B2158" s="530" t="s">
        <v>1751</v>
      </c>
      <c r="C2158" s="529" t="s">
        <v>641</v>
      </c>
      <c r="D2158" s="581">
        <v>8.3800000000000008</v>
      </c>
      <c r="F2158" s="581">
        <v>8.3800000000000008</v>
      </c>
      <c r="G2158" s="580" t="s">
        <v>1752</v>
      </c>
      <c r="I2158" s="534" t="s">
        <v>9124</v>
      </c>
      <c r="J2158" t="s">
        <v>1753</v>
      </c>
    </row>
    <row r="2159" spans="1:10" customFormat="1" ht="89.25" x14ac:dyDescent="0.2">
      <c r="A2159" s="529" t="s">
        <v>9127</v>
      </c>
      <c r="B2159" s="530" t="s">
        <v>1755</v>
      </c>
      <c r="C2159" s="529" t="s">
        <v>641</v>
      </c>
      <c r="D2159" s="581">
        <v>15.29</v>
      </c>
      <c r="F2159" s="581">
        <v>15.29</v>
      </c>
      <c r="G2159" s="580" t="s">
        <v>1733</v>
      </c>
      <c r="I2159" s="534" t="s">
        <v>9126</v>
      </c>
      <c r="J2159" t="s">
        <v>1756</v>
      </c>
    </row>
    <row r="2160" spans="1:10" customFormat="1" ht="51" x14ac:dyDescent="0.2">
      <c r="A2160" s="529" t="s">
        <v>9129</v>
      </c>
      <c r="B2160" s="530" t="s">
        <v>1758</v>
      </c>
      <c r="C2160" s="529" t="s">
        <v>641</v>
      </c>
      <c r="D2160" s="581">
        <v>4.59</v>
      </c>
      <c r="F2160" s="581">
        <v>4.59</v>
      </c>
      <c r="G2160" s="580" t="s">
        <v>1759</v>
      </c>
      <c r="I2160" s="534" t="s">
        <v>9128</v>
      </c>
      <c r="J2160" t="s">
        <v>1760</v>
      </c>
    </row>
    <row r="2161" spans="1:10" customFormat="1" ht="63.75" x14ac:dyDescent="0.2">
      <c r="A2161" s="529" t="s">
        <v>9131</v>
      </c>
      <c r="B2161" s="530" t="s">
        <v>1762</v>
      </c>
      <c r="C2161" s="529" t="s">
        <v>641</v>
      </c>
      <c r="D2161" s="581">
        <v>2.4500000000000002</v>
      </c>
      <c r="F2161" s="581">
        <v>2.4500000000000002</v>
      </c>
      <c r="G2161" s="580" t="s">
        <v>1763</v>
      </c>
      <c r="I2161" s="534" t="s">
        <v>9130</v>
      </c>
      <c r="J2161" t="s">
        <v>1764</v>
      </c>
    </row>
    <row r="2162" spans="1:10" customFormat="1" ht="153" x14ac:dyDescent="0.2">
      <c r="A2162" s="529" t="s">
        <v>9134</v>
      </c>
      <c r="B2162" s="530" t="s">
        <v>1769</v>
      </c>
      <c r="C2162" s="529" t="s">
        <v>641</v>
      </c>
      <c r="D2162" s="581">
        <v>24.04</v>
      </c>
      <c r="F2162" s="581">
        <v>24.04</v>
      </c>
      <c r="G2162" s="580" t="s">
        <v>9133</v>
      </c>
      <c r="I2162" s="534" t="s">
        <v>9132</v>
      </c>
      <c r="J2162" t="s">
        <v>1771</v>
      </c>
    </row>
    <row r="2163" spans="1:10" customFormat="1" ht="165.75" x14ac:dyDescent="0.2">
      <c r="A2163" s="529" t="s">
        <v>9137</v>
      </c>
      <c r="B2163" s="530" t="s">
        <v>9136</v>
      </c>
      <c r="C2163" s="529" t="s">
        <v>641</v>
      </c>
      <c r="D2163" s="581">
        <v>14.77</v>
      </c>
      <c r="F2163" s="581">
        <v>14.77</v>
      </c>
      <c r="G2163" s="580" t="s">
        <v>1782</v>
      </c>
      <c r="I2163" s="534" t="s">
        <v>9135</v>
      </c>
      <c r="J2163" t="s">
        <v>1783</v>
      </c>
    </row>
    <row r="2164" spans="1:10" customFormat="1" ht="165.75" x14ac:dyDescent="0.2">
      <c r="A2164" s="529" t="s">
        <v>9140</v>
      </c>
      <c r="B2164" s="530" t="s">
        <v>9139</v>
      </c>
      <c r="C2164" s="529" t="s">
        <v>641</v>
      </c>
      <c r="D2164" s="581">
        <v>14.77</v>
      </c>
      <c r="F2164" s="581">
        <v>14.77</v>
      </c>
      <c r="G2164" s="580" t="s">
        <v>1786</v>
      </c>
      <c r="I2164" s="534" t="s">
        <v>9138</v>
      </c>
      <c r="J2164" t="s">
        <v>1787</v>
      </c>
    </row>
    <row r="2165" spans="1:10" customFormat="1" ht="165.75" x14ac:dyDescent="0.2">
      <c r="A2165" s="529" t="s">
        <v>9143</v>
      </c>
      <c r="B2165" s="530" t="s">
        <v>9142</v>
      </c>
      <c r="C2165" s="529" t="s">
        <v>641</v>
      </c>
      <c r="D2165" s="581">
        <v>17.72</v>
      </c>
      <c r="F2165" s="581">
        <v>17.72</v>
      </c>
      <c r="G2165" s="580" t="s">
        <v>1790</v>
      </c>
      <c r="I2165" s="534" t="s">
        <v>9141</v>
      </c>
      <c r="J2165" t="s">
        <v>1791</v>
      </c>
    </row>
    <row r="2166" spans="1:10" customFormat="1" ht="165.75" x14ac:dyDescent="0.2">
      <c r="A2166" s="529" t="s">
        <v>9146</v>
      </c>
      <c r="B2166" s="530" t="s">
        <v>9145</v>
      </c>
      <c r="C2166" s="529" t="s">
        <v>641</v>
      </c>
      <c r="D2166" s="581">
        <v>17.72</v>
      </c>
      <c r="F2166" s="581">
        <v>17.72</v>
      </c>
      <c r="G2166" s="580" t="s">
        <v>1794</v>
      </c>
      <c r="I2166" s="534" t="s">
        <v>9144</v>
      </c>
      <c r="J2166" t="s">
        <v>1795</v>
      </c>
    </row>
    <row r="2167" spans="1:10" customFormat="1" ht="153" x14ac:dyDescent="0.2">
      <c r="A2167" s="529" t="s">
        <v>9149</v>
      </c>
      <c r="B2167" s="530" t="s">
        <v>9148</v>
      </c>
      <c r="C2167" s="529" t="s">
        <v>641</v>
      </c>
      <c r="D2167" s="581">
        <v>66.150000000000006</v>
      </c>
      <c r="F2167" s="581">
        <v>66.150000000000006</v>
      </c>
      <c r="G2167" s="580" t="s">
        <v>1798</v>
      </c>
      <c r="I2167" s="534" t="s">
        <v>9147</v>
      </c>
      <c r="J2167" t="s">
        <v>1799</v>
      </c>
    </row>
    <row r="2168" spans="1:10" customFormat="1" ht="153" x14ac:dyDescent="0.2">
      <c r="A2168" s="529" t="s">
        <v>9152</v>
      </c>
      <c r="B2168" s="530" t="s">
        <v>9151</v>
      </c>
      <c r="C2168" s="529" t="s">
        <v>641</v>
      </c>
      <c r="D2168" s="581">
        <v>22.15</v>
      </c>
      <c r="F2168" s="581">
        <v>22.15</v>
      </c>
      <c r="G2168" s="580" t="s">
        <v>1798</v>
      </c>
      <c r="I2168" s="534" t="s">
        <v>9150</v>
      </c>
      <c r="J2168" t="s">
        <v>1802</v>
      </c>
    </row>
    <row r="2169" spans="1:10" customFormat="1" ht="63.75" x14ac:dyDescent="0.2">
      <c r="A2169" s="529" t="s">
        <v>9154</v>
      </c>
      <c r="B2169" s="530" t="s">
        <v>1804</v>
      </c>
      <c r="C2169" s="529" t="s">
        <v>641</v>
      </c>
      <c r="D2169" s="581">
        <v>0.9</v>
      </c>
      <c r="F2169" s="581">
        <v>0.9</v>
      </c>
      <c r="G2169" s="580" t="s">
        <v>1805</v>
      </c>
      <c r="I2169" s="534" t="s">
        <v>9153</v>
      </c>
      <c r="J2169" t="s">
        <v>1806</v>
      </c>
    </row>
    <row r="2170" spans="1:10" customFormat="1" ht="63.75" x14ac:dyDescent="0.2">
      <c r="A2170" s="529" t="s">
        <v>9156</v>
      </c>
      <c r="B2170" s="530" t="s">
        <v>1808</v>
      </c>
      <c r="C2170" s="529" t="s">
        <v>641</v>
      </c>
      <c r="D2170" s="581">
        <v>14.72</v>
      </c>
      <c r="F2170" s="581">
        <v>14.72</v>
      </c>
      <c r="G2170" s="580" t="s">
        <v>1809</v>
      </c>
      <c r="I2170" s="534" t="s">
        <v>9155</v>
      </c>
      <c r="J2170" t="s">
        <v>1810</v>
      </c>
    </row>
    <row r="2171" spans="1:10" customFormat="1" ht="63.75" x14ac:dyDescent="0.2">
      <c r="A2171" s="529" t="s">
        <v>9158</v>
      </c>
      <c r="B2171" s="530" t="s">
        <v>1812</v>
      </c>
      <c r="C2171" s="529" t="s">
        <v>641</v>
      </c>
      <c r="D2171" s="581">
        <v>25.22</v>
      </c>
      <c r="F2171" s="581">
        <v>25.22</v>
      </c>
      <c r="G2171" s="580" t="s">
        <v>1813</v>
      </c>
      <c r="I2171" s="534" t="s">
        <v>9157</v>
      </c>
      <c r="J2171" t="s">
        <v>1814</v>
      </c>
    </row>
    <row r="2172" spans="1:10" customFormat="1" ht="63.75" x14ac:dyDescent="0.2">
      <c r="A2172" s="529" t="s">
        <v>9160</v>
      </c>
      <c r="B2172" s="530" t="s">
        <v>1816</v>
      </c>
      <c r="C2172" s="529" t="s">
        <v>641</v>
      </c>
      <c r="D2172" s="581">
        <v>27.19</v>
      </c>
      <c r="F2172" s="581">
        <v>27.19</v>
      </c>
      <c r="G2172" s="580" t="s">
        <v>1817</v>
      </c>
      <c r="I2172" s="534" t="s">
        <v>9159</v>
      </c>
      <c r="J2172" t="s">
        <v>1818</v>
      </c>
    </row>
    <row r="2173" spans="1:10" customFormat="1" ht="63.75" x14ac:dyDescent="0.2">
      <c r="A2173" s="529" t="s">
        <v>9162</v>
      </c>
      <c r="B2173" s="530" t="s">
        <v>1820</v>
      </c>
      <c r="C2173" s="529" t="s">
        <v>641</v>
      </c>
      <c r="D2173" s="581">
        <v>35.4</v>
      </c>
      <c r="F2173" s="581">
        <v>35.4</v>
      </c>
      <c r="G2173" s="580" t="s">
        <v>1821</v>
      </c>
      <c r="I2173" s="534" t="s">
        <v>9161</v>
      </c>
      <c r="J2173" t="s">
        <v>1822</v>
      </c>
    </row>
    <row r="2174" spans="1:10" customFormat="1" ht="63.75" x14ac:dyDescent="0.2">
      <c r="A2174" s="529" t="s">
        <v>9164</v>
      </c>
      <c r="B2174" s="530" t="s">
        <v>1824</v>
      </c>
      <c r="C2174" s="529" t="s">
        <v>641</v>
      </c>
      <c r="D2174" s="581">
        <v>41.11</v>
      </c>
      <c r="F2174" s="581">
        <v>41.11</v>
      </c>
      <c r="G2174" s="580" t="s">
        <v>1825</v>
      </c>
      <c r="I2174" s="534" t="s">
        <v>9163</v>
      </c>
      <c r="J2174" t="s">
        <v>1826</v>
      </c>
    </row>
    <row r="2175" spans="1:10" customFormat="1" ht="63.75" x14ac:dyDescent="0.2">
      <c r="A2175" s="529" t="s">
        <v>9166</v>
      </c>
      <c r="B2175" s="530" t="s">
        <v>1828</v>
      </c>
      <c r="C2175" s="529" t="s">
        <v>641</v>
      </c>
      <c r="D2175" s="581">
        <v>68.58</v>
      </c>
      <c r="F2175" s="581">
        <v>68.58</v>
      </c>
      <c r="G2175" s="580" t="s">
        <v>1829</v>
      </c>
      <c r="I2175" s="534" t="s">
        <v>9165</v>
      </c>
      <c r="J2175" t="s">
        <v>1830</v>
      </c>
    </row>
    <row r="2176" spans="1:10" customFormat="1" ht="63.75" x14ac:dyDescent="0.2">
      <c r="A2176" s="529" t="s">
        <v>9168</v>
      </c>
      <c r="B2176" s="530" t="s">
        <v>1832</v>
      </c>
      <c r="C2176" s="529" t="s">
        <v>641</v>
      </c>
      <c r="D2176" s="581">
        <v>59.15</v>
      </c>
      <c r="F2176" s="581">
        <v>59.15</v>
      </c>
      <c r="G2176" s="580" t="s">
        <v>1833</v>
      </c>
      <c r="I2176" s="534" t="s">
        <v>9167</v>
      </c>
      <c r="J2176" t="s">
        <v>1834</v>
      </c>
    </row>
    <row r="2177" spans="1:10" customFormat="1" ht="63.75" x14ac:dyDescent="0.2">
      <c r="A2177" s="529" t="s">
        <v>9170</v>
      </c>
      <c r="B2177" s="530" t="s">
        <v>1836</v>
      </c>
      <c r="C2177" s="529" t="s">
        <v>641</v>
      </c>
      <c r="D2177" s="581">
        <v>99.98</v>
      </c>
      <c r="F2177" s="581">
        <v>99.98</v>
      </c>
      <c r="G2177" s="580" t="s">
        <v>1837</v>
      </c>
      <c r="I2177" s="534" t="s">
        <v>9169</v>
      </c>
      <c r="J2177" t="s">
        <v>1838</v>
      </c>
    </row>
    <row r="2178" spans="1:10" customFormat="1" ht="63.75" x14ac:dyDescent="0.2">
      <c r="A2178" s="529" t="s">
        <v>9172</v>
      </c>
      <c r="B2178" s="530" t="s">
        <v>1840</v>
      </c>
      <c r="C2178" s="529" t="s">
        <v>8171</v>
      </c>
      <c r="D2178" s="581">
        <v>9.25</v>
      </c>
      <c r="F2178" s="581">
        <v>9.25</v>
      </c>
      <c r="G2178" s="580" t="s">
        <v>1841</v>
      </c>
      <c r="I2178" s="534" t="s">
        <v>9171</v>
      </c>
      <c r="J2178" t="s">
        <v>1842</v>
      </c>
    </row>
    <row r="2179" spans="1:10" customFormat="1" ht="51" x14ac:dyDescent="0.2">
      <c r="A2179" s="529" t="s">
        <v>9174</v>
      </c>
      <c r="B2179" s="530" t="s">
        <v>1847</v>
      </c>
      <c r="C2179" s="529" t="s">
        <v>8171</v>
      </c>
      <c r="D2179" s="581">
        <v>12.47</v>
      </c>
      <c r="F2179" s="581">
        <v>12.47</v>
      </c>
      <c r="G2179" s="580" t="s">
        <v>1848</v>
      </c>
      <c r="I2179" s="534" t="s">
        <v>9173</v>
      </c>
      <c r="J2179" t="s">
        <v>1849</v>
      </c>
    </row>
    <row r="2180" spans="1:10" customFormat="1" ht="51" x14ac:dyDescent="0.2">
      <c r="A2180" s="529" t="s">
        <v>9176</v>
      </c>
      <c r="B2180" s="530" t="s">
        <v>1851</v>
      </c>
      <c r="C2180" s="529" t="s">
        <v>8171</v>
      </c>
      <c r="D2180" s="581">
        <v>4.57</v>
      </c>
      <c r="F2180" s="581">
        <v>4.57</v>
      </c>
      <c r="G2180" s="580" t="s">
        <v>1852</v>
      </c>
      <c r="I2180" s="534" t="s">
        <v>9175</v>
      </c>
      <c r="J2180" t="s">
        <v>1853</v>
      </c>
    </row>
    <row r="2181" spans="1:10" customFormat="1" ht="51" x14ac:dyDescent="0.2">
      <c r="A2181" s="529" t="s">
        <v>9178</v>
      </c>
      <c r="B2181" s="530" t="s">
        <v>1855</v>
      </c>
      <c r="C2181" s="529" t="s">
        <v>8171</v>
      </c>
      <c r="D2181" s="581">
        <v>5.67</v>
      </c>
      <c r="F2181" s="581">
        <v>5.67</v>
      </c>
      <c r="G2181" s="580" t="s">
        <v>1856</v>
      </c>
      <c r="I2181" s="534" t="s">
        <v>9177</v>
      </c>
      <c r="J2181" t="s">
        <v>1857</v>
      </c>
    </row>
    <row r="2182" spans="1:10" customFormat="1" ht="63.75" x14ac:dyDescent="0.2">
      <c r="A2182" s="529" t="s">
        <v>9180</v>
      </c>
      <c r="B2182" s="530" t="s">
        <v>1859</v>
      </c>
      <c r="C2182" s="529" t="s">
        <v>8171</v>
      </c>
      <c r="D2182" s="581">
        <v>6.54</v>
      </c>
      <c r="F2182" s="581">
        <v>6.54</v>
      </c>
      <c r="G2182" s="580" t="s">
        <v>1860</v>
      </c>
      <c r="I2182" s="534" t="s">
        <v>9179</v>
      </c>
      <c r="J2182" t="s">
        <v>1861</v>
      </c>
    </row>
    <row r="2183" spans="1:10" customFormat="1" ht="51" x14ac:dyDescent="0.2">
      <c r="A2183" s="529" t="s">
        <v>9182</v>
      </c>
      <c r="B2183" s="530" t="s">
        <v>1863</v>
      </c>
      <c r="C2183" s="529" t="s">
        <v>8171</v>
      </c>
      <c r="D2183" s="581">
        <v>33.47</v>
      </c>
      <c r="F2183" s="581">
        <v>33.47</v>
      </c>
      <c r="G2183" s="580" t="s">
        <v>1864</v>
      </c>
      <c r="I2183" s="534" t="s">
        <v>9181</v>
      </c>
      <c r="J2183" t="s">
        <v>1865</v>
      </c>
    </row>
    <row r="2184" spans="1:10" customFormat="1" ht="51" x14ac:dyDescent="0.2">
      <c r="A2184" s="529" t="s">
        <v>9184</v>
      </c>
      <c r="B2184" s="530" t="s">
        <v>1867</v>
      </c>
      <c r="C2184" s="529" t="s">
        <v>8171</v>
      </c>
      <c r="D2184" s="581">
        <v>37.31</v>
      </c>
      <c r="F2184" s="581">
        <v>37.31</v>
      </c>
      <c r="G2184" s="580" t="s">
        <v>1868</v>
      </c>
      <c r="I2184" s="534" t="s">
        <v>9183</v>
      </c>
      <c r="J2184" t="s">
        <v>1869</v>
      </c>
    </row>
    <row r="2185" spans="1:10" customFormat="1" ht="51" x14ac:dyDescent="0.2">
      <c r="A2185" s="529" t="s">
        <v>9186</v>
      </c>
      <c r="B2185" s="530" t="s">
        <v>1871</v>
      </c>
      <c r="C2185" s="529" t="s">
        <v>8171</v>
      </c>
      <c r="D2185" s="581">
        <v>35.36</v>
      </c>
      <c r="F2185" s="581">
        <v>35.36</v>
      </c>
      <c r="G2185" s="580" t="s">
        <v>1872</v>
      </c>
      <c r="I2185" s="534" t="s">
        <v>9185</v>
      </c>
      <c r="J2185" t="s">
        <v>1873</v>
      </c>
    </row>
    <row r="2186" spans="1:10" customFormat="1" ht="51" x14ac:dyDescent="0.2">
      <c r="A2186" s="529" t="s">
        <v>9188</v>
      </c>
      <c r="B2186" s="530" t="s">
        <v>1875</v>
      </c>
      <c r="C2186" s="529" t="s">
        <v>8171</v>
      </c>
      <c r="D2186" s="581">
        <v>36.880000000000003</v>
      </c>
      <c r="F2186" s="581">
        <v>36.880000000000003</v>
      </c>
      <c r="G2186" s="580" t="s">
        <v>1876</v>
      </c>
      <c r="I2186" s="534" t="s">
        <v>9187</v>
      </c>
      <c r="J2186" t="s">
        <v>1877</v>
      </c>
    </row>
    <row r="2187" spans="1:10" customFormat="1" ht="51" x14ac:dyDescent="0.2">
      <c r="A2187" s="529" t="s">
        <v>9190</v>
      </c>
      <c r="B2187" s="530" t="s">
        <v>1879</v>
      </c>
      <c r="C2187" s="529" t="s">
        <v>8171</v>
      </c>
      <c r="D2187" s="581">
        <v>33.69</v>
      </c>
      <c r="F2187" s="581">
        <v>33.69</v>
      </c>
      <c r="G2187" s="580" t="s">
        <v>1880</v>
      </c>
      <c r="I2187" s="534" t="s">
        <v>9189</v>
      </c>
      <c r="J2187" t="s">
        <v>1881</v>
      </c>
    </row>
    <row r="2188" spans="1:10" customFormat="1" ht="51" x14ac:dyDescent="0.2">
      <c r="A2188" s="529" t="s">
        <v>9192</v>
      </c>
      <c r="B2188" s="530" t="s">
        <v>1883</v>
      </c>
      <c r="C2188" s="529" t="s">
        <v>8171</v>
      </c>
      <c r="D2188" s="581">
        <v>39.65</v>
      </c>
      <c r="F2188" s="581">
        <v>39.65</v>
      </c>
      <c r="G2188" s="580" t="s">
        <v>1884</v>
      </c>
      <c r="I2188" s="534" t="s">
        <v>9191</v>
      </c>
      <c r="J2188" t="s">
        <v>1885</v>
      </c>
    </row>
    <row r="2189" spans="1:10" customFormat="1" ht="51" x14ac:dyDescent="0.2">
      <c r="A2189" s="529" t="s">
        <v>9194</v>
      </c>
      <c r="B2189" s="530" t="s">
        <v>1887</v>
      </c>
      <c r="C2189" s="529" t="s">
        <v>8171</v>
      </c>
      <c r="D2189" s="581">
        <v>41.42</v>
      </c>
      <c r="F2189" s="581">
        <v>41.42</v>
      </c>
      <c r="G2189" s="580" t="s">
        <v>1888</v>
      </c>
      <c r="I2189" s="534" t="s">
        <v>9193</v>
      </c>
      <c r="J2189" t="s">
        <v>1889</v>
      </c>
    </row>
    <row r="2190" spans="1:10" customFormat="1" ht="51" x14ac:dyDescent="0.2">
      <c r="A2190" s="529" t="s">
        <v>9196</v>
      </c>
      <c r="B2190" s="530" t="s">
        <v>1891</v>
      </c>
      <c r="C2190" s="529" t="s">
        <v>8171</v>
      </c>
      <c r="D2190" s="581">
        <v>45.34</v>
      </c>
      <c r="F2190" s="581">
        <v>45.34</v>
      </c>
      <c r="G2190" s="580" t="s">
        <v>1892</v>
      </c>
      <c r="I2190" s="534" t="s">
        <v>9195</v>
      </c>
      <c r="J2190" t="s">
        <v>1893</v>
      </c>
    </row>
    <row r="2191" spans="1:10" customFormat="1" ht="51" x14ac:dyDescent="0.2">
      <c r="A2191" s="529" t="s">
        <v>9198</v>
      </c>
      <c r="B2191" s="530" t="s">
        <v>1895</v>
      </c>
      <c r="C2191" s="529" t="s">
        <v>8171</v>
      </c>
      <c r="D2191" s="581">
        <v>52.47</v>
      </c>
      <c r="F2191" s="581">
        <v>52.47</v>
      </c>
      <c r="G2191" s="580" t="s">
        <v>1896</v>
      </c>
      <c r="I2191" s="534" t="s">
        <v>9197</v>
      </c>
      <c r="J2191" t="s">
        <v>1897</v>
      </c>
    </row>
    <row r="2192" spans="1:10" customFormat="1" ht="51" x14ac:dyDescent="0.2">
      <c r="A2192" s="529" t="s">
        <v>9200</v>
      </c>
      <c r="B2192" s="530" t="s">
        <v>1899</v>
      </c>
      <c r="C2192" s="529" t="s">
        <v>8171</v>
      </c>
      <c r="D2192" s="581">
        <v>56.8</v>
      </c>
      <c r="F2192" s="581">
        <v>56.8</v>
      </c>
      <c r="G2192" s="580" t="s">
        <v>1900</v>
      </c>
      <c r="I2192" s="534" t="s">
        <v>9199</v>
      </c>
      <c r="J2192" t="s">
        <v>1901</v>
      </c>
    </row>
    <row r="2193" spans="1:10" customFormat="1" ht="51" x14ac:dyDescent="0.2">
      <c r="A2193" s="529" t="s">
        <v>9202</v>
      </c>
      <c r="B2193" s="530" t="s">
        <v>1903</v>
      </c>
      <c r="C2193" s="529" t="s">
        <v>8171</v>
      </c>
      <c r="D2193" s="581">
        <v>55.07</v>
      </c>
      <c r="F2193" s="581">
        <v>55.07</v>
      </c>
      <c r="G2193" s="580" t="s">
        <v>1904</v>
      </c>
      <c r="I2193" s="534" t="s">
        <v>9201</v>
      </c>
      <c r="J2193" t="s">
        <v>1905</v>
      </c>
    </row>
    <row r="2194" spans="1:10" customFormat="1" ht="51" x14ac:dyDescent="0.2">
      <c r="A2194" s="529" t="s">
        <v>9204</v>
      </c>
      <c r="B2194" s="530" t="s">
        <v>1907</v>
      </c>
      <c r="C2194" s="529" t="s">
        <v>8171</v>
      </c>
      <c r="D2194" s="581">
        <v>61.56</v>
      </c>
      <c r="F2194" s="581">
        <v>61.56</v>
      </c>
      <c r="G2194" s="580" t="s">
        <v>1908</v>
      </c>
      <c r="I2194" s="534" t="s">
        <v>9203</v>
      </c>
      <c r="J2194" t="s">
        <v>1909</v>
      </c>
    </row>
    <row r="2195" spans="1:10" customFormat="1" ht="51" x14ac:dyDescent="0.2">
      <c r="A2195" s="529" t="s">
        <v>9206</v>
      </c>
      <c r="B2195" s="530" t="s">
        <v>1911</v>
      </c>
      <c r="C2195" s="529" t="s">
        <v>8171</v>
      </c>
      <c r="D2195" s="581">
        <v>75</v>
      </c>
      <c r="F2195" s="581">
        <v>75</v>
      </c>
      <c r="G2195" s="580" t="s">
        <v>1912</v>
      </c>
      <c r="I2195" s="534" t="s">
        <v>9205</v>
      </c>
      <c r="J2195" t="s">
        <v>1913</v>
      </c>
    </row>
    <row r="2196" spans="1:10" customFormat="1" ht="51" x14ac:dyDescent="0.2">
      <c r="A2196" s="529" t="s">
        <v>9208</v>
      </c>
      <c r="B2196" s="530" t="s">
        <v>1915</v>
      </c>
      <c r="C2196" s="529" t="s">
        <v>8171</v>
      </c>
      <c r="D2196" s="581">
        <v>76</v>
      </c>
      <c r="F2196" s="581">
        <v>76</v>
      </c>
      <c r="G2196" s="580" t="s">
        <v>1916</v>
      </c>
      <c r="I2196" s="534" t="s">
        <v>9207</v>
      </c>
      <c r="J2196" t="s">
        <v>1917</v>
      </c>
    </row>
    <row r="2197" spans="1:10" customFormat="1" ht="51" x14ac:dyDescent="0.2">
      <c r="A2197" s="529" t="s">
        <v>9210</v>
      </c>
      <c r="B2197" s="530" t="s">
        <v>1919</v>
      </c>
      <c r="C2197" s="529" t="s">
        <v>8171</v>
      </c>
      <c r="D2197" s="581">
        <v>115</v>
      </c>
      <c r="F2197" s="581">
        <v>115</v>
      </c>
      <c r="G2197" s="580" t="s">
        <v>1920</v>
      </c>
      <c r="I2197" s="534" t="s">
        <v>9209</v>
      </c>
      <c r="J2197" t="s">
        <v>1921</v>
      </c>
    </row>
    <row r="2198" spans="1:10" customFormat="1" ht="51" x14ac:dyDescent="0.2">
      <c r="A2198" s="529" t="s">
        <v>9212</v>
      </c>
      <c r="B2198" s="530" t="s">
        <v>1923</v>
      </c>
      <c r="C2198" s="529" t="s">
        <v>8171</v>
      </c>
      <c r="D2198" s="581">
        <v>117.5</v>
      </c>
      <c r="F2198" s="581">
        <v>117.5</v>
      </c>
      <c r="G2198" s="580" t="s">
        <v>1924</v>
      </c>
      <c r="I2198" s="534" t="s">
        <v>9211</v>
      </c>
      <c r="J2198" t="s">
        <v>1925</v>
      </c>
    </row>
    <row r="2199" spans="1:10" customFormat="1" ht="51" x14ac:dyDescent="0.2">
      <c r="A2199" s="529" t="s">
        <v>9214</v>
      </c>
      <c r="B2199" s="530" t="s">
        <v>1927</v>
      </c>
      <c r="C2199" s="529" t="s">
        <v>8171</v>
      </c>
      <c r="D2199" s="581">
        <v>122</v>
      </c>
      <c r="F2199" s="581">
        <v>122</v>
      </c>
      <c r="G2199" s="580" t="s">
        <v>1928</v>
      </c>
      <c r="I2199" s="534" t="s">
        <v>9213</v>
      </c>
      <c r="J2199" t="s">
        <v>1929</v>
      </c>
    </row>
    <row r="2200" spans="1:10" customFormat="1" ht="51" x14ac:dyDescent="0.2">
      <c r="A2200" s="529" t="s">
        <v>9216</v>
      </c>
      <c r="B2200" s="530" t="s">
        <v>1931</v>
      </c>
      <c r="C2200" s="529" t="s">
        <v>8171</v>
      </c>
      <c r="D2200" s="581">
        <v>125</v>
      </c>
      <c r="F2200" s="581">
        <v>125</v>
      </c>
      <c r="G2200" s="580" t="s">
        <v>1932</v>
      </c>
      <c r="I2200" s="534" t="s">
        <v>9215</v>
      </c>
      <c r="J2200" t="s">
        <v>1933</v>
      </c>
    </row>
    <row r="2201" spans="1:10" customFormat="1" ht="51" x14ac:dyDescent="0.2">
      <c r="A2201" s="529" t="s">
        <v>9218</v>
      </c>
      <c r="B2201" s="530" t="s">
        <v>1935</v>
      </c>
      <c r="C2201" s="529" t="s">
        <v>8171</v>
      </c>
      <c r="D2201" s="581">
        <v>145</v>
      </c>
      <c r="F2201" s="581">
        <v>145</v>
      </c>
      <c r="G2201" s="580" t="s">
        <v>1936</v>
      </c>
      <c r="I2201" s="534" t="s">
        <v>9217</v>
      </c>
      <c r="J2201" t="s">
        <v>1937</v>
      </c>
    </row>
    <row r="2202" spans="1:10" customFormat="1" ht="51" x14ac:dyDescent="0.2">
      <c r="A2202" s="529" t="s">
        <v>9220</v>
      </c>
      <c r="B2202" s="530" t="s">
        <v>1939</v>
      </c>
      <c r="C2202" s="529" t="s">
        <v>8171</v>
      </c>
      <c r="D2202" s="581">
        <v>155</v>
      </c>
      <c r="F2202" s="581">
        <v>155</v>
      </c>
      <c r="G2202" s="580" t="s">
        <v>1940</v>
      </c>
      <c r="I2202" s="534" t="s">
        <v>9219</v>
      </c>
      <c r="J2202" t="s">
        <v>1941</v>
      </c>
    </row>
    <row r="2203" spans="1:10" customFormat="1" ht="102" x14ac:dyDescent="0.2">
      <c r="A2203" s="529" t="s">
        <v>9222</v>
      </c>
      <c r="B2203" s="530" t="s">
        <v>1946</v>
      </c>
      <c r="C2203" s="529" t="s">
        <v>8171</v>
      </c>
      <c r="D2203" s="581">
        <v>177.63</v>
      </c>
      <c r="F2203" s="581">
        <v>177.63</v>
      </c>
      <c r="G2203" s="580" t="s">
        <v>1947</v>
      </c>
      <c r="I2203" s="534" t="s">
        <v>9221</v>
      </c>
      <c r="J2203" t="s">
        <v>1948</v>
      </c>
    </row>
    <row r="2204" spans="1:10" customFormat="1" ht="114.75" x14ac:dyDescent="0.2">
      <c r="A2204" s="529" t="s">
        <v>9224</v>
      </c>
      <c r="B2204" s="530" t="s">
        <v>1950</v>
      </c>
      <c r="C2204" s="529" t="s">
        <v>8171</v>
      </c>
      <c r="D2204" s="581">
        <v>177.63</v>
      </c>
      <c r="F2204" s="581">
        <v>177.63</v>
      </c>
      <c r="G2204" s="580" t="s">
        <v>1951</v>
      </c>
      <c r="I2204" s="534" t="s">
        <v>9223</v>
      </c>
      <c r="J2204" t="s">
        <v>1952</v>
      </c>
    </row>
    <row r="2205" spans="1:10" customFormat="1" ht="114.75" x14ac:dyDescent="0.2">
      <c r="A2205" s="529" t="s">
        <v>9226</v>
      </c>
      <c r="B2205" s="530" t="s">
        <v>1954</v>
      </c>
      <c r="C2205" s="529" t="s">
        <v>8171</v>
      </c>
      <c r="D2205" s="581">
        <v>70.92</v>
      </c>
      <c r="F2205" s="581">
        <v>70.92</v>
      </c>
      <c r="G2205" s="580" t="s">
        <v>1955</v>
      </c>
      <c r="I2205" s="534" t="s">
        <v>9225</v>
      </c>
      <c r="J2205" t="s">
        <v>1956</v>
      </c>
    </row>
    <row r="2206" spans="1:10" customFormat="1" ht="114.75" x14ac:dyDescent="0.2">
      <c r="A2206" s="529" t="s">
        <v>9228</v>
      </c>
      <c r="B2206" s="530" t="s">
        <v>1958</v>
      </c>
      <c r="C2206" s="529" t="s">
        <v>8171</v>
      </c>
      <c r="D2206" s="581">
        <v>473.95</v>
      </c>
      <c r="F2206" s="581">
        <v>473.95</v>
      </c>
      <c r="G2206" s="580" t="s">
        <v>1959</v>
      </c>
      <c r="I2206" s="534" t="s">
        <v>9227</v>
      </c>
      <c r="J2206" t="s">
        <v>1960</v>
      </c>
    </row>
    <row r="2207" spans="1:10" customFormat="1" ht="114.75" x14ac:dyDescent="0.2">
      <c r="A2207" s="529" t="s">
        <v>9230</v>
      </c>
      <c r="B2207" s="530" t="s">
        <v>1962</v>
      </c>
      <c r="C2207" s="529" t="s">
        <v>8171</v>
      </c>
      <c r="D2207" s="581">
        <v>141.84</v>
      </c>
      <c r="F2207" s="581">
        <v>141.84</v>
      </c>
      <c r="G2207" s="580" t="s">
        <v>1963</v>
      </c>
      <c r="I2207" s="534" t="s">
        <v>9229</v>
      </c>
      <c r="J2207" t="s">
        <v>1964</v>
      </c>
    </row>
    <row r="2208" spans="1:10" customFormat="1" ht="63.75" x14ac:dyDescent="0.2">
      <c r="A2208" s="529" t="s">
        <v>9232</v>
      </c>
      <c r="B2208" s="530" t="s">
        <v>1966</v>
      </c>
      <c r="C2208" s="529" t="s">
        <v>8171</v>
      </c>
      <c r="D2208" s="581">
        <v>270.45999999999998</v>
      </c>
      <c r="F2208" s="581">
        <v>270.45999999999998</v>
      </c>
      <c r="G2208" s="580" t="s">
        <v>1967</v>
      </c>
      <c r="I2208" s="534" t="s">
        <v>9231</v>
      </c>
      <c r="J2208" t="s">
        <v>1968</v>
      </c>
    </row>
    <row r="2209" spans="1:10" customFormat="1" ht="25.5" x14ac:dyDescent="0.2">
      <c r="A2209" s="529" t="s">
        <v>9234</v>
      </c>
      <c r="B2209" s="530" t="s">
        <v>1970</v>
      </c>
      <c r="C2209" s="529" t="s">
        <v>8171</v>
      </c>
      <c r="D2209" s="581">
        <v>21.04</v>
      </c>
      <c r="F2209" s="581">
        <v>21.04</v>
      </c>
      <c r="G2209" s="580" t="s">
        <v>1971</v>
      </c>
      <c r="I2209" s="534" t="s">
        <v>9233</v>
      </c>
      <c r="J2209" t="s">
        <v>1972</v>
      </c>
    </row>
    <row r="2210" spans="1:10" customFormat="1" ht="25.5" x14ac:dyDescent="0.2">
      <c r="A2210" s="529" t="s">
        <v>9236</v>
      </c>
      <c r="B2210" s="530" t="s">
        <v>1974</v>
      </c>
      <c r="C2210" s="529" t="s">
        <v>8171</v>
      </c>
      <c r="D2210" s="581">
        <v>42.07</v>
      </c>
      <c r="F2210" s="581">
        <v>42.07</v>
      </c>
      <c r="G2210" s="580" t="s">
        <v>1971</v>
      </c>
      <c r="I2210" s="534" t="s">
        <v>9235</v>
      </c>
      <c r="J2210" t="s">
        <v>1975</v>
      </c>
    </row>
    <row r="2211" spans="1:10" customFormat="1" ht="25.5" x14ac:dyDescent="0.2">
      <c r="A2211" s="529" t="s">
        <v>9238</v>
      </c>
      <c r="B2211" s="530" t="s">
        <v>1977</v>
      </c>
      <c r="C2211" s="529" t="s">
        <v>8171</v>
      </c>
      <c r="D2211" s="581">
        <v>72.12</v>
      </c>
      <c r="F2211" s="581">
        <v>72.12</v>
      </c>
      <c r="G2211" s="580" t="s">
        <v>1971</v>
      </c>
      <c r="I2211" s="534" t="s">
        <v>9237</v>
      </c>
      <c r="J2211" t="s">
        <v>1978</v>
      </c>
    </row>
    <row r="2212" spans="1:10" customFormat="1" ht="25.5" x14ac:dyDescent="0.2">
      <c r="A2212" s="529" t="s">
        <v>9240</v>
      </c>
      <c r="B2212" s="530" t="s">
        <v>1980</v>
      </c>
      <c r="C2212" s="529" t="s">
        <v>8171</v>
      </c>
      <c r="D2212" s="581">
        <v>90.15</v>
      </c>
      <c r="F2212" s="581">
        <v>90.15</v>
      </c>
      <c r="G2212" s="580" t="s">
        <v>1981</v>
      </c>
      <c r="I2212" s="534" t="s">
        <v>9239</v>
      </c>
      <c r="J2212" t="s">
        <v>1982</v>
      </c>
    </row>
    <row r="2213" spans="1:10" customFormat="1" ht="25.5" x14ac:dyDescent="0.2">
      <c r="A2213" s="529" t="s">
        <v>9242</v>
      </c>
      <c r="B2213" s="530" t="s">
        <v>1987</v>
      </c>
      <c r="C2213" s="529" t="s">
        <v>8171</v>
      </c>
      <c r="D2213" s="581">
        <v>9.6199999999999992</v>
      </c>
      <c r="F2213" s="581">
        <v>9.6199999999999992</v>
      </c>
      <c r="G2213" s="580" t="s">
        <v>1988</v>
      </c>
      <c r="I2213" s="534" t="s">
        <v>9241</v>
      </c>
      <c r="J2213" t="s">
        <v>1989</v>
      </c>
    </row>
    <row r="2214" spans="1:10" customFormat="1" ht="102" x14ac:dyDescent="0.2">
      <c r="A2214" s="529" t="s">
        <v>9244</v>
      </c>
      <c r="B2214" s="530" t="s">
        <v>1991</v>
      </c>
      <c r="C2214" s="529" t="s">
        <v>8171</v>
      </c>
      <c r="D2214" s="581">
        <v>10.220000000000001</v>
      </c>
      <c r="F2214" s="581">
        <v>10.220000000000001</v>
      </c>
      <c r="G2214" s="580" t="s">
        <v>1992</v>
      </c>
      <c r="I2214" s="534" t="s">
        <v>9243</v>
      </c>
      <c r="J2214" t="s">
        <v>1993</v>
      </c>
    </row>
    <row r="2215" spans="1:10" customFormat="1" ht="102" x14ac:dyDescent="0.2">
      <c r="A2215" s="529" t="s">
        <v>9247</v>
      </c>
      <c r="B2215" s="530" t="s">
        <v>9246</v>
      </c>
      <c r="C2215" s="529" t="s">
        <v>8171</v>
      </c>
      <c r="D2215" s="581">
        <v>9.02</v>
      </c>
      <c r="F2215" s="581">
        <v>9.02</v>
      </c>
      <c r="G2215" s="580" t="s">
        <v>1996</v>
      </c>
      <c r="I2215" s="534" t="s">
        <v>9245</v>
      </c>
      <c r="J2215" t="s">
        <v>1997</v>
      </c>
    </row>
    <row r="2216" spans="1:10" customFormat="1" ht="102" x14ac:dyDescent="0.2">
      <c r="A2216" s="529" t="s">
        <v>9250</v>
      </c>
      <c r="B2216" s="530" t="s">
        <v>9249</v>
      </c>
      <c r="C2216" s="529" t="s">
        <v>8171</v>
      </c>
      <c r="D2216" s="581">
        <v>10.220000000000001</v>
      </c>
      <c r="F2216" s="581">
        <v>10.220000000000001</v>
      </c>
      <c r="G2216" s="580" t="s">
        <v>2000</v>
      </c>
      <c r="I2216" s="534" t="s">
        <v>9248</v>
      </c>
      <c r="J2216" t="s">
        <v>2001</v>
      </c>
    </row>
    <row r="2217" spans="1:10" customFormat="1" ht="89.25" x14ac:dyDescent="0.2">
      <c r="A2217" s="529" t="s">
        <v>9252</v>
      </c>
      <c r="B2217" s="530" t="s">
        <v>2003</v>
      </c>
      <c r="C2217" s="529" t="s">
        <v>8171</v>
      </c>
      <c r="D2217" s="581">
        <v>9.6199999999999992</v>
      </c>
      <c r="F2217" s="581">
        <v>9.6199999999999992</v>
      </c>
      <c r="G2217" s="580" t="s">
        <v>2004</v>
      </c>
      <c r="I2217" s="534" t="s">
        <v>9251</v>
      </c>
      <c r="J2217" t="s">
        <v>2005</v>
      </c>
    </row>
    <row r="2218" spans="1:10" customFormat="1" ht="89.25" x14ac:dyDescent="0.2">
      <c r="A2218" s="529" t="s">
        <v>9254</v>
      </c>
      <c r="B2218" s="530" t="s">
        <v>2007</v>
      </c>
      <c r="C2218" s="529" t="s">
        <v>8171</v>
      </c>
      <c r="D2218" s="581">
        <v>10.220000000000001</v>
      </c>
      <c r="F2218" s="581">
        <v>10.220000000000001</v>
      </c>
      <c r="G2218" s="580" t="s">
        <v>2008</v>
      </c>
      <c r="I2218" s="534" t="s">
        <v>9253</v>
      </c>
      <c r="J2218" t="s">
        <v>2009</v>
      </c>
    </row>
    <row r="2219" spans="1:10" customFormat="1" ht="89.25" x14ac:dyDescent="0.2">
      <c r="A2219" s="529" t="s">
        <v>9256</v>
      </c>
      <c r="B2219" s="530" t="s">
        <v>2011</v>
      </c>
      <c r="C2219" s="529" t="s">
        <v>8171</v>
      </c>
      <c r="D2219" s="581">
        <v>12.02</v>
      </c>
      <c r="F2219" s="581">
        <v>12.02</v>
      </c>
      <c r="G2219" s="580" t="s">
        <v>2012</v>
      </c>
      <c r="I2219" s="534" t="s">
        <v>9255</v>
      </c>
      <c r="J2219" t="s">
        <v>2013</v>
      </c>
    </row>
    <row r="2220" spans="1:10" customFormat="1" ht="89.25" x14ac:dyDescent="0.2">
      <c r="A2220" s="529" t="s">
        <v>9258</v>
      </c>
      <c r="B2220" s="530" t="s">
        <v>2015</v>
      </c>
      <c r="C2220" s="529" t="s">
        <v>8171</v>
      </c>
      <c r="D2220" s="581">
        <v>12.02</v>
      </c>
      <c r="F2220" s="581">
        <v>12.02</v>
      </c>
      <c r="G2220" s="580" t="s">
        <v>2016</v>
      </c>
      <c r="I2220" s="534" t="s">
        <v>9257</v>
      </c>
      <c r="J2220" t="s">
        <v>2017</v>
      </c>
    </row>
    <row r="2221" spans="1:10" customFormat="1" ht="89.25" x14ac:dyDescent="0.2">
      <c r="A2221" s="529" t="s">
        <v>9261</v>
      </c>
      <c r="B2221" s="530" t="s">
        <v>9260</v>
      </c>
      <c r="C2221" s="529" t="s">
        <v>8171</v>
      </c>
      <c r="D2221" s="581">
        <v>11.96</v>
      </c>
      <c r="F2221" s="581">
        <v>11.96</v>
      </c>
      <c r="G2221" s="580" t="s">
        <v>2020</v>
      </c>
      <c r="I2221" s="534" t="s">
        <v>9259</v>
      </c>
      <c r="J2221" t="s">
        <v>2021</v>
      </c>
    </row>
    <row r="2222" spans="1:10" customFormat="1" ht="63.75" x14ac:dyDescent="0.2">
      <c r="A2222" s="529" t="s">
        <v>9264</v>
      </c>
      <c r="B2222" s="530" t="s">
        <v>9263</v>
      </c>
      <c r="C2222" s="529" t="s">
        <v>8171</v>
      </c>
      <c r="D2222" s="581">
        <v>12.02</v>
      </c>
      <c r="F2222" s="581">
        <v>12.02</v>
      </c>
      <c r="G2222" s="580" t="s">
        <v>2024</v>
      </c>
      <c r="I2222" s="534" t="s">
        <v>9262</v>
      </c>
      <c r="J2222" t="s">
        <v>2025</v>
      </c>
    </row>
    <row r="2223" spans="1:10" customFormat="1" ht="63.75" x14ac:dyDescent="0.2">
      <c r="A2223" s="529" t="s">
        <v>9267</v>
      </c>
      <c r="B2223" s="530" t="s">
        <v>9266</v>
      </c>
      <c r="C2223" s="529" t="s">
        <v>8171</v>
      </c>
      <c r="D2223" s="581">
        <v>12.02</v>
      </c>
      <c r="F2223" s="581">
        <v>12.02</v>
      </c>
      <c r="G2223" s="580" t="s">
        <v>2028</v>
      </c>
      <c r="I2223" s="534" t="s">
        <v>9265</v>
      </c>
      <c r="J2223" t="s">
        <v>2029</v>
      </c>
    </row>
    <row r="2224" spans="1:10" customFormat="1" ht="89.25" x14ac:dyDescent="0.2">
      <c r="A2224" s="529" t="s">
        <v>9270</v>
      </c>
      <c r="B2224" s="530" t="s">
        <v>9269</v>
      </c>
      <c r="C2224" s="529" t="s">
        <v>8171</v>
      </c>
      <c r="D2224" s="581">
        <v>15.03</v>
      </c>
      <c r="F2224" s="581">
        <v>15.03</v>
      </c>
      <c r="G2224" s="580" t="s">
        <v>2032</v>
      </c>
      <c r="I2224" s="534" t="s">
        <v>9268</v>
      </c>
      <c r="J2224" t="s">
        <v>2033</v>
      </c>
    </row>
    <row r="2225" spans="1:10" customFormat="1" ht="76.5" x14ac:dyDescent="0.2">
      <c r="A2225" s="529" t="s">
        <v>9273</v>
      </c>
      <c r="B2225" s="530" t="s">
        <v>9272</v>
      </c>
      <c r="C2225" s="529" t="s">
        <v>8171</v>
      </c>
      <c r="D2225" s="581">
        <v>15.03</v>
      </c>
      <c r="F2225" s="581">
        <v>15.03</v>
      </c>
      <c r="G2225" s="580" t="s">
        <v>2036</v>
      </c>
      <c r="I2225" s="534" t="s">
        <v>9271</v>
      </c>
      <c r="J2225" t="s">
        <v>2037</v>
      </c>
    </row>
    <row r="2226" spans="1:10" customFormat="1" ht="63.75" x14ac:dyDescent="0.2">
      <c r="A2226" s="529" t="s">
        <v>9277</v>
      </c>
      <c r="B2226" s="530" t="s">
        <v>9275</v>
      </c>
      <c r="C2226" s="529" t="s">
        <v>8171</v>
      </c>
      <c r="D2226" s="581">
        <v>16.53</v>
      </c>
      <c r="F2226" s="581">
        <v>16.53</v>
      </c>
      <c r="G2226" s="580" t="s">
        <v>9276</v>
      </c>
      <c r="I2226" s="534" t="s">
        <v>9274</v>
      </c>
      <c r="J2226" t="s">
        <v>2041</v>
      </c>
    </row>
    <row r="2227" spans="1:10" customFormat="1" ht="76.5" x14ac:dyDescent="0.2">
      <c r="A2227" s="529" t="s">
        <v>9281</v>
      </c>
      <c r="B2227" s="530" t="s">
        <v>9279</v>
      </c>
      <c r="C2227" s="529" t="s">
        <v>8171</v>
      </c>
      <c r="D2227" s="581">
        <v>18.63</v>
      </c>
      <c r="F2227" s="581">
        <v>18.63</v>
      </c>
      <c r="G2227" s="580" t="s">
        <v>9280</v>
      </c>
      <c r="I2227" s="534" t="s">
        <v>9278</v>
      </c>
      <c r="J2227" t="s">
        <v>2045</v>
      </c>
    </row>
    <row r="2228" spans="1:10" customFormat="1" ht="76.5" x14ac:dyDescent="0.2">
      <c r="A2228" s="529" t="s">
        <v>9285</v>
      </c>
      <c r="B2228" s="530" t="s">
        <v>9283</v>
      </c>
      <c r="C2228" s="529" t="s">
        <v>8171</v>
      </c>
      <c r="D2228" s="581">
        <v>20.73</v>
      </c>
      <c r="F2228" s="581">
        <v>20.73</v>
      </c>
      <c r="G2228" s="580" t="s">
        <v>9284</v>
      </c>
      <c r="I2228" s="534" t="s">
        <v>9282</v>
      </c>
      <c r="J2228" t="s">
        <v>2049</v>
      </c>
    </row>
    <row r="2229" spans="1:10" customFormat="1" ht="89.25" x14ac:dyDescent="0.2">
      <c r="A2229" s="529" t="s">
        <v>9288</v>
      </c>
      <c r="B2229" s="530" t="s">
        <v>9287</v>
      </c>
      <c r="C2229" s="529" t="s">
        <v>8171</v>
      </c>
      <c r="D2229" s="581">
        <v>16.53</v>
      </c>
      <c r="F2229" s="581">
        <v>16.53</v>
      </c>
      <c r="G2229" s="580" t="s">
        <v>2052</v>
      </c>
      <c r="I2229" s="534" t="s">
        <v>9286</v>
      </c>
      <c r="J2229" t="s">
        <v>2053</v>
      </c>
    </row>
    <row r="2230" spans="1:10" customFormat="1" ht="51" x14ac:dyDescent="0.2">
      <c r="A2230" s="529" t="s">
        <v>9290</v>
      </c>
      <c r="B2230" s="530" t="s">
        <v>2055</v>
      </c>
      <c r="C2230" s="529" t="s">
        <v>8171</v>
      </c>
      <c r="D2230" s="581">
        <v>6.61</v>
      </c>
      <c r="F2230" s="581">
        <v>6.61</v>
      </c>
      <c r="G2230" s="580" t="s">
        <v>2056</v>
      </c>
      <c r="I2230" s="534" t="s">
        <v>9289</v>
      </c>
      <c r="J2230" t="s">
        <v>2057</v>
      </c>
    </row>
    <row r="2231" spans="1:10" customFormat="1" ht="63.75" x14ac:dyDescent="0.2">
      <c r="A2231" s="529" t="s">
        <v>9293</v>
      </c>
      <c r="B2231" s="530" t="s">
        <v>9292</v>
      </c>
      <c r="C2231" s="529" t="s">
        <v>8171</v>
      </c>
      <c r="D2231" s="581">
        <v>6.61</v>
      </c>
      <c r="F2231" s="581">
        <v>6.61</v>
      </c>
      <c r="G2231" s="580" t="s">
        <v>2060</v>
      </c>
      <c r="I2231" s="534" t="s">
        <v>9291</v>
      </c>
      <c r="J2231" t="s">
        <v>2061</v>
      </c>
    </row>
    <row r="2232" spans="1:10" customFormat="1" ht="76.5" x14ac:dyDescent="0.2">
      <c r="A2232" s="529" t="s">
        <v>9295</v>
      </c>
      <c r="B2232" s="530" t="s">
        <v>2063</v>
      </c>
      <c r="C2232" s="529" t="s">
        <v>8171</v>
      </c>
      <c r="D2232" s="581">
        <v>36.06</v>
      </c>
      <c r="F2232" s="581">
        <v>36.06</v>
      </c>
      <c r="G2232" s="580" t="s">
        <v>2064</v>
      </c>
      <c r="I2232" s="534" t="s">
        <v>9294</v>
      </c>
      <c r="J2232" t="s">
        <v>2065</v>
      </c>
    </row>
    <row r="2233" spans="1:10" customFormat="1" ht="63.75" x14ac:dyDescent="0.2">
      <c r="A2233" s="529" t="s">
        <v>9297</v>
      </c>
      <c r="B2233" s="530" t="s">
        <v>2067</v>
      </c>
      <c r="C2233" s="529" t="s">
        <v>8171</v>
      </c>
      <c r="D2233" s="581">
        <v>30.05</v>
      </c>
      <c r="F2233" s="581">
        <v>30.05</v>
      </c>
      <c r="G2233" s="580" t="s">
        <v>2068</v>
      </c>
      <c r="I2233" s="534" t="s">
        <v>9296</v>
      </c>
      <c r="J2233" t="s">
        <v>2069</v>
      </c>
    </row>
    <row r="2234" spans="1:10" customFormat="1" ht="63.75" x14ac:dyDescent="0.2">
      <c r="A2234" s="529" t="s">
        <v>9299</v>
      </c>
      <c r="B2234" s="530" t="s">
        <v>2071</v>
      </c>
      <c r="C2234" s="529" t="s">
        <v>8171</v>
      </c>
      <c r="D2234" s="581">
        <v>36.06</v>
      </c>
      <c r="F2234" s="581">
        <v>36.06</v>
      </c>
      <c r="G2234" s="580" t="s">
        <v>2072</v>
      </c>
      <c r="I2234" s="534" t="s">
        <v>9298</v>
      </c>
      <c r="J2234" t="s">
        <v>2073</v>
      </c>
    </row>
    <row r="2235" spans="1:10" customFormat="1" ht="38.25" x14ac:dyDescent="0.2">
      <c r="A2235" s="529" t="s">
        <v>9302</v>
      </c>
      <c r="B2235" s="530" t="s">
        <v>9301</v>
      </c>
      <c r="C2235" s="529" t="s">
        <v>8171</v>
      </c>
      <c r="D2235" s="581">
        <v>15.03</v>
      </c>
      <c r="F2235" s="581">
        <v>15.03</v>
      </c>
      <c r="G2235" s="580" t="s">
        <v>2076</v>
      </c>
      <c r="I2235" s="534" t="s">
        <v>9300</v>
      </c>
      <c r="J2235" t="s">
        <v>2077</v>
      </c>
    </row>
    <row r="2236" spans="1:10" customFormat="1" ht="38.25" x14ac:dyDescent="0.2">
      <c r="A2236" s="529" t="s">
        <v>9305</v>
      </c>
      <c r="B2236" s="530" t="s">
        <v>9304</v>
      </c>
      <c r="C2236" s="529" t="s">
        <v>8171</v>
      </c>
      <c r="D2236" s="581">
        <v>15.03</v>
      </c>
      <c r="F2236" s="581">
        <v>15.03</v>
      </c>
      <c r="G2236" s="580" t="s">
        <v>2080</v>
      </c>
      <c r="I2236" s="534" t="s">
        <v>9303</v>
      </c>
      <c r="J2236" t="s">
        <v>2081</v>
      </c>
    </row>
    <row r="2237" spans="1:10" customFormat="1" ht="51" x14ac:dyDescent="0.2">
      <c r="A2237" s="529" t="s">
        <v>9307</v>
      </c>
      <c r="B2237" s="530" t="s">
        <v>2083</v>
      </c>
      <c r="C2237" s="529" t="s">
        <v>8171</v>
      </c>
      <c r="D2237" s="581">
        <v>2.4</v>
      </c>
      <c r="F2237" s="581">
        <v>2.4</v>
      </c>
      <c r="G2237" s="580" t="s">
        <v>2084</v>
      </c>
      <c r="I2237" s="534" t="s">
        <v>9306</v>
      </c>
      <c r="J2237" t="s">
        <v>2085</v>
      </c>
    </row>
    <row r="2238" spans="1:10" customFormat="1" ht="89.25" x14ac:dyDescent="0.2">
      <c r="A2238" s="529" t="s">
        <v>9309</v>
      </c>
      <c r="B2238" s="530" t="s">
        <v>2087</v>
      </c>
      <c r="C2238" s="529" t="s">
        <v>8171</v>
      </c>
      <c r="D2238" s="581">
        <v>15.03</v>
      </c>
      <c r="F2238" s="581">
        <v>15.03</v>
      </c>
      <c r="G2238" s="580" t="s">
        <v>2088</v>
      </c>
      <c r="I2238" s="534" t="s">
        <v>9308</v>
      </c>
      <c r="J2238" t="s">
        <v>2089</v>
      </c>
    </row>
    <row r="2239" spans="1:10" customFormat="1" ht="89.25" x14ac:dyDescent="0.2">
      <c r="A2239" s="529" t="s">
        <v>9311</v>
      </c>
      <c r="B2239" s="530" t="s">
        <v>2094</v>
      </c>
      <c r="C2239" s="529" t="s">
        <v>8171</v>
      </c>
      <c r="D2239" s="581">
        <v>116.55</v>
      </c>
      <c r="F2239" s="581">
        <v>116.55</v>
      </c>
      <c r="G2239" s="580" t="s">
        <v>2095</v>
      </c>
      <c r="I2239" s="534" t="s">
        <v>9310</v>
      </c>
      <c r="J2239" t="s">
        <v>2096</v>
      </c>
    </row>
    <row r="2240" spans="1:10" customFormat="1" ht="102" x14ac:dyDescent="0.2">
      <c r="A2240" s="529" t="s">
        <v>9313</v>
      </c>
      <c r="B2240" s="530" t="s">
        <v>2098</v>
      </c>
      <c r="C2240" s="529" t="s">
        <v>8171</v>
      </c>
      <c r="D2240" s="581">
        <v>16.23</v>
      </c>
      <c r="F2240" s="581">
        <v>16.23</v>
      </c>
      <c r="G2240" s="580" t="s">
        <v>2099</v>
      </c>
      <c r="I2240" s="534" t="s">
        <v>9312</v>
      </c>
      <c r="J2240" t="s">
        <v>2100</v>
      </c>
    </row>
    <row r="2241" spans="1:10" customFormat="1" ht="89.25" x14ac:dyDescent="0.2">
      <c r="A2241" s="529" t="s">
        <v>9315</v>
      </c>
      <c r="B2241" s="530" t="s">
        <v>2102</v>
      </c>
      <c r="C2241" s="529" t="s">
        <v>8171</v>
      </c>
      <c r="D2241" s="581">
        <v>153.55000000000001</v>
      </c>
      <c r="F2241" s="581">
        <v>153.55000000000001</v>
      </c>
      <c r="G2241" s="580" t="s">
        <v>2103</v>
      </c>
      <c r="I2241" s="534" t="s">
        <v>9314</v>
      </c>
      <c r="J2241" t="s">
        <v>2104</v>
      </c>
    </row>
    <row r="2242" spans="1:10" customFormat="1" ht="89.25" x14ac:dyDescent="0.2">
      <c r="A2242" s="529" t="s">
        <v>9317</v>
      </c>
      <c r="B2242" s="530" t="s">
        <v>2106</v>
      </c>
      <c r="C2242" s="529" t="s">
        <v>8171</v>
      </c>
      <c r="D2242" s="581">
        <v>180.84</v>
      </c>
      <c r="F2242" s="581">
        <v>180.84</v>
      </c>
      <c r="G2242" s="580" t="s">
        <v>2107</v>
      </c>
      <c r="I2242" s="534" t="s">
        <v>9316</v>
      </c>
      <c r="J2242" t="s">
        <v>2108</v>
      </c>
    </row>
    <row r="2243" spans="1:10" customFormat="1" ht="89.25" x14ac:dyDescent="0.2">
      <c r="A2243" s="529" t="s">
        <v>9319</v>
      </c>
      <c r="B2243" s="530" t="s">
        <v>2110</v>
      </c>
      <c r="C2243" s="529" t="s">
        <v>8171</v>
      </c>
      <c r="D2243" s="581">
        <v>202.82</v>
      </c>
      <c r="F2243" s="581">
        <v>202.82</v>
      </c>
      <c r="G2243" s="580" t="s">
        <v>2111</v>
      </c>
      <c r="I2243" s="534" t="s">
        <v>9318</v>
      </c>
      <c r="J2243" t="s">
        <v>2112</v>
      </c>
    </row>
    <row r="2244" spans="1:10" customFormat="1" ht="76.5" x14ac:dyDescent="0.2">
      <c r="A2244" s="529" t="s">
        <v>9321</v>
      </c>
      <c r="B2244" s="530" t="s">
        <v>2114</v>
      </c>
      <c r="C2244" s="529" t="s">
        <v>8171</v>
      </c>
      <c r="D2244" s="581">
        <v>126.62</v>
      </c>
      <c r="F2244" s="581">
        <v>126.62</v>
      </c>
      <c r="G2244" s="580" t="s">
        <v>2115</v>
      </c>
      <c r="I2244" s="534" t="s">
        <v>9320</v>
      </c>
      <c r="J2244" t="s">
        <v>2116</v>
      </c>
    </row>
    <row r="2245" spans="1:10" customFormat="1" ht="76.5" x14ac:dyDescent="0.2">
      <c r="A2245" s="529" t="s">
        <v>9323</v>
      </c>
      <c r="B2245" s="530" t="s">
        <v>2118</v>
      </c>
      <c r="C2245" s="529" t="s">
        <v>8171</v>
      </c>
      <c r="D2245" s="581">
        <v>126.62</v>
      </c>
      <c r="F2245" s="581">
        <v>126.62</v>
      </c>
      <c r="G2245" s="580" t="s">
        <v>2119</v>
      </c>
      <c r="I2245" s="534" t="s">
        <v>9322</v>
      </c>
      <c r="J2245" t="s">
        <v>2120</v>
      </c>
    </row>
    <row r="2246" spans="1:10" customFormat="1" ht="76.5" x14ac:dyDescent="0.2">
      <c r="A2246" s="529" t="s">
        <v>9325</v>
      </c>
      <c r="B2246" s="530" t="s">
        <v>2122</v>
      </c>
      <c r="C2246" s="529" t="s">
        <v>8171</v>
      </c>
      <c r="D2246" s="581">
        <v>170.9</v>
      </c>
      <c r="F2246" s="581">
        <v>170.9</v>
      </c>
      <c r="G2246" s="580" t="s">
        <v>2123</v>
      </c>
      <c r="I2246" s="534" t="s">
        <v>9324</v>
      </c>
      <c r="J2246" t="s">
        <v>2124</v>
      </c>
    </row>
    <row r="2247" spans="1:10" customFormat="1" ht="76.5" x14ac:dyDescent="0.2">
      <c r="A2247" s="529" t="s">
        <v>9327</v>
      </c>
      <c r="B2247" s="530" t="s">
        <v>2126</v>
      </c>
      <c r="C2247" s="529" t="s">
        <v>8171</v>
      </c>
      <c r="D2247" s="581">
        <v>170.9</v>
      </c>
      <c r="F2247" s="581">
        <v>170.9</v>
      </c>
      <c r="G2247" s="580" t="s">
        <v>2127</v>
      </c>
      <c r="I2247" s="534" t="s">
        <v>9326</v>
      </c>
      <c r="J2247" t="s">
        <v>2128</v>
      </c>
    </row>
    <row r="2248" spans="1:10" customFormat="1" ht="76.5" x14ac:dyDescent="0.2">
      <c r="A2248" s="529" t="s">
        <v>9329</v>
      </c>
      <c r="B2248" s="530" t="s">
        <v>2130</v>
      </c>
      <c r="C2248" s="529" t="s">
        <v>8171</v>
      </c>
      <c r="D2248" s="581">
        <v>90.3</v>
      </c>
      <c r="F2248" s="581">
        <v>90.3</v>
      </c>
      <c r="G2248" s="580" t="s">
        <v>2131</v>
      </c>
      <c r="I2248" s="534" t="s">
        <v>9328</v>
      </c>
      <c r="J2248" t="s">
        <v>2132</v>
      </c>
    </row>
    <row r="2249" spans="1:10" customFormat="1" ht="76.5" x14ac:dyDescent="0.2">
      <c r="A2249" s="529" t="s">
        <v>9331</v>
      </c>
      <c r="B2249" s="530" t="s">
        <v>2134</v>
      </c>
      <c r="C2249" s="529" t="s">
        <v>8171</v>
      </c>
      <c r="D2249" s="581">
        <v>118.7</v>
      </c>
      <c r="F2249" s="581">
        <v>118.7</v>
      </c>
      <c r="G2249" s="580" t="s">
        <v>2135</v>
      </c>
      <c r="I2249" s="534" t="s">
        <v>9330</v>
      </c>
      <c r="J2249" t="s">
        <v>2136</v>
      </c>
    </row>
    <row r="2250" spans="1:10" customFormat="1" ht="76.5" x14ac:dyDescent="0.2">
      <c r="A2250" s="529" t="s">
        <v>9333</v>
      </c>
      <c r="B2250" s="530" t="s">
        <v>2138</v>
      </c>
      <c r="C2250" s="529" t="s">
        <v>8171</v>
      </c>
      <c r="D2250" s="581">
        <v>182.03</v>
      </c>
      <c r="F2250" s="581">
        <v>182.03</v>
      </c>
      <c r="G2250" s="580" t="s">
        <v>2139</v>
      </c>
      <c r="I2250" s="534" t="s">
        <v>9332</v>
      </c>
      <c r="J2250" t="s">
        <v>2140</v>
      </c>
    </row>
    <row r="2251" spans="1:10" customFormat="1" ht="51" x14ac:dyDescent="0.2">
      <c r="A2251" s="529" t="s">
        <v>9335</v>
      </c>
      <c r="B2251" s="530" t="s">
        <v>2142</v>
      </c>
      <c r="C2251" s="529" t="s">
        <v>8171</v>
      </c>
      <c r="D2251" s="581">
        <v>47.62</v>
      </c>
      <c r="F2251" s="581">
        <v>47.62</v>
      </c>
      <c r="G2251" s="580" t="s">
        <v>2143</v>
      </c>
      <c r="I2251" s="534" t="s">
        <v>9334</v>
      </c>
      <c r="J2251" t="s">
        <v>2144</v>
      </c>
    </row>
    <row r="2252" spans="1:10" customFormat="1" ht="51" x14ac:dyDescent="0.2">
      <c r="A2252" s="529" t="s">
        <v>9337</v>
      </c>
      <c r="B2252" s="530" t="s">
        <v>2146</v>
      </c>
      <c r="C2252" s="529" t="s">
        <v>8171</v>
      </c>
      <c r="D2252" s="581">
        <v>64.41</v>
      </c>
      <c r="F2252" s="581">
        <v>64.41</v>
      </c>
      <c r="G2252" s="580" t="s">
        <v>2147</v>
      </c>
      <c r="I2252" s="534" t="s">
        <v>9336</v>
      </c>
      <c r="J2252" t="s">
        <v>2148</v>
      </c>
    </row>
    <row r="2253" spans="1:10" customFormat="1" ht="51" x14ac:dyDescent="0.2">
      <c r="A2253" s="529" t="s">
        <v>9339</v>
      </c>
      <c r="B2253" s="530" t="s">
        <v>2150</v>
      </c>
      <c r="C2253" s="529" t="s">
        <v>8171</v>
      </c>
      <c r="D2253" s="581">
        <v>97.15</v>
      </c>
      <c r="F2253" s="581">
        <v>97.15</v>
      </c>
      <c r="G2253" s="580" t="s">
        <v>2151</v>
      </c>
      <c r="I2253" s="534" t="s">
        <v>9338</v>
      </c>
      <c r="J2253" t="s">
        <v>2152</v>
      </c>
    </row>
    <row r="2254" spans="1:10" customFormat="1" ht="114.75" x14ac:dyDescent="0.2">
      <c r="A2254" s="529" t="s">
        <v>9341</v>
      </c>
      <c r="B2254" s="530" t="s">
        <v>2154</v>
      </c>
      <c r="C2254" s="529" t="s">
        <v>8171</v>
      </c>
      <c r="D2254" s="581">
        <v>209.87</v>
      </c>
      <c r="F2254" s="581">
        <v>209.87</v>
      </c>
      <c r="G2254" s="580" t="s">
        <v>2155</v>
      </c>
      <c r="I2254" s="534" t="s">
        <v>9340</v>
      </c>
      <c r="J2254" t="s">
        <v>2156</v>
      </c>
    </row>
    <row r="2255" spans="1:10" customFormat="1" ht="114.75" x14ac:dyDescent="0.2">
      <c r="A2255" s="529" t="s">
        <v>9343</v>
      </c>
      <c r="B2255" s="530" t="s">
        <v>2158</v>
      </c>
      <c r="C2255" s="529" t="s">
        <v>8171</v>
      </c>
      <c r="D2255" s="581">
        <v>120.05</v>
      </c>
      <c r="F2255" s="581">
        <v>120.05</v>
      </c>
      <c r="G2255" s="580" t="s">
        <v>2159</v>
      </c>
      <c r="I2255" s="534" t="s">
        <v>9342</v>
      </c>
      <c r="J2255" t="s">
        <v>2160</v>
      </c>
    </row>
    <row r="2256" spans="1:10" customFormat="1" ht="114.75" x14ac:dyDescent="0.2">
      <c r="A2256" s="529" t="s">
        <v>9345</v>
      </c>
      <c r="B2256" s="530" t="s">
        <v>2162</v>
      </c>
      <c r="C2256" s="529" t="s">
        <v>8171</v>
      </c>
      <c r="D2256" s="581">
        <v>269.37</v>
      </c>
      <c r="F2256" s="581">
        <v>269.37</v>
      </c>
      <c r="G2256" s="580" t="s">
        <v>2163</v>
      </c>
      <c r="I2256" s="534" t="s">
        <v>9344</v>
      </c>
      <c r="J2256" t="s">
        <v>2164</v>
      </c>
    </row>
    <row r="2257" spans="1:10" customFormat="1" ht="127.5" x14ac:dyDescent="0.2">
      <c r="A2257" s="529" t="s">
        <v>9347</v>
      </c>
      <c r="B2257" s="530" t="s">
        <v>2166</v>
      </c>
      <c r="C2257" s="529" t="s">
        <v>8171</v>
      </c>
      <c r="D2257" s="581">
        <v>297.5</v>
      </c>
      <c r="F2257" s="581">
        <v>297.5</v>
      </c>
      <c r="G2257" s="580" t="s">
        <v>2167</v>
      </c>
      <c r="I2257" s="534" t="s">
        <v>9346</v>
      </c>
      <c r="J2257" t="s">
        <v>2168</v>
      </c>
    </row>
    <row r="2258" spans="1:10" customFormat="1" ht="89.25" x14ac:dyDescent="0.2">
      <c r="A2258" s="529" t="s">
        <v>9349</v>
      </c>
      <c r="B2258" s="530" t="s">
        <v>2170</v>
      </c>
      <c r="C2258" s="529" t="s">
        <v>8171</v>
      </c>
      <c r="D2258" s="581">
        <v>83.84</v>
      </c>
      <c r="F2258" s="581">
        <v>83.84</v>
      </c>
      <c r="G2258" s="580" t="s">
        <v>2171</v>
      </c>
      <c r="I2258" s="534" t="s">
        <v>9348</v>
      </c>
      <c r="J2258" t="s">
        <v>2172</v>
      </c>
    </row>
    <row r="2259" spans="1:10" customFormat="1" ht="127.5" x14ac:dyDescent="0.2">
      <c r="A2259" s="529" t="s">
        <v>9352</v>
      </c>
      <c r="B2259" s="530" t="s">
        <v>9351</v>
      </c>
      <c r="C2259" s="529" t="s">
        <v>8171</v>
      </c>
      <c r="D2259" s="581">
        <v>264.10000000000002</v>
      </c>
      <c r="F2259" s="581">
        <v>264.10000000000002</v>
      </c>
      <c r="G2259" s="580" t="s">
        <v>2175</v>
      </c>
      <c r="I2259" s="534" t="s">
        <v>9350</v>
      </c>
      <c r="J2259" t="s">
        <v>2176</v>
      </c>
    </row>
    <row r="2260" spans="1:10" customFormat="1" ht="178.5" x14ac:dyDescent="0.2">
      <c r="A2260" s="529" t="s">
        <v>9355</v>
      </c>
      <c r="B2260" s="530" t="s">
        <v>9354</v>
      </c>
      <c r="C2260" s="529" t="s">
        <v>8171</v>
      </c>
      <c r="D2260" s="581">
        <v>353.82</v>
      </c>
      <c r="F2260" s="581">
        <v>353.82</v>
      </c>
      <c r="G2260" s="580" t="s">
        <v>2179</v>
      </c>
      <c r="I2260" s="534" t="s">
        <v>9353</v>
      </c>
      <c r="J2260" t="s">
        <v>2180</v>
      </c>
    </row>
    <row r="2261" spans="1:10" customFormat="1" ht="127.5" x14ac:dyDescent="0.2">
      <c r="A2261" s="529" t="s">
        <v>9358</v>
      </c>
      <c r="B2261" s="530" t="s">
        <v>9357</v>
      </c>
      <c r="C2261" s="529" t="s">
        <v>8171</v>
      </c>
      <c r="D2261" s="581">
        <v>336.57</v>
      </c>
      <c r="F2261" s="581">
        <v>336.57</v>
      </c>
      <c r="G2261" s="580" t="s">
        <v>2183</v>
      </c>
      <c r="I2261" s="534" t="s">
        <v>9356</v>
      </c>
      <c r="J2261" t="s">
        <v>2184</v>
      </c>
    </row>
    <row r="2262" spans="1:10" customFormat="1" ht="140.25" x14ac:dyDescent="0.2">
      <c r="A2262" s="529" t="s">
        <v>9361</v>
      </c>
      <c r="B2262" s="530" t="s">
        <v>9360</v>
      </c>
      <c r="C2262" s="529" t="s">
        <v>8171</v>
      </c>
      <c r="D2262" s="581">
        <v>282.48</v>
      </c>
      <c r="F2262" s="581">
        <v>282.48</v>
      </c>
      <c r="G2262" s="580" t="s">
        <v>2187</v>
      </c>
      <c r="I2262" s="534" t="s">
        <v>9359</v>
      </c>
      <c r="J2262" t="s">
        <v>2188</v>
      </c>
    </row>
    <row r="2263" spans="1:10" customFormat="1" ht="178.5" x14ac:dyDescent="0.2">
      <c r="A2263" s="529" t="s">
        <v>9364</v>
      </c>
      <c r="B2263" s="530" t="s">
        <v>9363</v>
      </c>
      <c r="C2263" s="529" t="s">
        <v>8171</v>
      </c>
      <c r="D2263" s="581">
        <v>412.05</v>
      </c>
      <c r="F2263" s="581">
        <v>412.05</v>
      </c>
      <c r="G2263" s="580" t="s">
        <v>2191</v>
      </c>
      <c r="I2263" s="534" t="s">
        <v>9362</v>
      </c>
      <c r="J2263" t="s">
        <v>2192</v>
      </c>
    </row>
    <row r="2264" spans="1:10" customFormat="1" ht="191.25" x14ac:dyDescent="0.2">
      <c r="A2264" s="529" t="s">
        <v>9367</v>
      </c>
      <c r="B2264" s="530" t="s">
        <v>9366</v>
      </c>
      <c r="C2264" s="529" t="s">
        <v>8171</v>
      </c>
      <c r="D2264" s="581">
        <v>357.96</v>
      </c>
      <c r="F2264" s="581">
        <v>357.96</v>
      </c>
      <c r="G2264" s="580" t="s">
        <v>2195</v>
      </c>
      <c r="I2264" s="534" t="s">
        <v>9365</v>
      </c>
      <c r="J2264" t="s">
        <v>2196</v>
      </c>
    </row>
    <row r="2265" spans="1:10" customFormat="1" ht="127.5" x14ac:dyDescent="0.2">
      <c r="A2265" s="529" t="s">
        <v>9370</v>
      </c>
      <c r="B2265" s="530" t="s">
        <v>9369</v>
      </c>
      <c r="C2265" s="529" t="s">
        <v>8171</v>
      </c>
      <c r="D2265" s="581">
        <v>876.28</v>
      </c>
      <c r="F2265" s="581">
        <v>876.28</v>
      </c>
      <c r="G2265" s="580" t="s">
        <v>2199</v>
      </c>
      <c r="I2265" s="534" t="s">
        <v>9368</v>
      </c>
      <c r="J2265" t="s">
        <v>2200</v>
      </c>
    </row>
    <row r="2266" spans="1:10" customFormat="1" ht="178.5" x14ac:dyDescent="0.2">
      <c r="A2266" s="529" t="s">
        <v>9373</v>
      </c>
      <c r="B2266" s="530" t="s">
        <v>9372</v>
      </c>
      <c r="C2266" s="529" t="s">
        <v>8171</v>
      </c>
      <c r="D2266" s="581">
        <v>955.9</v>
      </c>
      <c r="F2266" s="581">
        <v>955.9</v>
      </c>
      <c r="G2266" s="580" t="s">
        <v>2203</v>
      </c>
      <c r="I2266" s="534" t="s">
        <v>9371</v>
      </c>
      <c r="J2266" t="s">
        <v>2204</v>
      </c>
    </row>
    <row r="2267" spans="1:10" customFormat="1" ht="127.5" x14ac:dyDescent="0.2">
      <c r="A2267" s="529" t="s">
        <v>9375</v>
      </c>
      <c r="B2267" s="530" t="s">
        <v>2206</v>
      </c>
      <c r="C2267" s="529" t="s">
        <v>8171</v>
      </c>
      <c r="D2267" s="581">
        <v>551.73</v>
      </c>
      <c r="F2267" s="581">
        <v>551.73</v>
      </c>
      <c r="G2267" s="580" t="s">
        <v>2207</v>
      </c>
      <c r="I2267" s="534" t="s">
        <v>9374</v>
      </c>
      <c r="J2267" t="s">
        <v>2208</v>
      </c>
    </row>
    <row r="2268" spans="1:10" customFormat="1" ht="127.5" x14ac:dyDescent="0.2">
      <c r="A2268" s="529" t="s">
        <v>9377</v>
      </c>
      <c r="B2268" s="530" t="s">
        <v>2210</v>
      </c>
      <c r="C2268" s="529" t="s">
        <v>8171</v>
      </c>
      <c r="D2268" s="581">
        <v>632.86</v>
      </c>
      <c r="F2268" s="581">
        <v>632.86</v>
      </c>
      <c r="G2268" s="580" t="s">
        <v>2211</v>
      </c>
      <c r="I2268" s="534" t="s">
        <v>9376</v>
      </c>
      <c r="J2268" t="s">
        <v>2212</v>
      </c>
    </row>
    <row r="2269" spans="1:10" customFormat="1" ht="127.5" x14ac:dyDescent="0.2">
      <c r="A2269" s="529" t="s">
        <v>9379</v>
      </c>
      <c r="B2269" s="530" t="s">
        <v>2214</v>
      </c>
      <c r="C2269" s="529" t="s">
        <v>8171</v>
      </c>
      <c r="D2269" s="581">
        <v>735.64</v>
      </c>
      <c r="F2269" s="581">
        <v>735.64</v>
      </c>
      <c r="G2269" s="580" t="s">
        <v>2215</v>
      </c>
      <c r="I2269" s="534" t="s">
        <v>9378</v>
      </c>
      <c r="J2269" t="s">
        <v>2216</v>
      </c>
    </row>
    <row r="2270" spans="1:10" customFormat="1" ht="127.5" x14ac:dyDescent="0.2">
      <c r="A2270" s="529" t="s">
        <v>9381</v>
      </c>
      <c r="B2270" s="530" t="s">
        <v>2218</v>
      </c>
      <c r="C2270" s="529" t="s">
        <v>8171</v>
      </c>
      <c r="D2270" s="581">
        <v>903.32</v>
      </c>
      <c r="F2270" s="581">
        <v>903.32</v>
      </c>
      <c r="G2270" s="580" t="s">
        <v>2219</v>
      </c>
      <c r="I2270" s="534" t="s">
        <v>9380</v>
      </c>
      <c r="J2270" t="s">
        <v>2220</v>
      </c>
    </row>
    <row r="2271" spans="1:10" customFormat="1" ht="127.5" x14ac:dyDescent="0.2">
      <c r="A2271" s="529" t="s">
        <v>9383</v>
      </c>
      <c r="B2271" s="530" t="s">
        <v>2222</v>
      </c>
      <c r="C2271" s="529" t="s">
        <v>8171</v>
      </c>
      <c r="D2271" s="581">
        <v>795.14</v>
      </c>
      <c r="F2271" s="581">
        <v>795.14</v>
      </c>
      <c r="G2271" s="580" t="s">
        <v>2223</v>
      </c>
      <c r="I2271" s="534" t="s">
        <v>9382</v>
      </c>
      <c r="J2271" t="s">
        <v>2224</v>
      </c>
    </row>
    <row r="2272" spans="1:10" customFormat="1" ht="127.5" x14ac:dyDescent="0.2">
      <c r="A2272" s="529" t="s">
        <v>9385</v>
      </c>
      <c r="B2272" s="530" t="s">
        <v>2226</v>
      </c>
      <c r="C2272" s="529" t="s">
        <v>8171</v>
      </c>
      <c r="D2272" s="581">
        <v>1038.55</v>
      </c>
      <c r="F2272" s="581">
        <v>1038.55</v>
      </c>
      <c r="G2272" s="580" t="s">
        <v>2227</v>
      </c>
      <c r="I2272" s="534" t="s">
        <v>9384</v>
      </c>
      <c r="J2272" t="s">
        <v>2228</v>
      </c>
    </row>
    <row r="2273" spans="1:10" customFormat="1" ht="127.5" x14ac:dyDescent="0.2">
      <c r="A2273" s="529" t="s">
        <v>9387</v>
      </c>
      <c r="B2273" s="530" t="s">
        <v>2230</v>
      </c>
      <c r="C2273" s="529" t="s">
        <v>8171</v>
      </c>
      <c r="D2273" s="581">
        <v>892.5</v>
      </c>
      <c r="F2273" s="581">
        <v>892.5</v>
      </c>
      <c r="G2273" s="580" t="s">
        <v>2231</v>
      </c>
      <c r="I2273" s="534" t="s">
        <v>9386</v>
      </c>
      <c r="J2273" t="s">
        <v>2232</v>
      </c>
    </row>
    <row r="2274" spans="1:10" customFormat="1" ht="127.5" x14ac:dyDescent="0.2">
      <c r="A2274" s="529" t="s">
        <v>9389</v>
      </c>
      <c r="B2274" s="530" t="s">
        <v>2234</v>
      </c>
      <c r="C2274" s="529" t="s">
        <v>8171</v>
      </c>
      <c r="D2274" s="581">
        <v>1065.5899999999999</v>
      </c>
      <c r="F2274" s="581">
        <v>1065.5899999999999</v>
      </c>
      <c r="G2274" s="580" t="s">
        <v>2235</v>
      </c>
      <c r="I2274" s="534" t="s">
        <v>9388</v>
      </c>
      <c r="J2274" t="s">
        <v>2236</v>
      </c>
    </row>
    <row r="2275" spans="1:10" customFormat="1" ht="127.5" x14ac:dyDescent="0.2">
      <c r="A2275" s="529" t="s">
        <v>9391</v>
      </c>
      <c r="B2275" s="530" t="s">
        <v>2238</v>
      </c>
      <c r="C2275" s="529" t="s">
        <v>8171</v>
      </c>
      <c r="D2275" s="581">
        <v>1217.05</v>
      </c>
      <c r="F2275" s="581">
        <v>1217.05</v>
      </c>
      <c r="G2275" s="580" t="s">
        <v>2239</v>
      </c>
      <c r="I2275" s="534" t="s">
        <v>9390</v>
      </c>
      <c r="J2275" t="s">
        <v>2240</v>
      </c>
    </row>
    <row r="2276" spans="1:10" customFormat="1" ht="127.5" x14ac:dyDescent="0.2">
      <c r="A2276" s="529" t="s">
        <v>9393</v>
      </c>
      <c r="B2276" s="530" t="s">
        <v>2242</v>
      </c>
      <c r="C2276" s="529" t="s">
        <v>8171</v>
      </c>
      <c r="D2276" s="581">
        <v>1168.3699999999999</v>
      </c>
      <c r="F2276" s="581">
        <v>1168.3699999999999</v>
      </c>
      <c r="G2276" s="580" t="s">
        <v>2243</v>
      </c>
      <c r="I2276" s="534" t="s">
        <v>9392</v>
      </c>
      <c r="J2276" t="s">
        <v>2244</v>
      </c>
    </row>
    <row r="2277" spans="1:10" customFormat="1" ht="38.25" x14ac:dyDescent="0.2">
      <c r="A2277" s="529" t="s">
        <v>9396</v>
      </c>
      <c r="B2277" s="530" t="s">
        <v>2246</v>
      </c>
      <c r="C2277" s="529" t="s">
        <v>8171</v>
      </c>
      <c r="D2277" s="581">
        <v>94.31</v>
      </c>
      <c r="F2277" s="581">
        <v>94.31</v>
      </c>
      <c r="G2277" s="580" t="s">
        <v>9395</v>
      </c>
      <c r="I2277" s="534" t="s">
        <v>9394</v>
      </c>
      <c r="J2277" t="s">
        <v>2248</v>
      </c>
    </row>
    <row r="2278" spans="1:10" customFormat="1" ht="38.25" x14ac:dyDescent="0.2">
      <c r="A2278" s="529" t="s">
        <v>9399</v>
      </c>
      <c r="B2278" s="530" t="s">
        <v>2250</v>
      </c>
      <c r="C2278" s="529" t="s">
        <v>8171</v>
      </c>
      <c r="D2278" s="581">
        <v>99.72</v>
      </c>
      <c r="F2278" s="581">
        <v>99.72</v>
      </c>
      <c r="G2278" s="580" t="s">
        <v>9398</v>
      </c>
      <c r="I2278" s="534" t="s">
        <v>9397</v>
      </c>
      <c r="J2278" t="s">
        <v>2252</v>
      </c>
    </row>
    <row r="2279" spans="1:10" customFormat="1" ht="38.25" x14ac:dyDescent="0.2">
      <c r="A2279" s="529" t="s">
        <v>9402</v>
      </c>
      <c r="B2279" s="530" t="s">
        <v>2254</v>
      </c>
      <c r="C2279" s="529" t="s">
        <v>8171</v>
      </c>
      <c r="D2279" s="581">
        <v>107.25</v>
      </c>
      <c r="F2279" s="581">
        <v>107.25</v>
      </c>
      <c r="G2279" s="580" t="s">
        <v>9401</v>
      </c>
      <c r="I2279" s="534" t="s">
        <v>9400</v>
      </c>
      <c r="J2279" t="s">
        <v>2256</v>
      </c>
    </row>
    <row r="2280" spans="1:10" customFormat="1" ht="38.25" x14ac:dyDescent="0.2">
      <c r="A2280" s="529" t="s">
        <v>9405</v>
      </c>
      <c r="B2280" s="530" t="s">
        <v>2258</v>
      </c>
      <c r="C2280" s="529" t="s">
        <v>8171</v>
      </c>
      <c r="D2280" s="581">
        <v>112.66</v>
      </c>
      <c r="F2280" s="581">
        <v>112.66</v>
      </c>
      <c r="G2280" s="580" t="s">
        <v>9404</v>
      </c>
      <c r="I2280" s="534" t="s">
        <v>9403</v>
      </c>
      <c r="J2280" t="s">
        <v>2260</v>
      </c>
    </row>
    <row r="2281" spans="1:10" customFormat="1" ht="25.5" x14ac:dyDescent="0.2">
      <c r="A2281" s="529" t="s">
        <v>9408</v>
      </c>
      <c r="B2281" s="530" t="s">
        <v>2262</v>
      </c>
      <c r="C2281" s="529" t="s">
        <v>8171</v>
      </c>
      <c r="D2281" s="581">
        <v>135.22999999999999</v>
      </c>
      <c r="F2281" s="581">
        <v>135.22999999999999</v>
      </c>
      <c r="G2281" s="580" t="s">
        <v>9407</v>
      </c>
      <c r="I2281" s="534" t="s">
        <v>9406</v>
      </c>
      <c r="J2281" t="s">
        <v>2264</v>
      </c>
    </row>
    <row r="2282" spans="1:10" customFormat="1" ht="25.5" x14ac:dyDescent="0.2">
      <c r="A2282" s="529" t="s">
        <v>9411</v>
      </c>
      <c r="B2282" s="530" t="s">
        <v>2266</v>
      </c>
      <c r="C2282" s="529" t="s">
        <v>8171</v>
      </c>
      <c r="D2282" s="581">
        <v>140.63</v>
      </c>
      <c r="F2282" s="581">
        <v>140.63</v>
      </c>
      <c r="G2282" s="580" t="s">
        <v>9410</v>
      </c>
      <c r="I2282" s="534" t="s">
        <v>9409</v>
      </c>
      <c r="J2282" t="s">
        <v>2268</v>
      </c>
    </row>
    <row r="2283" spans="1:10" customFormat="1" ht="127.5" x14ac:dyDescent="0.2">
      <c r="A2283" s="529" t="s">
        <v>9413</v>
      </c>
      <c r="B2283" s="530" t="s">
        <v>2270</v>
      </c>
      <c r="C2283" s="529" t="s">
        <v>8171</v>
      </c>
      <c r="D2283" s="581">
        <v>579.85</v>
      </c>
      <c r="F2283" s="581">
        <v>579.85</v>
      </c>
      <c r="G2283" s="580" t="s">
        <v>2271</v>
      </c>
      <c r="I2283" s="534" t="s">
        <v>9412</v>
      </c>
      <c r="J2283" t="s">
        <v>2272</v>
      </c>
    </row>
    <row r="2284" spans="1:10" customFormat="1" ht="127.5" x14ac:dyDescent="0.2">
      <c r="A2284" s="529" t="s">
        <v>9415</v>
      </c>
      <c r="B2284" s="530" t="s">
        <v>2274</v>
      </c>
      <c r="C2284" s="529" t="s">
        <v>8171</v>
      </c>
      <c r="D2284" s="581">
        <v>836.24</v>
      </c>
      <c r="F2284" s="581">
        <v>836.24</v>
      </c>
      <c r="G2284" s="580" t="s">
        <v>2275</v>
      </c>
      <c r="I2284" s="534" t="s">
        <v>9414</v>
      </c>
      <c r="J2284" t="s">
        <v>2276</v>
      </c>
    </row>
    <row r="2285" spans="1:10" customFormat="1" ht="63.75" x14ac:dyDescent="0.2">
      <c r="A2285" s="529" t="s">
        <v>9417</v>
      </c>
      <c r="B2285" s="530" t="s">
        <v>2278</v>
      </c>
      <c r="C2285" s="529" t="s">
        <v>8171</v>
      </c>
      <c r="D2285" s="581">
        <v>253.63</v>
      </c>
      <c r="F2285" s="581">
        <v>253.63</v>
      </c>
      <c r="G2285" s="580" t="s">
        <v>2279</v>
      </c>
      <c r="I2285" s="534" t="s">
        <v>9416</v>
      </c>
      <c r="J2285" t="s">
        <v>2280</v>
      </c>
    </row>
    <row r="2286" spans="1:10" customFormat="1" ht="63.75" x14ac:dyDescent="0.2">
      <c r="A2286" s="529" t="s">
        <v>9419</v>
      </c>
      <c r="B2286" s="530" t="s">
        <v>2282</v>
      </c>
      <c r="C2286" s="529" t="s">
        <v>8171</v>
      </c>
      <c r="D2286" s="581">
        <v>283.68</v>
      </c>
      <c r="F2286" s="581">
        <v>283.68</v>
      </c>
      <c r="G2286" s="580" t="s">
        <v>2283</v>
      </c>
      <c r="I2286" s="534" t="s">
        <v>9418</v>
      </c>
      <c r="J2286" t="s">
        <v>2284</v>
      </c>
    </row>
    <row r="2287" spans="1:10" customFormat="1" ht="25.5" x14ac:dyDescent="0.2">
      <c r="A2287" s="529" t="s">
        <v>9421</v>
      </c>
      <c r="B2287" s="530" t="s">
        <v>2289</v>
      </c>
      <c r="C2287" s="529" t="s">
        <v>8171</v>
      </c>
      <c r="D2287" s="581">
        <v>27.05</v>
      </c>
      <c r="F2287" s="581">
        <v>27.05</v>
      </c>
      <c r="G2287" s="580" t="s">
        <v>2290</v>
      </c>
      <c r="I2287" s="534" t="s">
        <v>9420</v>
      </c>
      <c r="J2287" t="s">
        <v>2291</v>
      </c>
    </row>
    <row r="2288" spans="1:10" customFormat="1" ht="25.5" x14ac:dyDescent="0.2">
      <c r="A2288" s="529" t="s">
        <v>9423</v>
      </c>
      <c r="B2288" s="530" t="s">
        <v>2293</v>
      </c>
      <c r="C2288" s="529" t="s">
        <v>8171</v>
      </c>
      <c r="D2288" s="581">
        <v>27.05</v>
      </c>
      <c r="F2288" s="581">
        <v>27.05</v>
      </c>
      <c r="G2288" s="580" t="s">
        <v>2294</v>
      </c>
      <c r="I2288" s="534" t="s">
        <v>9422</v>
      </c>
      <c r="J2288" t="s">
        <v>2295</v>
      </c>
    </row>
    <row r="2289" spans="1:10" customFormat="1" ht="25.5" x14ac:dyDescent="0.2">
      <c r="A2289" s="529" t="s">
        <v>9425</v>
      </c>
      <c r="B2289" s="530" t="s">
        <v>2297</v>
      </c>
      <c r="C2289" s="529" t="s">
        <v>8171</v>
      </c>
      <c r="D2289" s="581">
        <v>27.05</v>
      </c>
      <c r="F2289" s="581">
        <v>27.05</v>
      </c>
      <c r="G2289" s="580" t="s">
        <v>2298</v>
      </c>
      <c r="I2289" s="534" t="s">
        <v>9424</v>
      </c>
      <c r="J2289" t="s">
        <v>2299</v>
      </c>
    </row>
    <row r="2290" spans="1:10" customFormat="1" ht="51" x14ac:dyDescent="0.2">
      <c r="A2290" s="529" t="s">
        <v>9428</v>
      </c>
      <c r="B2290" s="530" t="s">
        <v>2301</v>
      </c>
      <c r="C2290" s="529" t="s">
        <v>8171</v>
      </c>
      <c r="D2290" s="581">
        <v>27.05</v>
      </c>
      <c r="F2290" s="581">
        <v>27.05</v>
      </c>
      <c r="G2290" s="580" t="s">
        <v>9427</v>
      </c>
      <c r="I2290" s="534" t="s">
        <v>9426</v>
      </c>
      <c r="J2290" t="s">
        <v>2303</v>
      </c>
    </row>
    <row r="2291" spans="1:10" customFormat="1" ht="76.5" x14ac:dyDescent="0.2">
      <c r="A2291" s="529" t="s">
        <v>9430</v>
      </c>
      <c r="B2291" s="530" t="s">
        <v>2305</v>
      </c>
      <c r="C2291" s="529" t="s">
        <v>8171</v>
      </c>
      <c r="D2291" s="581">
        <v>64.91</v>
      </c>
      <c r="F2291" s="581">
        <v>64.91</v>
      </c>
      <c r="G2291" s="580" t="s">
        <v>2306</v>
      </c>
      <c r="I2291" s="534" t="s">
        <v>9429</v>
      </c>
      <c r="J2291" t="s">
        <v>2307</v>
      </c>
    </row>
    <row r="2292" spans="1:10" customFormat="1" ht="76.5" x14ac:dyDescent="0.2">
      <c r="A2292" s="529" t="s">
        <v>9432</v>
      </c>
      <c r="B2292" s="530" t="s">
        <v>2309</v>
      </c>
      <c r="C2292" s="529" t="s">
        <v>8171</v>
      </c>
      <c r="D2292" s="581">
        <v>110.89</v>
      </c>
      <c r="F2292" s="581">
        <v>110.89</v>
      </c>
      <c r="G2292" s="580" t="s">
        <v>2310</v>
      </c>
      <c r="I2292" s="534" t="s">
        <v>9431</v>
      </c>
      <c r="J2292" t="s">
        <v>2311</v>
      </c>
    </row>
    <row r="2293" spans="1:10" customFormat="1" ht="76.5" x14ac:dyDescent="0.2">
      <c r="A2293" s="529" t="s">
        <v>9434</v>
      </c>
      <c r="B2293" s="530" t="s">
        <v>2313</v>
      </c>
      <c r="C2293" s="529" t="s">
        <v>8171</v>
      </c>
      <c r="D2293" s="581">
        <v>154.16</v>
      </c>
      <c r="F2293" s="581">
        <v>154.16</v>
      </c>
      <c r="G2293" s="580" t="s">
        <v>2314</v>
      </c>
      <c r="I2293" s="534" t="s">
        <v>9433</v>
      </c>
      <c r="J2293" t="s">
        <v>2315</v>
      </c>
    </row>
    <row r="2294" spans="1:10" customFormat="1" ht="38.25" x14ac:dyDescent="0.2">
      <c r="A2294" s="529" t="s">
        <v>9436</v>
      </c>
      <c r="B2294" s="530" t="s">
        <v>2317</v>
      </c>
      <c r="C2294" s="529" t="s">
        <v>8171</v>
      </c>
      <c r="D2294" s="581">
        <v>15.03</v>
      </c>
      <c r="F2294" s="581">
        <v>15.03</v>
      </c>
      <c r="G2294" s="580" t="s">
        <v>2318</v>
      </c>
      <c r="I2294" s="534" t="s">
        <v>9435</v>
      </c>
      <c r="J2294" t="s">
        <v>2319</v>
      </c>
    </row>
    <row r="2295" spans="1:10" customFormat="1" ht="38.25" x14ac:dyDescent="0.2">
      <c r="A2295" s="529" t="s">
        <v>9438</v>
      </c>
      <c r="B2295" s="530" t="s">
        <v>2321</v>
      </c>
      <c r="C2295" s="529" t="s">
        <v>8171</v>
      </c>
      <c r="D2295" s="581">
        <v>39.58</v>
      </c>
      <c r="F2295" s="581">
        <v>39.58</v>
      </c>
      <c r="G2295" s="580" t="s">
        <v>2318</v>
      </c>
      <c r="I2295" s="534" t="s">
        <v>9437</v>
      </c>
      <c r="J2295" t="s">
        <v>2322</v>
      </c>
    </row>
    <row r="2296" spans="1:10" customFormat="1" ht="38.25" x14ac:dyDescent="0.2">
      <c r="A2296" s="529" t="s">
        <v>9440</v>
      </c>
      <c r="B2296" s="530" t="s">
        <v>2324</v>
      </c>
      <c r="C2296" s="529" t="s">
        <v>8171</v>
      </c>
      <c r="D2296" s="581">
        <v>62.51</v>
      </c>
      <c r="F2296" s="581">
        <v>62.51</v>
      </c>
      <c r="G2296" s="580" t="s">
        <v>2318</v>
      </c>
      <c r="I2296" s="534" t="s">
        <v>9439</v>
      </c>
      <c r="J2296" t="s">
        <v>2325</v>
      </c>
    </row>
    <row r="2297" spans="1:10" customFormat="1" ht="38.25" x14ac:dyDescent="0.2">
      <c r="A2297" s="529" t="s">
        <v>9442</v>
      </c>
      <c r="B2297" s="530" t="s">
        <v>2327</v>
      </c>
      <c r="C2297" s="529" t="s">
        <v>8171</v>
      </c>
      <c r="D2297" s="581">
        <v>85.16</v>
      </c>
      <c r="F2297" s="581">
        <v>85.16</v>
      </c>
      <c r="G2297" s="580" t="s">
        <v>2318</v>
      </c>
      <c r="I2297" s="534" t="s">
        <v>9441</v>
      </c>
      <c r="J2297" t="s">
        <v>2328</v>
      </c>
    </row>
    <row r="2298" spans="1:10" customFormat="1" ht="38.25" x14ac:dyDescent="0.2">
      <c r="A2298" s="565" t="s">
        <v>9446</v>
      </c>
      <c r="B2298" s="566" t="s">
        <v>9444</v>
      </c>
      <c r="C2298" s="565" t="s">
        <v>8171</v>
      </c>
      <c r="D2298" s="585">
        <v>2143</v>
      </c>
      <c r="F2298" s="585">
        <v>2143</v>
      </c>
      <c r="G2298" s="586" t="s">
        <v>9445</v>
      </c>
      <c r="I2298" s="534" t="s">
        <v>9443</v>
      </c>
      <c r="J2298" t="s">
        <v>12383</v>
      </c>
    </row>
    <row r="2299" spans="1:10" customFormat="1" ht="38.25" x14ac:dyDescent="0.2">
      <c r="A2299" s="565" t="s">
        <v>9449</v>
      </c>
      <c r="B2299" s="566" t="s">
        <v>9448</v>
      </c>
      <c r="C2299" s="565" t="s">
        <v>8171</v>
      </c>
      <c r="D2299" s="585">
        <v>1944</v>
      </c>
      <c r="F2299" s="585">
        <v>1944</v>
      </c>
      <c r="G2299" s="586" t="s">
        <v>9445</v>
      </c>
      <c r="I2299" s="534" t="s">
        <v>9447</v>
      </c>
      <c r="J2299" t="s">
        <v>12384</v>
      </c>
    </row>
    <row r="2300" spans="1:10" customFormat="1" ht="76.5" x14ac:dyDescent="0.2">
      <c r="A2300" s="529" t="s">
        <v>9451</v>
      </c>
      <c r="B2300" s="530" t="s">
        <v>2330</v>
      </c>
      <c r="C2300" s="529" t="s">
        <v>8171</v>
      </c>
      <c r="D2300" s="581">
        <v>278.87</v>
      </c>
      <c r="F2300" s="581">
        <v>278.87</v>
      </c>
      <c r="G2300" s="580" t="s">
        <v>2331</v>
      </c>
      <c r="I2300" s="534" t="s">
        <v>9450</v>
      </c>
      <c r="J2300" t="s">
        <v>2332</v>
      </c>
    </row>
    <row r="2301" spans="1:10" customFormat="1" ht="76.5" x14ac:dyDescent="0.2">
      <c r="A2301" s="529" t="s">
        <v>9453</v>
      </c>
      <c r="B2301" s="530" t="s">
        <v>2334</v>
      </c>
      <c r="C2301" s="529" t="s">
        <v>8171</v>
      </c>
      <c r="D2301" s="581">
        <v>336.56</v>
      </c>
      <c r="F2301" s="581">
        <v>336.56</v>
      </c>
      <c r="G2301" s="580" t="s">
        <v>2335</v>
      </c>
      <c r="I2301" s="534" t="s">
        <v>9452</v>
      </c>
      <c r="J2301" t="s">
        <v>2336</v>
      </c>
    </row>
    <row r="2302" spans="1:10" customFormat="1" ht="76.5" x14ac:dyDescent="0.2">
      <c r="A2302" s="529" t="s">
        <v>9455</v>
      </c>
      <c r="B2302" s="530" t="s">
        <v>2338</v>
      </c>
      <c r="C2302" s="529" t="s">
        <v>8171</v>
      </c>
      <c r="D2302" s="581">
        <v>456.77</v>
      </c>
      <c r="F2302" s="581">
        <v>456.77</v>
      </c>
      <c r="G2302" s="580" t="s">
        <v>2339</v>
      </c>
      <c r="I2302" s="534" t="s">
        <v>9454</v>
      </c>
      <c r="J2302" t="s">
        <v>2340</v>
      </c>
    </row>
    <row r="2303" spans="1:10" customFormat="1" ht="76.5" x14ac:dyDescent="0.2">
      <c r="A2303" s="529" t="s">
        <v>9457</v>
      </c>
      <c r="B2303" s="530" t="s">
        <v>2342</v>
      </c>
      <c r="C2303" s="529" t="s">
        <v>8171</v>
      </c>
      <c r="D2303" s="581">
        <v>552.92999999999995</v>
      </c>
      <c r="F2303" s="581">
        <v>552.92999999999995</v>
      </c>
      <c r="G2303" s="580" t="s">
        <v>2343</v>
      </c>
      <c r="I2303" s="534" t="s">
        <v>9456</v>
      </c>
      <c r="J2303" t="s">
        <v>2344</v>
      </c>
    </row>
    <row r="2304" spans="1:10" customFormat="1" ht="89.25" x14ac:dyDescent="0.2">
      <c r="A2304" s="529" t="s">
        <v>9459</v>
      </c>
      <c r="B2304" s="530" t="s">
        <v>2346</v>
      </c>
      <c r="C2304" s="529" t="s">
        <v>8171</v>
      </c>
      <c r="D2304" s="581">
        <v>601.01</v>
      </c>
      <c r="F2304" s="581">
        <v>601.01</v>
      </c>
      <c r="G2304" s="580" t="s">
        <v>2347</v>
      </c>
      <c r="I2304" s="534" t="s">
        <v>9458</v>
      </c>
      <c r="J2304" t="s">
        <v>2348</v>
      </c>
    </row>
    <row r="2305" spans="1:10" customFormat="1" ht="127.5" x14ac:dyDescent="0.2">
      <c r="A2305" s="529" t="s">
        <v>9461</v>
      </c>
      <c r="B2305" s="530" t="s">
        <v>2350</v>
      </c>
      <c r="C2305" s="529" t="s">
        <v>8171</v>
      </c>
      <c r="D2305" s="581">
        <v>662.37</v>
      </c>
      <c r="F2305" s="581">
        <v>662.37</v>
      </c>
      <c r="G2305" s="580" t="s">
        <v>2351</v>
      </c>
      <c r="I2305" s="534" t="s">
        <v>9460</v>
      </c>
      <c r="J2305" t="s">
        <v>2352</v>
      </c>
    </row>
    <row r="2306" spans="1:10" customFormat="1" ht="140.25" x14ac:dyDescent="0.2">
      <c r="A2306" s="529" t="s">
        <v>9463</v>
      </c>
      <c r="B2306" s="530" t="s">
        <v>2354</v>
      </c>
      <c r="C2306" s="529" t="s">
        <v>8171</v>
      </c>
      <c r="D2306" s="581">
        <v>735.14</v>
      </c>
      <c r="F2306" s="581">
        <v>735.14</v>
      </c>
      <c r="G2306" s="580" t="s">
        <v>2355</v>
      </c>
      <c r="I2306" s="534" t="s">
        <v>9462</v>
      </c>
      <c r="J2306" t="s">
        <v>2356</v>
      </c>
    </row>
    <row r="2307" spans="1:10" customFormat="1" ht="127.5" x14ac:dyDescent="0.2">
      <c r="A2307" s="529" t="s">
        <v>9465</v>
      </c>
      <c r="B2307" s="530" t="s">
        <v>2358</v>
      </c>
      <c r="C2307" s="529" t="s">
        <v>8171</v>
      </c>
      <c r="D2307" s="581">
        <v>829.16</v>
      </c>
      <c r="F2307" s="581">
        <v>829.16</v>
      </c>
      <c r="G2307" s="580" t="s">
        <v>2359</v>
      </c>
      <c r="I2307" s="534" t="s">
        <v>9464</v>
      </c>
      <c r="J2307" t="s">
        <v>2360</v>
      </c>
    </row>
    <row r="2308" spans="1:10" customFormat="1" ht="140.25" x14ac:dyDescent="0.2">
      <c r="A2308" s="529" t="s">
        <v>9467</v>
      </c>
      <c r="B2308" s="530" t="s">
        <v>2362</v>
      </c>
      <c r="C2308" s="529" t="s">
        <v>8171</v>
      </c>
      <c r="D2308" s="581">
        <v>922.89</v>
      </c>
      <c r="F2308" s="581">
        <v>922.89</v>
      </c>
      <c r="G2308" s="580" t="s">
        <v>2363</v>
      </c>
      <c r="I2308" s="534" t="s">
        <v>9466</v>
      </c>
      <c r="J2308" t="s">
        <v>2364</v>
      </c>
    </row>
    <row r="2309" spans="1:10" customFormat="1" ht="38.25" x14ac:dyDescent="0.2">
      <c r="A2309" s="529" t="s">
        <v>9469</v>
      </c>
      <c r="B2309" s="530" t="s">
        <v>2366</v>
      </c>
      <c r="C2309" s="529" t="s">
        <v>8171</v>
      </c>
      <c r="D2309" s="581">
        <v>125.55</v>
      </c>
      <c r="F2309" s="581">
        <v>125.55</v>
      </c>
      <c r="G2309" s="580" t="s">
        <v>2318</v>
      </c>
      <c r="I2309" s="534" t="s">
        <v>9468</v>
      </c>
      <c r="J2309" t="s">
        <v>2367</v>
      </c>
    </row>
    <row r="2310" spans="1:10" customFormat="1" ht="38.25" x14ac:dyDescent="0.2">
      <c r="A2310" s="529" t="s">
        <v>9471</v>
      </c>
      <c r="B2310" s="530" t="s">
        <v>2369</v>
      </c>
      <c r="C2310" s="529" t="s">
        <v>8171</v>
      </c>
      <c r="D2310" s="581">
        <v>155.09</v>
      </c>
      <c r="F2310" s="581">
        <v>155.09</v>
      </c>
      <c r="G2310" s="580" t="s">
        <v>2318</v>
      </c>
      <c r="I2310" s="534" t="s">
        <v>9470</v>
      </c>
      <c r="J2310" t="s">
        <v>2370</v>
      </c>
    </row>
    <row r="2311" spans="1:10" customFormat="1" ht="38.25" x14ac:dyDescent="0.2">
      <c r="A2311" s="529" t="s">
        <v>9473</v>
      </c>
      <c r="B2311" s="530" t="s">
        <v>2372</v>
      </c>
      <c r="C2311" s="529" t="s">
        <v>8171</v>
      </c>
      <c r="D2311" s="581">
        <v>254.72</v>
      </c>
      <c r="F2311" s="581">
        <v>254.72</v>
      </c>
      <c r="G2311" s="580" t="s">
        <v>2318</v>
      </c>
      <c r="I2311" s="534" t="s">
        <v>9472</v>
      </c>
      <c r="J2311" t="s">
        <v>2373</v>
      </c>
    </row>
    <row r="2312" spans="1:10" customFormat="1" ht="38.25" x14ac:dyDescent="0.2">
      <c r="A2312" s="529" t="s">
        <v>9475</v>
      </c>
      <c r="B2312" s="530" t="s">
        <v>2375</v>
      </c>
      <c r="C2312" s="529" t="s">
        <v>8171</v>
      </c>
      <c r="D2312" s="581">
        <v>422.04</v>
      </c>
      <c r="F2312" s="581">
        <v>422.04</v>
      </c>
      <c r="G2312" s="580" t="s">
        <v>2318</v>
      </c>
      <c r="I2312" s="534" t="s">
        <v>9474</v>
      </c>
      <c r="J2312" t="s">
        <v>2376</v>
      </c>
    </row>
    <row r="2313" spans="1:10" customFormat="1" ht="89.25" x14ac:dyDescent="0.2">
      <c r="A2313" s="529" t="s">
        <v>9477</v>
      </c>
      <c r="B2313" s="530" t="s">
        <v>2378</v>
      </c>
      <c r="C2313" s="529" t="s">
        <v>8171</v>
      </c>
      <c r="D2313" s="581">
        <v>259.64</v>
      </c>
      <c r="F2313" s="581">
        <v>259.64</v>
      </c>
      <c r="G2313" s="580" t="s">
        <v>2379</v>
      </c>
      <c r="I2313" s="534" t="s">
        <v>9476</v>
      </c>
      <c r="J2313" t="s">
        <v>2380</v>
      </c>
    </row>
    <row r="2314" spans="1:10" customFormat="1" ht="38.25" x14ac:dyDescent="0.2">
      <c r="A2314" s="529" t="s">
        <v>9479</v>
      </c>
      <c r="B2314" s="530" t="s">
        <v>2382</v>
      </c>
      <c r="C2314" s="529" t="s">
        <v>8171</v>
      </c>
      <c r="D2314" s="581">
        <v>129.82</v>
      </c>
      <c r="F2314" s="581">
        <v>129.82</v>
      </c>
      <c r="G2314" s="580" t="s">
        <v>2383</v>
      </c>
      <c r="I2314" s="534" t="s">
        <v>9478</v>
      </c>
      <c r="J2314" t="s">
        <v>2384</v>
      </c>
    </row>
    <row r="2315" spans="1:10" customFormat="1" ht="89.25" x14ac:dyDescent="0.2">
      <c r="A2315" s="529" t="s">
        <v>9481</v>
      </c>
      <c r="B2315" s="530" t="s">
        <v>2386</v>
      </c>
      <c r="C2315" s="529" t="s">
        <v>8171</v>
      </c>
      <c r="D2315" s="581">
        <v>326.95</v>
      </c>
      <c r="F2315" s="581">
        <v>326.95</v>
      </c>
      <c r="G2315" s="580" t="s">
        <v>2387</v>
      </c>
      <c r="I2315" s="534" t="s">
        <v>9480</v>
      </c>
      <c r="J2315" t="s">
        <v>2388</v>
      </c>
    </row>
    <row r="2316" spans="1:10" customFormat="1" ht="38.25" x14ac:dyDescent="0.2">
      <c r="A2316" s="529" t="s">
        <v>9483</v>
      </c>
      <c r="B2316" s="530" t="s">
        <v>2390</v>
      </c>
      <c r="C2316" s="529" t="s">
        <v>8171</v>
      </c>
      <c r="D2316" s="581">
        <v>163.47999999999999</v>
      </c>
      <c r="F2316" s="581">
        <v>163.47999999999999</v>
      </c>
      <c r="G2316" s="580" t="s">
        <v>2391</v>
      </c>
      <c r="I2316" s="534" t="s">
        <v>9482</v>
      </c>
      <c r="J2316" t="s">
        <v>2392</v>
      </c>
    </row>
    <row r="2317" spans="1:10" customFormat="1" ht="102" x14ac:dyDescent="0.2">
      <c r="A2317" s="529" t="s">
        <v>9485</v>
      </c>
      <c r="B2317" s="530" t="s">
        <v>2394</v>
      </c>
      <c r="C2317" s="529" t="s">
        <v>8171</v>
      </c>
      <c r="D2317" s="581">
        <v>375.03</v>
      </c>
      <c r="F2317" s="581">
        <v>375.03</v>
      </c>
      <c r="G2317" s="580" t="s">
        <v>2395</v>
      </c>
      <c r="I2317" s="534" t="s">
        <v>9484</v>
      </c>
      <c r="J2317" t="s">
        <v>2396</v>
      </c>
    </row>
    <row r="2318" spans="1:10" customFormat="1" ht="102" x14ac:dyDescent="0.2">
      <c r="A2318" s="529" t="s">
        <v>9487</v>
      </c>
      <c r="B2318" s="530" t="s">
        <v>2398</v>
      </c>
      <c r="C2318" s="529" t="s">
        <v>8171</v>
      </c>
      <c r="D2318" s="581">
        <v>427.92</v>
      </c>
      <c r="F2318" s="581">
        <v>427.92</v>
      </c>
      <c r="G2318" s="580" t="s">
        <v>2399</v>
      </c>
      <c r="I2318" s="534" t="s">
        <v>9486</v>
      </c>
      <c r="J2318" t="s">
        <v>2400</v>
      </c>
    </row>
    <row r="2319" spans="1:10" customFormat="1" ht="38.25" x14ac:dyDescent="0.2">
      <c r="A2319" s="529" t="s">
        <v>9489</v>
      </c>
      <c r="B2319" s="530" t="s">
        <v>2402</v>
      </c>
      <c r="C2319" s="529" t="s">
        <v>8171</v>
      </c>
      <c r="D2319" s="581">
        <v>272.31</v>
      </c>
      <c r="F2319" s="581">
        <v>272.31</v>
      </c>
      <c r="G2319" s="580" t="s">
        <v>2403</v>
      </c>
      <c r="I2319" s="534" t="s">
        <v>9488</v>
      </c>
      <c r="J2319" t="s">
        <v>2404</v>
      </c>
    </row>
    <row r="2320" spans="1:10" customFormat="1" ht="51" x14ac:dyDescent="0.2">
      <c r="A2320" s="529" t="s">
        <v>9491</v>
      </c>
      <c r="B2320" s="530" t="s">
        <v>2406</v>
      </c>
      <c r="C2320" s="529" t="s">
        <v>8171</v>
      </c>
      <c r="D2320" s="581">
        <v>48.08</v>
      </c>
      <c r="F2320" s="581">
        <v>48.08</v>
      </c>
      <c r="G2320" s="580" t="s">
        <v>2407</v>
      </c>
      <c r="I2320" s="534" t="s">
        <v>9490</v>
      </c>
      <c r="J2320" t="s">
        <v>2408</v>
      </c>
    </row>
    <row r="2321" spans="1:10" customFormat="1" ht="51" x14ac:dyDescent="0.2">
      <c r="A2321" s="529" t="s">
        <v>9493</v>
      </c>
      <c r="B2321" s="530" t="s">
        <v>2410</v>
      </c>
      <c r="C2321" s="529" t="s">
        <v>8171</v>
      </c>
      <c r="D2321" s="581">
        <v>144.24</v>
      </c>
      <c r="F2321" s="581">
        <v>144.24</v>
      </c>
      <c r="G2321" s="580" t="s">
        <v>2411</v>
      </c>
      <c r="I2321" s="534" t="s">
        <v>9492</v>
      </c>
      <c r="J2321" t="s">
        <v>2412</v>
      </c>
    </row>
    <row r="2322" spans="1:10" customFormat="1" ht="63.75" x14ac:dyDescent="0.2">
      <c r="A2322" s="529" t="s">
        <v>9495</v>
      </c>
      <c r="B2322" s="530" t="s">
        <v>2414</v>
      </c>
      <c r="C2322" s="529" t="s">
        <v>8171</v>
      </c>
      <c r="D2322" s="581">
        <v>154.4</v>
      </c>
      <c r="F2322" s="581">
        <v>154.4</v>
      </c>
      <c r="G2322" s="580" t="s">
        <v>2415</v>
      </c>
      <c r="I2322" s="534" t="s">
        <v>9494</v>
      </c>
      <c r="J2322" t="s">
        <v>2416</v>
      </c>
    </row>
    <row r="2323" spans="1:10" customFormat="1" ht="25.5" x14ac:dyDescent="0.2">
      <c r="A2323" s="529" t="s">
        <v>9497</v>
      </c>
      <c r="B2323" s="530" t="s">
        <v>2418</v>
      </c>
      <c r="C2323" s="529" t="s">
        <v>8171</v>
      </c>
      <c r="D2323" s="581">
        <v>27.89</v>
      </c>
      <c r="F2323" s="581">
        <v>27.89</v>
      </c>
      <c r="G2323" s="580" t="s">
        <v>2419</v>
      </c>
      <c r="I2323" s="534" t="s">
        <v>9496</v>
      </c>
      <c r="J2323" t="s">
        <v>2420</v>
      </c>
    </row>
    <row r="2324" spans="1:10" customFormat="1" ht="38.25" x14ac:dyDescent="0.2">
      <c r="A2324" s="529" t="s">
        <v>9499</v>
      </c>
      <c r="B2324" s="530" t="s">
        <v>2422</v>
      </c>
      <c r="C2324" s="529" t="s">
        <v>8171</v>
      </c>
      <c r="D2324" s="581">
        <v>120.2</v>
      </c>
      <c r="F2324" s="581">
        <v>120.2</v>
      </c>
      <c r="G2324" s="580" t="s">
        <v>2423</v>
      </c>
      <c r="I2324" s="534" t="s">
        <v>9498</v>
      </c>
      <c r="J2324" t="s">
        <v>2424</v>
      </c>
    </row>
    <row r="2325" spans="1:10" customFormat="1" ht="102" x14ac:dyDescent="0.2">
      <c r="A2325" s="529" t="s">
        <v>9501</v>
      </c>
      <c r="B2325" s="530" t="s">
        <v>2426</v>
      </c>
      <c r="C2325" s="529" t="s">
        <v>8171</v>
      </c>
      <c r="D2325" s="581">
        <v>783.17</v>
      </c>
      <c r="F2325" s="581">
        <v>783.17</v>
      </c>
      <c r="G2325" s="580" t="s">
        <v>2427</v>
      </c>
      <c r="I2325" s="534" t="s">
        <v>9500</v>
      </c>
      <c r="J2325" t="s">
        <v>2428</v>
      </c>
    </row>
    <row r="2326" spans="1:10" customFormat="1" ht="102" x14ac:dyDescent="0.2">
      <c r="A2326" s="529" t="s">
        <v>9503</v>
      </c>
      <c r="B2326" s="530" t="s">
        <v>2430</v>
      </c>
      <c r="C2326" s="529" t="s">
        <v>8171</v>
      </c>
      <c r="D2326" s="581">
        <v>834.01</v>
      </c>
      <c r="F2326" s="581">
        <v>834.01</v>
      </c>
      <c r="G2326" s="580" t="s">
        <v>2431</v>
      </c>
      <c r="I2326" s="534" t="s">
        <v>9502</v>
      </c>
      <c r="J2326" t="s">
        <v>2432</v>
      </c>
    </row>
    <row r="2327" spans="1:10" customFormat="1" ht="38.25" x14ac:dyDescent="0.2">
      <c r="A2327" s="529" t="s">
        <v>9505</v>
      </c>
      <c r="B2327" s="530" t="s">
        <v>2434</v>
      </c>
      <c r="C2327" s="529" t="s">
        <v>8171</v>
      </c>
      <c r="D2327" s="581">
        <v>110.58</v>
      </c>
      <c r="F2327" s="581">
        <v>110.58</v>
      </c>
      <c r="G2327" s="580" t="s">
        <v>2435</v>
      </c>
      <c r="I2327" s="534" t="s">
        <v>9504</v>
      </c>
      <c r="J2327" t="s">
        <v>2436</v>
      </c>
    </row>
    <row r="2328" spans="1:10" customFormat="1" ht="153" x14ac:dyDescent="0.2">
      <c r="A2328" s="529" t="s">
        <v>9507</v>
      </c>
      <c r="B2328" s="530" t="s">
        <v>2441</v>
      </c>
      <c r="C2328" s="529" t="s">
        <v>641</v>
      </c>
      <c r="D2328" s="581">
        <v>2.52</v>
      </c>
      <c r="F2328" s="581">
        <v>2.52</v>
      </c>
      <c r="G2328" s="580" t="s">
        <v>2442</v>
      </c>
      <c r="I2328" s="534" t="s">
        <v>9506</v>
      </c>
      <c r="J2328" t="s">
        <v>2443</v>
      </c>
    </row>
    <row r="2329" spans="1:10" customFormat="1" ht="153" x14ac:dyDescent="0.2">
      <c r="A2329" s="529" t="s">
        <v>9509</v>
      </c>
      <c r="B2329" s="530" t="s">
        <v>2445</v>
      </c>
      <c r="C2329" s="529" t="s">
        <v>641</v>
      </c>
      <c r="D2329" s="581">
        <v>2.7</v>
      </c>
      <c r="F2329" s="581">
        <v>2.7</v>
      </c>
      <c r="G2329" s="580" t="s">
        <v>2446</v>
      </c>
      <c r="I2329" s="534" t="s">
        <v>9508</v>
      </c>
      <c r="J2329" t="s">
        <v>2447</v>
      </c>
    </row>
    <row r="2330" spans="1:10" customFormat="1" ht="153" x14ac:dyDescent="0.2">
      <c r="A2330" s="529" t="s">
        <v>9511</v>
      </c>
      <c r="B2330" s="530" t="s">
        <v>2449</v>
      </c>
      <c r="C2330" s="529" t="s">
        <v>641</v>
      </c>
      <c r="D2330" s="581">
        <v>3.07</v>
      </c>
      <c r="F2330" s="581">
        <v>3.07</v>
      </c>
      <c r="G2330" s="580" t="s">
        <v>2450</v>
      </c>
      <c r="I2330" s="534" t="s">
        <v>9510</v>
      </c>
      <c r="J2330" t="s">
        <v>2451</v>
      </c>
    </row>
    <row r="2331" spans="1:10" customFormat="1" ht="153" x14ac:dyDescent="0.2">
      <c r="A2331" s="529" t="s">
        <v>9513</v>
      </c>
      <c r="B2331" s="530" t="s">
        <v>2453</v>
      </c>
      <c r="C2331" s="529" t="s">
        <v>641</v>
      </c>
      <c r="D2331" s="581">
        <v>3.67</v>
      </c>
      <c r="F2331" s="581">
        <v>3.67</v>
      </c>
      <c r="G2331" s="580" t="s">
        <v>2454</v>
      </c>
      <c r="I2331" s="534" t="s">
        <v>9512</v>
      </c>
      <c r="J2331" t="s">
        <v>2455</v>
      </c>
    </row>
    <row r="2332" spans="1:10" customFormat="1" ht="153" x14ac:dyDescent="0.2">
      <c r="A2332" s="529" t="s">
        <v>9515</v>
      </c>
      <c r="B2332" s="530" t="s">
        <v>2457</v>
      </c>
      <c r="C2332" s="529" t="s">
        <v>641</v>
      </c>
      <c r="D2332" s="581">
        <v>4.09</v>
      </c>
      <c r="F2332" s="581">
        <v>4.09</v>
      </c>
      <c r="G2332" s="580" t="s">
        <v>2458</v>
      </c>
      <c r="I2332" s="534" t="s">
        <v>9514</v>
      </c>
      <c r="J2332" t="s">
        <v>2459</v>
      </c>
    </row>
    <row r="2333" spans="1:10" customFormat="1" ht="153" x14ac:dyDescent="0.2">
      <c r="A2333" s="529" t="s">
        <v>9517</v>
      </c>
      <c r="B2333" s="530" t="s">
        <v>2461</v>
      </c>
      <c r="C2333" s="529" t="s">
        <v>641</v>
      </c>
      <c r="D2333" s="581">
        <v>4.75</v>
      </c>
      <c r="F2333" s="581">
        <v>4.75</v>
      </c>
      <c r="G2333" s="580" t="s">
        <v>2462</v>
      </c>
      <c r="I2333" s="534" t="s">
        <v>9516</v>
      </c>
      <c r="J2333" t="s">
        <v>2463</v>
      </c>
    </row>
    <row r="2334" spans="1:10" customFormat="1" ht="153" x14ac:dyDescent="0.2">
      <c r="A2334" s="529" t="s">
        <v>9519</v>
      </c>
      <c r="B2334" s="530" t="s">
        <v>2465</v>
      </c>
      <c r="C2334" s="529" t="s">
        <v>641</v>
      </c>
      <c r="D2334" s="581">
        <v>5.22</v>
      </c>
      <c r="F2334" s="581">
        <v>5.22</v>
      </c>
      <c r="G2334" s="580" t="s">
        <v>2466</v>
      </c>
      <c r="I2334" s="534" t="s">
        <v>9518</v>
      </c>
      <c r="J2334" t="s">
        <v>2467</v>
      </c>
    </row>
    <row r="2335" spans="1:10" customFormat="1" ht="153" x14ac:dyDescent="0.2">
      <c r="A2335" s="529" t="s">
        <v>9521</v>
      </c>
      <c r="B2335" s="530" t="s">
        <v>2469</v>
      </c>
      <c r="C2335" s="529" t="s">
        <v>641</v>
      </c>
      <c r="D2335" s="581">
        <v>6.54</v>
      </c>
      <c r="F2335" s="581">
        <v>6.54</v>
      </c>
      <c r="G2335" s="580" t="s">
        <v>2470</v>
      </c>
      <c r="I2335" s="534" t="s">
        <v>9520</v>
      </c>
      <c r="J2335" t="s">
        <v>2471</v>
      </c>
    </row>
    <row r="2336" spans="1:10" customFormat="1" ht="153" x14ac:dyDescent="0.2">
      <c r="A2336" s="529" t="s">
        <v>9523</v>
      </c>
      <c r="B2336" s="530" t="s">
        <v>2473</v>
      </c>
      <c r="C2336" s="529" t="s">
        <v>641</v>
      </c>
      <c r="D2336" s="581">
        <v>4.92</v>
      </c>
      <c r="F2336" s="581">
        <v>4.92</v>
      </c>
      <c r="G2336" s="580" t="s">
        <v>2474</v>
      </c>
      <c r="I2336" s="534" t="s">
        <v>9522</v>
      </c>
      <c r="J2336" t="s">
        <v>2475</v>
      </c>
    </row>
    <row r="2337" spans="1:10" customFormat="1" ht="153" x14ac:dyDescent="0.2">
      <c r="A2337" s="529" t="s">
        <v>9525</v>
      </c>
      <c r="B2337" s="530" t="s">
        <v>2477</v>
      </c>
      <c r="C2337" s="529" t="s">
        <v>641</v>
      </c>
      <c r="D2337" s="581">
        <v>3.81</v>
      </c>
      <c r="F2337" s="581">
        <v>3.81</v>
      </c>
      <c r="G2337" s="580" t="s">
        <v>2478</v>
      </c>
      <c r="I2337" s="534" t="s">
        <v>9524</v>
      </c>
      <c r="J2337" t="s">
        <v>2479</v>
      </c>
    </row>
    <row r="2338" spans="1:10" customFormat="1" ht="153" x14ac:dyDescent="0.2">
      <c r="A2338" s="529" t="s">
        <v>9527</v>
      </c>
      <c r="B2338" s="530" t="s">
        <v>2481</v>
      </c>
      <c r="C2338" s="529" t="s">
        <v>641</v>
      </c>
      <c r="D2338" s="581">
        <v>6.72</v>
      </c>
      <c r="F2338" s="581">
        <v>6.72</v>
      </c>
      <c r="G2338" s="580" t="s">
        <v>2482</v>
      </c>
      <c r="I2338" s="534" t="s">
        <v>9526</v>
      </c>
      <c r="J2338" t="s">
        <v>2483</v>
      </c>
    </row>
    <row r="2339" spans="1:10" customFormat="1" ht="153" x14ac:dyDescent="0.2">
      <c r="A2339" s="529" t="s">
        <v>9529</v>
      </c>
      <c r="B2339" s="530" t="s">
        <v>2485</v>
      </c>
      <c r="C2339" s="529" t="s">
        <v>641</v>
      </c>
      <c r="D2339" s="581">
        <v>6.72</v>
      </c>
      <c r="F2339" s="581">
        <v>6.72</v>
      </c>
      <c r="G2339" s="580" t="s">
        <v>2486</v>
      </c>
      <c r="I2339" s="534" t="s">
        <v>9528</v>
      </c>
      <c r="J2339" t="s">
        <v>2487</v>
      </c>
    </row>
    <row r="2340" spans="1:10" customFormat="1" ht="153" x14ac:dyDescent="0.2">
      <c r="A2340" s="529" t="s">
        <v>9531</v>
      </c>
      <c r="B2340" s="530" t="s">
        <v>2489</v>
      </c>
      <c r="C2340" s="529" t="s">
        <v>641</v>
      </c>
      <c r="D2340" s="581">
        <v>3.07</v>
      </c>
      <c r="F2340" s="581">
        <v>3.07</v>
      </c>
      <c r="G2340" s="580" t="s">
        <v>2490</v>
      </c>
      <c r="I2340" s="534" t="s">
        <v>9530</v>
      </c>
      <c r="J2340" t="s">
        <v>2491</v>
      </c>
    </row>
    <row r="2341" spans="1:10" customFormat="1" ht="153" x14ac:dyDescent="0.2">
      <c r="A2341" s="529" t="s">
        <v>9533</v>
      </c>
      <c r="B2341" s="530" t="s">
        <v>2493</v>
      </c>
      <c r="C2341" s="529" t="s">
        <v>641</v>
      </c>
      <c r="D2341" s="581">
        <v>3.25</v>
      </c>
      <c r="F2341" s="581">
        <v>3.25</v>
      </c>
      <c r="G2341" s="580" t="s">
        <v>2494</v>
      </c>
      <c r="I2341" s="534" t="s">
        <v>9532</v>
      </c>
      <c r="J2341" t="s">
        <v>2495</v>
      </c>
    </row>
    <row r="2342" spans="1:10" customFormat="1" ht="153" x14ac:dyDescent="0.2">
      <c r="A2342" s="529" t="s">
        <v>9535</v>
      </c>
      <c r="B2342" s="530" t="s">
        <v>2497</v>
      </c>
      <c r="C2342" s="529" t="s">
        <v>641</v>
      </c>
      <c r="D2342" s="581">
        <v>3.61</v>
      </c>
      <c r="F2342" s="581">
        <v>3.61</v>
      </c>
      <c r="G2342" s="580" t="s">
        <v>2498</v>
      </c>
      <c r="I2342" s="534" t="s">
        <v>9534</v>
      </c>
      <c r="J2342" t="s">
        <v>2499</v>
      </c>
    </row>
    <row r="2343" spans="1:10" customFormat="1" ht="153" x14ac:dyDescent="0.2">
      <c r="A2343" s="529" t="s">
        <v>9537</v>
      </c>
      <c r="B2343" s="530" t="s">
        <v>2501</v>
      </c>
      <c r="C2343" s="529" t="s">
        <v>641</v>
      </c>
      <c r="D2343" s="581">
        <v>3.97</v>
      </c>
      <c r="F2343" s="581">
        <v>3.97</v>
      </c>
      <c r="G2343" s="580" t="s">
        <v>2502</v>
      </c>
      <c r="I2343" s="534" t="s">
        <v>9536</v>
      </c>
      <c r="J2343" t="s">
        <v>2503</v>
      </c>
    </row>
    <row r="2344" spans="1:10" customFormat="1" ht="153" x14ac:dyDescent="0.2">
      <c r="A2344" s="529" t="s">
        <v>9539</v>
      </c>
      <c r="B2344" s="530" t="s">
        <v>2505</v>
      </c>
      <c r="C2344" s="529" t="s">
        <v>641</v>
      </c>
      <c r="D2344" s="581">
        <v>4.6900000000000004</v>
      </c>
      <c r="F2344" s="581">
        <v>4.6900000000000004</v>
      </c>
      <c r="G2344" s="580" t="s">
        <v>2506</v>
      </c>
      <c r="I2344" s="534" t="s">
        <v>9538</v>
      </c>
      <c r="J2344" t="s">
        <v>2507</v>
      </c>
    </row>
    <row r="2345" spans="1:10" customFormat="1" ht="153" x14ac:dyDescent="0.2">
      <c r="A2345" s="529" t="s">
        <v>9541</v>
      </c>
      <c r="B2345" s="530" t="s">
        <v>2509</v>
      </c>
      <c r="C2345" s="529" t="s">
        <v>641</v>
      </c>
      <c r="D2345" s="581">
        <v>5.1100000000000003</v>
      </c>
      <c r="F2345" s="581">
        <v>5.1100000000000003</v>
      </c>
      <c r="G2345" s="580" t="s">
        <v>2510</v>
      </c>
      <c r="I2345" s="534" t="s">
        <v>9540</v>
      </c>
      <c r="J2345" t="s">
        <v>2511</v>
      </c>
    </row>
    <row r="2346" spans="1:10" customFormat="1" ht="153" x14ac:dyDescent="0.2">
      <c r="A2346" s="529" t="s">
        <v>9543</v>
      </c>
      <c r="B2346" s="530" t="s">
        <v>2513</v>
      </c>
      <c r="C2346" s="529" t="s">
        <v>641</v>
      </c>
      <c r="D2346" s="581">
        <v>6.39</v>
      </c>
      <c r="F2346" s="581">
        <v>6.39</v>
      </c>
      <c r="G2346" s="580" t="s">
        <v>2514</v>
      </c>
      <c r="I2346" s="534" t="s">
        <v>9542</v>
      </c>
      <c r="J2346" t="s">
        <v>2515</v>
      </c>
    </row>
    <row r="2347" spans="1:10" customFormat="1" ht="153" x14ac:dyDescent="0.2">
      <c r="A2347" s="529" t="s">
        <v>9545</v>
      </c>
      <c r="B2347" s="530" t="s">
        <v>2517</v>
      </c>
      <c r="C2347" s="529" t="s">
        <v>641</v>
      </c>
      <c r="D2347" s="581">
        <v>4.34</v>
      </c>
      <c r="F2347" s="581">
        <v>4.34</v>
      </c>
      <c r="G2347" s="580" t="s">
        <v>2518</v>
      </c>
      <c r="I2347" s="534" t="s">
        <v>9544</v>
      </c>
      <c r="J2347" t="s">
        <v>2519</v>
      </c>
    </row>
    <row r="2348" spans="1:10" customFormat="1" ht="153" x14ac:dyDescent="0.2">
      <c r="A2348" s="529" t="s">
        <v>9547</v>
      </c>
      <c r="B2348" s="530" t="s">
        <v>2521</v>
      </c>
      <c r="C2348" s="529" t="s">
        <v>641</v>
      </c>
      <c r="D2348" s="581">
        <v>3.07</v>
      </c>
      <c r="F2348" s="581">
        <v>3.07</v>
      </c>
      <c r="G2348" s="580" t="s">
        <v>2522</v>
      </c>
      <c r="I2348" s="534" t="s">
        <v>9546</v>
      </c>
      <c r="J2348" t="s">
        <v>2523</v>
      </c>
    </row>
    <row r="2349" spans="1:10" customFormat="1" ht="153" x14ac:dyDescent="0.2">
      <c r="A2349" s="529" t="s">
        <v>9549</v>
      </c>
      <c r="B2349" s="530" t="s">
        <v>2525</v>
      </c>
      <c r="C2349" s="529" t="s">
        <v>641</v>
      </c>
      <c r="D2349" s="581">
        <v>3.07</v>
      </c>
      <c r="F2349" s="581">
        <v>3.07</v>
      </c>
      <c r="G2349" s="580" t="s">
        <v>2526</v>
      </c>
      <c r="I2349" s="534" t="s">
        <v>9548</v>
      </c>
      <c r="J2349" t="s">
        <v>2527</v>
      </c>
    </row>
    <row r="2350" spans="1:10" customFormat="1" ht="153" x14ac:dyDescent="0.2">
      <c r="A2350" s="529" t="s">
        <v>9551</v>
      </c>
      <c r="B2350" s="530" t="s">
        <v>2529</v>
      </c>
      <c r="C2350" s="529" t="s">
        <v>641</v>
      </c>
      <c r="D2350" s="581">
        <v>3.07</v>
      </c>
      <c r="F2350" s="581">
        <v>3.07</v>
      </c>
      <c r="G2350" s="580" t="s">
        <v>2530</v>
      </c>
      <c r="I2350" s="534" t="s">
        <v>9550</v>
      </c>
      <c r="J2350" t="s">
        <v>2531</v>
      </c>
    </row>
    <row r="2351" spans="1:10" customFormat="1" ht="153" x14ac:dyDescent="0.2">
      <c r="A2351" s="529" t="s">
        <v>9553</v>
      </c>
      <c r="B2351" s="530" t="s">
        <v>2533</v>
      </c>
      <c r="C2351" s="529" t="s">
        <v>641</v>
      </c>
      <c r="D2351" s="581">
        <v>3.07</v>
      </c>
      <c r="F2351" s="581">
        <v>3.07</v>
      </c>
      <c r="G2351" s="580" t="s">
        <v>2534</v>
      </c>
      <c r="I2351" s="534" t="s">
        <v>9552</v>
      </c>
      <c r="J2351" t="s">
        <v>2535</v>
      </c>
    </row>
    <row r="2352" spans="1:10" customFormat="1" ht="153" x14ac:dyDescent="0.2">
      <c r="A2352" s="529" t="s">
        <v>9555</v>
      </c>
      <c r="B2352" s="530" t="s">
        <v>2537</v>
      </c>
      <c r="C2352" s="529" t="s">
        <v>641</v>
      </c>
      <c r="D2352" s="581">
        <v>3.67</v>
      </c>
      <c r="F2352" s="581">
        <v>3.67</v>
      </c>
      <c r="G2352" s="580" t="s">
        <v>2538</v>
      </c>
      <c r="I2352" s="534" t="s">
        <v>9554</v>
      </c>
      <c r="J2352" t="s">
        <v>2539</v>
      </c>
    </row>
    <row r="2353" spans="1:10" customFormat="1" ht="153" x14ac:dyDescent="0.2">
      <c r="A2353" s="529" t="s">
        <v>9557</v>
      </c>
      <c r="B2353" s="530" t="s">
        <v>2541</v>
      </c>
      <c r="C2353" s="529" t="s">
        <v>641</v>
      </c>
      <c r="D2353" s="581">
        <v>3.67</v>
      </c>
      <c r="F2353" s="581">
        <v>3.67</v>
      </c>
      <c r="G2353" s="580" t="s">
        <v>2542</v>
      </c>
      <c r="I2353" s="534" t="s">
        <v>9556</v>
      </c>
      <c r="J2353" t="s">
        <v>2543</v>
      </c>
    </row>
    <row r="2354" spans="1:10" customFormat="1" ht="127.5" x14ac:dyDescent="0.2">
      <c r="A2354" s="529" t="s">
        <v>9559</v>
      </c>
      <c r="B2354" s="530" t="s">
        <v>2545</v>
      </c>
      <c r="C2354" s="529" t="s">
        <v>8171</v>
      </c>
      <c r="D2354" s="581">
        <v>50.61</v>
      </c>
      <c r="F2354" s="581">
        <v>50.61</v>
      </c>
      <c r="G2354" s="580" t="s">
        <v>2546</v>
      </c>
      <c r="I2354" s="534" t="s">
        <v>9558</v>
      </c>
      <c r="J2354" t="s">
        <v>2547</v>
      </c>
    </row>
    <row r="2355" spans="1:10" customFormat="1" ht="127.5" x14ac:dyDescent="0.2">
      <c r="A2355" s="529" t="s">
        <v>9561</v>
      </c>
      <c r="B2355" s="530" t="s">
        <v>2549</v>
      </c>
      <c r="C2355" s="529" t="s">
        <v>8171</v>
      </c>
      <c r="D2355" s="581">
        <v>57.22</v>
      </c>
      <c r="F2355" s="581">
        <v>57.22</v>
      </c>
      <c r="G2355" s="580" t="s">
        <v>2550</v>
      </c>
      <c r="I2355" s="534" t="s">
        <v>9560</v>
      </c>
      <c r="J2355" t="s">
        <v>2551</v>
      </c>
    </row>
    <row r="2356" spans="1:10" customFormat="1" ht="127.5" x14ac:dyDescent="0.2">
      <c r="A2356" s="529" t="s">
        <v>9563</v>
      </c>
      <c r="B2356" s="530" t="s">
        <v>2553</v>
      </c>
      <c r="C2356" s="529" t="s">
        <v>8171</v>
      </c>
      <c r="D2356" s="581">
        <v>64.69</v>
      </c>
      <c r="F2356" s="581">
        <v>64.69</v>
      </c>
      <c r="G2356" s="580" t="s">
        <v>2554</v>
      </c>
      <c r="I2356" s="534" t="s">
        <v>9562</v>
      </c>
      <c r="J2356" t="s">
        <v>2555</v>
      </c>
    </row>
    <row r="2357" spans="1:10" customFormat="1" ht="127.5" x14ac:dyDescent="0.2">
      <c r="A2357" s="529" t="s">
        <v>9565</v>
      </c>
      <c r="B2357" s="530" t="s">
        <v>2557</v>
      </c>
      <c r="C2357" s="529" t="s">
        <v>8171</v>
      </c>
      <c r="D2357" s="581">
        <v>75.900000000000006</v>
      </c>
      <c r="F2357" s="581">
        <v>75.900000000000006</v>
      </c>
      <c r="G2357" s="580" t="s">
        <v>2558</v>
      </c>
      <c r="I2357" s="534" t="s">
        <v>9564</v>
      </c>
      <c r="J2357" t="s">
        <v>2559</v>
      </c>
    </row>
    <row r="2358" spans="1:10" customFormat="1" ht="153" x14ac:dyDescent="0.2">
      <c r="A2358" s="529" t="s">
        <v>9567</v>
      </c>
      <c r="B2358" s="530" t="s">
        <v>2561</v>
      </c>
      <c r="C2358" s="529" t="s">
        <v>641</v>
      </c>
      <c r="D2358" s="581">
        <v>3.25</v>
      </c>
      <c r="F2358" s="581">
        <v>3.25</v>
      </c>
      <c r="G2358" s="580" t="s">
        <v>2562</v>
      </c>
      <c r="I2358" s="534" t="s">
        <v>9566</v>
      </c>
      <c r="J2358" t="s">
        <v>2563</v>
      </c>
    </row>
    <row r="2359" spans="1:10" customFormat="1" ht="153" x14ac:dyDescent="0.2">
      <c r="A2359" s="529" t="s">
        <v>9569</v>
      </c>
      <c r="B2359" s="530" t="s">
        <v>2565</v>
      </c>
      <c r="C2359" s="529" t="s">
        <v>641</v>
      </c>
      <c r="D2359" s="581">
        <v>3.25</v>
      </c>
      <c r="F2359" s="581">
        <v>3.25</v>
      </c>
      <c r="G2359" s="580" t="s">
        <v>2566</v>
      </c>
      <c r="I2359" s="534" t="s">
        <v>9568</v>
      </c>
      <c r="J2359" t="s">
        <v>2567</v>
      </c>
    </row>
    <row r="2360" spans="1:10" customFormat="1" ht="127.5" x14ac:dyDescent="0.2">
      <c r="A2360" s="529" t="s">
        <v>9571</v>
      </c>
      <c r="B2360" s="530" t="s">
        <v>2569</v>
      </c>
      <c r="C2360" s="529" t="s">
        <v>8171</v>
      </c>
      <c r="D2360" s="581">
        <v>76.95</v>
      </c>
      <c r="F2360" s="581">
        <v>76.95</v>
      </c>
      <c r="G2360" s="580" t="s">
        <v>2570</v>
      </c>
      <c r="I2360" s="534" t="s">
        <v>9570</v>
      </c>
      <c r="J2360" t="s">
        <v>2571</v>
      </c>
    </row>
    <row r="2361" spans="1:10" customFormat="1" ht="127.5" x14ac:dyDescent="0.2">
      <c r="A2361" s="529" t="s">
        <v>9573</v>
      </c>
      <c r="B2361" s="530" t="s">
        <v>2573</v>
      </c>
      <c r="C2361" s="529" t="s">
        <v>8171</v>
      </c>
      <c r="D2361" s="581">
        <v>83.57</v>
      </c>
      <c r="F2361" s="581">
        <v>83.57</v>
      </c>
      <c r="G2361" s="580" t="s">
        <v>2574</v>
      </c>
      <c r="I2361" s="534" t="s">
        <v>9572</v>
      </c>
      <c r="J2361" t="s">
        <v>2575</v>
      </c>
    </row>
    <row r="2362" spans="1:10" customFormat="1" ht="127.5" x14ac:dyDescent="0.2">
      <c r="A2362" s="529" t="s">
        <v>9575</v>
      </c>
      <c r="B2362" s="530" t="s">
        <v>2577</v>
      </c>
      <c r="C2362" s="529" t="s">
        <v>8171</v>
      </c>
      <c r="D2362" s="581">
        <v>78.3</v>
      </c>
      <c r="F2362" s="581">
        <v>78.3</v>
      </c>
      <c r="G2362" s="580" t="s">
        <v>2578</v>
      </c>
      <c r="I2362" s="534" t="s">
        <v>9574</v>
      </c>
      <c r="J2362" t="s">
        <v>2579</v>
      </c>
    </row>
    <row r="2363" spans="1:10" customFormat="1" ht="127.5" x14ac:dyDescent="0.2">
      <c r="A2363" s="529" t="s">
        <v>9577</v>
      </c>
      <c r="B2363" s="530" t="s">
        <v>2581</v>
      </c>
      <c r="C2363" s="529" t="s">
        <v>8171</v>
      </c>
      <c r="D2363" s="581">
        <v>84.31</v>
      </c>
      <c r="F2363" s="581">
        <v>84.31</v>
      </c>
      <c r="G2363" s="580" t="s">
        <v>2582</v>
      </c>
      <c r="I2363" s="534" t="s">
        <v>9576</v>
      </c>
      <c r="J2363" t="s">
        <v>2583</v>
      </c>
    </row>
    <row r="2364" spans="1:10" customFormat="1" ht="127.5" x14ac:dyDescent="0.2">
      <c r="A2364" s="529" t="s">
        <v>9579</v>
      </c>
      <c r="B2364" s="530" t="s">
        <v>2585</v>
      </c>
      <c r="C2364" s="529" t="s">
        <v>8171</v>
      </c>
      <c r="D2364" s="581">
        <v>88.95</v>
      </c>
      <c r="F2364" s="581">
        <v>88.95</v>
      </c>
      <c r="G2364" s="580" t="s">
        <v>2586</v>
      </c>
      <c r="I2364" s="534" t="s">
        <v>9578</v>
      </c>
      <c r="J2364" t="s">
        <v>2587</v>
      </c>
    </row>
    <row r="2365" spans="1:10" customFormat="1" ht="127.5" x14ac:dyDescent="0.2">
      <c r="A2365" s="529" t="s">
        <v>9581</v>
      </c>
      <c r="B2365" s="530" t="s">
        <v>2589</v>
      </c>
      <c r="C2365" s="529" t="s">
        <v>8171</v>
      </c>
      <c r="D2365" s="581">
        <v>95.56</v>
      </c>
      <c r="F2365" s="581">
        <v>95.56</v>
      </c>
      <c r="G2365" s="580" t="s">
        <v>2590</v>
      </c>
      <c r="I2365" s="534" t="s">
        <v>9580</v>
      </c>
      <c r="J2365" t="s">
        <v>2591</v>
      </c>
    </row>
    <row r="2366" spans="1:10" customFormat="1" ht="127.5" x14ac:dyDescent="0.2">
      <c r="A2366" s="529" t="s">
        <v>9583</v>
      </c>
      <c r="B2366" s="530" t="s">
        <v>2593</v>
      </c>
      <c r="C2366" s="529" t="s">
        <v>8171</v>
      </c>
      <c r="D2366" s="581">
        <v>100.97</v>
      </c>
      <c r="F2366" s="581">
        <v>100.97</v>
      </c>
      <c r="G2366" s="580" t="s">
        <v>2594</v>
      </c>
      <c r="I2366" s="534" t="s">
        <v>9582</v>
      </c>
      <c r="J2366" t="s">
        <v>2595</v>
      </c>
    </row>
    <row r="2367" spans="1:10" customFormat="1" ht="127.5" x14ac:dyDescent="0.2">
      <c r="A2367" s="529" t="s">
        <v>9585</v>
      </c>
      <c r="B2367" s="530" t="s">
        <v>2597</v>
      </c>
      <c r="C2367" s="529" t="s">
        <v>8171</v>
      </c>
      <c r="D2367" s="581">
        <v>111.19</v>
      </c>
      <c r="F2367" s="581">
        <v>111.19</v>
      </c>
      <c r="G2367" s="580" t="s">
        <v>2598</v>
      </c>
      <c r="I2367" s="534" t="s">
        <v>9584</v>
      </c>
      <c r="J2367" t="s">
        <v>2599</v>
      </c>
    </row>
    <row r="2368" spans="1:10" customFormat="1" ht="127.5" x14ac:dyDescent="0.2">
      <c r="A2368" s="529" t="s">
        <v>9587</v>
      </c>
      <c r="B2368" s="530" t="s">
        <v>2601</v>
      </c>
      <c r="C2368" s="529" t="s">
        <v>8171</v>
      </c>
      <c r="D2368" s="581">
        <v>53.18</v>
      </c>
      <c r="F2368" s="581">
        <v>53.18</v>
      </c>
      <c r="G2368" s="580" t="s">
        <v>2602</v>
      </c>
      <c r="I2368" s="534" t="s">
        <v>9586</v>
      </c>
      <c r="J2368" t="s">
        <v>2603</v>
      </c>
    </row>
    <row r="2369" spans="1:10" customFormat="1" ht="127.5" x14ac:dyDescent="0.2">
      <c r="A2369" s="529" t="s">
        <v>9589</v>
      </c>
      <c r="B2369" s="530" t="s">
        <v>2605</v>
      </c>
      <c r="C2369" s="529" t="s">
        <v>8171</v>
      </c>
      <c r="D2369" s="581">
        <v>57.25</v>
      </c>
      <c r="F2369" s="581">
        <v>57.25</v>
      </c>
      <c r="G2369" s="580" t="s">
        <v>2606</v>
      </c>
      <c r="I2369" s="534" t="s">
        <v>9588</v>
      </c>
      <c r="J2369" t="s">
        <v>2607</v>
      </c>
    </row>
    <row r="2370" spans="1:10" customFormat="1" ht="127.5" x14ac:dyDescent="0.2">
      <c r="A2370" s="529" t="s">
        <v>9591</v>
      </c>
      <c r="B2370" s="530" t="s">
        <v>2609</v>
      </c>
      <c r="C2370" s="529" t="s">
        <v>8171</v>
      </c>
      <c r="D2370" s="581">
        <v>63.11</v>
      </c>
      <c r="F2370" s="581">
        <v>63.11</v>
      </c>
      <c r="G2370" s="580" t="s">
        <v>2610</v>
      </c>
      <c r="I2370" s="534" t="s">
        <v>9590</v>
      </c>
      <c r="J2370" t="s">
        <v>2611</v>
      </c>
    </row>
    <row r="2371" spans="1:10" customFormat="1" ht="127.5" x14ac:dyDescent="0.2">
      <c r="A2371" s="529" t="s">
        <v>9593</v>
      </c>
      <c r="B2371" s="530" t="s">
        <v>2613</v>
      </c>
      <c r="C2371" s="529" t="s">
        <v>8171</v>
      </c>
      <c r="D2371" s="581">
        <v>68.67</v>
      </c>
      <c r="F2371" s="581">
        <v>68.67</v>
      </c>
      <c r="G2371" s="580" t="s">
        <v>2614</v>
      </c>
      <c r="I2371" s="534" t="s">
        <v>9592</v>
      </c>
      <c r="J2371" t="s">
        <v>2615</v>
      </c>
    </row>
    <row r="2372" spans="1:10" customFormat="1" ht="127.5" x14ac:dyDescent="0.2">
      <c r="A2372" s="529" t="s">
        <v>9595</v>
      </c>
      <c r="B2372" s="530" t="s">
        <v>2617</v>
      </c>
      <c r="C2372" s="529" t="s">
        <v>8171</v>
      </c>
      <c r="D2372" s="581">
        <v>86.05</v>
      </c>
      <c r="F2372" s="581">
        <v>86.05</v>
      </c>
      <c r="G2372" s="580" t="s">
        <v>2618</v>
      </c>
      <c r="I2372" s="534" t="s">
        <v>9594</v>
      </c>
      <c r="J2372" t="s">
        <v>2619</v>
      </c>
    </row>
    <row r="2373" spans="1:10" customFormat="1" ht="127.5" x14ac:dyDescent="0.2">
      <c r="A2373" s="529" t="s">
        <v>9597</v>
      </c>
      <c r="B2373" s="530" t="s">
        <v>2621</v>
      </c>
      <c r="C2373" s="529" t="s">
        <v>8171</v>
      </c>
      <c r="D2373" s="581">
        <v>104.58</v>
      </c>
      <c r="F2373" s="581">
        <v>104.58</v>
      </c>
      <c r="G2373" s="580" t="s">
        <v>2622</v>
      </c>
      <c r="I2373" s="534" t="s">
        <v>9596</v>
      </c>
      <c r="J2373" t="s">
        <v>2623</v>
      </c>
    </row>
    <row r="2374" spans="1:10" customFormat="1" ht="127.5" x14ac:dyDescent="0.2">
      <c r="A2374" s="529" t="s">
        <v>9599</v>
      </c>
      <c r="B2374" s="530" t="s">
        <v>2625</v>
      </c>
      <c r="C2374" s="529" t="s">
        <v>8171</v>
      </c>
      <c r="D2374" s="581">
        <v>90.89</v>
      </c>
      <c r="F2374" s="581">
        <v>90.89</v>
      </c>
      <c r="G2374" s="580" t="s">
        <v>2626</v>
      </c>
      <c r="I2374" s="534" t="s">
        <v>9598</v>
      </c>
      <c r="J2374" t="s">
        <v>2627</v>
      </c>
    </row>
    <row r="2375" spans="1:10" customFormat="1" ht="127.5" x14ac:dyDescent="0.2">
      <c r="A2375" s="529" t="s">
        <v>9601</v>
      </c>
      <c r="B2375" s="530" t="s">
        <v>2629</v>
      </c>
      <c r="C2375" s="529" t="s">
        <v>8171</v>
      </c>
      <c r="D2375" s="581">
        <v>102.17</v>
      </c>
      <c r="F2375" s="581">
        <v>102.17</v>
      </c>
      <c r="G2375" s="580" t="s">
        <v>2630</v>
      </c>
      <c r="I2375" s="534" t="s">
        <v>9600</v>
      </c>
      <c r="J2375" t="s">
        <v>2631</v>
      </c>
    </row>
    <row r="2376" spans="1:10" customFormat="1" ht="127.5" x14ac:dyDescent="0.2">
      <c r="A2376" s="529" t="s">
        <v>9603</v>
      </c>
      <c r="B2376" s="530" t="s">
        <v>2633</v>
      </c>
      <c r="C2376" s="529" t="s">
        <v>8171</v>
      </c>
      <c r="D2376" s="581">
        <v>114.19</v>
      </c>
      <c r="F2376" s="581">
        <v>114.19</v>
      </c>
      <c r="G2376" s="580" t="s">
        <v>2634</v>
      </c>
      <c r="I2376" s="534" t="s">
        <v>9602</v>
      </c>
      <c r="J2376" t="s">
        <v>2635</v>
      </c>
    </row>
    <row r="2377" spans="1:10" customFormat="1" ht="127.5" x14ac:dyDescent="0.2">
      <c r="A2377" s="529" t="s">
        <v>9605</v>
      </c>
      <c r="B2377" s="530" t="s">
        <v>2637</v>
      </c>
      <c r="C2377" s="529" t="s">
        <v>8171</v>
      </c>
      <c r="D2377" s="581">
        <v>138.22999999999999</v>
      </c>
      <c r="F2377" s="581">
        <v>138.22999999999999</v>
      </c>
      <c r="G2377" s="580" t="s">
        <v>2638</v>
      </c>
      <c r="I2377" s="534" t="s">
        <v>9604</v>
      </c>
      <c r="J2377" t="s">
        <v>2639</v>
      </c>
    </row>
    <row r="2378" spans="1:10" customFormat="1" ht="127.5" x14ac:dyDescent="0.2">
      <c r="A2378" s="529" t="s">
        <v>9607</v>
      </c>
      <c r="B2378" s="530" t="s">
        <v>2641</v>
      </c>
      <c r="C2378" s="529" t="s">
        <v>8171</v>
      </c>
      <c r="D2378" s="581">
        <v>156.26</v>
      </c>
      <c r="F2378" s="581">
        <v>156.26</v>
      </c>
      <c r="G2378" s="580" t="s">
        <v>2642</v>
      </c>
      <c r="I2378" s="534" t="s">
        <v>9606</v>
      </c>
      <c r="J2378" t="s">
        <v>2643</v>
      </c>
    </row>
    <row r="2379" spans="1:10" customFormat="1" ht="127.5" x14ac:dyDescent="0.2">
      <c r="A2379" s="529" t="s">
        <v>9609</v>
      </c>
      <c r="B2379" s="530" t="s">
        <v>2645</v>
      </c>
      <c r="C2379" s="529" t="s">
        <v>8171</v>
      </c>
      <c r="D2379" s="581">
        <v>192.32</v>
      </c>
      <c r="F2379" s="581">
        <v>192.32</v>
      </c>
      <c r="G2379" s="580" t="s">
        <v>2646</v>
      </c>
      <c r="I2379" s="534" t="s">
        <v>9608</v>
      </c>
      <c r="J2379" t="s">
        <v>2647</v>
      </c>
    </row>
    <row r="2380" spans="1:10" customFormat="1" ht="127.5" x14ac:dyDescent="0.2">
      <c r="A2380" s="529" t="s">
        <v>9611</v>
      </c>
      <c r="B2380" s="530" t="s">
        <v>2649</v>
      </c>
      <c r="C2380" s="529" t="s">
        <v>8171</v>
      </c>
      <c r="D2380" s="581">
        <v>61.53</v>
      </c>
      <c r="F2380" s="581">
        <v>61.53</v>
      </c>
      <c r="G2380" s="580" t="s">
        <v>2650</v>
      </c>
      <c r="I2380" s="534" t="s">
        <v>9610</v>
      </c>
      <c r="J2380" t="s">
        <v>2651</v>
      </c>
    </row>
    <row r="2381" spans="1:10" customFormat="1" ht="127.5" x14ac:dyDescent="0.2">
      <c r="A2381" s="529" t="s">
        <v>9613</v>
      </c>
      <c r="B2381" s="530" t="s">
        <v>2653</v>
      </c>
      <c r="C2381" s="529" t="s">
        <v>8171</v>
      </c>
      <c r="D2381" s="581">
        <v>78.52</v>
      </c>
      <c r="F2381" s="581">
        <v>78.52</v>
      </c>
      <c r="G2381" s="580" t="s">
        <v>2654</v>
      </c>
      <c r="I2381" s="534" t="s">
        <v>9612</v>
      </c>
      <c r="J2381" t="s">
        <v>2655</v>
      </c>
    </row>
    <row r="2382" spans="1:10" customFormat="1" ht="127.5" x14ac:dyDescent="0.2">
      <c r="A2382" s="529" t="s">
        <v>9615</v>
      </c>
      <c r="B2382" s="530" t="s">
        <v>2657</v>
      </c>
      <c r="C2382" s="529" t="s">
        <v>8171</v>
      </c>
      <c r="D2382" s="581">
        <v>97.82</v>
      </c>
      <c r="F2382" s="581">
        <v>97.82</v>
      </c>
      <c r="G2382" s="580" t="s">
        <v>2658</v>
      </c>
      <c r="I2382" s="534" t="s">
        <v>9614</v>
      </c>
      <c r="J2382" t="s">
        <v>2659</v>
      </c>
    </row>
    <row r="2383" spans="1:10" customFormat="1" ht="127.5" x14ac:dyDescent="0.2">
      <c r="A2383" s="529" t="s">
        <v>9617</v>
      </c>
      <c r="B2383" s="530" t="s">
        <v>2661</v>
      </c>
      <c r="C2383" s="529" t="s">
        <v>8171</v>
      </c>
      <c r="D2383" s="581">
        <v>129.41999999999999</v>
      </c>
      <c r="F2383" s="581">
        <v>129.41999999999999</v>
      </c>
      <c r="G2383" s="580" t="s">
        <v>2662</v>
      </c>
      <c r="I2383" s="534" t="s">
        <v>9616</v>
      </c>
      <c r="J2383" t="s">
        <v>2663</v>
      </c>
    </row>
    <row r="2384" spans="1:10" customFormat="1" ht="178.5" x14ac:dyDescent="0.2">
      <c r="A2384" s="529" t="s">
        <v>9619</v>
      </c>
      <c r="B2384" s="530" t="s">
        <v>2665</v>
      </c>
      <c r="C2384" s="529" t="s">
        <v>8171</v>
      </c>
      <c r="D2384" s="581">
        <v>97.67</v>
      </c>
      <c r="F2384" s="581">
        <v>97.67</v>
      </c>
      <c r="G2384" s="580" t="s">
        <v>2666</v>
      </c>
      <c r="I2384" s="534" t="s">
        <v>9618</v>
      </c>
      <c r="J2384" t="s">
        <v>2667</v>
      </c>
    </row>
    <row r="2385" spans="1:10" customFormat="1" ht="178.5" x14ac:dyDescent="0.2">
      <c r="A2385" s="529" t="s">
        <v>9621</v>
      </c>
      <c r="B2385" s="530" t="s">
        <v>2669</v>
      </c>
      <c r="C2385" s="529" t="s">
        <v>8171</v>
      </c>
      <c r="D2385" s="581">
        <v>109.62</v>
      </c>
      <c r="F2385" s="581">
        <v>109.62</v>
      </c>
      <c r="G2385" s="580" t="s">
        <v>2670</v>
      </c>
      <c r="I2385" s="534" t="s">
        <v>9620</v>
      </c>
      <c r="J2385" t="s">
        <v>2671</v>
      </c>
    </row>
    <row r="2386" spans="1:10" customFormat="1" ht="178.5" x14ac:dyDescent="0.2">
      <c r="A2386" s="529" t="s">
        <v>9623</v>
      </c>
      <c r="B2386" s="530" t="s">
        <v>2673</v>
      </c>
      <c r="C2386" s="529" t="s">
        <v>8171</v>
      </c>
      <c r="D2386" s="581">
        <v>124.08</v>
      </c>
      <c r="F2386" s="581">
        <v>124.08</v>
      </c>
      <c r="G2386" s="580" t="s">
        <v>2674</v>
      </c>
      <c r="I2386" s="534" t="s">
        <v>9622</v>
      </c>
      <c r="J2386" t="s">
        <v>2675</v>
      </c>
    </row>
    <row r="2387" spans="1:10" customFormat="1" ht="178.5" x14ac:dyDescent="0.2">
      <c r="A2387" s="529" t="s">
        <v>9625</v>
      </c>
      <c r="B2387" s="530" t="s">
        <v>2677</v>
      </c>
      <c r="C2387" s="529" t="s">
        <v>8171</v>
      </c>
      <c r="D2387" s="581">
        <v>151.52000000000001</v>
      </c>
      <c r="F2387" s="581">
        <v>151.52000000000001</v>
      </c>
      <c r="G2387" s="580" t="s">
        <v>2678</v>
      </c>
      <c r="I2387" s="534" t="s">
        <v>9624</v>
      </c>
      <c r="J2387" t="s">
        <v>2679</v>
      </c>
    </row>
    <row r="2388" spans="1:10" customFormat="1" ht="178.5" x14ac:dyDescent="0.2">
      <c r="A2388" s="529" t="s">
        <v>9627</v>
      </c>
      <c r="B2388" s="530" t="s">
        <v>2681</v>
      </c>
      <c r="C2388" s="529" t="s">
        <v>8171</v>
      </c>
      <c r="D2388" s="581">
        <v>324.79000000000002</v>
      </c>
      <c r="F2388" s="581">
        <v>324.79000000000002</v>
      </c>
      <c r="G2388" s="580" t="s">
        <v>2682</v>
      </c>
      <c r="I2388" s="534" t="s">
        <v>9626</v>
      </c>
      <c r="J2388" t="s">
        <v>2683</v>
      </c>
    </row>
    <row r="2389" spans="1:10" customFormat="1" ht="178.5" x14ac:dyDescent="0.2">
      <c r="A2389" s="529" t="s">
        <v>9629</v>
      </c>
      <c r="B2389" s="530" t="s">
        <v>2685</v>
      </c>
      <c r="C2389" s="529" t="s">
        <v>8171</v>
      </c>
      <c r="D2389" s="581">
        <v>330.38</v>
      </c>
      <c r="F2389" s="581">
        <v>330.38</v>
      </c>
      <c r="G2389" s="580" t="s">
        <v>2686</v>
      </c>
      <c r="I2389" s="534" t="s">
        <v>9628</v>
      </c>
      <c r="J2389" t="s">
        <v>2687</v>
      </c>
    </row>
    <row r="2390" spans="1:10" customFormat="1" ht="127.5" x14ac:dyDescent="0.2">
      <c r="A2390" s="529" t="s">
        <v>9631</v>
      </c>
      <c r="B2390" s="530" t="s">
        <v>2689</v>
      </c>
      <c r="C2390" s="529" t="s">
        <v>8171</v>
      </c>
      <c r="D2390" s="581">
        <v>1352.28</v>
      </c>
      <c r="F2390" s="581">
        <v>1352.28</v>
      </c>
      <c r="G2390" s="580" t="s">
        <v>2690</v>
      </c>
      <c r="I2390" s="534" t="s">
        <v>9630</v>
      </c>
      <c r="J2390" t="s">
        <v>2691</v>
      </c>
    </row>
    <row r="2391" spans="1:10" customFormat="1" ht="127.5" x14ac:dyDescent="0.2">
      <c r="A2391" s="529" t="s">
        <v>9633</v>
      </c>
      <c r="B2391" s="530" t="s">
        <v>2693</v>
      </c>
      <c r="C2391" s="529" t="s">
        <v>8171</v>
      </c>
      <c r="D2391" s="581">
        <v>2103.54</v>
      </c>
      <c r="F2391" s="581">
        <v>2103.54</v>
      </c>
      <c r="G2391" s="580" t="s">
        <v>2694</v>
      </c>
      <c r="I2391" s="534" t="s">
        <v>9632</v>
      </c>
      <c r="J2391" t="s">
        <v>2695</v>
      </c>
    </row>
    <row r="2392" spans="1:10" customFormat="1" ht="140.25" x14ac:dyDescent="0.2">
      <c r="A2392" s="529" t="s">
        <v>9635</v>
      </c>
      <c r="B2392" s="530" t="s">
        <v>2697</v>
      </c>
      <c r="C2392" s="529" t="s">
        <v>8171</v>
      </c>
      <c r="D2392" s="581">
        <v>134.49</v>
      </c>
      <c r="F2392" s="581">
        <v>134.49</v>
      </c>
      <c r="G2392" s="580" t="s">
        <v>2698</v>
      </c>
      <c r="I2392" s="534" t="s">
        <v>9634</v>
      </c>
      <c r="J2392" t="s">
        <v>2699</v>
      </c>
    </row>
    <row r="2393" spans="1:10" customFormat="1" ht="140.25" x14ac:dyDescent="0.2">
      <c r="A2393" s="529" t="s">
        <v>9637</v>
      </c>
      <c r="B2393" s="530" t="s">
        <v>2701</v>
      </c>
      <c r="C2393" s="529" t="s">
        <v>8171</v>
      </c>
      <c r="D2393" s="581">
        <v>166.18</v>
      </c>
      <c r="F2393" s="581">
        <v>166.18</v>
      </c>
      <c r="G2393" s="580" t="s">
        <v>2702</v>
      </c>
      <c r="I2393" s="534" t="s">
        <v>9636</v>
      </c>
      <c r="J2393" t="s">
        <v>2703</v>
      </c>
    </row>
    <row r="2394" spans="1:10" customFormat="1" ht="127.5" x14ac:dyDescent="0.2">
      <c r="A2394" s="529" t="s">
        <v>9639</v>
      </c>
      <c r="B2394" s="530" t="s">
        <v>2705</v>
      </c>
      <c r="C2394" s="529" t="s">
        <v>8171</v>
      </c>
      <c r="D2394" s="581">
        <v>66.63</v>
      </c>
      <c r="F2394" s="581">
        <v>66.63</v>
      </c>
      <c r="G2394" s="580" t="s">
        <v>2706</v>
      </c>
      <c r="I2394" s="534" t="s">
        <v>9638</v>
      </c>
      <c r="J2394" t="s">
        <v>2707</v>
      </c>
    </row>
    <row r="2395" spans="1:10" customFormat="1" ht="127.5" x14ac:dyDescent="0.2">
      <c r="A2395" s="529" t="s">
        <v>9641</v>
      </c>
      <c r="B2395" s="530" t="s">
        <v>2709</v>
      </c>
      <c r="C2395" s="529" t="s">
        <v>8171</v>
      </c>
      <c r="D2395" s="581">
        <v>88.6</v>
      </c>
      <c r="F2395" s="581">
        <v>88.6</v>
      </c>
      <c r="G2395" s="580" t="s">
        <v>2710</v>
      </c>
      <c r="I2395" s="534" t="s">
        <v>9640</v>
      </c>
      <c r="J2395" t="s">
        <v>2711</v>
      </c>
    </row>
    <row r="2396" spans="1:10" customFormat="1" ht="127.5" x14ac:dyDescent="0.2">
      <c r="A2396" s="529" t="s">
        <v>9643</v>
      </c>
      <c r="B2396" s="530" t="s">
        <v>2713</v>
      </c>
      <c r="C2396" s="529" t="s">
        <v>8171</v>
      </c>
      <c r="D2396" s="581">
        <v>140.86000000000001</v>
      </c>
      <c r="F2396" s="581">
        <v>140.86000000000001</v>
      </c>
      <c r="G2396" s="580" t="s">
        <v>2714</v>
      </c>
      <c r="I2396" s="534" t="s">
        <v>9642</v>
      </c>
      <c r="J2396" t="s">
        <v>2715</v>
      </c>
    </row>
    <row r="2397" spans="1:10" customFormat="1" ht="127.5" x14ac:dyDescent="0.2">
      <c r="A2397" s="529" t="s">
        <v>9645</v>
      </c>
      <c r="B2397" s="530" t="s">
        <v>2717</v>
      </c>
      <c r="C2397" s="529" t="s">
        <v>8171</v>
      </c>
      <c r="D2397" s="581">
        <v>207.04</v>
      </c>
      <c r="F2397" s="581">
        <v>207.04</v>
      </c>
      <c r="G2397" s="580" t="s">
        <v>2718</v>
      </c>
      <c r="I2397" s="534" t="s">
        <v>9644</v>
      </c>
      <c r="J2397" t="s">
        <v>2719</v>
      </c>
    </row>
    <row r="2398" spans="1:10" customFormat="1" ht="51" x14ac:dyDescent="0.2">
      <c r="A2398" s="529" t="s">
        <v>9648</v>
      </c>
      <c r="B2398" s="530" t="s">
        <v>9647</v>
      </c>
      <c r="C2398" s="529" t="s">
        <v>8171</v>
      </c>
      <c r="D2398" s="581">
        <v>51.09</v>
      </c>
      <c r="F2398" s="581">
        <v>51.09</v>
      </c>
      <c r="G2398" s="580" t="s">
        <v>2722</v>
      </c>
      <c r="I2398" s="534" t="s">
        <v>9646</v>
      </c>
      <c r="J2398" t="s">
        <v>2723</v>
      </c>
    </row>
    <row r="2399" spans="1:10" customFormat="1" ht="38.25" x14ac:dyDescent="0.2">
      <c r="A2399" s="529" t="s">
        <v>9650</v>
      </c>
      <c r="B2399" s="530" t="s">
        <v>2725</v>
      </c>
      <c r="C2399" s="529" t="s">
        <v>8171</v>
      </c>
      <c r="D2399" s="581">
        <v>126.21</v>
      </c>
      <c r="F2399" s="581">
        <v>126.21</v>
      </c>
      <c r="G2399" s="580" t="s">
        <v>2726</v>
      </c>
      <c r="I2399" s="534" t="s">
        <v>9649</v>
      </c>
      <c r="J2399" t="s">
        <v>2727</v>
      </c>
    </row>
    <row r="2400" spans="1:10" customFormat="1" ht="38.25" x14ac:dyDescent="0.2">
      <c r="A2400" s="529" t="s">
        <v>9652</v>
      </c>
      <c r="B2400" s="530" t="s">
        <v>2729</v>
      </c>
      <c r="C2400" s="529" t="s">
        <v>8171</v>
      </c>
      <c r="D2400" s="581">
        <v>133.27000000000001</v>
      </c>
      <c r="F2400" s="581">
        <v>133.27000000000001</v>
      </c>
      <c r="G2400" s="580" t="s">
        <v>2730</v>
      </c>
      <c r="I2400" s="534" t="s">
        <v>9651</v>
      </c>
      <c r="J2400" t="s">
        <v>2731</v>
      </c>
    </row>
    <row r="2401" spans="1:10" customFormat="1" ht="38.25" x14ac:dyDescent="0.2">
      <c r="A2401" s="529" t="s">
        <v>9654</v>
      </c>
      <c r="B2401" s="530" t="s">
        <v>2733</v>
      </c>
      <c r="C2401" s="529" t="s">
        <v>8171</v>
      </c>
      <c r="D2401" s="581">
        <v>139.74</v>
      </c>
      <c r="F2401" s="581">
        <v>139.74</v>
      </c>
      <c r="G2401" s="580" t="s">
        <v>2734</v>
      </c>
      <c r="I2401" s="534" t="s">
        <v>9653</v>
      </c>
      <c r="J2401" t="s">
        <v>2735</v>
      </c>
    </row>
    <row r="2402" spans="1:10" customFormat="1" ht="38.25" x14ac:dyDescent="0.2">
      <c r="A2402" s="529" t="s">
        <v>9656</v>
      </c>
      <c r="B2402" s="530" t="s">
        <v>2737</v>
      </c>
      <c r="C2402" s="529" t="s">
        <v>8171</v>
      </c>
      <c r="D2402" s="581">
        <v>146.05000000000001</v>
      </c>
      <c r="F2402" s="581">
        <v>146.05000000000001</v>
      </c>
      <c r="G2402" s="580" t="s">
        <v>2738</v>
      </c>
      <c r="I2402" s="534" t="s">
        <v>9655</v>
      </c>
      <c r="J2402" t="s">
        <v>2739</v>
      </c>
    </row>
    <row r="2403" spans="1:10" customFormat="1" ht="63.75" x14ac:dyDescent="0.2">
      <c r="A2403" s="529" t="s">
        <v>9658</v>
      </c>
      <c r="B2403" s="530" t="s">
        <v>2741</v>
      </c>
      <c r="C2403" s="529" t="s">
        <v>8171</v>
      </c>
      <c r="D2403" s="581">
        <v>1058.4000000000001</v>
      </c>
      <c r="F2403" s="581">
        <v>1058.4000000000001</v>
      </c>
      <c r="G2403" s="580" t="s">
        <v>2742</v>
      </c>
      <c r="I2403" s="534" t="s">
        <v>9657</v>
      </c>
      <c r="J2403" t="s">
        <v>2743</v>
      </c>
    </row>
    <row r="2404" spans="1:10" customFormat="1" ht="38.25" x14ac:dyDescent="0.2">
      <c r="A2404" s="529" t="s">
        <v>9660</v>
      </c>
      <c r="B2404" s="530" t="s">
        <v>2745</v>
      </c>
      <c r="C2404" s="529" t="s">
        <v>8171</v>
      </c>
      <c r="D2404" s="581">
        <v>0.7</v>
      </c>
      <c r="F2404" s="581">
        <v>0.7</v>
      </c>
      <c r="G2404" s="580" t="s">
        <v>2746</v>
      </c>
      <c r="I2404" s="534" t="s">
        <v>9659</v>
      </c>
      <c r="J2404" t="s">
        <v>2747</v>
      </c>
    </row>
    <row r="2405" spans="1:10" customFormat="1" ht="25.5" x14ac:dyDescent="0.2">
      <c r="A2405" s="529" t="s">
        <v>9662</v>
      </c>
      <c r="B2405" s="530" t="s">
        <v>2749</v>
      </c>
      <c r="C2405" s="529" t="s">
        <v>8171</v>
      </c>
      <c r="D2405" s="581">
        <v>108.18</v>
      </c>
      <c r="F2405" s="581">
        <v>108.18</v>
      </c>
      <c r="G2405" s="580" t="s">
        <v>2750</v>
      </c>
      <c r="I2405" s="534" t="s">
        <v>9661</v>
      </c>
      <c r="J2405" t="s">
        <v>2751</v>
      </c>
    </row>
    <row r="2406" spans="1:10" customFormat="1" ht="25.5" x14ac:dyDescent="0.2">
      <c r="A2406" s="529" t="s">
        <v>9664</v>
      </c>
      <c r="B2406" s="530" t="s">
        <v>2753</v>
      </c>
      <c r="C2406" s="529" t="s">
        <v>8171</v>
      </c>
      <c r="D2406" s="581">
        <v>162.27000000000001</v>
      </c>
      <c r="F2406" s="581">
        <v>162.27000000000001</v>
      </c>
      <c r="G2406" s="580" t="s">
        <v>2754</v>
      </c>
      <c r="I2406" s="534" t="s">
        <v>9663</v>
      </c>
      <c r="J2406" t="s">
        <v>2755</v>
      </c>
    </row>
    <row r="2407" spans="1:10" customFormat="1" ht="63.75" x14ac:dyDescent="0.2">
      <c r="A2407" s="529" t="s">
        <v>9666</v>
      </c>
      <c r="B2407" s="530" t="s">
        <v>2757</v>
      </c>
      <c r="C2407" s="529" t="s">
        <v>8171</v>
      </c>
      <c r="D2407" s="581">
        <v>37.15</v>
      </c>
      <c r="F2407" s="581">
        <v>37.15</v>
      </c>
      <c r="G2407" s="580" t="s">
        <v>2758</v>
      </c>
      <c r="I2407" s="534" t="s">
        <v>9665</v>
      </c>
      <c r="J2407" t="s">
        <v>2759</v>
      </c>
    </row>
    <row r="2408" spans="1:10" customFormat="1" ht="114.75" x14ac:dyDescent="0.2">
      <c r="A2408" s="529" t="s">
        <v>9670</v>
      </c>
      <c r="B2408" s="530" t="s">
        <v>9668</v>
      </c>
      <c r="C2408" s="529" t="s">
        <v>8171</v>
      </c>
      <c r="D2408" s="581">
        <v>18</v>
      </c>
      <c r="F2408" s="581">
        <v>18</v>
      </c>
      <c r="G2408" s="580" t="s">
        <v>9669</v>
      </c>
      <c r="I2408" s="534" t="s">
        <v>9667</v>
      </c>
      <c r="J2408" t="s">
        <v>2763</v>
      </c>
    </row>
    <row r="2409" spans="1:10" customFormat="1" ht="114.75" x14ac:dyDescent="0.2">
      <c r="A2409" s="529" t="s">
        <v>9674</v>
      </c>
      <c r="B2409" s="530" t="s">
        <v>9672</v>
      </c>
      <c r="C2409" s="529" t="s">
        <v>8171</v>
      </c>
      <c r="D2409" s="581">
        <v>800.57</v>
      </c>
      <c r="F2409" s="581">
        <v>800.57</v>
      </c>
      <c r="G2409" s="580" t="s">
        <v>9673</v>
      </c>
      <c r="I2409" s="534" t="s">
        <v>9671</v>
      </c>
      <c r="J2409" t="s">
        <v>2767</v>
      </c>
    </row>
    <row r="2410" spans="1:10" customFormat="1" ht="114.75" x14ac:dyDescent="0.2">
      <c r="A2410" s="529" t="s">
        <v>9678</v>
      </c>
      <c r="B2410" s="530" t="s">
        <v>9676</v>
      </c>
      <c r="C2410" s="529" t="s">
        <v>8171</v>
      </c>
      <c r="D2410" s="581">
        <v>862.25</v>
      </c>
      <c r="F2410" s="581">
        <v>862.25</v>
      </c>
      <c r="G2410" s="580" t="s">
        <v>9677</v>
      </c>
      <c r="I2410" s="534" t="s">
        <v>9675</v>
      </c>
      <c r="J2410" t="s">
        <v>2771</v>
      </c>
    </row>
    <row r="2411" spans="1:10" customFormat="1" ht="114.75" x14ac:dyDescent="0.2">
      <c r="A2411" s="529" t="s">
        <v>9682</v>
      </c>
      <c r="B2411" s="530" t="s">
        <v>9680</v>
      </c>
      <c r="C2411" s="529" t="s">
        <v>8171</v>
      </c>
      <c r="D2411" s="581">
        <v>912.61</v>
      </c>
      <c r="F2411" s="581">
        <v>912.61</v>
      </c>
      <c r="G2411" s="580" t="s">
        <v>9681</v>
      </c>
      <c r="I2411" s="534" t="s">
        <v>9679</v>
      </c>
      <c r="J2411" t="s">
        <v>2775</v>
      </c>
    </row>
    <row r="2412" spans="1:10" customFormat="1" ht="102" x14ac:dyDescent="0.2">
      <c r="A2412" s="529" t="s">
        <v>9686</v>
      </c>
      <c r="B2412" s="530" t="s">
        <v>9684</v>
      </c>
      <c r="C2412" s="529" t="s">
        <v>8171</v>
      </c>
      <c r="D2412" s="581">
        <v>2692.36</v>
      </c>
      <c r="F2412" s="581">
        <v>2692.36</v>
      </c>
      <c r="G2412" s="580" t="s">
        <v>9685</v>
      </c>
      <c r="I2412" s="534" t="s">
        <v>9683</v>
      </c>
      <c r="J2412" t="s">
        <v>2779</v>
      </c>
    </row>
    <row r="2413" spans="1:10" customFormat="1" ht="102" x14ac:dyDescent="0.2">
      <c r="A2413" s="529" t="s">
        <v>9690</v>
      </c>
      <c r="B2413" s="530" t="s">
        <v>9688</v>
      </c>
      <c r="C2413" s="529" t="s">
        <v>8171</v>
      </c>
      <c r="D2413" s="581">
        <v>3192.36</v>
      </c>
      <c r="F2413" s="581">
        <v>3192.36</v>
      </c>
      <c r="G2413" s="580" t="s">
        <v>9689</v>
      </c>
      <c r="I2413" s="534" t="s">
        <v>9687</v>
      </c>
      <c r="J2413" t="s">
        <v>2783</v>
      </c>
    </row>
    <row r="2414" spans="1:10" customFormat="1" ht="102" x14ac:dyDescent="0.2">
      <c r="A2414" s="529" t="s">
        <v>9694</v>
      </c>
      <c r="B2414" s="530" t="s">
        <v>9692</v>
      </c>
      <c r="C2414" s="529" t="s">
        <v>8171</v>
      </c>
      <c r="D2414" s="581">
        <v>4614.3599999999997</v>
      </c>
      <c r="F2414" s="581">
        <v>4614.3599999999997</v>
      </c>
      <c r="G2414" s="580" t="s">
        <v>9693</v>
      </c>
      <c r="I2414" s="534" t="s">
        <v>9691</v>
      </c>
      <c r="J2414" t="s">
        <v>2787</v>
      </c>
    </row>
    <row r="2415" spans="1:10" customFormat="1" ht="102" x14ac:dyDescent="0.2">
      <c r="A2415" s="529" t="s">
        <v>9698</v>
      </c>
      <c r="B2415" s="530" t="s">
        <v>9696</v>
      </c>
      <c r="C2415" s="529" t="s">
        <v>8171</v>
      </c>
      <c r="D2415" s="581">
        <v>5124.3599999999997</v>
      </c>
      <c r="F2415" s="581">
        <v>5124.3599999999997</v>
      </c>
      <c r="G2415" s="580" t="s">
        <v>9697</v>
      </c>
      <c r="I2415" s="534" t="s">
        <v>9695</v>
      </c>
      <c r="J2415" t="s">
        <v>2791</v>
      </c>
    </row>
    <row r="2416" spans="1:10" customFormat="1" ht="102" x14ac:dyDescent="0.2">
      <c r="A2416" s="529" t="s">
        <v>9702</v>
      </c>
      <c r="B2416" s="530" t="s">
        <v>9700</v>
      </c>
      <c r="C2416" s="529" t="s">
        <v>8171</v>
      </c>
      <c r="D2416" s="581">
        <v>5613.36</v>
      </c>
      <c r="F2416" s="581">
        <v>5613.36</v>
      </c>
      <c r="G2416" s="580" t="s">
        <v>9701</v>
      </c>
      <c r="I2416" s="534" t="s">
        <v>9699</v>
      </c>
      <c r="J2416" t="s">
        <v>2795</v>
      </c>
    </row>
    <row r="2417" spans="1:10" customFormat="1" ht="89.25" x14ac:dyDescent="0.2">
      <c r="A2417" s="529" t="s">
        <v>9706</v>
      </c>
      <c r="B2417" s="530" t="s">
        <v>9704</v>
      </c>
      <c r="C2417" s="529" t="s">
        <v>8171</v>
      </c>
      <c r="D2417" s="581">
        <v>780</v>
      </c>
      <c r="F2417" s="581">
        <v>780</v>
      </c>
      <c r="G2417" s="580" t="s">
        <v>9705</v>
      </c>
      <c r="I2417" s="534" t="s">
        <v>9703</v>
      </c>
      <c r="J2417" t="s">
        <v>2799</v>
      </c>
    </row>
    <row r="2418" spans="1:10" customFormat="1" ht="89.25" x14ac:dyDescent="0.2">
      <c r="A2418" s="529" t="s">
        <v>9710</v>
      </c>
      <c r="B2418" s="530" t="s">
        <v>9708</v>
      </c>
      <c r="C2418" s="529" t="s">
        <v>8171</v>
      </c>
      <c r="D2418" s="581">
        <v>1250</v>
      </c>
      <c r="F2418" s="581">
        <v>1250</v>
      </c>
      <c r="G2418" s="580" t="s">
        <v>9709</v>
      </c>
      <c r="I2418" s="534" t="s">
        <v>9707</v>
      </c>
      <c r="J2418" t="s">
        <v>2803</v>
      </c>
    </row>
    <row r="2419" spans="1:10" customFormat="1" ht="89.25" x14ac:dyDescent="0.2">
      <c r="A2419" s="529" t="s">
        <v>9714</v>
      </c>
      <c r="B2419" s="530" t="s">
        <v>9712</v>
      </c>
      <c r="C2419" s="529" t="s">
        <v>8171</v>
      </c>
      <c r="D2419" s="581">
        <v>2543</v>
      </c>
      <c r="F2419" s="581">
        <v>2543</v>
      </c>
      <c r="G2419" s="580" t="s">
        <v>9713</v>
      </c>
      <c r="I2419" s="534" t="s">
        <v>9711</v>
      </c>
      <c r="J2419" t="s">
        <v>2807</v>
      </c>
    </row>
    <row r="2420" spans="1:10" customFormat="1" ht="89.25" x14ac:dyDescent="0.2">
      <c r="A2420" s="529" t="s">
        <v>9718</v>
      </c>
      <c r="B2420" s="530" t="s">
        <v>9716</v>
      </c>
      <c r="C2420" s="529" t="s">
        <v>8171</v>
      </c>
      <c r="D2420" s="581">
        <v>3455</v>
      </c>
      <c r="F2420" s="581">
        <v>3455</v>
      </c>
      <c r="G2420" s="580" t="s">
        <v>9717</v>
      </c>
      <c r="I2420" s="534" t="s">
        <v>9715</v>
      </c>
      <c r="J2420" t="s">
        <v>2811</v>
      </c>
    </row>
    <row r="2421" spans="1:10" customFormat="1" ht="89.25" x14ac:dyDescent="0.2">
      <c r="A2421" s="529" t="s">
        <v>9722</v>
      </c>
      <c r="B2421" s="530" t="s">
        <v>9720</v>
      </c>
      <c r="C2421" s="529" t="s">
        <v>8171</v>
      </c>
      <c r="D2421" s="581">
        <v>5725</v>
      </c>
      <c r="F2421" s="581">
        <v>5725</v>
      </c>
      <c r="G2421" s="580" t="s">
        <v>9721</v>
      </c>
      <c r="I2421" s="534" t="s">
        <v>9719</v>
      </c>
      <c r="J2421" t="s">
        <v>2815</v>
      </c>
    </row>
    <row r="2422" spans="1:10" customFormat="1" ht="89.25" x14ac:dyDescent="0.2">
      <c r="A2422" s="529" t="s">
        <v>9726</v>
      </c>
      <c r="B2422" s="530" t="s">
        <v>9724</v>
      </c>
      <c r="C2422" s="529" t="s">
        <v>8171</v>
      </c>
      <c r="D2422" s="581">
        <v>6833</v>
      </c>
      <c r="F2422" s="581">
        <v>6833</v>
      </c>
      <c r="G2422" s="580" t="s">
        <v>9725</v>
      </c>
      <c r="I2422" s="534" t="s">
        <v>9723</v>
      </c>
      <c r="J2422" t="s">
        <v>2819</v>
      </c>
    </row>
    <row r="2423" spans="1:10" customFormat="1" ht="89.25" x14ac:dyDescent="0.2">
      <c r="A2423" s="529" t="s">
        <v>9730</v>
      </c>
      <c r="B2423" s="530" t="s">
        <v>9728</v>
      </c>
      <c r="C2423" s="529" t="s">
        <v>8171</v>
      </c>
      <c r="D2423" s="581">
        <v>7470</v>
      </c>
      <c r="F2423" s="581">
        <v>7470</v>
      </c>
      <c r="G2423" s="580" t="s">
        <v>9729</v>
      </c>
      <c r="I2423" s="534" t="s">
        <v>9727</v>
      </c>
      <c r="J2423" t="s">
        <v>2823</v>
      </c>
    </row>
    <row r="2424" spans="1:10" customFormat="1" ht="89.25" x14ac:dyDescent="0.2">
      <c r="A2424" s="529" t="s">
        <v>9734</v>
      </c>
      <c r="B2424" s="530" t="s">
        <v>9732</v>
      </c>
      <c r="C2424" s="529" t="s">
        <v>8171</v>
      </c>
      <c r="D2424" s="581">
        <v>7599</v>
      </c>
      <c r="F2424" s="581">
        <v>7599</v>
      </c>
      <c r="G2424" s="580" t="s">
        <v>9733</v>
      </c>
      <c r="I2424" s="534" t="s">
        <v>9731</v>
      </c>
      <c r="J2424" t="s">
        <v>2827</v>
      </c>
    </row>
    <row r="2425" spans="1:10" customFormat="1" ht="89.25" x14ac:dyDescent="0.2">
      <c r="A2425" s="529" t="s">
        <v>9738</v>
      </c>
      <c r="B2425" s="530" t="s">
        <v>9736</v>
      </c>
      <c r="C2425" s="529" t="s">
        <v>8171</v>
      </c>
      <c r="D2425" s="581">
        <v>7943</v>
      </c>
      <c r="F2425" s="581">
        <v>7943</v>
      </c>
      <c r="G2425" s="580" t="s">
        <v>9737</v>
      </c>
      <c r="I2425" s="534" t="s">
        <v>9735</v>
      </c>
      <c r="J2425" t="s">
        <v>2831</v>
      </c>
    </row>
    <row r="2426" spans="1:10" customFormat="1" ht="25.5" x14ac:dyDescent="0.2">
      <c r="A2426" s="529" t="s">
        <v>9740</v>
      </c>
      <c r="B2426" s="530" t="s">
        <v>2833</v>
      </c>
      <c r="C2426" s="529" t="s">
        <v>8171</v>
      </c>
      <c r="D2426" s="581">
        <v>37.909999999999997</v>
      </c>
      <c r="F2426" s="581">
        <v>37.909999999999997</v>
      </c>
      <c r="G2426" s="580" t="s">
        <v>2834</v>
      </c>
      <c r="I2426" s="534" t="s">
        <v>9739</v>
      </c>
      <c r="J2426" t="s">
        <v>2835</v>
      </c>
    </row>
    <row r="2427" spans="1:10" customFormat="1" ht="25.5" x14ac:dyDescent="0.2">
      <c r="A2427" s="529" t="s">
        <v>9742</v>
      </c>
      <c r="B2427" s="530" t="s">
        <v>2837</v>
      </c>
      <c r="C2427" s="529" t="s">
        <v>8171</v>
      </c>
      <c r="D2427" s="581">
        <v>169.52</v>
      </c>
      <c r="F2427" s="581">
        <v>169.52</v>
      </c>
      <c r="G2427" s="580" t="s">
        <v>2838</v>
      </c>
      <c r="I2427" s="534" t="s">
        <v>9741</v>
      </c>
      <c r="J2427" t="s">
        <v>2839</v>
      </c>
    </row>
    <row r="2428" spans="1:10" customFormat="1" ht="114.75" x14ac:dyDescent="0.2">
      <c r="A2428" s="529" t="s">
        <v>9745</v>
      </c>
      <c r="B2428" s="530" t="s">
        <v>2847</v>
      </c>
      <c r="C2428" s="529" t="s">
        <v>8171</v>
      </c>
      <c r="D2428" s="581">
        <v>1153.94</v>
      </c>
      <c r="F2428" s="581">
        <v>1153.94</v>
      </c>
      <c r="G2428" s="580" t="s">
        <v>9744</v>
      </c>
      <c r="I2428" s="534" t="s">
        <v>9743</v>
      </c>
      <c r="J2428" t="s">
        <v>2849</v>
      </c>
    </row>
    <row r="2429" spans="1:10" customFormat="1" ht="102" x14ac:dyDescent="0.2">
      <c r="A2429" s="529" t="s">
        <v>9748</v>
      </c>
      <c r="B2429" s="530" t="s">
        <v>2851</v>
      </c>
      <c r="C2429" s="529" t="s">
        <v>8171</v>
      </c>
      <c r="D2429" s="581">
        <v>384.65</v>
      </c>
      <c r="F2429" s="581">
        <v>384.65</v>
      </c>
      <c r="G2429" s="580" t="s">
        <v>9747</v>
      </c>
      <c r="I2429" s="534" t="s">
        <v>9746</v>
      </c>
      <c r="J2429" t="s">
        <v>2853</v>
      </c>
    </row>
    <row r="2430" spans="1:10" customFormat="1" ht="114.75" x14ac:dyDescent="0.2">
      <c r="A2430" s="529" t="s">
        <v>9751</v>
      </c>
      <c r="B2430" s="530" t="s">
        <v>2855</v>
      </c>
      <c r="C2430" s="529" t="s">
        <v>8171</v>
      </c>
      <c r="D2430" s="581">
        <v>1025.73</v>
      </c>
      <c r="F2430" s="581">
        <v>1025.73</v>
      </c>
      <c r="G2430" s="580" t="s">
        <v>9750</v>
      </c>
      <c r="I2430" s="534" t="s">
        <v>9749</v>
      </c>
      <c r="J2430" t="s">
        <v>2857</v>
      </c>
    </row>
    <row r="2431" spans="1:10" customFormat="1" ht="102" x14ac:dyDescent="0.2">
      <c r="A2431" s="529" t="s">
        <v>9755</v>
      </c>
      <c r="B2431" s="530" t="s">
        <v>9753</v>
      </c>
      <c r="C2431" s="529" t="s">
        <v>8171</v>
      </c>
      <c r="D2431" s="581">
        <v>461.58</v>
      </c>
      <c r="F2431" s="581">
        <v>461.58</v>
      </c>
      <c r="G2431" s="580" t="s">
        <v>9754</v>
      </c>
      <c r="I2431" s="534" t="s">
        <v>9752</v>
      </c>
      <c r="J2431" t="s">
        <v>2861</v>
      </c>
    </row>
    <row r="2432" spans="1:10" customFormat="1" ht="51" x14ac:dyDescent="0.2">
      <c r="A2432" s="529" t="s">
        <v>9758</v>
      </c>
      <c r="B2432" s="530" t="s">
        <v>9757</v>
      </c>
      <c r="C2432" s="529" t="s">
        <v>8171</v>
      </c>
      <c r="D2432" s="581">
        <v>133.56</v>
      </c>
      <c r="F2432" s="581">
        <v>133.56</v>
      </c>
      <c r="G2432" s="580" t="s">
        <v>2864</v>
      </c>
      <c r="I2432" s="534" t="s">
        <v>9756</v>
      </c>
      <c r="J2432" t="s">
        <v>2865</v>
      </c>
    </row>
    <row r="2433" spans="1:10" customFormat="1" ht="114.75" x14ac:dyDescent="0.2">
      <c r="A2433" s="529" t="s">
        <v>9762</v>
      </c>
      <c r="B2433" s="530" t="s">
        <v>9760</v>
      </c>
      <c r="C2433" s="529" t="s">
        <v>8171</v>
      </c>
      <c r="D2433" s="581">
        <v>5897.93</v>
      </c>
      <c r="F2433" s="581">
        <v>5897.93</v>
      </c>
      <c r="G2433" s="580" t="s">
        <v>9761</v>
      </c>
      <c r="I2433" s="534" t="s">
        <v>9759</v>
      </c>
      <c r="J2433" t="s">
        <v>2877</v>
      </c>
    </row>
    <row r="2434" spans="1:10" customFormat="1" ht="114.75" x14ac:dyDescent="0.2">
      <c r="A2434" s="529" t="s">
        <v>9766</v>
      </c>
      <c r="B2434" s="530" t="s">
        <v>9764</v>
      </c>
      <c r="C2434" s="529" t="s">
        <v>8171</v>
      </c>
      <c r="D2434" s="581">
        <v>1153.94</v>
      </c>
      <c r="F2434" s="581">
        <v>1153.94</v>
      </c>
      <c r="G2434" s="580" t="s">
        <v>9765</v>
      </c>
      <c r="I2434" s="534" t="s">
        <v>9763</v>
      </c>
      <c r="J2434" t="s">
        <v>2885</v>
      </c>
    </row>
    <row r="2435" spans="1:10" customFormat="1" ht="102" x14ac:dyDescent="0.2">
      <c r="A2435" s="529" t="s">
        <v>9769</v>
      </c>
      <c r="B2435" s="530" t="s">
        <v>2887</v>
      </c>
      <c r="C2435" s="529" t="s">
        <v>8171</v>
      </c>
      <c r="D2435" s="581">
        <v>1153.94</v>
      </c>
      <c r="F2435" s="581">
        <v>1153.94</v>
      </c>
      <c r="G2435" s="580" t="s">
        <v>9768</v>
      </c>
      <c r="I2435" s="534" t="s">
        <v>9767</v>
      </c>
      <c r="J2435" t="s">
        <v>2889</v>
      </c>
    </row>
    <row r="2436" spans="1:10" customFormat="1" ht="114.75" x14ac:dyDescent="0.2">
      <c r="A2436" s="529" t="s">
        <v>9772</v>
      </c>
      <c r="B2436" s="530" t="s">
        <v>2895</v>
      </c>
      <c r="C2436" s="529" t="s">
        <v>8171</v>
      </c>
      <c r="D2436" s="587">
        <v>3077.18</v>
      </c>
      <c r="F2436" s="587">
        <v>3077.18</v>
      </c>
      <c r="G2436" s="580" t="s">
        <v>9771</v>
      </c>
      <c r="I2436" s="534" t="s">
        <v>9770</v>
      </c>
      <c r="J2436" t="s">
        <v>2897</v>
      </c>
    </row>
    <row r="2437" spans="1:10" customFormat="1" ht="114.75" x14ac:dyDescent="0.2">
      <c r="A2437" s="529" t="s">
        <v>9775</v>
      </c>
      <c r="B2437" s="530" t="s">
        <v>2903</v>
      </c>
      <c r="C2437" s="529" t="s">
        <v>8171</v>
      </c>
      <c r="D2437" s="587">
        <v>3590.04</v>
      </c>
      <c r="F2437" s="587">
        <v>3590.04</v>
      </c>
      <c r="G2437" s="580" t="s">
        <v>9774</v>
      </c>
      <c r="I2437" s="534" t="s">
        <v>9773</v>
      </c>
      <c r="J2437" t="s">
        <v>2905</v>
      </c>
    </row>
    <row r="2438" spans="1:10" customFormat="1" ht="76.5" x14ac:dyDescent="0.2">
      <c r="A2438" s="529" t="s">
        <v>9779</v>
      </c>
      <c r="B2438" s="530" t="s">
        <v>9777</v>
      </c>
      <c r="C2438" s="529" t="s">
        <v>8171</v>
      </c>
      <c r="D2438" s="587">
        <v>1679.63</v>
      </c>
      <c r="F2438" s="587">
        <v>1679.63</v>
      </c>
      <c r="G2438" s="580" t="s">
        <v>9778</v>
      </c>
      <c r="I2438" s="534" t="s">
        <v>9776</v>
      </c>
      <c r="J2438" t="s">
        <v>2913</v>
      </c>
    </row>
    <row r="2439" spans="1:10" customFormat="1" ht="89.25" x14ac:dyDescent="0.2">
      <c r="A2439" s="529" t="s">
        <v>9783</v>
      </c>
      <c r="B2439" s="530" t="s">
        <v>9781</v>
      </c>
      <c r="C2439" s="529" t="s">
        <v>8171</v>
      </c>
      <c r="D2439" s="581">
        <v>3590.04</v>
      </c>
      <c r="F2439" s="581">
        <v>3590.04</v>
      </c>
      <c r="G2439" s="580" t="s">
        <v>9782</v>
      </c>
      <c r="I2439" s="534" t="s">
        <v>9780</v>
      </c>
      <c r="J2439" t="s">
        <v>2917</v>
      </c>
    </row>
    <row r="2440" spans="1:10" customFormat="1" ht="51" x14ac:dyDescent="0.2">
      <c r="A2440" s="529" t="s">
        <v>9787</v>
      </c>
      <c r="B2440" s="530" t="s">
        <v>9785</v>
      </c>
      <c r="C2440" s="529" t="s">
        <v>8171</v>
      </c>
      <c r="D2440" s="581">
        <v>1153.94</v>
      </c>
      <c r="F2440" s="581">
        <v>1153.94</v>
      </c>
      <c r="G2440" s="580" t="s">
        <v>9786</v>
      </c>
      <c r="I2440" s="534" t="s">
        <v>9784</v>
      </c>
      <c r="J2440" t="s">
        <v>2933</v>
      </c>
    </row>
    <row r="2441" spans="1:10" customFormat="1" ht="114.75" x14ac:dyDescent="0.2">
      <c r="A2441" s="529" t="s">
        <v>9790</v>
      </c>
      <c r="B2441" s="530" t="s">
        <v>9789</v>
      </c>
      <c r="C2441" s="529" t="s">
        <v>8171</v>
      </c>
      <c r="D2441" s="581">
        <v>74.790000000000006</v>
      </c>
      <c r="F2441" s="581">
        <v>74.790000000000006</v>
      </c>
      <c r="G2441" s="580" t="s">
        <v>2952</v>
      </c>
      <c r="I2441" s="534" t="s">
        <v>9788</v>
      </c>
      <c r="J2441" t="s">
        <v>2953</v>
      </c>
    </row>
    <row r="2442" spans="1:10" customFormat="1" ht="63.75" x14ac:dyDescent="0.2">
      <c r="A2442" s="529" t="s">
        <v>9793</v>
      </c>
      <c r="B2442" s="530" t="s">
        <v>9792</v>
      </c>
      <c r="C2442" s="529" t="s">
        <v>8171</v>
      </c>
      <c r="D2442" s="581">
        <v>133.56</v>
      </c>
      <c r="F2442" s="581">
        <v>133.56</v>
      </c>
      <c r="G2442" s="580" t="s">
        <v>2959</v>
      </c>
      <c r="I2442" s="534" t="s">
        <v>9791</v>
      </c>
      <c r="J2442" t="s">
        <v>2960</v>
      </c>
    </row>
    <row r="2443" spans="1:10" customFormat="1" ht="63.75" x14ac:dyDescent="0.2">
      <c r="A2443" s="529" t="s">
        <v>9796</v>
      </c>
      <c r="B2443" s="530" t="s">
        <v>9795</v>
      </c>
      <c r="C2443" s="529" t="s">
        <v>8171</v>
      </c>
      <c r="D2443" s="581">
        <v>133.56</v>
      </c>
      <c r="F2443" s="581">
        <v>133.56</v>
      </c>
      <c r="G2443" s="580" t="s">
        <v>2963</v>
      </c>
      <c r="I2443" s="534" t="s">
        <v>9794</v>
      </c>
      <c r="J2443" t="s">
        <v>2964</v>
      </c>
    </row>
    <row r="2444" spans="1:10" customFormat="1" ht="63.75" x14ac:dyDescent="0.2">
      <c r="A2444" s="529" t="s">
        <v>9798</v>
      </c>
      <c r="B2444" s="530" t="s">
        <v>2966</v>
      </c>
      <c r="C2444" s="529" t="s">
        <v>8171</v>
      </c>
      <c r="D2444" s="581">
        <v>133.56</v>
      </c>
      <c r="F2444" s="581">
        <v>133.56</v>
      </c>
      <c r="G2444" s="580" t="s">
        <v>2967</v>
      </c>
      <c r="I2444" s="534" t="s">
        <v>9797</v>
      </c>
      <c r="J2444" t="s">
        <v>2968</v>
      </c>
    </row>
    <row r="2445" spans="1:10" customFormat="1" ht="63.75" x14ac:dyDescent="0.2">
      <c r="A2445" s="529" t="s">
        <v>9800</v>
      </c>
      <c r="B2445" s="530" t="s">
        <v>2970</v>
      </c>
      <c r="C2445" s="529" t="s">
        <v>8171</v>
      </c>
      <c r="D2445" s="581">
        <v>160.27000000000001</v>
      </c>
      <c r="F2445" s="581">
        <v>160.27000000000001</v>
      </c>
      <c r="G2445" s="580" t="s">
        <v>2971</v>
      </c>
      <c r="I2445" s="534" t="s">
        <v>9799</v>
      </c>
      <c r="J2445" t="s">
        <v>2972</v>
      </c>
    </row>
    <row r="2446" spans="1:10" customFormat="1" ht="63.75" x14ac:dyDescent="0.2">
      <c r="A2446" s="529" t="s">
        <v>9803</v>
      </c>
      <c r="B2446" s="530" t="s">
        <v>9802</v>
      </c>
      <c r="C2446" s="529" t="s">
        <v>8171</v>
      </c>
      <c r="D2446" s="581">
        <v>53.42</v>
      </c>
      <c r="F2446" s="581">
        <v>53.42</v>
      </c>
      <c r="G2446" s="580" t="s">
        <v>2975</v>
      </c>
      <c r="I2446" s="534" t="s">
        <v>9801</v>
      </c>
      <c r="J2446" t="s">
        <v>2976</v>
      </c>
    </row>
    <row r="2447" spans="1:10" customFormat="1" ht="63.75" x14ac:dyDescent="0.2">
      <c r="A2447" s="529" t="s">
        <v>9806</v>
      </c>
      <c r="B2447" s="530" t="s">
        <v>9805</v>
      </c>
      <c r="C2447" s="529" t="s">
        <v>8171</v>
      </c>
      <c r="D2447" s="581">
        <v>54.04</v>
      </c>
      <c r="F2447" s="581">
        <v>54.04</v>
      </c>
      <c r="G2447" s="580" t="s">
        <v>2979</v>
      </c>
      <c r="I2447" s="534" t="s">
        <v>9804</v>
      </c>
      <c r="J2447" t="s">
        <v>2980</v>
      </c>
    </row>
    <row r="2448" spans="1:10" customFormat="1" ht="51" x14ac:dyDescent="0.2">
      <c r="A2448" s="529" t="s">
        <v>9808</v>
      </c>
      <c r="B2448" s="530" t="s">
        <v>2982</v>
      </c>
      <c r="C2448" s="529" t="s">
        <v>8171</v>
      </c>
      <c r="D2448" s="581">
        <v>32.049999999999997</v>
      </c>
      <c r="F2448" s="581">
        <v>32.049999999999997</v>
      </c>
      <c r="G2448" s="580" t="s">
        <v>2983</v>
      </c>
      <c r="I2448" s="534" t="s">
        <v>9807</v>
      </c>
      <c r="J2448" t="s">
        <v>2984</v>
      </c>
    </row>
    <row r="2449" spans="1:10" customFormat="1" ht="51" x14ac:dyDescent="0.2">
      <c r="A2449" s="529" t="s">
        <v>9810</v>
      </c>
      <c r="B2449" s="530" t="s">
        <v>2986</v>
      </c>
      <c r="C2449" s="529" t="s">
        <v>8171</v>
      </c>
      <c r="D2449" s="581">
        <v>42.74</v>
      </c>
      <c r="F2449" s="581">
        <v>42.74</v>
      </c>
      <c r="G2449" s="580" t="s">
        <v>2987</v>
      </c>
      <c r="I2449" s="534" t="s">
        <v>9809</v>
      </c>
      <c r="J2449" t="s">
        <v>2988</v>
      </c>
    </row>
    <row r="2450" spans="1:10" customFormat="1" ht="76.5" x14ac:dyDescent="0.2">
      <c r="A2450" s="529" t="s">
        <v>9812</v>
      </c>
      <c r="B2450" s="530" t="s">
        <v>2990</v>
      </c>
      <c r="C2450" s="529" t="s">
        <v>8171</v>
      </c>
      <c r="D2450" s="581">
        <v>3481.91</v>
      </c>
      <c r="F2450" s="581">
        <v>3481.91</v>
      </c>
      <c r="G2450" s="580" t="s">
        <v>2991</v>
      </c>
      <c r="I2450" s="534" t="s">
        <v>9811</v>
      </c>
      <c r="J2450" t="s">
        <v>2992</v>
      </c>
    </row>
    <row r="2451" spans="1:10" customFormat="1" ht="51" x14ac:dyDescent="0.2">
      <c r="A2451" s="529" t="s">
        <v>9814</v>
      </c>
      <c r="B2451" s="530" t="s">
        <v>2997</v>
      </c>
      <c r="C2451" s="529" t="s">
        <v>8171</v>
      </c>
      <c r="D2451" s="581">
        <v>459.01</v>
      </c>
      <c r="F2451" s="581">
        <v>459.01</v>
      </c>
      <c r="G2451" s="580" t="s">
        <v>2998</v>
      </c>
      <c r="I2451" s="534" t="s">
        <v>9813</v>
      </c>
      <c r="J2451" t="s">
        <v>2999</v>
      </c>
    </row>
    <row r="2452" spans="1:10" customFormat="1" ht="51" x14ac:dyDescent="0.2">
      <c r="A2452" s="529" t="s">
        <v>9817</v>
      </c>
      <c r="B2452" s="530" t="s">
        <v>9816</v>
      </c>
      <c r="C2452" s="529" t="s">
        <v>8171</v>
      </c>
      <c r="D2452" s="581">
        <v>459.14</v>
      </c>
      <c r="F2452" s="581">
        <v>459.14</v>
      </c>
      <c r="G2452" s="580" t="s">
        <v>2998</v>
      </c>
      <c r="I2452" s="534" t="s">
        <v>9815</v>
      </c>
      <c r="J2452" t="s">
        <v>3002</v>
      </c>
    </row>
    <row r="2453" spans="1:10" customFormat="1" ht="51" x14ac:dyDescent="0.2">
      <c r="A2453" s="529" t="s">
        <v>9819</v>
      </c>
      <c r="B2453" s="530" t="s">
        <v>3004</v>
      </c>
      <c r="C2453" s="529" t="s">
        <v>8171</v>
      </c>
      <c r="D2453" s="581">
        <v>459.14</v>
      </c>
      <c r="F2453" s="581">
        <v>459.14</v>
      </c>
      <c r="G2453" s="580" t="s">
        <v>2998</v>
      </c>
      <c r="I2453" s="534" t="s">
        <v>9818</v>
      </c>
      <c r="J2453" t="s">
        <v>3005</v>
      </c>
    </row>
    <row r="2454" spans="1:10" customFormat="1" ht="51" x14ac:dyDescent="0.2">
      <c r="A2454" s="529" t="s">
        <v>9821</v>
      </c>
      <c r="B2454" s="530" t="s">
        <v>3007</v>
      </c>
      <c r="C2454" s="529" t="s">
        <v>8171</v>
      </c>
      <c r="D2454" s="581">
        <v>275.49</v>
      </c>
      <c r="F2454" s="581">
        <v>275.49</v>
      </c>
      <c r="G2454" s="580" t="s">
        <v>2998</v>
      </c>
      <c r="I2454" s="534" t="s">
        <v>9820</v>
      </c>
      <c r="J2454" t="s">
        <v>3008</v>
      </c>
    </row>
    <row r="2455" spans="1:10" customFormat="1" ht="51" x14ac:dyDescent="0.2">
      <c r="A2455" s="529" t="s">
        <v>9823</v>
      </c>
      <c r="B2455" s="530" t="s">
        <v>3010</v>
      </c>
      <c r="C2455" s="529" t="s">
        <v>8171</v>
      </c>
      <c r="D2455" s="581">
        <v>298.44</v>
      </c>
      <c r="F2455" s="581">
        <v>298.44</v>
      </c>
      <c r="G2455" s="580" t="s">
        <v>2998</v>
      </c>
      <c r="I2455" s="534" t="s">
        <v>9822</v>
      </c>
      <c r="J2455" t="s">
        <v>3011</v>
      </c>
    </row>
    <row r="2456" spans="1:10" customFormat="1" ht="51" x14ac:dyDescent="0.2">
      <c r="A2456" s="529" t="s">
        <v>9825</v>
      </c>
      <c r="B2456" s="530" t="s">
        <v>3013</v>
      </c>
      <c r="C2456" s="529" t="s">
        <v>8171</v>
      </c>
      <c r="D2456" s="581">
        <v>183.66</v>
      </c>
      <c r="F2456" s="581">
        <v>183.66</v>
      </c>
      <c r="G2456" s="580" t="s">
        <v>2998</v>
      </c>
      <c r="I2456" s="534" t="s">
        <v>9824</v>
      </c>
      <c r="J2456" t="s">
        <v>3014</v>
      </c>
    </row>
    <row r="2457" spans="1:10" customFormat="1" ht="51" x14ac:dyDescent="0.2">
      <c r="A2457" s="529" t="s">
        <v>9827</v>
      </c>
      <c r="B2457" s="530" t="s">
        <v>3016</v>
      </c>
      <c r="C2457" s="529" t="s">
        <v>8171</v>
      </c>
      <c r="D2457" s="581">
        <v>183.66</v>
      </c>
      <c r="F2457" s="581">
        <v>183.66</v>
      </c>
      <c r="G2457" s="580" t="s">
        <v>2998</v>
      </c>
      <c r="I2457" s="534" t="s">
        <v>9826</v>
      </c>
      <c r="J2457" t="s">
        <v>3017</v>
      </c>
    </row>
    <row r="2458" spans="1:10" customFormat="1" ht="51" x14ac:dyDescent="0.2">
      <c r="A2458" s="529" t="s">
        <v>9829</v>
      </c>
      <c r="B2458" s="530" t="s">
        <v>3019</v>
      </c>
      <c r="C2458" s="529" t="s">
        <v>8171</v>
      </c>
      <c r="D2458" s="581">
        <v>137.74</v>
      </c>
      <c r="F2458" s="581">
        <v>137.74</v>
      </c>
      <c r="G2458" s="580" t="s">
        <v>2998</v>
      </c>
      <c r="I2458" s="534" t="s">
        <v>9828</v>
      </c>
      <c r="J2458" t="s">
        <v>3020</v>
      </c>
    </row>
    <row r="2459" spans="1:10" customFormat="1" ht="51" x14ac:dyDescent="0.2">
      <c r="A2459" s="529" t="s">
        <v>9831</v>
      </c>
      <c r="B2459" s="530" t="s">
        <v>3022</v>
      </c>
      <c r="C2459" s="529" t="s">
        <v>8171</v>
      </c>
      <c r="D2459" s="581">
        <v>275.47000000000003</v>
      </c>
      <c r="F2459" s="581">
        <v>275.47000000000003</v>
      </c>
      <c r="G2459" s="580" t="s">
        <v>2998</v>
      </c>
      <c r="I2459" s="534" t="s">
        <v>9830</v>
      </c>
      <c r="J2459" t="s">
        <v>3023</v>
      </c>
    </row>
    <row r="2460" spans="1:10" customFormat="1" ht="63.75" x14ac:dyDescent="0.2">
      <c r="A2460" s="529" t="s">
        <v>9833</v>
      </c>
      <c r="B2460" s="530" t="s">
        <v>3025</v>
      </c>
      <c r="C2460" s="529" t="s">
        <v>8171</v>
      </c>
      <c r="D2460" s="581">
        <v>275.49</v>
      </c>
      <c r="F2460" s="581">
        <v>275.49</v>
      </c>
      <c r="G2460" s="580" t="s">
        <v>3026</v>
      </c>
      <c r="I2460" s="534" t="s">
        <v>9832</v>
      </c>
      <c r="J2460" t="s">
        <v>3027</v>
      </c>
    </row>
    <row r="2461" spans="1:10" customFormat="1" ht="51" x14ac:dyDescent="0.2">
      <c r="A2461" s="529" t="s">
        <v>9835</v>
      </c>
      <c r="B2461" s="530" t="s">
        <v>3029</v>
      </c>
      <c r="C2461" s="529" t="s">
        <v>8171</v>
      </c>
      <c r="D2461" s="581">
        <v>275.49</v>
      </c>
      <c r="F2461" s="581">
        <v>275.49</v>
      </c>
      <c r="G2461" s="580" t="s">
        <v>2998</v>
      </c>
      <c r="I2461" s="534" t="s">
        <v>9834</v>
      </c>
      <c r="J2461" t="s">
        <v>3030</v>
      </c>
    </row>
    <row r="2462" spans="1:10" customFormat="1" ht="51" x14ac:dyDescent="0.2">
      <c r="A2462" s="529" t="s">
        <v>9837</v>
      </c>
      <c r="B2462" s="530" t="s">
        <v>3032</v>
      </c>
      <c r="C2462" s="529" t="s">
        <v>8171</v>
      </c>
      <c r="D2462" s="581">
        <v>505.05</v>
      </c>
      <c r="F2462" s="581">
        <v>505.05</v>
      </c>
      <c r="G2462" s="580" t="s">
        <v>2998</v>
      </c>
      <c r="I2462" s="534" t="s">
        <v>9836</v>
      </c>
      <c r="J2462" t="s">
        <v>3033</v>
      </c>
    </row>
    <row r="2463" spans="1:10" customFormat="1" ht="63.75" x14ac:dyDescent="0.2">
      <c r="A2463" s="529" t="s">
        <v>9839</v>
      </c>
      <c r="B2463" s="530" t="s">
        <v>3035</v>
      </c>
      <c r="C2463" s="529" t="s">
        <v>8171</v>
      </c>
      <c r="D2463" s="581">
        <v>183.66</v>
      </c>
      <c r="F2463" s="581">
        <v>183.66</v>
      </c>
      <c r="G2463" s="580" t="s">
        <v>3036</v>
      </c>
      <c r="I2463" s="534" t="s">
        <v>9838</v>
      </c>
      <c r="J2463" t="s">
        <v>3037</v>
      </c>
    </row>
    <row r="2464" spans="1:10" customFormat="1" ht="51" x14ac:dyDescent="0.2">
      <c r="A2464" s="529" t="s">
        <v>9841</v>
      </c>
      <c r="B2464" s="530" t="s">
        <v>3039</v>
      </c>
      <c r="C2464" s="529" t="s">
        <v>8171</v>
      </c>
      <c r="D2464" s="581">
        <v>183.66</v>
      </c>
      <c r="F2464" s="581">
        <v>183.66</v>
      </c>
      <c r="G2464" s="580" t="s">
        <v>2998</v>
      </c>
      <c r="I2464" s="534" t="s">
        <v>9840</v>
      </c>
      <c r="J2464" t="s">
        <v>3040</v>
      </c>
    </row>
    <row r="2465" spans="1:10" customFormat="1" ht="51" x14ac:dyDescent="0.2">
      <c r="A2465" s="529" t="s">
        <v>9844</v>
      </c>
      <c r="B2465" s="530" t="s">
        <v>9843</v>
      </c>
      <c r="C2465" s="529" t="s">
        <v>8171</v>
      </c>
      <c r="D2465" s="581">
        <v>73.849999999999994</v>
      </c>
      <c r="F2465" s="581">
        <v>73.849999999999994</v>
      </c>
      <c r="G2465" s="580" t="s">
        <v>2998</v>
      </c>
      <c r="I2465" s="534" t="s">
        <v>9842</v>
      </c>
      <c r="J2465" t="s">
        <v>3043</v>
      </c>
    </row>
    <row r="2466" spans="1:10" customFormat="1" ht="51" x14ac:dyDescent="0.2">
      <c r="A2466" s="529" t="s">
        <v>9847</v>
      </c>
      <c r="B2466" s="530" t="s">
        <v>9846</v>
      </c>
      <c r="C2466" s="529" t="s">
        <v>8171</v>
      </c>
      <c r="D2466" s="581">
        <v>483.2</v>
      </c>
      <c r="F2466" s="581">
        <v>483.2</v>
      </c>
      <c r="G2466" s="580" t="s">
        <v>2998</v>
      </c>
      <c r="I2466" s="534" t="s">
        <v>9845</v>
      </c>
      <c r="J2466" t="s">
        <v>3046</v>
      </c>
    </row>
    <row r="2467" spans="1:10" customFormat="1" ht="51" x14ac:dyDescent="0.2">
      <c r="A2467" s="529" t="s">
        <v>9850</v>
      </c>
      <c r="B2467" s="530" t="s">
        <v>9849</v>
      </c>
      <c r="C2467" s="529" t="s">
        <v>8171</v>
      </c>
      <c r="D2467" s="581">
        <v>483.2</v>
      </c>
      <c r="F2467" s="581">
        <v>483.2</v>
      </c>
      <c r="G2467" s="580" t="s">
        <v>2998</v>
      </c>
      <c r="I2467" s="534" t="s">
        <v>9848</v>
      </c>
      <c r="J2467" t="s">
        <v>3049</v>
      </c>
    </row>
    <row r="2468" spans="1:10" customFormat="1" ht="51" x14ac:dyDescent="0.2">
      <c r="A2468" s="529" t="s">
        <v>9852</v>
      </c>
      <c r="B2468" s="530" t="s">
        <v>3051</v>
      </c>
      <c r="C2468" s="529" t="s">
        <v>8171</v>
      </c>
      <c r="D2468" s="581">
        <v>609.47</v>
      </c>
      <c r="F2468" s="581">
        <v>609.47</v>
      </c>
      <c r="G2468" s="580" t="s">
        <v>2998</v>
      </c>
      <c r="I2468" s="534" t="s">
        <v>9851</v>
      </c>
      <c r="J2468" t="s">
        <v>3052</v>
      </c>
    </row>
    <row r="2469" spans="1:10" customFormat="1" ht="51" x14ac:dyDescent="0.2">
      <c r="A2469" s="529" t="s">
        <v>9855</v>
      </c>
      <c r="B2469" s="530" t="s">
        <v>9854</v>
      </c>
      <c r="C2469" s="529" t="s">
        <v>8171</v>
      </c>
      <c r="D2469" s="581">
        <v>613.79</v>
      </c>
      <c r="F2469" s="581">
        <v>613.79</v>
      </c>
      <c r="G2469" s="580" t="s">
        <v>2998</v>
      </c>
      <c r="I2469" s="534" t="s">
        <v>9853</v>
      </c>
      <c r="J2469" t="s">
        <v>3055</v>
      </c>
    </row>
    <row r="2470" spans="1:10" customFormat="1" ht="51" x14ac:dyDescent="0.2">
      <c r="A2470" s="529" t="s">
        <v>9858</v>
      </c>
      <c r="B2470" s="530" t="s">
        <v>9857</v>
      </c>
      <c r="C2470" s="529" t="s">
        <v>8171</v>
      </c>
      <c r="D2470" s="581">
        <v>613.79</v>
      </c>
      <c r="F2470" s="581">
        <v>613.79</v>
      </c>
      <c r="G2470" s="580" t="s">
        <v>2998</v>
      </c>
      <c r="I2470" s="534" t="s">
        <v>9856</v>
      </c>
      <c r="J2470" t="s">
        <v>3058</v>
      </c>
    </row>
    <row r="2471" spans="1:10" customFormat="1" ht="51" x14ac:dyDescent="0.2">
      <c r="A2471" s="529" t="s">
        <v>9861</v>
      </c>
      <c r="B2471" s="530" t="s">
        <v>9860</v>
      </c>
      <c r="C2471" s="529" t="s">
        <v>8171</v>
      </c>
      <c r="D2471" s="581">
        <v>740.06</v>
      </c>
      <c r="F2471" s="581">
        <v>740.06</v>
      </c>
      <c r="G2471" s="580" t="s">
        <v>2998</v>
      </c>
      <c r="I2471" s="534" t="s">
        <v>9859</v>
      </c>
      <c r="J2471" t="s">
        <v>3061</v>
      </c>
    </row>
    <row r="2472" spans="1:10" customFormat="1" ht="51" x14ac:dyDescent="0.2">
      <c r="A2472" s="529" t="s">
        <v>9864</v>
      </c>
      <c r="B2472" s="530" t="s">
        <v>9863</v>
      </c>
      <c r="C2472" s="529" t="s">
        <v>8171</v>
      </c>
      <c r="D2472" s="581">
        <v>390.27</v>
      </c>
      <c r="F2472" s="581">
        <v>390.27</v>
      </c>
      <c r="G2472" s="580" t="s">
        <v>2998</v>
      </c>
      <c r="I2472" s="534" t="s">
        <v>9862</v>
      </c>
      <c r="J2472" t="s">
        <v>3064</v>
      </c>
    </row>
    <row r="2473" spans="1:10" customFormat="1" ht="51" x14ac:dyDescent="0.2">
      <c r="A2473" s="529" t="s">
        <v>9866</v>
      </c>
      <c r="B2473" s="530" t="s">
        <v>3066</v>
      </c>
      <c r="C2473" s="529" t="s">
        <v>8171</v>
      </c>
      <c r="D2473" s="581">
        <v>186.57</v>
      </c>
      <c r="F2473" s="581">
        <v>186.57</v>
      </c>
      <c r="G2473" s="580" t="s">
        <v>2998</v>
      </c>
      <c r="I2473" s="534" t="s">
        <v>9865</v>
      </c>
      <c r="J2473" t="s">
        <v>3067</v>
      </c>
    </row>
    <row r="2474" spans="1:10" customFormat="1" ht="89.25" x14ac:dyDescent="0.2">
      <c r="A2474" s="529" t="s">
        <v>9870</v>
      </c>
      <c r="B2474" s="530" t="s">
        <v>9868</v>
      </c>
      <c r="C2474" s="529" t="s">
        <v>8171</v>
      </c>
      <c r="D2474" s="581">
        <v>2150.6</v>
      </c>
      <c r="F2474" s="581">
        <v>2150.6</v>
      </c>
      <c r="G2474" s="580" t="s">
        <v>9869</v>
      </c>
      <c r="I2474" s="534" t="s">
        <v>9867</v>
      </c>
      <c r="J2474" t="s">
        <v>12385</v>
      </c>
    </row>
    <row r="2475" spans="1:10" customFormat="1" ht="89.25" x14ac:dyDescent="0.2">
      <c r="A2475" s="529" t="s">
        <v>9874</v>
      </c>
      <c r="B2475" s="530" t="s">
        <v>9872</v>
      </c>
      <c r="C2475" s="529" t="s">
        <v>8171</v>
      </c>
      <c r="D2475" s="581">
        <v>2310</v>
      </c>
      <c r="F2475" s="581">
        <v>2310</v>
      </c>
      <c r="G2475" s="580" t="s">
        <v>9873</v>
      </c>
      <c r="I2475" s="534" t="s">
        <v>9871</v>
      </c>
      <c r="J2475" t="s">
        <v>12386</v>
      </c>
    </row>
    <row r="2476" spans="1:10" customFormat="1" ht="76.5" x14ac:dyDescent="0.2">
      <c r="A2476" s="529" t="s">
        <v>9878</v>
      </c>
      <c r="B2476" s="530" t="s">
        <v>9876</v>
      </c>
      <c r="C2476" s="529" t="s">
        <v>8171</v>
      </c>
      <c r="D2476" s="581">
        <v>1253.5</v>
      </c>
      <c r="F2476" s="581">
        <v>1253.5</v>
      </c>
      <c r="G2476" s="580" t="s">
        <v>9877</v>
      </c>
      <c r="I2476" s="534" t="s">
        <v>9875</v>
      </c>
      <c r="J2476" t="s">
        <v>12387</v>
      </c>
    </row>
    <row r="2477" spans="1:10" customFormat="1" ht="76.5" x14ac:dyDescent="0.2">
      <c r="A2477" s="529" t="s">
        <v>9882</v>
      </c>
      <c r="B2477" s="530" t="s">
        <v>9880</v>
      </c>
      <c r="C2477" s="529" t="s">
        <v>8171</v>
      </c>
      <c r="D2477" s="581">
        <v>850.3</v>
      </c>
      <c r="F2477" s="581">
        <v>850.3</v>
      </c>
      <c r="G2477" s="580" t="s">
        <v>9881</v>
      </c>
      <c r="I2477" s="534" t="s">
        <v>9879</v>
      </c>
      <c r="J2477" t="s">
        <v>12388</v>
      </c>
    </row>
    <row r="2478" spans="1:10" customFormat="1" ht="89.25" x14ac:dyDescent="0.2">
      <c r="A2478" s="529" t="s">
        <v>9886</v>
      </c>
      <c r="B2478" s="530" t="s">
        <v>9884</v>
      </c>
      <c r="C2478" s="529" t="s">
        <v>8171</v>
      </c>
      <c r="D2478" s="581">
        <v>18453</v>
      </c>
      <c r="F2478" s="581">
        <v>18453</v>
      </c>
      <c r="G2478" s="580" t="s">
        <v>9885</v>
      </c>
      <c r="I2478" s="534" t="s">
        <v>9883</v>
      </c>
      <c r="J2478" t="s">
        <v>12389</v>
      </c>
    </row>
    <row r="2479" spans="1:10" customFormat="1" ht="89.25" x14ac:dyDescent="0.2">
      <c r="A2479" s="529" t="s">
        <v>9889</v>
      </c>
      <c r="B2479" s="530" t="s">
        <v>9888</v>
      </c>
      <c r="C2479" s="529" t="s">
        <v>8171</v>
      </c>
      <c r="D2479" s="581">
        <v>19235.2</v>
      </c>
      <c r="F2479" s="581">
        <v>19235.2</v>
      </c>
      <c r="G2479" s="580" t="s">
        <v>9885</v>
      </c>
      <c r="I2479" s="534" t="s">
        <v>9887</v>
      </c>
      <c r="J2479" t="s">
        <v>12390</v>
      </c>
    </row>
    <row r="2480" spans="1:10" customFormat="1" ht="89.25" x14ac:dyDescent="0.2">
      <c r="A2480" s="529" t="s">
        <v>9892</v>
      </c>
      <c r="B2480" s="530" t="s">
        <v>9891</v>
      </c>
      <c r="C2480" s="529" t="s">
        <v>8171</v>
      </c>
      <c r="D2480" s="581">
        <v>11510</v>
      </c>
      <c r="F2480" s="581">
        <v>11510</v>
      </c>
      <c r="G2480" s="580" t="s">
        <v>9885</v>
      </c>
      <c r="I2480" s="534" t="s">
        <v>9890</v>
      </c>
      <c r="J2480" t="s">
        <v>12391</v>
      </c>
    </row>
    <row r="2481" spans="1:10" customFormat="1" ht="89.25" x14ac:dyDescent="0.2">
      <c r="A2481" s="529" t="s">
        <v>9896</v>
      </c>
      <c r="B2481" s="530" t="s">
        <v>9894</v>
      </c>
      <c r="C2481" s="529" t="s">
        <v>8171</v>
      </c>
      <c r="D2481" s="581">
        <v>150.35976600000001</v>
      </c>
      <c r="F2481" s="581">
        <v>150.35976600000001</v>
      </c>
      <c r="G2481" s="580" t="s">
        <v>9895</v>
      </c>
      <c r="I2481" s="534" t="s">
        <v>9893</v>
      </c>
      <c r="J2481" t="s">
        <v>12392</v>
      </c>
    </row>
    <row r="2482" spans="1:10" customFormat="1" ht="38.25" x14ac:dyDescent="0.2">
      <c r="A2482" s="529" t="s">
        <v>9900</v>
      </c>
      <c r="B2482" s="530" t="s">
        <v>9898</v>
      </c>
      <c r="C2482" s="529" t="s">
        <v>8171</v>
      </c>
      <c r="D2482" s="581">
        <v>400.95937600000002</v>
      </c>
      <c r="F2482" s="581">
        <v>400.95937600000002</v>
      </c>
      <c r="G2482" s="580" t="s">
        <v>9899</v>
      </c>
      <c r="I2482" s="534" t="s">
        <v>9897</v>
      </c>
      <c r="J2482" t="s">
        <v>12393</v>
      </c>
    </row>
    <row r="2483" spans="1:10" customFormat="1" ht="63.75" x14ac:dyDescent="0.2">
      <c r="A2483" s="529" t="s">
        <v>9904</v>
      </c>
      <c r="B2483" s="530" t="s">
        <v>9902</v>
      </c>
      <c r="C2483" s="529" t="s">
        <v>8171</v>
      </c>
      <c r="D2483" s="581">
        <v>918.28</v>
      </c>
      <c r="F2483" s="581">
        <v>918.28</v>
      </c>
      <c r="G2483" s="580" t="s">
        <v>9903</v>
      </c>
      <c r="I2483" s="534" t="s">
        <v>9901</v>
      </c>
    </row>
    <row r="2484" spans="1:10" customFormat="1" ht="102" x14ac:dyDescent="0.2">
      <c r="A2484" s="529" t="s">
        <v>9908</v>
      </c>
      <c r="B2484" s="530" t="s">
        <v>9906</v>
      </c>
      <c r="C2484" s="529" t="s">
        <v>8171</v>
      </c>
      <c r="D2484" s="581">
        <v>581.77</v>
      </c>
      <c r="F2484" s="581">
        <v>581.77</v>
      </c>
      <c r="G2484" s="580" t="s">
        <v>9907</v>
      </c>
      <c r="I2484" s="534" t="s">
        <v>9905</v>
      </c>
    </row>
    <row r="2485" spans="1:10" customFormat="1" ht="114.75" x14ac:dyDescent="0.2">
      <c r="A2485" s="529" t="s">
        <v>9912</v>
      </c>
      <c r="B2485" s="530" t="s">
        <v>9910</v>
      </c>
      <c r="C2485" s="529" t="s">
        <v>8171</v>
      </c>
      <c r="D2485" s="581">
        <v>1059.54</v>
      </c>
      <c r="F2485" s="581">
        <v>1059.54</v>
      </c>
      <c r="G2485" s="580" t="s">
        <v>9911</v>
      </c>
      <c r="I2485" s="534" t="s">
        <v>9909</v>
      </c>
    </row>
    <row r="2486" spans="1:10" customFormat="1" ht="114.75" x14ac:dyDescent="0.2">
      <c r="A2486" s="529" t="s">
        <v>9916</v>
      </c>
      <c r="B2486" s="530" t="s">
        <v>9914</v>
      </c>
      <c r="C2486" s="529" t="s">
        <v>8171</v>
      </c>
      <c r="D2486" s="581">
        <v>1538.31</v>
      </c>
      <c r="F2486" s="581">
        <v>1538.31</v>
      </c>
      <c r="G2486" s="580" t="s">
        <v>9915</v>
      </c>
      <c r="I2486" s="534" t="s">
        <v>9913</v>
      </c>
    </row>
    <row r="2487" spans="1:10" customFormat="1" ht="114.75" x14ac:dyDescent="0.2">
      <c r="A2487" s="529" t="s">
        <v>9920</v>
      </c>
      <c r="B2487" s="530" t="s">
        <v>9918</v>
      </c>
      <c r="C2487" s="529" t="s">
        <v>8171</v>
      </c>
      <c r="D2487" s="581">
        <v>2017.08</v>
      </c>
      <c r="F2487" s="581">
        <v>2017.08</v>
      </c>
      <c r="G2487" s="580" t="s">
        <v>9919</v>
      </c>
      <c r="I2487" s="534" t="s">
        <v>9917</v>
      </c>
    </row>
    <row r="2488" spans="1:10" customFormat="1" ht="114.75" x14ac:dyDescent="0.2">
      <c r="A2488" s="529" t="s">
        <v>9924</v>
      </c>
      <c r="B2488" s="530" t="s">
        <v>9922</v>
      </c>
      <c r="C2488" s="529" t="s">
        <v>8171</v>
      </c>
      <c r="D2488" s="581">
        <v>2442.85</v>
      </c>
      <c r="F2488" s="581">
        <v>2442.85</v>
      </c>
      <c r="G2488" s="580" t="s">
        <v>9923</v>
      </c>
      <c r="I2488" s="534" t="s">
        <v>9921</v>
      </c>
    </row>
    <row r="2489" spans="1:10" customFormat="1" ht="114.75" x14ac:dyDescent="0.2">
      <c r="A2489" s="529" t="s">
        <v>9928</v>
      </c>
      <c r="B2489" s="530" t="s">
        <v>9926</v>
      </c>
      <c r="C2489" s="529" t="s">
        <v>8171</v>
      </c>
      <c r="D2489" s="581">
        <v>2870.62</v>
      </c>
      <c r="F2489" s="581">
        <v>2870.62</v>
      </c>
      <c r="G2489" s="580" t="s">
        <v>9927</v>
      </c>
      <c r="I2489" s="534" t="s">
        <v>9925</v>
      </c>
    </row>
    <row r="2490" spans="1:10" customFormat="1" ht="38.25" x14ac:dyDescent="0.2">
      <c r="A2490" s="529" t="s">
        <v>9932</v>
      </c>
      <c r="B2490" s="530" t="s">
        <v>9930</v>
      </c>
      <c r="C2490" s="529" t="s">
        <v>8171</v>
      </c>
      <c r="D2490" s="581">
        <v>133.56</v>
      </c>
      <c r="F2490" s="581">
        <v>133.56</v>
      </c>
      <c r="G2490" s="580" t="s">
        <v>9931</v>
      </c>
      <c r="I2490" s="534" t="s">
        <v>9929</v>
      </c>
    </row>
    <row r="2491" spans="1:10" customFormat="1" ht="76.5" x14ac:dyDescent="0.2">
      <c r="A2491" s="529" t="s">
        <v>9936</v>
      </c>
      <c r="B2491" s="530" t="s">
        <v>9934</v>
      </c>
      <c r="C2491" s="529" t="s">
        <v>8171</v>
      </c>
      <c r="D2491" s="581">
        <v>133.56</v>
      </c>
      <c r="F2491" s="581">
        <v>133.56</v>
      </c>
      <c r="G2491" s="580" t="s">
        <v>9935</v>
      </c>
      <c r="I2491" s="534" t="s">
        <v>9933</v>
      </c>
    </row>
    <row r="2492" spans="1:10" customFormat="1" ht="127.5" x14ac:dyDescent="0.2">
      <c r="A2492" s="529" t="s">
        <v>9940</v>
      </c>
      <c r="B2492" s="530" t="s">
        <v>9938</v>
      </c>
      <c r="C2492" s="529" t="s">
        <v>8171</v>
      </c>
      <c r="D2492" s="581">
        <v>133.56</v>
      </c>
      <c r="F2492" s="581">
        <v>133.56</v>
      </c>
      <c r="G2492" s="580" t="s">
        <v>9939</v>
      </c>
      <c r="I2492" s="534" t="s">
        <v>9937</v>
      </c>
    </row>
    <row r="2493" spans="1:10" customFormat="1" ht="38.25" x14ac:dyDescent="0.2">
      <c r="A2493" s="529" t="s">
        <v>9944</v>
      </c>
      <c r="B2493" s="530" t="s">
        <v>9942</v>
      </c>
      <c r="C2493" s="529" t="s">
        <v>8171</v>
      </c>
      <c r="D2493" s="581">
        <v>256.43</v>
      </c>
      <c r="F2493" s="581">
        <v>256.43</v>
      </c>
      <c r="G2493" s="580" t="s">
        <v>9943</v>
      </c>
      <c r="I2493" s="534" t="s">
        <v>9941</v>
      </c>
    </row>
    <row r="2494" spans="1:10" customFormat="1" ht="63.75" x14ac:dyDescent="0.2">
      <c r="A2494" s="529" t="s">
        <v>9948</v>
      </c>
      <c r="B2494" s="530" t="s">
        <v>9946</v>
      </c>
      <c r="C2494" s="529" t="s">
        <v>8171</v>
      </c>
      <c r="D2494" s="581">
        <v>256.43</v>
      </c>
      <c r="F2494" s="581">
        <v>256.43</v>
      </c>
      <c r="G2494" s="580" t="s">
        <v>9947</v>
      </c>
      <c r="I2494" s="534" t="s">
        <v>9945</v>
      </c>
    </row>
    <row r="2495" spans="1:10" customFormat="1" ht="38.25" x14ac:dyDescent="0.2">
      <c r="A2495" s="529" t="s">
        <v>9952</v>
      </c>
      <c r="B2495" s="530" t="s">
        <v>9950</v>
      </c>
      <c r="C2495" s="529" t="s">
        <v>8171</v>
      </c>
      <c r="D2495" s="581">
        <v>133.56</v>
      </c>
      <c r="F2495" s="581">
        <v>133.56</v>
      </c>
      <c r="G2495" s="580" t="s">
        <v>9951</v>
      </c>
      <c r="I2495" s="534" t="s">
        <v>9949</v>
      </c>
    </row>
    <row r="2496" spans="1:10" customFormat="1" ht="38.25" x14ac:dyDescent="0.2">
      <c r="A2496" s="529" t="s">
        <v>9956</v>
      </c>
      <c r="B2496" s="530" t="s">
        <v>9954</v>
      </c>
      <c r="C2496" s="529" t="s">
        <v>8171</v>
      </c>
      <c r="D2496" s="581">
        <v>256.43</v>
      </c>
      <c r="F2496" s="581">
        <v>256.43</v>
      </c>
      <c r="G2496" s="580" t="s">
        <v>9955</v>
      </c>
      <c r="I2496" s="534" t="s">
        <v>9953</v>
      </c>
    </row>
    <row r="2497" spans="1:10" customFormat="1" ht="63.75" x14ac:dyDescent="0.2">
      <c r="A2497" s="529" t="s">
        <v>9960</v>
      </c>
      <c r="B2497" s="530" t="s">
        <v>9958</v>
      </c>
      <c r="C2497" s="529" t="s">
        <v>8171</v>
      </c>
      <c r="D2497" s="581">
        <v>256.43</v>
      </c>
      <c r="F2497" s="581">
        <v>256.43</v>
      </c>
      <c r="G2497" s="580" t="s">
        <v>9959</v>
      </c>
      <c r="I2497" s="534" t="s">
        <v>9957</v>
      </c>
    </row>
    <row r="2498" spans="1:10" customFormat="1" ht="89.25" x14ac:dyDescent="0.2">
      <c r="A2498" s="529" t="s">
        <v>9964</v>
      </c>
      <c r="B2498" s="530" t="s">
        <v>9962</v>
      </c>
      <c r="C2498" s="529" t="s">
        <v>8171</v>
      </c>
      <c r="D2498" s="581">
        <v>282.3075</v>
      </c>
      <c r="F2498" s="581">
        <v>282.3075</v>
      </c>
      <c r="G2498" s="580" t="s">
        <v>9963</v>
      </c>
      <c r="I2498" s="534" t="s">
        <v>9961</v>
      </c>
    </row>
    <row r="2499" spans="1:10" customFormat="1" ht="102" x14ac:dyDescent="0.2">
      <c r="A2499" s="529" t="s">
        <v>9968</v>
      </c>
      <c r="B2499" s="530" t="s">
        <v>9966</v>
      </c>
      <c r="C2499" s="529" t="s">
        <v>8171</v>
      </c>
      <c r="D2499" s="581">
        <v>474.63</v>
      </c>
      <c r="F2499" s="581">
        <v>474.63</v>
      </c>
      <c r="G2499" s="580" t="s">
        <v>9967</v>
      </c>
      <c r="I2499" s="534" t="s">
        <v>9965</v>
      </c>
    </row>
    <row r="2500" spans="1:10" customFormat="1" ht="102" x14ac:dyDescent="0.2">
      <c r="A2500" s="529" t="s">
        <v>9972</v>
      </c>
      <c r="B2500" s="530" t="s">
        <v>9970</v>
      </c>
      <c r="C2500" s="529" t="s">
        <v>8171</v>
      </c>
      <c r="D2500" s="581">
        <v>692.82999999999993</v>
      </c>
      <c r="F2500" s="581">
        <v>692.82999999999993</v>
      </c>
      <c r="G2500" s="580" t="s">
        <v>9971</v>
      </c>
      <c r="I2500" s="534" t="s">
        <v>9969</v>
      </c>
    </row>
    <row r="2501" spans="1:10" customFormat="1" ht="127.5" x14ac:dyDescent="0.2">
      <c r="A2501" s="529" t="s">
        <v>9976</v>
      </c>
      <c r="B2501" s="530" t="s">
        <v>9974</v>
      </c>
      <c r="C2501" s="529" t="s">
        <v>8171</v>
      </c>
      <c r="D2501" s="581">
        <v>205.68</v>
      </c>
      <c r="F2501" s="581">
        <v>205.68</v>
      </c>
      <c r="G2501" s="580" t="s">
        <v>9975</v>
      </c>
      <c r="I2501" s="534" t="s">
        <v>9973</v>
      </c>
    </row>
    <row r="2502" spans="1:10" customFormat="1" ht="51" x14ac:dyDescent="0.2">
      <c r="A2502" s="529" t="s">
        <v>9978</v>
      </c>
      <c r="B2502" s="530" t="s">
        <v>3072</v>
      </c>
      <c r="C2502" s="529" t="s">
        <v>8171</v>
      </c>
      <c r="D2502" s="581">
        <v>21.92</v>
      </c>
      <c r="F2502" s="581">
        <v>21.92</v>
      </c>
      <c r="G2502" s="580" t="s">
        <v>3073</v>
      </c>
      <c r="I2502" s="534" t="s">
        <v>9977</v>
      </c>
      <c r="J2502" t="s">
        <v>3074</v>
      </c>
    </row>
    <row r="2503" spans="1:10" customFormat="1" ht="51" x14ac:dyDescent="0.2">
      <c r="A2503" s="529" t="s">
        <v>9980</v>
      </c>
      <c r="B2503" s="530" t="s">
        <v>3076</v>
      </c>
      <c r="C2503" s="529" t="s">
        <v>8171</v>
      </c>
      <c r="D2503" s="581">
        <v>12.54</v>
      </c>
      <c r="F2503" s="581">
        <v>12.54</v>
      </c>
      <c r="G2503" s="580" t="s">
        <v>3077</v>
      </c>
      <c r="I2503" s="534" t="s">
        <v>9979</v>
      </c>
      <c r="J2503" t="s">
        <v>3078</v>
      </c>
    </row>
    <row r="2504" spans="1:10" customFormat="1" ht="51" x14ac:dyDescent="0.2">
      <c r="A2504" s="529" t="s">
        <v>9982</v>
      </c>
      <c r="B2504" s="530" t="s">
        <v>3080</v>
      </c>
      <c r="C2504" s="529" t="s">
        <v>8171</v>
      </c>
      <c r="D2504" s="581">
        <v>32.86</v>
      </c>
      <c r="F2504" s="581">
        <v>32.86</v>
      </c>
      <c r="G2504" s="580" t="s">
        <v>3077</v>
      </c>
      <c r="I2504" s="534" t="s">
        <v>9981</v>
      </c>
      <c r="J2504" t="s">
        <v>3081</v>
      </c>
    </row>
    <row r="2505" spans="1:10" customFormat="1" ht="51" x14ac:dyDescent="0.2">
      <c r="A2505" s="529" t="s">
        <v>9984</v>
      </c>
      <c r="B2505" s="530" t="s">
        <v>3083</v>
      </c>
      <c r="C2505" s="529" t="s">
        <v>8171</v>
      </c>
      <c r="D2505" s="581">
        <v>74.22</v>
      </c>
      <c r="F2505" s="581">
        <v>74.22</v>
      </c>
      <c r="G2505" s="580" t="s">
        <v>3077</v>
      </c>
      <c r="I2505" s="534" t="s">
        <v>9983</v>
      </c>
      <c r="J2505" t="s">
        <v>3084</v>
      </c>
    </row>
    <row r="2506" spans="1:10" customFormat="1" ht="51" x14ac:dyDescent="0.2">
      <c r="A2506" s="529" t="s">
        <v>9986</v>
      </c>
      <c r="B2506" s="530" t="s">
        <v>3086</v>
      </c>
      <c r="C2506" s="529" t="s">
        <v>8171</v>
      </c>
      <c r="D2506" s="581">
        <v>75.47</v>
      </c>
      <c r="F2506" s="581">
        <v>75.47</v>
      </c>
      <c r="G2506" s="580" t="s">
        <v>3077</v>
      </c>
      <c r="I2506" s="534" t="s">
        <v>9985</v>
      </c>
      <c r="J2506" t="s">
        <v>3087</v>
      </c>
    </row>
    <row r="2507" spans="1:10" customFormat="1" ht="51" x14ac:dyDescent="0.2">
      <c r="A2507" s="529" t="s">
        <v>9988</v>
      </c>
      <c r="B2507" s="530" t="s">
        <v>3089</v>
      </c>
      <c r="C2507" s="529" t="s">
        <v>8171</v>
      </c>
      <c r="D2507" s="581">
        <v>74.22</v>
      </c>
      <c r="F2507" s="581">
        <v>74.22</v>
      </c>
      <c r="G2507" s="580" t="s">
        <v>3077</v>
      </c>
      <c r="I2507" s="534" t="s">
        <v>9987</v>
      </c>
      <c r="J2507" t="s">
        <v>3090</v>
      </c>
    </row>
    <row r="2508" spans="1:10" customFormat="1" ht="51" x14ac:dyDescent="0.2">
      <c r="A2508" s="529" t="s">
        <v>9990</v>
      </c>
      <c r="B2508" s="530" t="s">
        <v>3092</v>
      </c>
      <c r="C2508" s="529" t="s">
        <v>8171</v>
      </c>
      <c r="D2508" s="581">
        <v>0.9</v>
      </c>
      <c r="F2508" s="581">
        <v>0.9</v>
      </c>
      <c r="G2508" s="580" t="s">
        <v>3077</v>
      </c>
      <c r="I2508" s="534" t="s">
        <v>9989</v>
      </c>
      <c r="J2508" t="s">
        <v>3093</v>
      </c>
    </row>
    <row r="2509" spans="1:10" customFormat="1" ht="51" x14ac:dyDescent="0.2">
      <c r="A2509" s="529" t="s">
        <v>9992</v>
      </c>
      <c r="B2509" s="530" t="s">
        <v>3095</v>
      </c>
      <c r="C2509" s="529" t="s">
        <v>8171</v>
      </c>
      <c r="D2509" s="581">
        <v>0.9</v>
      </c>
      <c r="F2509" s="581">
        <v>0.9</v>
      </c>
      <c r="G2509" s="580" t="s">
        <v>3077</v>
      </c>
      <c r="I2509" s="534" t="s">
        <v>9991</v>
      </c>
      <c r="J2509" t="s">
        <v>3096</v>
      </c>
    </row>
    <row r="2510" spans="1:10" customFormat="1" ht="51" x14ac:dyDescent="0.2">
      <c r="A2510" s="529" t="s">
        <v>9994</v>
      </c>
      <c r="B2510" s="530" t="s">
        <v>3098</v>
      </c>
      <c r="C2510" s="529" t="s">
        <v>8171</v>
      </c>
      <c r="D2510" s="581">
        <v>0.9</v>
      </c>
      <c r="F2510" s="581">
        <v>0.9</v>
      </c>
      <c r="G2510" s="580" t="s">
        <v>3077</v>
      </c>
      <c r="I2510" s="534" t="s">
        <v>9993</v>
      </c>
      <c r="J2510" t="s">
        <v>3099</v>
      </c>
    </row>
    <row r="2511" spans="1:10" customFormat="1" ht="51" x14ac:dyDescent="0.2">
      <c r="A2511" s="529" t="s">
        <v>9996</v>
      </c>
      <c r="B2511" s="530" t="s">
        <v>3101</v>
      </c>
      <c r="C2511" s="529" t="s">
        <v>8171</v>
      </c>
      <c r="D2511" s="581">
        <v>1.5</v>
      </c>
      <c r="F2511" s="581">
        <v>1.5</v>
      </c>
      <c r="G2511" s="580" t="s">
        <v>3077</v>
      </c>
      <c r="I2511" s="534" t="s">
        <v>9995</v>
      </c>
      <c r="J2511" t="s">
        <v>3102</v>
      </c>
    </row>
    <row r="2512" spans="1:10" customFormat="1" ht="51" x14ac:dyDescent="0.2">
      <c r="A2512" s="529" t="s">
        <v>9998</v>
      </c>
      <c r="B2512" s="530" t="s">
        <v>3104</v>
      </c>
      <c r="C2512" s="529" t="s">
        <v>8171</v>
      </c>
      <c r="D2512" s="581">
        <v>1.5</v>
      </c>
      <c r="F2512" s="581">
        <v>1.5</v>
      </c>
      <c r="G2512" s="580" t="s">
        <v>3077</v>
      </c>
      <c r="I2512" s="534" t="s">
        <v>9997</v>
      </c>
      <c r="J2512" t="s">
        <v>3105</v>
      </c>
    </row>
    <row r="2513" spans="1:10" customFormat="1" ht="51" x14ac:dyDescent="0.2">
      <c r="A2513" s="529" t="s">
        <v>10000</v>
      </c>
      <c r="B2513" s="530" t="s">
        <v>3107</v>
      </c>
      <c r="C2513" s="529" t="s">
        <v>8171</v>
      </c>
      <c r="D2513" s="581">
        <v>1.5</v>
      </c>
      <c r="F2513" s="581">
        <v>1.5</v>
      </c>
      <c r="G2513" s="580" t="s">
        <v>3077</v>
      </c>
      <c r="I2513" s="534" t="s">
        <v>9999</v>
      </c>
      <c r="J2513" t="s">
        <v>3108</v>
      </c>
    </row>
    <row r="2514" spans="1:10" customFormat="1" ht="51" x14ac:dyDescent="0.2">
      <c r="A2514" s="529" t="s">
        <v>10002</v>
      </c>
      <c r="B2514" s="530" t="s">
        <v>3110</v>
      </c>
      <c r="C2514" s="529" t="s">
        <v>8171</v>
      </c>
      <c r="D2514" s="581">
        <v>1.5</v>
      </c>
      <c r="F2514" s="581">
        <v>1.5</v>
      </c>
      <c r="G2514" s="580" t="s">
        <v>3077</v>
      </c>
      <c r="I2514" s="534" t="s">
        <v>10001</v>
      </c>
      <c r="J2514" t="s">
        <v>3111</v>
      </c>
    </row>
    <row r="2515" spans="1:10" customFormat="1" ht="51" x14ac:dyDescent="0.2">
      <c r="A2515" s="529" t="s">
        <v>10005</v>
      </c>
      <c r="B2515" s="530" t="s">
        <v>10004</v>
      </c>
      <c r="C2515" s="529" t="s">
        <v>8171</v>
      </c>
      <c r="D2515" s="581">
        <v>0.63</v>
      </c>
      <c r="F2515" s="581">
        <v>0.63</v>
      </c>
      <c r="G2515" s="580" t="s">
        <v>3077</v>
      </c>
      <c r="I2515" s="534" t="s">
        <v>10003</v>
      </c>
      <c r="J2515" t="s">
        <v>3114</v>
      </c>
    </row>
    <row r="2516" spans="1:10" customFormat="1" ht="51" x14ac:dyDescent="0.2">
      <c r="A2516" s="529" t="s">
        <v>10007</v>
      </c>
      <c r="B2516" s="530" t="s">
        <v>3116</v>
      </c>
      <c r="C2516" s="529" t="s">
        <v>8171</v>
      </c>
      <c r="D2516" s="581">
        <v>14.42</v>
      </c>
      <c r="F2516" s="581">
        <v>14.42</v>
      </c>
      <c r="G2516" s="580" t="s">
        <v>3117</v>
      </c>
      <c r="I2516" s="534" t="s">
        <v>10006</v>
      </c>
      <c r="J2516" t="s">
        <v>3118</v>
      </c>
    </row>
    <row r="2517" spans="1:10" customFormat="1" ht="51" x14ac:dyDescent="0.2">
      <c r="A2517" s="529" t="s">
        <v>10009</v>
      </c>
      <c r="B2517" s="530" t="s">
        <v>3120</v>
      </c>
      <c r="C2517" s="529" t="s">
        <v>8171</v>
      </c>
      <c r="D2517" s="581">
        <v>28.85</v>
      </c>
      <c r="F2517" s="581">
        <v>28.85</v>
      </c>
      <c r="G2517" s="580" t="s">
        <v>3117</v>
      </c>
      <c r="I2517" s="534" t="s">
        <v>10008</v>
      </c>
      <c r="J2517" t="s">
        <v>3121</v>
      </c>
    </row>
    <row r="2518" spans="1:10" customFormat="1" ht="38.25" x14ac:dyDescent="0.2">
      <c r="A2518" s="529" t="s">
        <v>10011</v>
      </c>
      <c r="B2518" s="530" t="s">
        <v>3123</v>
      </c>
      <c r="C2518" s="529" t="s">
        <v>8171</v>
      </c>
      <c r="D2518" s="581">
        <v>6.01</v>
      </c>
      <c r="F2518" s="581">
        <v>6.01</v>
      </c>
      <c r="G2518" s="580" t="s">
        <v>3124</v>
      </c>
      <c r="I2518" s="534" t="s">
        <v>10010</v>
      </c>
      <c r="J2518" t="s">
        <v>3125</v>
      </c>
    </row>
    <row r="2519" spans="1:10" customFormat="1" ht="38.25" x14ac:dyDescent="0.2">
      <c r="A2519" s="529" t="s">
        <v>10013</v>
      </c>
      <c r="B2519" s="530" t="s">
        <v>3127</v>
      </c>
      <c r="C2519" s="529" t="s">
        <v>8171</v>
      </c>
      <c r="D2519" s="581">
        <v>9.02</v>
      </c>
      <c r="F2519" s="581">
        <v>9.02</v>
      </c>
      <c r="G2519" s="580" t="s">
        <v>3124</v>
      </c>
      <c r="I2519" s="534" t="s">
        <v>10012</v>
      </c>
      <c r="J2519" t="s">
        <v>3128</v>
      </c>
    </row>
    <row r="2520" spans="1:10" customFormat="1" ht="38.25" x14ac:dyDescent="0.2">
      <c r="A2520" s="529" t="s">
        <v>10015</v>
      </c>
      <c r="B2520" s="530" t="s">
        <v>3130</v>
      </c>
      <c r="C2520" s="529" t="s">
        <v>8171</v>
      </c>
      <c r="D2520" s="581">
        <v>20.190000000000001</v>
      </c>
      <c r="F2520" s="581">
        <v>20.190000000000001</v>
      </c>
      <c r="G2520" s="580" t="s">
        <v>3124</v>
      </c>
      <c r="I2520" s="534" t="s">
        <v>10014</v>
      </c>
      <c r="J2520" t="s">
        <v>3131</v>
      </c>
    </row>
    <row r="2521" spans="1:10" customFormat="1" ht="51" x14ac:dyDescent="0.2">
      <c r="A2521" s="529" t="s">
        <v>10017</v>
      </c>
      <c r="B2521" s="530" t="s">
        <v>3133</v>
      </c>
      <c r="C2521" s="529" t="s">
        <v>8171</v>
      </c>
      <c r="D2521" s="581">
        <v>5.05</v>
      </c>
      <c r="F2521" s="581">
        <v>5.05</v>
      </c>
      <c r="G2521" s="580" t="s">
        <v>3134</v>
      </c>
      <c r="I2521" s="534" t="s">
        <v>10016</v>
      </c>
      <c r="J2521" t="s">
        <v>3135</v>
      </c>
    </row>
    <row r="2522" spans="1:10" customFormat="1" ht="51" x14ac:dyDescent="0.2">
      <c r="A2522" s="529" t="s">
        <v>10019</v>
      </c>
      <c r="B2522" s="530" t="s">
        <v>3137</v>
      </c>
      <c r="C2522" s="529" t="s">
        <v>8171</v>
      </c>
      <c r="D2522" s="581">
        <v>395.12</v>
      </c>
      <c r="F2522" s="581">
        <v>395.12</v>
      </c>
      <c r="G2522" s="580" t="s">
        <v>3138</v>
      </c>
      <c r="I2522" s="534" t="s">
        <v>10018</v>
      </c>
      <c r="J2522" t="s">
        <v>3139</v>
      </c>
    </row>
    <row r="2523" spans="1:10" customFormat="1" ht="51" x14ac:dyDescent="0.2">
      <c r="A2523" s="529" t="s">
        <v>10021</v>
      </c>
      <c r="B2523" s="530" t="s">
        <v>3141</v>
      </c>
      <c r="C2523" s="529" t="s">
        <v>8171</v>
      </c>
      <c r="D2523" s="581">
        <v>73.3</v>
      </c>
      <c r="F2523" s="581">
        <v>73.3</v>
      </c>
      <c r="G2523" s="580" t="s">
        <v>3138</v>
      </c>
      <c r="I2523" s="534" t="s">
        <v>10020</v>
      </c>
      <c r="J2523" t="s">
        <v>3142</v>
      </c>
    </row>
    <row r="2524" spans="1:10" customFormat="1" ht="38.25" x14ac:dyDescent="0.2">
      <c r="A2524" s="529" t="s">
        <v>10023</v>
      </c>
      <c r="B2524" s="530" t="s">
        <v>3144</v>
      </c>
      <c r="C2524" s="529" t="s">
        <v>8171</v>
      </c>
      <c r="D2524" s="581">
        <v>26.3</v>
      </c>
      <c r="F2524" s="581">
        <v>26.3</v>
      </c>
      <c r="G2524" s="580" t="s">
        <v>3124</v>
      </c>
      <c r="I2524" s="534" t="s">
        <v>10022</v>
      </c>
      <c r="J2524" t="s">
        <v>3145</v>
      </c>
    </row>
    <row r="2525" spans="1:10" customFormat="1" ht="51" x14ac:dyDescent="0.2">
      <c r="A2525" s="529" t="s">
        <v>10026</v>
      </c>
      <c r="B2525" s="530" t="s">
        <v>10025</v>
      </c>
      <c r="C2525" s="529" t="s">
        <v>8171</v>
      </c>
      <c r="D2525" s="581">
        <v>272.18</v>
      </c>
      <c r="F2525" s="581">
        <v>272.18</v>
      </c>
      <c r="G2525" s="580" t="s">
        <v>3138</v>
      </c>
      <c r="I2525" s="534" t="s">
        <v>10024</v>
      </c>
      <c r="J2525" t="s">
        <v>3148</v>
      </c>
    </row>
    <row r="2526" spans="1:10" customFormat="1" ht="51" x14ac:dyDescent="0.2">
      <c r="A2526" s="529" t="s">
        <v>10029</v>
      </c>
      <c r="B2526" s="530" t="s">
        <v>10028</v>
      </c>
      <c r="C2526" s="529" t="s">
        <v>8171</v>
      </c>
      <c r="D2526" s="581">
        <v>44.84</v>
      </c>
      <c r="F2526" s="581">
        <v>44.84</v>
      </c>
      <c r="G2526" s="580" t="s">
        <v>3138</v>
      </c>
      <c r="I2526" s="534" t="s">
        <v>10027</v>
      </c>
      <c r="J2526" t="s">
        <v>3151</v>
      </c>
    </row>
    <row r="2527" spans="1:10" customFormat="1" ht="38.25" x14ac:dyDescent="0.2">
      <c r="A2527" s="529" t="s">
        <v>10032</v>
      </c>
      <c r="B2527" s="530" t="s">
        <v>10031</v>
      </c>
      <c r="C2527" s="529" t="s">
        <v>8171</v>
      </c>
      <c r="D2527" s="581">
        <v>21.8</v>
      </c>
      <c r="F2527" s="581">
        <v>21.8</v>
      </c>
      <c r="G2527" s="580" t="s">
        <v>3124</v>
      </c>
      <c r="I2527" s="534" t="s">
        <v>10030</v>
      </c>
      <c r="J2527" t="s">
        <v>3154</v>
      </c>
    </row>
    <row r="2528" spans="1:10" customFormat="1" ht="38.25" x14ac:dyDescent="0.2">
      <c r="A2528" s="529" t="s">
        <v>10035</v>
      </c>
      <c r="B2528" s="530" t="s">
        <v>10034</v>
      </c>
      <c r="C2528" s="529" t="s">
        <v>8171</v>
      </c>
      <c r="D2528" s="581">
        <v>21.8</v>
      </c>
      <c r="F2528" s="581">
        <v>21.8</v>
      </c>
      <c r="G2528" s="580" t="s">
        <v>3124</v>
      </c>
      <c r="I2528" s="534" t="s">
        <v>10033</v>
      </c>
      <c r="J2528" t="s">
        <v>3157</v>
      </c>
    </row>
    <row r="2529" spans="1:10" customFormat="1" ht="38.25" x14ac:dyDescent="0.2">
      <c r="A2529" s="529" t="s">
        <v>10037</v>
      </c>
      <c r="B2529" s="530" t="s">
        <v>3159</v>
      </c>
      <c r="C2529" s="529" t="s">
        <v>8171</v>
      </c>
      <c r="D2529" s="581">
        <v>38.47</v>
      </c>
      <c r="F2529" s="581">
        <v>38.47</v>
      </c>
      <c r="G2529" s="580" t="s">
        <v>3160</v>
      </c>
      <c r="I2529" s="534" t="s">
        <v>10036</v>
      </c>
      <c r="J2529" t="s">
        <v>3161</v>
      </c>
    </row>
    <row r="2530" spans="1:10" customFormat="1" ht="38.25" x14ac:dyDescent="0.2">
      <c r="A2530" s="529" t="s">
        <v>10039</v>
      </c>
      <c r="B2530" s="530" t="s">
        <v>3163</v>
      </c>
      <c r="C2530" s="529" t="s">
        <v>8171</v>
      </c>
      <c r="D2530" s="581">
        <v>218.65</v>
      </c>
      <c r="F2530" s="581">
        <v>218.65</v>
      </c>
      <c r="G2530" s="580" t="s">
        <v>3160</v>
      </c>
      <c r="I2530" s="534" t="s">
        <v>10038</v>
      </c>
      <c r="J2530" t="s">
        <v>3164</v>
      </c>
    </row>
    <row r="2531" spans="1:10" customFormat="1" ht="38.25" x14ac:dyDescent="0.2">
      <c r="A2531" s="529" t="s">
        <v>10042</v>
      </c>
      <c r="B2531" s="530" t="s">
        <v>10041</v>
      </c>
      <c r="C2531" s="529" t="s">
        <v>8171</v>
      </c>
      <c r="D2531" s="581">
        <v>67.900000000000006</v>
      </c>
      <c r="F2531" s="581">
        <v>67.900000000000006</v>
      </c>
      <c r="G2531" s="580" t="s">
        <v>3124</v>
      </c>
      <c r="I2531" s="534" t="s">
        <v>10040</v>
      </c>
      <c r="J2531" t="s">
        <v>3167</v>
      </c>
    </row>
    <row r="2532" spans="1:10" customFormat="1" ht="38.25" x14ac:dyDescent="0.2">
      <c r="A2532" s="529" t="s">
        <v>10044</v>
      </c>
      <c r="B2532" s="530" t="s">
        <v>3169</v>
      </c>
      <c r="C2532" s="529" t="s">
        <v>8171</v>
      </c>
      <c r="D2532" s="581">
        <v>94.73</v>
      </c>
      <c r="F2532" s="581">
        <v>94.73</v>
      </c>
      <c r="G2532" s="580" t="s">
        <v>3124</v>
      </c>
      <c r="I2532" s="534" t="s">
        <v>10043</v>
      </c>
      <c r="J2532" t="s">
        <v>3170</v>
      </c>
    </row>
    <row r="2533" spans="1:10" customFormat="1" ht="51" x14ac:dyDescent="0.2">
      <c r="A2533" s="529" t="s">
        <v>10046</v>
      </c>
      <c r="B2533" s="530" t="s">
        <v>3172</v>
      </c>
      <c r="C2533" s="529" t="s">
        <v>8171</v>
      </c>
      <c r="D2533" s="581">
        <v>41.96</v>
      </c>
      <c r="F2533" s="581">
        <v>41.96</v>
      </c>
      <c r="G2533" s="580" t="s">
        <v>3173</v>
      </c>
      <c r="I2533" s="534" t="s">
        <v>10045</v>
      </c>
      <c r="J2533" t="s">
        <v>3174</v>
      </c>
    </row>
    <row r="2534" spans="1:10" customFormat="1" ht="51" x14ac:dyDescent="0.2">
      <c r="A2534" s="529" t="s">
        <v>10049</v>
      </c>
      <c r="B2534" s="530" t="s">
        <v>10048</v>
      </c>
      <c r="C2534" s="529" t="s">
        <v>8171</v>
      </c>
      <c r="D2534" s="581">
        <v>24.04</v>
      </c>
      <c r="F2534" s="581">
        <v>24.04</v>
      </c>
      <c r="G2534" s="580" t="s">
        <v>3173</v>
      </c>
      <c r="I2534" s="534" t="s">
        <v>10047</v>
      </c>
      <c r="J2534" t="s">
        <v>3177</v>
      </c>
    </row>
    <row r="2535" spans="1:10" customFormat="1" ht="51" x14ac:dyDescent="0.2">
      <c r="A2535" s="529" t="s">
        <v>10051</v>
      </c>
      <c r="B2535" s="530" t="s">
        <v>3179</v>
      </c>
      <c r="C2535" s="529" t="s">
        <v>8171</v>
      </c>
      <c r="D2535" s="581">
        <v>16.05</v>
      </c>
      <c r="F2535" s="581">
        <v>16.05</v>
      </c>
      <c r="G2535" s="580" t="s">
        <v>3173</v>
      </c>
      <c r="I2535" s="534" t="s">
        <v>10050</v>
      </c>
      <c r="J2535" t="s">
        <v>3180</v>
      </c>
    </row>
    <row r="2536" spans="1:10" customFormat="1" ht="51" x14ac:dyDescent="0.2">
      <c r="A2536" s="529" t="s">
        <v>10054</v>
      </c>
      <c r="B2536" s="530" t="s">
        <v>10053</v>
      </c>
      <c r="C2536" s="529" t="s">
        <v>8171</v>
      </c>
      <c r="D2536" s="581">
        <v>40.479999999999997</v>
      </c>
      <c r="F2536" s="581">
        <v>40.479999999999997</v>
      </c>
      <c r="G2536" s="580" t="s">
        <v>3173</v>
      </c>
      <c r="I2536" s="534" t="s">
        <v>10052</v>
      </c>
      <c r="J2536" t="s">
        <v>3183</v>
      </c>
    </row>
    <row r="2537" spans="1:10" customFormat="1" ht="63.75" x14ac:dyDescent="0.2">
      <c r="A2537" s="529" t="s">
        <v>10056</v>
      </c>
      <c r="B2537" s="530" t="s">
        <v>3185</v>
      </c>
      <c r="C2537" s="529" t="s">
        <v>8171</v>
      </c>
      <c r="D2537" s="581">
        <v>11.93</v>
      </c>
      <c r="F2537" s="581">
        <v>11.93</v>
      </c>
      <c r="G2537" s="580" t="s">
        <v>3186</v>
      </c>
      <c r="I2537" s="534" t="s">
        <v>10055</v>
      </c>
      <c r="J2537" t="s">
        <v>3187</v>
      </c>
    </row>
    <row r="2538" spans="1:10" customFormat="1" ht="51" x14ac:dyDescent="0.2">
      <c r="A2538" s="529" t="s">
        <v>10059</v>
      </c>
      <c r="B2538" s="530" t="s">
        <v>10058</v>
      </c>
      <c r="C2538" s="529" t="s">
        <v>8171</v>
      </c>
      <c r="D2538" s="581">
        <v>45.08</v>
      </c>
      <c r="F2538" s="581">
        <v>45.08</v>
      </c>
      <c r="G2538" s="580" t="s">
        <v>3173</v>
      </c>
      <c r="I2538" s="534" t="s">
        <v>10057</v>
      </c>
      <c r="J2538" t="s">
        <v>3190</v>
      </c>
    </row>
    <row r="2539" spans="1:10" customFormat="1" ht="51" x14ac:dyDescent="0.2">
      <c r="A2539" s="529" t="s">
        <v>10062</v>
      </c>
      <c r="B2539" s="530" t="s">
        <v>10061</v>
      </c>
      <c r="C2539" s="529" t="s">
        <v>8171</v>
      </c>
      <c r="D2539" s="581">
        <v>132.74</v>
      </c>
      <c r="F2539" s="581">
        <v>132.74</v>
      </c>
      <c r="G2539" s="580" t="s">
        <v>3173</v>
      </c>
      <c r="I2539" s="534" t="s">
        <v>10060</v>
      </c>
      <c r="J2539" t="s">
        <v>3193</v>
      </c>
    </row>
    <row r="2540" spans="1:10" customFormat="1" ht="51" x14ac:dyDescent="0.2">
      <c r="A2540" s="529" t="s">
        <v>10064</v>
      </c>
      <c r="B2540" s="530" t="s">
        <v>3195</v>
      </c>
      <c r="C2540" s="529" t="s">
        <v>8171</v>
      </c>
      <c r="D2540" s="581">
        <v>8.4600000000000009</v>
      </c>
      <c r="F2540" s="581">
        <v>8.4600000000000009</v>
      </c>
      <c r="G2540" s="580" t="s">
        <v>3196</v>
      </c>
      <c r="I2540" s="534" t="s">
        <v>10063</v>
      </c>
      <c r="J2540" t="s">
        <v>3197</v>
      </c>
    </row>
    <row r="2541" spans="1:10" customFormat="1" ht="51" x14ac:dyDescent="0.2">
      <c r="A2541" s="529" t="s">
        <v>10066</v>
      </c>
      <c r="B2541" s="530" t="s">
        <v>3199</v>
      </c>
      <c r="C2541" s="529" t="s">
        <v>8171</v>
      </c>
      <c r="D2541" s="581">
        <v>162.57</v>
      </c>
      <c r="F2541" s="581">
        <v>162.57</v>
      </c>
      <c r="G2541" s="580" t="s">
        <v>3196</v>
      </c>
      <c r="I2541" s="534" t="s">
        <v>10065</v>
      </c>
      <c r="J2541" t="s">
        <v>3200</v>
      </c>
    </row>
    <row r="2542" spans="1:10" customFormat="1" ht="51" x14ac:dyDescent="0.2">
      <c r="A2542" s="529" t="s">
        <v>10068</v>
      </c>
      <c r="B2542" s="530" t="s">
        <v>3202</v>
      </c>
      <c r="C2542" s="529" t="s">
        <v>8171</v>
      </c>
      <c r="D2542" s="581">
        <v>199.08</v>
      </c>
      <c r="F2542" s="581">
        <v>199.08</v>
      </c>
      <c r="G2542" s="580" t="s">
        <v>3196</v>
      </c>
      <c r="I2542" s="534" t="s">
        <v>10067</v>
      </c>
      <c r="J2542" t="s">
        <v>3203</v>
      </c>
    </row>
    <row r="2543" spans="1:10" customFormat="1" ht="51" x14ac:dyDescent="0.2">
      <c r="A2543" s="529" t="s">
        <v>10070</v>
      </c>
      <c r="B2543" s="530" t="s">
        <v>3205</v>
      </c>
      <c r="C2543" s="529" t="s">
        <v>8171</v>
      </c>
      <c r="D2543" s="581">
        <v>174.45</v>
      </c>
      <c r="F2543" s="581">
        <v>174.45</v>
      </c>
      <c r="G2543" s="580" t="s">
        <v>3196</v>
      </c>
      <c r="I2543" s="534" t="s">
        <v>10069</v>
      </c>
      <c r="J2543" t="s">
        <v>3206</v>
      </c>
    </row>
    <row r="2544" spans="1:10" customFormat="1" ht="51" x14ac:dyDescent="0.2">
      <c r="A2544" s="529" t="s">
        <v>10073</v>
      </c>
      <c r="B2544" s="530" t="s">
        <v>10072</v>
      </c>
      <c r="C2544" s="529" t="s">
        <v>8171</v>
      </c>
      <c r="D2544" s="581">
        <v>261.29000000000002</v>
      </c>
      <c r="F2544" s="581">
        <v>261.29000000000002</v>
      </c>
      <c r="G2544" s="580" t="s">
        <v>3196</v>
      </c>
      <c r="I2544" s="534" t="s">
        <v>10071</v>
      </c>
      <c r="J2544" t="s">
        <v>3209</v>
      </c>
    </row>
    <row r="2545" spans="1:10" customFormat="1" ht="51" x14ac:dyDescent="0.2">
      <c r="A2545" s="529" t="s">
        <v>10076</v>
      </c>
      <c r="B2545" s="530" t="s">
        <v>10075</v>
      </c>
      <c r="C2545" s="529" t="s">
        <v>8171</v>
      </c>
      <c r="D2545" s="581">
        <v>287.43</v>
      </c>
      <c r="F2545" s="581">
        <v>287.43</v>
      </c>
      <c r="G2545" s="580" t="s">
        <v>3196</v>
      </c>
      <c r="I2545" s="534" t="s">
        <v>10074</v>
      </c>
      <c r="J2545" t="s">
        <v>3212</v>
      </c>
    </row>
    <row r="2546" spans="1:10" customFormat="1" ht="51" x14ac:dyDescent="0.2">
      <c r="A2546" s="529" t="s">
        <v>10079</v>
      </c>
      <c r="B2546" s="530" t="s">
        <v>10078</v>
      </c>
      <c r="C2546" s="529" t="s">
        <v>8171</v>
      </c>
      <c r="D2546" s="581">
        <v>324.12</v>
      </c>
      <c r="F2546" s="581">
        <v>324.12</v>
      </c>
      <c r="G2546" s="580" t="s">
        <v>3196</v>
      </c>
      <c r="I2546" s="534" t="s">
        <v>10077</v>
      </c>
      <c r="J2546" t="s">
        <v>3215</v>
      </c>
    </row>
    <row r="2547" spans="1:10" customFormat="1" ht="51" x14ac:dyDescent="0.2">
      <c r="A2547" s="529" t="s">
        <v>10082</v>
      </c>
      <c r="B2547" s="530" t="s">
        <v>10081</v>
      </c>
      <c r="C2547" s="529" t="s">
        <v>8171</v>
      </c>
      <c r="D2547" s="581">
        <v>355.54</v>
      </c>
      <c r="F2547" s="581">
        <v>355.54</v>
      </c>
      <c r="G2547" s="580" t="s">
        <v>3196</v>
      </c>
      <c r="I2547" s="534" t="s">
        <v>10080</v>
      </c>
      <c r="J2547" t="s">
        <v>3218</v>
      </c>
    </row>
    <row r="2548" spans="1:10" customFormat="1" ht="63.75" x14ac:dyDescent="0.2">
      <c r="A2548" s="529" t="s">
        <v>10084</v>
      </c>
      <c r="B2548" s="530" t="s">
        <v>3220</v>
      </c>
      <c r="C2548" s="529" t="s">
        <v>8171</v>
      </c>
      <c r="D2548" s="581">
        <v>0.11</v>
      </c>
      <c r="F2548" s="581">
        <v>0.11</v>
      </c>
      <c r="G2548" s="580" t="s">
        <v>3221</v>
      </c>
      <c r="I2548" s="534" t="s">
        <v>10083</v>
      </c>
      <c r="J2548" t="s">
        <v>3222</v>
      </c>
    </row>
    <row r="2549" spans="1:10" customFormat="1" ht="63.75" x14ac:dyDescent="0.2">
      <c r="A2549" s="529" t="s">
        <v>10086</v>
      </c>
      <c r="B2549" s="530" t="s">
        <v>3224</v>
      </c>
      <c r="C2549" s="529" t="s">
        <v>8171</v>
      </c>
      <c r="D2549" s="581">
        <v>0.11</v>
      </c>
      <c r="F2549" s="581">
        <v>0.11</v>
      </c>
      <c r="G2549" s="580" t="s">
        <v>3221</v>
      </c>
      <c r="I2549" s="534" t="s">
        <v>10085</v>
      </c>
      <c r="J2549" t="s">
        <v>3225</v>
      </c>
    </row>
    <row r="2550" spans="1:10" customFormat="1" ht="63.75" x14ac:dyDescent="0.2">
      <c r="A2550" s="529" t="s">
        <v>10088</v>
      </c>
      <c r="B2550" s="530" t="s">
        <v>3227</v>
      </c>
      <c r="C2550" s="529" t="s">
        <v>8171</v>
      </c>
      <c r="D2550" s="581">
        <v>2.96</v>
      </c>
      <c r="F2550" s="581">
        <v>2.96</v>
      </c>
      <c r="G2550" s="580" t="s">
        <v>3221</v>
      </c>
      <c r="I2550" s="534" t="s">
        <v>10087</v>
      </c>
      <c r="J2550" t="s">
        <v>3228</v>
      </c>
    </row>
    <row r="2551" spans="1:10" customFormat="1" ht="63.75" x14ac:dyDescent="0.2">
      <c r="A2551" s="529" t="s">
        <v>10090</v>
      </c>
      <c r="B2551" s="530" t="s">
        <v>3230</v>
      </c>
      <c r="C2551" s="529" t="s">
        <v>8171</v>
      </c>
      <c r="D2551" s="581">
        <v>4.21</v>
      </c>
      <c r="F2551" s="581">
        <v>4.21</v>
      </c>
      <c r="G2551" s="580" t="s">
        <v>3221</v>
      </c>
      <c r="I2551" s="534" t="s">
        <v>10089</v>
      </c>
      <c r="J2551" t="s">
        <v>3231</v>
      </c>
    </row>
    <row r="2552" spans="1:10" customFormat="1" ht="63.75" x14ac:dyDescent="0.2">
      <c r="A2552" s="529" t="s">
        <v>10093</v>
      </c>
      <c r="B2552" s="530" t="s">
        <v>10092</v>
      </c>
      <c r="C2552" s="529" t="s">
        <v>8171</v>
      </c>
      <c r="D2552" s="581">
        <v>3.01</v>
      </c>
      <c r="F2552" s="581">
        <v>3.01</v>
      </c>
      <c r="G2552" s="580" t="s">
        <v>3234</v>
      </c>
      <c r="I2552" s="534" t="s">
        <v>10091</v>
      </c>
      <c r="J2552" t="s">
        <v>3235</v>
      </c>
    </row>
    <row r="2553" spans="1:10" customFormat="1" ht="38.25" x14ac:dyDescent="0.2">
      <c r="A2553" s="529" t="s">
        <v>10095</v>
      </c>
      <c r="B2553" s="530" t="s">
        <v>3237</v>
      </c>
      <c r="C2553" s="529" t="s">
        <v>8171</v>
      </c>
      <c r="D2553" s="581">
        <v>47.7</v>
      </c>
      <c r="F2553" s="581">
        <v>47.7</v>
      </c>
      <c r="G2553" s="580" t="s">
        <v>3238</v>
      </c>
      <c r="I2553" s="534" t="s">
        <v>10094</v>
      </c>
      <c r="J2553" t="s">
        <v>3239</v>
      </c>
    </row>
    <row r="2554" spans="1:10" customFormat="1" ht="38.25" x14ac:dyDescent="0.2">
      <c r="A2554" s="529" t="s">
        <v>10097</v>
      </c>
      <c r="B2554" s="530" t="s">
        <v>3241</v>
      </c>
      <c r="C2554" s="529" t="s">
        <v>8171</v>
      </c>
      <c r="D2554" s="581">
        <v>59.29</v>
      </c>
      <c r="F2554" s="581">
        <v>59.29</v>
      </c>
      <c r="G2554" s="580" t="s">
        <v>3238</v>
      </c>
      <c r="I2554" s="534" t="s">
        <v>10096</v>
      </c>
      <c r="J2554" t="s">
        <v>3242</v>
      </c>
    </row>
    <row r="2555" spans="1:10" customFormat="1" ht="38.25" x14ac:dyDescent="0.2">
      <c r="A2555" s="529" t="s">
        <v>10099</v>
      </c>
      <c r="B2555" s="530" t="s">
        <v>3244</v>
      </c>
      <c r="C2555" s="529" t="s">
        <v>8171</v>
      </c>
      <c r="D2555" s="581">
        <v>66.45</v>
      </c>
      <c r="F2555" s="581">
        <v>66.45</v>
      </c>
      <c r="G2555" s="580" t="s">
        <v>3238</v>
      </c>
      <c r="I2555" s="534" t="s">
        <v>10098</v>
      </c>
      <c r="J2555" t="s">
        <v>3245</v>
      </c>
    </row>
    <row r="2556" spans="1:10" customFormat="1" ht="38.25" x14ac:dyDescent="0.2">
      <c r="A2556" s="529" t="s">
        <v>10101</v>
      </c>
      <c r="B2556" s="530" t="s">
        <v>3247</v>
      </c>
      <c r="C2556" s="529" t="s">
        <v>8171</v>
      </c>
      <c r="D2556" s="581">
        <v>72.98</v>
      </c>
      <c r="F2556" s="581">
        <v>72.98</v>
      </c>
      <c r="G2556" s="580" t="s">
        <v>3238</v>
      </c>
      <c r="I2556" s="534" t="s">
        <v>10100</v>
      </c>
      <c r="J2556" t="s">
        <v>3248</v>
      </c>
    </row>
    <row r="2557" spans="1:10" customFormat="1" ht="38.25" x14ac:dyDescent="0.2">
      <c r="A2557" s="529" t="s">
        <v>10103</v>
      </c>
      <c r="B2557" s="530" t="s">
        <v>3250</v>
      </c>
      <c r="C2557" s="529" t="s">
        <v>8171</v>
      </c>
      <c r="D2557" s="581">
        <v>82.23</v>
      </c>
      <c r="F2557" s="581">
        <v>82.23</v>
      </c>
      <c r="G2557" s="580" t="s">
        <v>3238</v>
      </c>
      <c r="I2557" s="534" t="s">
        <v>10102</v>
      </c>
      <c r="J2557" t="s">
        <v>3251</v>
      </c>
    </row>
    <row r="2558" spans="1:10" customFormat="1" ht="38.25" x14ac:dyDescent="0.2">
      <c r="A2558" s="529" t="s">
        <v>10105</v>
      </c>
      <c r="B2558" s="530" t="s">
        <v>3253</v>
      </c>
      <c r="C2558" s="529" t="s">
        <v>8171</v>
      </c>
      <c r="D2558" s="581">
        <v>141.38</v>
      </c>
      <c r="F2558" s="581">
        <v>141.38</v>
      </c>
      <c r="G2558" s="580" t="s">
        <v>3238</v>
      </c>
      <c r="I2558" s="534" t="s">
        <v>10104</v>
      </c>
      <c r="J2558" t="s">
        <v>3254</v>
      </c>
    </row>
    <row r="2559" spans="1:10" customFormat="1" ht="38.25" x14ac:dyDescent="0.2">
      <c r="A2559" s="529" t="s">
        <v>10108</v>
      </c>
      <c r="B2559" s="530" t="s">
        <v>10107</v>
      </c>
      <c r="C2559" s="529" t="s">
        <v>8171</v>
      </c>
      <c r="D2559" s="581">
        <v>286.24</v>
      </c>
      <c r="F2559" s="581">
        <v>286.24</v>
      </c>
      <c r="G2559" s="580" t="s">
        <v>3238</v>
      </c>
      <c r="I2559" s="534" t="s">
        <v>10106</v>
      </c>
      <c r="J2559" t="s">
        <v>3257</v>
      </c>
    </row>
    <row r="2560" spans="1:10" customFormat="1" ht="38.25" x14ac:dyDescent="0.2">
      <c r="A2560" s="529" t="s">
        <v>10110</v>
      </c>
      <c r="B2560" s="530" t="s">
        <v>3259</v>
      </c>
      <c r="C2560" s="529" t="s">
        <v>8171</v>
      </c>
      <c r="D2560" s="581">
        <v>685.86</v>
      </c>
      <c r="F2560" s="581">
        <v>685.86</v>
      </c>
      <c r="G2560" s="580" t="s">
        <v>3238</v>
      </c>
      <c r="I2560" s="534" t="s">
        <v>10109</v>
      </c>
      <c r="J2560" t="s">
        <v>3260</v>
      </c>
    </row>
    <row r="2561" spans="1:10" customFormat="1" ht="51" x14ac:dyDescent="0.2">
      <c r="A2561" s="529" t="s">
        <v>10112</v>
      </c>
      <c r="B2561" s="530" t="s">
        <v>3262</v>
      </c>
      <c r="C2561" s="529" t="s">
        <v>8171</v>
      </c>
      <c r="D2561" s="581">
        <v>11.8</v>
      </c>
      <c r="F2561" s="581">
        <v>11.8</v>
      </c>
      <c r="G2561" s="580" t="s">
        <v>3263</v>
      </c>
      <c r="I2561" s="534" t="s">
        <v>10111</v>
      </c>
      <c r="J2561" t="s">
        <v>3264</v>
      </c>
    </row>
    <row r="2562" spans="1:10" customFormat="1" ht="38.25" x14ac:dyDescent="0.2">
      <c r="A2562" s="529" t="s">
        <v>10115</v>
      </c>
      <c r="B2562" s="530" t="s">
        <v>10114</v>
      </c>
      <c r="C2562" s="529" t="s">
        <v>8171</v>
      </c>
      <c r="D2562" s="581">
        <v>90.81</v>
      </c>
      <c r="F2562" s="581">
        <v>90.81</v>
      </c>
      <c r="G2562" s="580" t="s">
        <v>3238</v>
      </c>
      <c r="I2562" s="534" t="s">
        <v>10113</v>
      </c>
      <c r="J2562" t="s">
        <v>3267</v>
      </c>
    </row>
    <row r="2563" spans="1:10" customFormat="1" ht="38.25" x14ac:dyDescent="0.2">
      <c r="A2563" s="529" t="s">
        <v>10118</v>
      </c>
      <c r="B2563" s="530" t="s">
        <v>10117</v>
      </c>
      <c r="C2563" s="529" t="s">
        <v>8171</v>
      </c>
      <c r="D2563" s="581">
        <v>4.1900000000000004</v>
      </c>
      <c r="F2563" s="581">
        <v>4.1900000000000004</v>
      </c>
      <c r="G2563" s="580" t="s">
        <v>3238</v>
      </c>
      <c r="I2563" s="534" t="s">
        <v>10116</v>
      </c>
      <c r="J2563" t="s">
        <v>3270</v>
      </c>
    </row>
    <row r="2564" spans="1:10" customFormat="1" ht="63.75" x14ac:dyDescent="0.2">
      <c r="A2564" s="529" t="s">
        <v>10121</v>
      </c>
      <c r="B2564" s="530" t="s">
        <v>10120</v>
      </c>
      <c r="C2564" s="529" t="s">
        <v>8171</v>
      </c>
      <c r="D2564" s="581">
        <v>6.01</v>
      </c>
      <c r="F2564" s="581">
        <v>6.01</v>
      </c>
      <c r="G2564" s="580" t="s">
        <v>3273</v>
      </c>
      <c r="I2564" s="534" t="s">
        <v>10119</v>
      </c>
      <c r="J2564" t="s">
        <v>3274</v>
      </c>
    </row>
    <row r="2565" spans="1:10" customFormat="1" ht="63.75" x14ac:dyDescent="0.2">
      <c r="A2565" s="529" t="s">
        <v>10124</v>
      </c>
      <c r="B2565" s="530" t="s">
        <v>10123</v>
      </c>
      <c r="C2565" s="529" t="s">
        <v>8171</v>
      </c>
      <c r="D2565" s="581">
        <v>0.6</v>
      </c>
      <c r="F2565" s="581">
        <v>0.6</v>
      </c>
      <c r="G2565" s="580" t="s">
        <v>3277</v>
      </c>
      <c r="I2565" s="534" t="s">
        <v>10122</v>
      </c>
      <c r="J2565" t="s">
        <v>3278</v>
      </c>
    </row>
    <row r="2566" spans="1:10" customFormat="1" ht="63.75" x14ac:dyDescent="0.2">
      <c r="A2566" s="529" t="s">
        <v>10127</v>
      </c>
      <c r="B2566" s="530" t="s">
        <v>10126</v>
      </c>
      <c r="C2566" s="529" t="s">
        <v>8171</v>
      </c>
      <c r="D2566" s="581">
        <v>6.01</v>
      </c>
      <c r="F2566" s="581">
        <v>6.01</v>
      </c>
      <c r="G2566" s="580" t="s">
        <v>3281</v>
      </c>
      <c r="I2566" s="534" t="s">
        <v>10125</v>
      </c>
      <c r="J2566" t="s">
        <v>3282</v>
      </c>
    </row>
    <row r="2567" spans="1:10" customFormat="1" ht="38.25" x14ac:dyDescent="0.2">
      <c r="A2567" s="529" t="s">
        <v>10129</v>
      </c>
      <c r="B2567" s="530" t="s">
        <v>3284</v>
      </c>
      <c r="C2567" s="529" t="s">
        <v>8171</v>
      </c>
      <c r="D2567" s="581">
        <v>22.89</v>
      </c>
      <c r="F2567" s="581">
        <v>22.89</v>
      </c>
      <c r="G2567" s="580" t="s">
        <v>3238</v>
      </c>
      <c r="I2567" s="534" t="s">
        <v>10128</v>
      </c>
      <c r="J2567" t="s">
        <v>3285</v>
      </c>
    </row>
    <row r="2568" spans="1:10" customFormat="1" ht="63.75" x14ac:dyDescent="0.2">
      <c r="A2568" s="529" t="s">
        <v>10131</v>
      </c>
      <c r="B2568" s="530" t="s">
        <v>3287</v>
      </c>
      <c r="C2568" s="529" t="s">
        <v>8171</v>
      </c>
      <c r="D2568" s="581">
        <v>8.74</v>
      </c>
      <c r="F2568" s="581">
        <v>8.74</v>
      </c>
      <c r="G2568" s="580" t="s">
        <v>3288</v>
      </c>
      <c r="I2568" s="534" t="s">
        <v>10130</v>
      </c>
      <c r="J2568" t="s">
        <v>3289</v>
      </c>
    </row>
    <row r="2569" spans="1:10" customFormat="1" ht="76.5" x14ac:dyDescent="0.2">
      <c r="A2569" s="529" t="s">
        <v>10134</v>
      </c>
      <c r="B2569" s="530" t="s">
        <v>10133</v>
      </c>
      <c r="C2569" s="529" t="s">
        <v>8171</v>
      </c>
      <c r="D2569" s="581">
        <v>69.27</v>
      </c>
      <c r="F2569" s="581">
        <v>69.27</v>
      </c>
      <c r="G2569" s="580" t="s">
        <v>3292</v>
      </c>
      <c r="I2569" s="534" t="s">
        <v>10132</v>
      </c>
      <c r="J2569" t="s">
        <v>3293</v>
      </c>
    </row>
    <row r="2570" spans="1:10" customFormat="1" ht="51" x14ac:dyDescent="0.2">
      <c r="A2570" s="529" t="s">
        <v>10136</v>
      </c>
      <c r="B2570" s="530" t="s">
        <v>3295</v>
      </c>
      <c r="C2570" s="529" t="s">
        <v>8171</v>
      </c>
      <c r="D2570" s="581">
        <v>1.5</v>
      </c>
      <c r="F2570" s="581">
        <v>1.5</v>
      </c>
      <c r="G2570" s="580" t="s">
        <v>3296</v>
      </c>
      <c r="I2570" s="534" t="s">
        <v>10135</v>
      </c>
      <c r="J2570" t="s">
        <v>3297</v>
      </c>
    </row>
    <row r="2571" spans="1:10" customFormat="1" ht="51" x14ac:dyDescent="0.2">
      <c r="A2571" s="529" t="s">
        <v>10138</v>
      </c>
      <c r="B2571" s="530" t="s">
        <v>3299</v>
      </c>
      <c r="C2571" s="529" t="s">
        <v>8171</v>
      </c>
      <c r="D2571" s="581">
        <v>1.5</v>
      </c>
      <c r="F2571" s="581">
        <v>1.5</v>
      </c>
      <c r="G2571" s="580" t="s">
        <v>3296</v>
      </c>
      <c r="I2571" s="534" t="s">
        <v>10137</v>
      </c>
      <c r="J2571" t="s">
        <v>3300</v>
      </c>
    </row>
    <row r="2572" spans="1:10" customFormat="1" ht="38.25" x14ac:dyDescent="0.2">
      <c r="A2572" s="529" t="s">
        <v>10141</v>
      </c>
      <c r="B2572" s="530" t="s">
        <v>10140</v>
      </c>
      <c r="C2572" s="529" t="s">
        <v>8171</v>
      </c>
      <c r="D2572" s="581">
        <v>33.270000000000003</v>
      </c>
      <c r="F2572" s="581">
        <v>33.270000000000003</v>
      </c>
      <c r="G2572" s="580" t="s">
        <v>3303</v>
      </c>
      <c r="I2572" s="534" t="s">
        <v>10139</v>
      </c>
      <c r="J2572" t="s">
        <v>3304</v>
      </c>
    </row>
    <row r="2573" spans="1:10" customFormat="1" ht="38.25" x14ac:dyDescent="0.2">
      <c r="A2573" s="529" t="s">
        <v>10144</v>
      </c>
      <c r="B2573" s="530" t="s">
        <v>10143</v>
      </c>
      <c r="C2573" s="529" t="s">
        <v>8171</v>
      </c>
      <c r="D2573" s="581">
        <v>6.01</v>
      </c>
      <c r="F2573" s="581">
        <v>6.01</v>
      </c>
      <c r="G2573" s="580" t="s">
        <v>3303</v>
      </c>
      <c r="I2573" s="534" t="s">
        <v>10142</v>
      </c>
      <c r="J2573" t="s">
        <v>3307</v>
      </c>
    </row>
    <row r="2574" spans="1:10" customFormat="1" ht="38.25" x14ac:dyDescent="0.2">
      <c r="A2574" s="529" t="s">
        <v>10147</v>
      </c>
      <c r="B2574" s="530" t="s">
        <v>10146</v>
      </c>
      <c r="C2574" s="529" t="s">
        <v>8171</v>
      </c>
      <c r="D2574" s="581">
        <v>90.74</v>
      </c>
      <c r="F2574" s="581">
        <v>90.74</v>
      </c>
      <c r="G2574" s="580" t="s">
        <v>3303</v>
      </c>
      <c r="I2574" s="534" t="s">
        <v>10145</v>
      </c>
      <c r="J2574" t="s">
        <v>3310</v>
      </c>
    </row>
    <row r="2575" spans="1:10" customFormat="1" ht="38.25" x14ac:dyDescent="0.2">
      <c r="A2575" s="529" t="s">
        <v>10149</v>
      </c>
      <c r="B2575" s="530" t="s">
        <v>3312</v>
      </c>
      <c r="C2575" s="529" t="s">
        <v>8171</v>
      </c>
      <c r="D2575" s="581">
        <v>6.01</v>
      </c>
      <c r="F2575" s="581">
        <v>6.01</v>
      </c>
      <c r="G2575" s="580" t="s">
        <v>3303</v>
      </c>
      <c r="I2575" s="534" t="s">
        <v>10148</v>
      </c>
      <c r="J2575" t="s">
        <v>3313</v>
      </c>
    </row>
    <row r="2576" spans="1:10" customFormat="1" ht="38.25" x14ac:dyDescent="0.2">
      <c r="A2576" s="529" t="s">
        <v>10152</v>
      </c>
      <c r="B2576" s="530" t="s">
        <v>10151</v>
      </c>
      <c r="C2576" s="529" t="s">
        <v>8171</v>
      </c>
      <c r="D2576" s="581">
        <v>20.54</v>
      </c>
      <c r="F2576" s="581">
        <v>20.54</v>
      </c>
      <c r="G2576" s="580" t="s">
        <v>3303</v>
      </c>
      <c r="I2576" s="534" t="s">
        <v>10150</v>
      </c>
      <c r="J2576" t="s">
        <v>3316</v>
      </c>
    </row>
    <row r="2577" spans="1:10" customFormat="1" ht="38.25" x14ac:dyDescent="0.2">
      <c r="A2577" s="529" t="s">
        <v>10154</v>
      </c>
      <c r="B2577" s="530" t="s">
        <v>3318</v>
      </c>
      <c r="C2577" s="529" t="s">
        <v>8171</v>
      </c>
      <c r="D2577" s="581">
        <v>10.86</v>
      </c>
      <c r="F2577" s="581">
        <v>10.86</v>
      </c>
      <c r="G2577" s="580" t="s">
        <v>3303</v>
      </c>
      <c r="I2577" s="534" t="s">
        <v>10153</v>
      </c>
      <c r="J2577" t="s">
        <v>3319</v>
      </c>
    </row>
    <row r="2578" spans="1:10" customFormat="1" ht="38.25" x14ac:dyDescent="0.2">
      <c r="A2578" s="529" t="s">
        <v>10157</v>
      </c>
      <c r="B2578" s="530" t="s">
        <v>10156</v>
      </c>
      <c r="C2578" s="529" t="s">
        <v>8171</v>
      </c>
      <c r="D2578" s="581">
        <v>10.86</v>
      </c>
      <c r="F2578" s="581">
        <v>10.86</v>
      </c>
      <c r="G2578" s="580" t="s">
        <v>3303</v>
      </c>
      <c r="I2578" s="534" t="s">
        <v>10155</v>
      </c>
      <c r="J2578" t="s">
        <v>3322</v>
      </c>
    </row>
    <row r="2579" spans="1:10" customFormat="1" ht="51" x14ac:dyDescent="0.2">
      <c r="A2579" s="529" t="s">
        <v>10160</v>
      </c>
      <c r="B2579" s="530" t="s">
        <v>10159</v>
      </c>
      <c r="C2579" s="529" t="s">
        <v>8171</v>
      </c>
      <c r="D2579" s="581">
        <v>10</v>
      </c>
      <c r="F2579" s="581">
        <v>10</v>
      </c>
      <c r="G2579" s="580" t="s">
        <v>3196</v>
      </c>
      <c r="I2579" s="534" t="s">
        <v>10158</v>
      </c>
      <c r="J2579" t="s">
        <v>3325</v>
      </c>
    </row>
    <row r="2580" spans="1:10" customFormat="1" ht="51" x14ac:dyDescent="0.2">
      <c r="A2580" s="529" t="s">
        <v>10163</v>
      </c>
      <c r="B2580" s="530" t="s">
        <v>10162</v>
      </c>
      <c r="C2580" s="529" t="s">
        <v>8171</v>
      </c>
      <c r="D2580" s="581">
        <v>30</v>
      </c>
      <c r="F2580" s="581">
        <v>30</v>
      </c>
      <c r="G2580" s="580" t="s">
        <v>3196</v>
      </c>
      <c r="I2580" s="534" t="s">
        <v>10161</v>
      </c>
      <c r="J2580" t="s">
        <v>3328</v>
      </c>
    </row>
    <row r="2581" spans="1:10" customFormat="1" ht="51" x14ac:dyDescent="0.2">
      <c r="A2581" s="529" t="s">
        <v>10166</v>
      </c>
      <c r="B2581" s="530" t="s">
        <v>10165</v>
      </c>
      <c r="C2581" s="529" t="s">
        <v>8171</v>
      </c>
      <c r="D2581" s="581">
        <v>5</v>
      </c>
      <c r="F2581" s="581">
        <v>5</v>
      </c>
      <c r="G2581" s="580" t="s">
        <v>3196</v>
      </c>
      <c r="I2581" s="534" t="s">
        <v>10164</v>
      </c>
      <c r="J2581" t="s">
        <v>3331</v>
      </c>
    </row>
    <row r="2582" spans="1:10" customFormat="1" ht="38.25" x14ac:dyDescent="0.2">
      <c r="A2582" s="529" t="s">
        <v>10168</v>
      </c>
      <c r="B2582" s="530" t="s">
        <v>3348</v>
      </c>
      <c r="C2582" s="529" t="s">
        <v>8171</v>
      </c>
      <c r="D2582" s="581">
        <v>1075</v>
      </c>
      <c r="F2582" s="581">
        <v>1075</v>
      </c>
      <c r="G2582" s="580" t="s">
        <v>3349</v>
      </c>
      <c r="I2582" s="534" t="s">
        <v>10167</v>
      </c>
      <c r="J2582" t="s">
        <v>3350</v>
      </c>
    </row>
    <row r="2583" spans="1:10" customFormat="1" ht="89.25" x14ac:dyDescent="0.2">
      <c r="A2583" s="529" t="s">
        <v>10170</v>
      </c>
      <c r="B2583" s="530" t="s">
        <v>3352</v>
      </c>
      <c r="C2583" s="529" t="s">
        <v>8171</v>
      </c>
      <c r="D2583" s="581">
        <v>217.53</v>
      </c>
      <c r="F2583" s="581">
        <v>217.53</v>
      </c>
      <c r="G2583" s="580" t="s">
        <v>3353</v>
      </c>
      <c r="I2583" s="534" t="s">
        <v>10169</v>
      </c>
      <c r="J2583" t="s">
        <v>3354</v>
      </c>
    </row>
    <row r="2584" spans="1:10" customFormat="1" ht="51" x14ac:dyDescent="0.2">
      <c r="A2584" s="529" t="s">
        <v>10172</v>
      </c>
      <c r="B2584" s="530" t="s">
        <v>3356</v>
      </c>
      <c r="C2584" s="529" t="s">
        <v>8171</v>
      </c>
      <c r="D2584" s="581">
        <v>217.53</v>
      </c>
      <c r="F2584" s="581">
        <v>217.53</v>
      </c>
      <c r="G2584" s="580" t="s">
        <v>3357</v>
      </c>
      <c r="I2584" s="534" t="s">
        <v>10171</v>
      </c>
      <c r="J2584" t="s">
        <v>3358</v>
      </c>
    </row>
    <row r="2585" spans="1:10" customFormat="1" ht="63.75" x14ac:dyDescent="0.2">
      <c r="A2585" s="529" t="s">
        <v>10175</v>
      </c>
      <c r="B2585" s="530" t="s">
        <v>3364</v>
      </c>
      <c r="C2585" s="529" t="s">
        <v>8171</v>
      </c>
      <c r="D2585" s="581">
        <v>12.81</v>
      </c>
      <c r="F2585" s="581">
        <v>12.81</v>
      </c>
      <c r="G2585" s="580" t="s">
        <v>10174</v>
      </c>
      <c r="I2585" s="534" t="s">
        <v>10173</v>
      </c>
      <c r="J2585" t="s">
        <v>3365</v>
      </c>
    </row>
    <row r="2586" spans="1:10" customFormat="1" ht="25.5" x14ac:dyDescent="0.2">
      <c r="A2586" s="529" t="s">
        <v>10177</v>
      </c>
      <c r="B2586" s="530" t="s">
        <v>3367</v>
      </c>
      <c r="C2586" s="529" t="s">
        <v>8171</v>
      </c>
      <c r="D2586" s="581">
        <v>122.4</v>
      </c>
      <c r="F2586" s="581">
        <v>122.4</v>
      </c>
      <c r="G2586" s="580" t="s">
        <v>3361</v>
      </c>
      <c r="I2586" s="534" t="s">
        <v>10176</v>
      </c>
      <c r="J2586" t="s">
        <v>3368</v>
      </c>
    </row>
    <row r="2587" spans="1:10" customFormat="1" ht="51" x14ac:dyDescent="0.2">
      <c r="A2587" s="529" t="s">
        <v>10179</v>
      </c>
      <c r="B2587" s="530" t="s">
        <v>3374</v>
      </c>
      <c r="C2587" s="529" t="s">
        <v>8171</v>
      </c>
      <c r="D2587" s="581">
        <v>456</v>
      </c>
      <c r="F2587" s="581">
        <v>456</v>
      </c>
      <c r="G2587" s="580" t="s">
        <v>3375</v>
      </c>
      <c r="I2587" s="534" t="s">
        <v>10178</v>
      </c>
      <c r="J2587" t="s">
        <v>3376</v>
      </c>
    </row>
    <row r="2588" spans="1:10" customFormat="1" ht="127.5" x14ac:dyDescent="0.2">
      <c r="A2588" s="529" t="s">
        <v>10181</v>
      </c>
      <c r="B2588" s="530" t="s">
        <v>3378</v>
      </c>
      <c r="C2588" s="529" t="s">
        <v>8171</v>
      </c>
      <c r="D2588" s="581">
        <v>950</v>
      </c>
      <c r="F2588" s="581">
        <v>950</v>
      </c>
      <c r="G2588" s="580" t="s">
        <v>3379</v>
      </c>
      <c r="I2588" s="534" t="s">
        <v>10180</v>
      </c>
      <c r="J2588" t="s">
        <v>3380</v>
      </c>
    </row>
    <row r="2589" spans="1:10" customFormat="1" ht="114.75" x14ac:dyDescent="0.2">
      <c r="A2589" s="529" t="s">
        <v>10183</v>
      </c>
      <c r="B2589" s="530" t="s">
        <v>3382</v>
      </c>
      <c r="C2589" s="529" t="s">
        <v>8171</v>
      </c>
      <c r="D2589" s="581">
        <v>760.8</v>
      </c>
      <c r="F2589" s="581">
        <v>760.8</v>
      </c>
      <c r="G2589" s="580" t="s">
        <v>3383</v>
      </c>
      <c r="I2589" s="534" t="s">
        <v>10182</v>
      </c>
      <c r="J2589" t="s">
        <v>3384</v>
      </c>
    </row>
    <row r="2590" spans="1:10" customFormat="1" ht="38.25" x14ac:dyDescent="0.2">
      <c r="A2590" s="529" t="s">
        <v>10185</v>
      </c>
      <c r="B2590" s="530" t="s">
        <v>3386</v>
      </c>
      <c r="C2590" s="529" t="s">
        <v>8171</v>
      </c>
      <c r="D2590" s="581">
        <v>424.4</v>
      </c>
      <c r="F2590" s="581">
        <v>424.4</v>
      </c>
      <c r="G2590" s="580" t="s">
        <v>3387</v>
      </c>
      <c r="I2590" s="534" t="s">
        <v>10184</v>
      </c>
      <c r="J2590" t="s">
        <v>3388</v>
      </c>
    </row>
    <row r="2591" spans="1:10" customFormat="1" ht="76.5" x14ac:dyDescent="0.2">
      <c r="A2591" s="529" t="s">
        <v>10188</v>
      </c>
      <c r="B2591" s="530" t="s">
        <v>10187</v>
      </c>
      <c r="C2591" s="529" t="s">
        <v>8171</v>
      </c>
      <c r="D2591" s="581">
        <v>250</v>
      </c>
      <c r="F2591" s="581">
        <v>250</v>
      </c>
      <c r="G2591" s="580" t="s">
        <v>3391</v>
      </c>
      <c r="I2591" s="534" t="s">
        <v>10186</v>
      </c>
      <c r="J2591" t="s">
        <v>3392</v>
      </c>
    </row>
    <row r="2592" spans="1:10" customFormat="1" ht="51" x14ac:dyDescent="0.2">
      <c r="A2592" s="529" t="s">
        <v>10190</v>
      </c>
      <c r="B2592" s="530" t="s">
        <v>3394</v>
      </c>
      <c r="C2592" s="529" t="s">
        <v>8171</v>
      </c>
      <c r="D2592" s="581">
        <v>300.8</v>
      </c>
      <c r="F2592" s="581">
        <v>300.8</v>
      </c>
      <c r="G2592" s="580" t="s">
        <v>3395</v>
      </c>
      <c r="I2592" s="534" t="s">
        <v>10189</v>
      </c>
      <c r="J2592" t="s">
        <v>3396</v>
      </c>
    </row>
    <row r="2593" spans="1:10" customFormat="1" ht="38.25" x14ac:dyDescent="0.2">
      <c r="A2593" s="529" t="s">
        <v>10192</v>
      </c>
      <c r="B2593" s="530" t="s">
        <v>3398</v>
      </c>
      <c r="C2593" s="529" t="s">
        <v>8171</v>
      </c>
      <c r="D2593" s="581">
        <v>290.39999999999998</v>
      </c>
      <c r="F2593" s="581">
        <v>290.39999999999998</v>
      </c>
      <c r="G2593" s="580" t="s">
        <v>3399</v>
      </c>
      <c r="I2593" s="534" t="s">
        <v>10191</v>
      </c>
      <c r="J2593" t="s">
        <v>3400</v>
      </c>
    </row>
    <row r="2594" spans="1:10" customFormat="1" ht="25.5" x14ac:dyDescent="0.2">
      <c r="A2594" s="529" t="s">
        <v>10194</v>
      </c>
      <c r="B2594" s="530" t="s">
        <v>3402</v>
      </c>
      <c r="C2594" s="529" t="s">
        <v>8171</v>
      </c>
      <c r="D2594" s="581">
        <v>456</v>
      </c>
      <c r="F2594" s="581">
        <v>456</v>
      </c>
      <c r="G2594" s="580" t="s">
        <v>3403</v>
      </c>
      <c r="I2594" s="534" t="s">
        <v>10193</v>
      </c>
      <c r="J2594" t="s">
        <v>3404</v>
      </c>
    </row>
    <row r="2595" spans="1:10" customFormat="1" ht="38.25" x14ac:dyDescent="0.2">
      <c r="A2595" s="529" t="s">
        <v>10197</v>
      </c>
      <c r="B2595" s="530" t="s">
        <v>3406</v>
      </c>
      <c r="C2595" s="529" t="s">
        <v>8171</v>
      </c>
      <c r="D2595" s="581">
        <v>635.04999999999995</v>
      </c>
      <c r="F2595" s="581">
        <v>635.04999999999995</v>
      </c>
      <c r="G2595" s="580" t="s">
        <v>10196</v>
      </c>
      <c r="I2595" s="534" t="s">
        <v>10195</v>
      </c>
      <c r="J2595" t="s">
        <v>3408</v>
      </c>
    </row>
    <row r="2596" spans="1:10" customFormat="1" ht="38.25" x14ac:dyDescent="0.2">
      <c r="A2596" s="529" t="s">
        <v>10200</v>
      </c>
      <c r="B2596" s="530" t="s">
        <v>3410</v>
      </c>
      <c r="C2596" s="529" t="s">
        <v>8171</v>
      </c>
      <c r="D2596" s="581">
        <v>635.04999999999995</v>
      </c>
      <c r="F2596" s="581">
        <v>635.04999999999995</v>
      </c>
      <c r="G2596" s="580" t="s">
        <v>10199</v>
      </c>
      <c r="I2596" s="534" t="s">
        <v>10198</v>
      </c>
      <c r="J2596" t="s">
        <v>3412</v>
      </c>
    </row>
    <row r="2597" spans="1:10" customFormat="1" ht="38.25" x14ac:dyDescent="0.2">
      <c r="A2597" s="529" t="s">
        <v>10203</v>
      </c>
      <c r="B2597" s="530" t="s">
        <v>3414</v>
      </c>
      <c r="C2597" s="529" t="s">
        <v>8171</v>
      </c>
      <c r="D2597" s="581">
        <v>373.75</v>
      </c>
      <c r="F2597" s="581">
        <v>373.75</v>
      </c>
      <c r="G2597" s="580" t="s">
        <v>10202</v>
      </c>
      <c r="I2597" s="534" t="s">
        <v>10201</v>
      </c>
      <c r="J2597" t="s">
        <v>3416</v>
      </c>
    </row>
    <row r="2598" spans="1:10" customFormat="1" ht="76.5" x14ac:dyDescent="0.2">
      <c r="A2598" s="529" t="s">
        <v>10205</v>
      </c>
      <c r="B2598" s="530" t="s">
        <v>3450</v>
      </c>
      <c r="C2598" s="529" t="s">
        <v>8171</v>
      </c>
      <c r="D2598" s="581">
        <v>380</v>
      </c>
      <c r="F2598" s="581">
        <v>380</v>
      </c>
      <c r="G2598" s="580" t="s">
        <v>3451</v>
      </c>
      <c r="I2598" s="534" t="s">
        <v>10204</v>
      </c>
      <c r="J2598" t="s">
        <v>3452</v>
      </c>
    </row>
    <row r="2599" spans="1:10" customFormat="1" ht="114.75" x14ac:dyDescent="0.2">
      <c r="A2599" s="529" t="s">
        <v>10208</v>
      </c>
      <c r="B2599" s="530" t="s">
        <v>3454</v>
      </c>
      <c r="C2599" s="529" t="s">
        <v>8171</v>
      </c>
      <c r="D2599" s="581">
        <v>280</v>
      </c>
      <c r="F2599" s="581">
        <v>280</v>
      </c>
      <c r="G2599" s="580" t="s">
        <v>10207</v>
      </c>
      <c r="I2599" s="534" t="s">
        <v>10206</v>
      </c>
      <c r="J2599" t="s">
        <v>3456</v>
      </c>
    </row>
    <row r="2600" spans="1:10" customFormat="1" ht="114.75" x14ac:dyDescent="0.2">
      <c r="A2600" s="529" t="s">
        <v>10212</v>
      </c>
      <c r="B2600" s="530" t="s">
        <v>10210</v>
      </c>
      <c r="C2600" s="529" t="s">
        <v>8171</v>
      </c>
      <c r="D2600" s="581">
        <v>190</v>
      </c>
      <c r="F2600" s="581">
        <v>190</v>
      </c>
      <c r="G2600" s="580" t="s">
        <v>10211</v>
      </c>
      <c r="I2600" s="534" t="s">
        <v>10209</v>
      </c>
      <c r="J2600" t="s">
        <v>3460</v>
      </c>
    </row>
    <row r="2601" spans="1:10" customFormat="1" ht="114.75" x14ac:dyDescent="0.2">
      <c r="A2601" s="529" t="s">
        <v>10215</v>
      </c>
      <c r="B2601" s="530" t="s">
        <v>3462</v>
      </c>
      <c r="C2601" s="529" t="s">
        <v>8171</v>
      </c>
      <c r="D2601" s="581">
        <v>260</v>
      </c>
      <c r="F2601" s="581">
        <v>260</v>
      </c>
      <c r="G2601" s="580" t="s">
        <v>10214</v>
      </c>
      <c r="I2601" s="534" t="s">
        <v>10213</v>
      </c>
      <c r="J2601" t="s">
        <v>3464</v>
      </c>
    </row>
    <row r="2602" spans="1:10" customFormat="1" ht="102" x14ac:dyDescent="0.2">
      <c r="A2602" s="529" t="s">
        <v>10219</v>
      </c>
      <c r="B2602" s="530" t="s">
        <v>10217</v>
      </c>
      <c r="C2602" s="529" t="s">
        <v>8171</v>
      </c>
      <c r="D2602" s="581">
        <v>150</v>
      </c>
      <c r="F2602" s="581">
        <v>150</v>
      </c>
      <c r="G2602" s="580" t="s">
        <v>10218</v>
      </c>
      <c r="I2602" s="534" t="s">
        <v>10216</v>
      </c>
      <c r="J2602" t="s">
        <v>3468</v>
      </c>
    </row>
    <row r="2603" spans="1:10" customFormat="1" ht="76.5" x14ac:dyDescent="0.2">
      <c r="A2603" s="529" t="s">
        <v>10222</v>
      </c>
      <c r="B2603" s="530" t="s">
        <v>3470</v>
      </c>
      <c r="C2603" s="529" t="s">
        <v>8171</v>
      </c>
      <c r="D2603" s="581">
        <v>100</v>
      </c>
      <c r="F2603" s="581">
        <v>100</v>
      </c>
      <c r="G2603" s="580" t="s">
        <v>10221</v>
      </c>
      <c r="I2603" s="534" t="s">
        <v>10220</v>
      </c>
      <c r="J2603" t="s">
        <v>3472</v>
      </c>
    </row>
    <row r="2604" spans="1:10" customFormat="1" ht="114.75" x14ac:dyDescent="0.2">
      <c r="A2604" s="529" t="s">
        <v>10225</v>
      </c>
      <c r="B2604" s="530" t="s">
        <v>3474</v>
      </c>
      <c r="C2604" s="529" t="s">
        <v>8171</v>
      </c>
      <c r="D2604" s="581">
        <v>40</v>
      </c>
      <c r="F2604" s="581">
        <v>40</v>
      </c>
      <c r="G2604" s="580" t="s">
        <v>10224</v>
      </c>
      <c r="I2604" s="534" t="s">
        <v>10223</v>
      </c>
      <c r="J2604" t="s">
        <v>3476</v>
      </c>
    </row>
    <row r="2605" spans="1:10" customFormat="1" ht="76.5" x14ac:dyDescent="0.2">
      <c r="A2605" s="529" t="s">
        <v>10228</v>
      </c>
      <c r="B2605" s="530" t="s">
        <v>10227</v>
      </c>
      <c r="C2605" s="529" t="s">
        <v>8171</v>
      </c>
      <c r="D2605" s="581">
        <v>10</v>
      </c>
      <c r="F2605" s="581">
        <v>10</v>
      </c>
      <c r="G2605" s="580" t="s">
        <v>3479</v>
      </c>
      <c r="I2605" s="534" t="s">
        <v>10226</v>
      </c>
      <c r="J2605" t="s">
        <v>3480</v>
      </c>
    </row>
    <row r="2606" spans="1:10" customFormat="1" ht="63.75" x14ac:dyDescent="0.2">
      <c r="A2606" s="529" t="s">
        <v>10231</v>
      </c>
      <c r="B2606" s="530" t="s">
        <v>3482</v>
      </c>
      <c r="C2606" s="529" t="s">
        <v>8171</v>
      </c>
      <c r="D2606" s="581">
        <v>160</v>
      </c>
      <c r="F2606" s="581">
        <v>160</v>
      </c>
      <c r="G2606" s="580" t="s">
        <v>10230</v>
      </c>
      <c r="I2606" s="534" t="s">
        <v>10229</v>
      </c>
      <c r="J2606" t="s">
        <v>3484</v>
      </c>
    </row>
    <row r="2607" spans="1:10" customFormat="1" ht="51" x14ac:dyDescent="0.2">
      <c r="A2607" s="529" t="s">
        <v>10235</v>
      </c>
      <c r="B2607" s="530" t="s">
        <v>10233</v>
      </c>
      <c r="C2607" s="529" t="s">
        <v>8171</v>
      </c>
      <c r="D2607" s="581">
        <v>456</v>
      </c>
      <c r="F2607" s="581">
        <v>456</v>
      </c>
      <c r="G2607" s="580" t="s">
        <v>10234</v>
      </c>
      <c r="I2607" s="534" t="s">
        <v>10232</v>
      </c>
      <c r="J2607" t="s">
        <v>12394</v>
      </c>
    </row>
    <row r="2608" spans="1:10" customFormat="1" ht="178.5" x14ac:dyDescent="0.2">
      <c r="A2608" s="529" t="s">
        <v>10237</v>
      </c>
      <c r="B2608" s="530" t="s">
        <v>3492</v>
      </c>
      <c r="C2608" s="529" t="s">
        <v>8171</v>
      </c>
      <c r="D2608" s="581">
        <v>151.74</v>
      </c>
      <c r="F2608" s="581">
        <v>151.74</v>
      </c>
      <c r="G2608" s="580" t="s">
        <v>3493</v>
      </c>
      <c r="I2608" s="534" t="s">
        <v>10236</v>
      </c>
      <c r="J2608" t="s">
        <v>3494</v>
      </c>
    </row>
    <row r="2609" spans="1:10" customFormat="1" ht="165.75" x14ac:dyDescent="0.2">
      <c r="A2609" s="529" t="s">
        <v>10239</v>
      </c>
      <c r="B2609" s="530" t="s">
        <v>3496</v>
      </c>
      <c r="C2609" s="529" t="s">
        <v>8171</v>
      </c>
      <c r="D2609" s="581">
        <v>91.04</v>
      </c>
      <c r="F2609" s="581">
        <v>91.04</v>
      </c>
      <c r="G2609" s="580" t="s">
        <v>3497</v>
      </c>
      <c r="I2609" s="534" t="s">
        <v>10238</v>
      </c>
      <c r="J2609" t="s">
        <v>3498</v>
      </c>
    </row>
    <row r="2610" spans="1:10" customFormat="1" ht="89.25" x14ac:dyDescent="0.2">
      <c r="A2610" s="529" t="s">
        <v>10241</v>
      </c>
      <c r="B2610" s="530" t="s">
        <v>3500</v>
      </c>
      <c r="C2610" s="529" t="s">
        <v>8171</v>
      </c>
      <c r="D2610" s="581">
        <v>240.4</v>
      </c>
      <c r="F2610" s="581">
        <v>240.4</v>
      </c>
      <c r="G2610" s="580" t="s">
        <v>3501</v>
      </c>
      <c r="I2610" s="534" t="s">
        <v>10240</v>
      </c>
      <c r="J2610" t="s">
        <v>3502</v>
      </c>
    </row>
    <row r="2611" spans="1:10" customFormat="1" ht="102" x14ac:dyDescent="0.2">
      <c r="A2611" s="529" t="s">
        <v>10243</v>
      </c>
      <c r="B2611" s="530" t="s">
        <v>3504</v>
      </c>
      <c r="C2611" s="529" t="s">
        <v>8171</v>
      </c>
      <c r="D2611" s="581">
        <v>227.61</v>
      </c>
      <c r="F2611" s="581">
        <v>227.61</v>
      </c>
      <c r="G2611" s="580" t="s">
        <v>3505</v>
      </c>
      <c r="I2611" s="534" t="s">
        <v>10242</v>
      </c>
      <c r="J2611" t="s">
        <v>3506</v>
      </c>
    </row>
    <row r="2612" spans="1:10" customFormat="1" ht="102" x14ac:dyDescent="0.2">
      <c r="A2612" s="529" t="s">
        <v>10245</v>
      </c>
      <c r="B2612" s="530" t="s">
        <v>3508</v>
      </c>
      <c r="C2612" s="529" t="s">
        <v>8171</v>
      </c>
      <c r="D2612" s="581">
        <v>136.57</v>
      </c>
      <c r="F2612" s="581">
        <v>136.57</v>
      </c>
      <c r="G2612" s="580" t="s">
        <v>3509</v>
      </c>
      <c r="I2612" s="534" t="s">
        <v>10244</v>
      </c>
      <c r="J2612" t="s">
        <v>3510</v>
      </c>
    </row>
    <row r="2613" spans="1:10" customFormat="1" ht="114.75" x14ac:dyDescent="0.2">
      <c r="A2613" s="529" t="s">
        <v>10247</v>
      </c>
      <c r="B2613" s="530" t="s">
        <v>3512</v>
      </c>
      <c r="C2613" s="529" t="s">
        <v>8171</v>
      </c>
      <c r="D2613" s="581">
        <v>242.79</v>
      </c>
      <c r="F2613" s="581">
        <v>242.79</v>
      </c>
      <c r="G2613" s="580" t="s">
        <v>3513</v>
      </c>
      <c r="I2613" s="534" t="s">
        <v>10246</v>
      </c>
      <c r="J2613" t="s">
        <v>3514</v>
      </c>
    </row>
    <row r="2614" spans="1:10" customFormat="1" ht="114.75" x14ac:dyDescent="0.2">
      <c r="A2614" s="529" t="s">
        <v>10249</v>
      </c>
      <c r="B2614" s="530" t="s">
        <v>3516</v>
      </c>
      <c r="C2614" s="529" t="s">
        <v>8171</v>
      </c>
      <c r="D2614" s="581">
        <v>265.55</v>
      </c>
      <c r="F2614" s="581">
        <v>265.55</v>
      </c>
      <c r="G2614" s="580" t="s">
        <v>3517</v>
      </c>
      <c r="I2614" s="534" t="s">
        <v>10248</v>
      </c>
      <c r="J2614" t="s">
        <v>3518</v>
      </c>
    </row>
    <row r="2615" spans="1:10" customFormat="1" ht="51" x14ac:dyDescent="0.2">
      <c r="A2615" s="529" t="s">
        <v>10251</v>
      </c>
      <c r="B2615" s="530" t="s">
        <v>3520</v>
      </c>
      <c r="C2615" s="529" t="s">
        <v>8171</v>
      </c>
      <c r="D2615" s="581">
        <v>18.04</v>
      </c>
      <c r="F2615" s="581">
        <v>18.04</v>
      </c>
      <c r="G2615" s="580" t="s">
        <v>3521</v>
      </c>
      <c r="I2615" s="534" t="s">
        <v>10250</v>
      </c>
      <c r="J2615" t="s">
        <v>3522</v>
      </c>
    </row>
    <row r="2616" spans="1:10" customFormat="1" ht="127.5" x14ac:dyDescent="0.2">
      <c r="A2616" s="529" t="s">
        <v>10253</v>
      </c>
      <c r="B2616" s="530" t="s">
        <v>3524</v>
      </c>
      <c r="C2616" s="529" t="s">
        <v>8171</v>
      </c>
      <c r="D2616" s="581">
        <v>94.84</v>
      </c>
      <c r="F2616" s="581">
        <v>94.84</v>
      </c>
      <c r="G2616" s="580" t="s">
        <v>3525</v>
      </c>
      <c r="I2616" s="534" t="s">
        <v>10252</v>
      </c>
      <c r="J2616" t="s">
        <v>3526</v>
      </c>
    </row>
    <row r="2617" spans="1:10" customFormat="1" ht="127.5" x14ac:dyDescent="0.2">
      <c r="A2617" s="529" t="s">
        <v>10255</v>
      </c>
      <c r="B2617" s="530" t="s">
        <v>3531</v>
      </c>
      <c r="C2617" s="529" t="s">
        <v>8171</v>
      </c>
      <c r="D2617" s="581">
        <v>7.21</v>
      </c>
      <c r="F2617" s="581">
        <v>7.21</v>
      </c>
      <c r="G2617" s="580" t="s">
        <v>3532</v>
      </c>
      <c r="I2617" s="534" t="s">
        <v>10254</v>
      </c>
      <c r="J2617" t="s">
        <v>3533</v>
      </c>
    </row>
    <row r="2618" spans="1:10" customFormat="1" ht="140.25" x14ac:dyDescent="0.2">
      <c r="A2618" s="529" t="s">
        <v>10257</v>
      </c>
      <c r="B2618" s="530" t="s">
        <v>3535</v>
      </c>
      <c r="C2618" s="529" t="s">
        <v>8171</v>
      </c>
      <c r="D2618" s="581">
        <v>22.84</v>
      </c>
      <c r="F2618" s="581">
        <v>22.84</v>
      </c>
      <c r="G2618" s="580" t="s">
        <v>3536</v>
      </c>
      <c r="I2618" s="534" t="s">
        <v>10256</v>
      </c>
      <c r="J2618" t="s">
        <v>3537</v>
      </c>
    </row>
    <row r="2619" spans="1:10" customFormat="1" ht="153" x14ac:dyDescent="0.2">
      <c r="A2619" s="529" t="s">
        <v>10259</v>
      </c>
      <c r="B2619" s="530" t="s">
        <v>3539</v>
      </c>
      <c r="C2619" s="529" t="s">
        <v>8171</v>
      </c>
      <c r="D2619" s="581">
        <v>48.08</v>
      </c>
      <c r="F2619" s="581">
        <v>48.08</v>
      </c>
      <c r="G2619" s="580" t="s">
        <v>3540</v>
      </c>
      <c r="I2619" s="534" t="s">
        <v>10258</v>
      </c>
      <c r="J2619" t="s">
        <v>3541</v>
      </c>
    </row>
    <row r="2620" spans="1:10" customFormat="1" ht="102" x14ac:dyDescent="0.2">
      <c r="A2620" s="529" t="s">
        <v>10261</v>
      </c>
      <c r="B2620" s="530" t="s">
        <v>3543</v>
      </c>
      <c r="C2620" s="529" t="s">
        <v>8171</v>
      </c>
      <c r="D2620" s="581">
        <v>16.829999999999998</v>
      </c>
      <c r="F2620" s="581">
        <v>16.829999999999998</v>
      </c>
      <c r="G2620" s="580" t="s">
        <v>3544</v>
      </c>
      <c r="I2620" s="534" t="s">
        <v>10260</v>
      </c>
      <c r="J2620" t="s">
        <v>3545</v>
      </c>
    </row>
    <row r="2621" spans="1:10" customFormat="1" ht="127.5" x14ac:dyDescent="0.2">
      <c r="A2621" s="529" t="s">
        <v>10265</v>
      </c>
      <c r="B2621" s="530" t="s">
        <v>10263</v>
      </c>
      <c r="C2621" s="529" t="s">
        <v>8171</v>
      </c>
      <c r="D2621" s="581">
        <v>630</v>
      </c>
      <c r="F2621" s="581">
        <v>630</v>
      </c>
      <c r="G2621" s="580" t="s">
        <v>10264</v>
      </c>
      <c r="I2621" s="534" t="s">
        <v>10262</v>
      </c>
      <c r="J2621" t="s">
        <v>3549</v>
      </c>
    </row>
    <row r="2622" spans="1:10" customFormat="1" ht="114.75" x14ac:dyDescent="0.2">
      <c r="A2622" s="529" t="s">
        <v>10267</v>
      </c>
      <c r="B2622" s="530" t="s">
        <v>3551</v>
      </c>
      <c r="C2622" s="529" t="s">
        <v>8171</v>
      </c>
      <c r="D2622" s="581">
        <v>344.74</v>
      </c>
      <c r="F2622" s="581">
        <v>344.74</v>
      </c>
      <c r="G2622" s="580" t="s">
        <v>3552</v>
      </c>
      <c r="I2622" s="534" t="s">
        <v>10266</v>
      </c>
      <c r="J2622" t="s">
        <v>3553</v>
      </c>
    </row>
    <row r="2623" spans="1:10" customFormat="1" ht="127.5" x14ac:dyDescent="0.2">
      <c r="A2623" s="529" t="s">
        <v>10270</v>
      </c>
      <c r="B2623" s="530" t="s">
        <v>3555</v>
      </c>
      <c r="C2623" s="529" t="s">
        <v>8171</v>
      </c>
      <c r="D2623" s="581">
        <v>210</v>
      </c>
      <c r="F2623" s="581">
        <v>210</v>
      </c>
      <c r="G2623" s="580" t="s">
        <v>10269</v>
      </c>
      <c r="I2623" s="534" t="s">
        <v>10268</v>
      </c>
      <c r="J2623" t="s">
        <v>3557</v>
      </c>
    </row>
    <row r="2624" spans="1:10" customFormat="1" ht="127.5" x14ac:dyDescent="0.2">
      <c r="A2624" s="529" t="s">
        <v>10274</v>
      </c>
      <c r="B2624" s="530" t="s">
        <v>10272</v>
      </c>
      <c r="C2624" s="529" t="s">
        <v>8171</v>
      </c>
      <c r="D2624" s="581">
        <v>420</v>
      </c>
      <c r="F2624" s="581">
        <v>420</v>
      </c>
      <c r="G2624" s="580" t="s">
        <v>10273</v>
      </c>
      <c r="I2624" s="534" t="s">
        <v>10271</v>
      </c>
      <c r="J2624" t="s">
        <v>12395</v>
      </c>
    </row>
    <row r="2625" spans="1:10" customFormat="1" ht="165.75" x14ac:dyDescent="0.2">
      <c r="A2625" s="529" t="s">
        <v>10276</v>
      </c>
      <c r="B2625" s="530" t="s">
        <v>3559</v>
      </c>
      <c r="C2625" s="529" t="s">
        <v>8171</v>
      </c>
      <c r="D2625" s="581">
        <v>700</v>
      </c>
      <c r="F2625" s="581">
        <v>700</v>
      </c>
      <c r="G2625" s="580" t="s">
        <v>3560</v>
      </c>
      <c r="I2625" s="534" t="s">
        <v>10275</v>
      </c>
      <c r="J2625" t="s">
        <v>3561</v>
      </c>
    </row>
    <row r="2626" spans="1:10" customFormat="1" ht="140.25" x14ac:dyDescent="0.2">
      <c r="A2626" s="529" t="s">
        <v>10280</v>
      </c>
      <c r="B2626" s="530" t="s">
        <v>10278</v>
      </c>
      <c r="C2626" s="529" t="s">
        <v>8171</v>
      </c>
      <c r="D2626" s="581">
        <v>80</v>
      </c>
      <c r="F2626" s="581">
        <v>80</v>
      </c>
      <c r="G2626" s="580" t="s">
        <v>10279</v>
      </c>
      <c r="I2626" s="534" t="s">
        <v>10277</v>
      </c>
      <c r="J2626" t="s">
        <v>12396</v>
      </c>
    </row>
    <row r="2627" spans="1:10" customFormat="1" ht="140.25" x14ac:dyDescent="0.2">
      <c r="A2627" s="529" t="s">
        <v>10284</v>
      </c>
      <c r="B2627" s="530" t="s">
        <v>10282</v>
      </c>
      <c r="C2627" s="529" t="s">
        <v>8171</v>
      </c>
      <c r="D2627" s="581">
        <v>303</v>
      </c>
      <c r="F2627" s="581">
        <v>303</v>
      </c>
      <c r="G2627" s="580" t="s">
        <v>10283</v>
      </c>
      <c r="I2627" s="534" t="s">
        <v>10281</v>
      </c>
      <c r="J2627" t="s">
        <v>12397</v>
      </c>
    </row>
    <row r="2628" spans="1:10" customFormat="1" ht="140.25" x14ac:dyDescent="0.2">
      <c r="A2628" s="529" t="s">
        <v>10288</v>
      </c>
      <c r="B2628" s="530" t="s">
        <v>10286</v>
      </c>
      <c r="C2628" s="529" t="s">
        <v>8171</v>
      </c>
      <c r="D2628" s="581">
        <v>212</v>
      </c>
      <c r="F2628" s="581">
        <v>212</v>
      </c>
      <c r="G2628" s="580" t="s">
        <v>10287</v>
      </c>
      <c r="I2628" s="534" t="s">
        <v>10285</v>
      </c>
      <c r="J2628" t="s">
        <v>12398</v>
      </c>
    </row>
    <row r="2629" spans="1:10" customFormat="1" ht="140.25" x14ac:dyDescent="0.2">
      <c r="A2629" s="529" t="s">
        <v>10292</v>
      </c>
      <c r="B2629" s="530" t="s">
        <v>10290</v>
      </c>
      <c r="C2629" s="529" t="s">
        <v>8171</v>
      </c>
      <c r="D2629" s="581">
        <v>105</v>
      </c>
      <c r="F2629" s="581">
        <v>105</v>
      </c>
      <c r="G2629" s="580" t="s">
        <v>10291</v>
      </c>
      <c r="I2629" s="534" t="s">
        <v>10289</v>
      </c>
      <c r="J2629" t="s">
        <v>12399</v>
      </c>
    </row>
    <row r="2630" spans="1:10" customFormat="1" ht="267.75" x14ac:dyDescent="0.2">
      <c r="A2630" s="529" t="s">
        <v>10296</v>
      </c>
      <c r="B2630" s="530" t="s">
        <v>10294</v>
      </c>
      <c r="C2630" s="529" t="s">
        <v>8171</v>
      </c>
      <c r="D2630" s="581">
        <v>1593.32</v>
      </c>
      <c r="F2630" s="581">
        <v>1593.32</v>
      </c>
      <c r="G2630" s="580" t="s">
        <v>10295</v>
      </c>
      <c r="I2630" s="534" t="s">
        <v>10293</v>
      </c>
      <c r="J2630" t="s">
        <v>12400</v>
      </c>
    </row>
    <row r="2631" spans="1:10" customFormat="1" ht="267.75" x14ac:dyDescent="0.2">
      <c r="A2631" s="529" t="s">
        <v>10299</v>
      </c>
      <c r="B2631" s="530" t="s">
        <v>3598</v>
      </c>
      <c r="C2631" s="529" t="s">
        <v>8171</v>
      </c>
      <c r="D2631" s="581">
        <v>1490.45</v>
      </c>
      <c r="F2631" s="581">
        <v>1490.45</v>
      </c>
      <c r="G2631" s="580" t="s">
        <v>10298</v>
      </c>
      <c r="I2631" s="534" t="s">
        <v>10297</v>
      </c>
      <c r="J2631" t="s">
        <v>3600</v>
      </c>
    </row>
    <row r="2632" spans="1:10" customFormat="1" ht="267.75" x14ac:dyDescent="0.2">
      <c r="A2632" s="529" t="s">
        <v>10302</v>
      </c>
      <c r="B2632" s="530" t="s">
        <v>10301</v>
      </c>
      <c r="C2632" s="529" t="s">
        <v>8171</v>
      </c>
      <c r="D2632" s="581">
        <v>1088.03</v>
      </c>
      <c r="F2632" s="581">
        <v>1088.03</v>
      </c>
      <c r="G2632" s="580" t="s">
        <v>10295</v>
      </c>
      <c r="I2632" s="534" t="s">
        <v>10300</v>
      </c>
      <c r="J2632" t="s">
        <v>12401</v>
      </c>
    </row>
    <row r="2633" spans="1:10" customFormat="1" ht="267.75" x14ac:dyDescent="0.2">
      <c r="A2633" s="529" t="s">
        <v>10304</v>
      </c>
      <c r="B2633" s="530" t="s">
        <v>3602</v>
      </c>
      <c r="C2633" s="529" t="s">
        <v>8171</v>
      </c>
      <c r="D2633" s="581">
        <v>1245.7</v>
      </c>
      <c r="F2633" s="581">
        <v>1245.7</v>
      </c>
      <c r="G2633" s="580" t="s">
        <v>10298</v>
      </c>
      <c r="I2633" s="534" t="s">
        <v>10303</v>
      </c>
      <c r="J2633" t="s">
        <v>3603</v>
      </c>
    </row>
    <row r="2634" spans="1:10" customFormat="1" ht="267.75" x14ac:dyDescent="0.2">
      <c r="A2634" s="529" t="s">
        <v>10307</v>
      </c>
      <c r="B2634" s="530" t="s">
        <v>10306</v>
      </c>
      <c r="C2634" s="529" t="s">
        <v>8171</v>
      </c>
      <c r="D2634" s="581">
        <v>871.99</v>
      </c>
      <c r="F2634" s="581">
        <v>871.99</v>
      </c>
      <c r="G2634" s="580" t="s">
        <v>10295</v>
      </c>
      <c r="I2634" s="534" t="s">
        <v>10305</v>
      </c>
      <c r="J2634" t="s">
        <v>12402</v>
      </c>
    </row>
    <row r="2635" spans="1:10" customFormat="1" ht="267.75" x14ac:dyDescent="0.2">
      <c r="A2635" s="529" t="s">
        <v>10309</v>
      </c>
      <c r="B2635" s="530" t="s">
        <v>3605</v>
      </c>
      <c r="C2635" s="529" t="s">
        <v>8171</v>
      </c>
      <c r="D2635" s="581">
        <v>930.47</v>
      </c>
      <c r="F2635" s="581">
        <v>930.47</v>
      </c>
      <c r="G2635" s="580" t="s">
        <v>10298</v>
      </c>
      <c r="I2635" s="534" t="s">
        <v>10308</v>
      </c>
      <c r="J2635" t="s">
        <v>3606</v>
      </c>
    </row>
    <row r="2636" spans="1:10" customFormat="1" ht="267.75" x14ac:dyDescent="0.2">
      <c r="A2636" s="529" t="s">
        <v>10312</v>
      </c>
      <c r="B2636" s="530" t="s">
        <v>10311</v>
      </c>
      <c r="C2636" s="529" t="s">
        <v>8171</v>
      </c>
      <c r="D2636" s="581">
        <v>651.33000000000004</v>
      </c>
      <c r="F2636" s="581">
        <v>651.33000000000004</v>
      </c>
      <c r="G2636" s="580" t="s">
        <v>10295</v>
      </c>
      <c r="I2636" s="534" t="s">
        <v>10310</v>
      </c>
      <c r="J2636" t="s">
        <v>12403</v>
      </c>
    </row>
    <row r="2637" spans="1:10" customFormat="1" ht="267.75" x14ac:dyDescent="0.2">
      <c r="A2637" s="529" t="s">
        <v>10314</v>
      </c>
      <c r="B2637" s="530" t="s">
        <v>3608</v>
      </c>
      <c r="C2637" s="529" t="s">
        <v>8171</v>
      </c>
      <c r="D2637" s="581">
        <v>606.97</v>
      </c>
      <c r="F2637" s="581">
        <v>606.97</v>
      </c>
      <c r="G2637" s="580" t="s">
        <v>10298</v>
      </c>
      <c r="I2637" s="534" t="s">
        <v>10313</v>
      </c>
      <c r="J2637" t="s">
        <v>3609</v>
      </c>
    </row>
    <row r="2638" spans="1:10" customFormat="1" ht="267.75" x14ac:dyDescent="0.2">
      <c r="A2638" s="529" t="s">
        <v>10317</v>
      </c>
      <c r="B2638" s="530" t="s">
        <v>10316</v>
      </c>
      <c r="C2638" s="529" t="s">
        <v>8171</v>
      </c>
      <c r="D2638" s="581">
        <v>341.42579999999998</v>
      </c>
      <c r="F2638" s="581">
        <v>341.42579999999998</v>
      </c>
      <c r="G2638" s="580" t="s">
        <v>10298</v>
      </c>
      <c r="I2638" s="534" t="s">
        <v>10315</v>
      </c>
      <c r="J2638" t="s">
        <v>12404</v>
      </c>
    </row>
    <row r="2639" spans="1:10" customFormat="1" ht="267.75" x14ac:dyDescent="0.2">
      <c r="A2639" s="529" t="s">
        <v>10319</v>
      </c>
      <c r="B2639" s="530" t="s">
        <v>3611</v>
      </c>
      <c r="C2639" s="529" t="s">
        <v>8171</v>
      </c>
      <c r="D2639" s="581">
        <v>258.89999999999998</v>
      </c>
      <c r="F2639" s="581">
        <v>258.89999999999998</v>
      </c>
      <c r="G2639" s="580" t="s">
        <v>10298</v>
      </c>
      <c r="I2639" s="534" t="s">
        <v>10318</v>
      </c>
      <c r="J2639" t="s">
        <v>3613</v>
      </c>
    </row>
    <row r="2640" spans="1:10" customFormat="1" ht="267.75" x14ac:dyDescent="0.2">
      <c r="A2640" s="529" t="s">
        <v>10321</v>
      </c>
      <c r="B2640" s="530" t="s">
        <v>3615</v>
      </c>
      <c r="C2640" s="529" t="s">
        <v>8171</v>
      </c>
      <c r="D2640" s="581">
        <v>113.81</v>
      </c>
      <c r="F2640" s="581">
        <v>113.81</v>
      </c>
      <c r="G2640" s="580" t="s">
        <v>10298</v>
      </c>
      <c r="I2640" s="534" t="s">
        <v>10320</v>
      </c>
      <c r="J2640" t="s">
        <v>3616</v>
      </c>
    </row>
    <row r="2641" spans="1:10" customFormat="1" ht="318.75" x14ac:dyDescent="0.2">
      <c r="A2641" s="529" t="s">
        <v>10324</v>
      </c>
      <c r="B2641" s="530" t="s">
        <v>10323</v>
      </c>
      <c r="C2641" s="529" t="s">
        <v>8171</v>
      </c>
      <c r="D2641" s="581">
        <v>3641.87</v>
      </c>
      <c r="F2641" s="581">
        <v>3641.87</v>
      </c>
      <c r="G2641" s="580" t="s">
        <v>3623</v>
      </c>
      <c r="I2641" s="534" t="s">
        <v>10322</v>
      </c>
      <c r="J2641" t="s">
        <v>3624</v>
      </c>
    </row>
    <row r="2642" spans="1:10" customFormat="1" ht="318.75" x14ac:dyDescent="0.2">
      <c r="A2642" s="529" t="s">
        <v>10327</v>
      </c>
      <c r="B2642" s="530" t="s">
        <v>3626</v>
      </c>
      <c r="C2642" s="529" t="s">
        <v>8171</v>
      </c>
      <c r="D2642" s="581">
        <v>3368.73</v>
      </c>
      <c r="F2642" s="581">
        <v>3368.73</v>
      </c>
      <c r="G2642" s="580" t="s">
        <v>10326</v>
      </c>
      <c r="I2642" s="534" t="s">
        <v>10325</v>
      </c>
      <c r="J2642" t="s">
        <v>3627</v>
      </c>
    </row>
    <row r="2643" spans="1:10" customFormat="1" ht="318.75" x14ac:dyDescent="0.2">
      <c r="A2643" s="529" t="s">
        <v>10330</v>
      </c>
      <c r="B2643" s="530" t="s">
        <v>10329</v>
      </c>
      <c r="C2643" s="529" t="s">
        <v>8171</v>
      </c>
      <c r="D2643" s="581">
        <v>3168.5</v>
      </c>
      <c r="F2643" s="581">
        <v>3168.5</v>
      </c>
      <c r="G2643" s="580" t="s">
        <v>3630</v>
      </c>
      <c r="I2643" s="534" t="s">
        <v>10328</v>
      </c>
      <c r="J2643" t="s">
        <v>3631</v>
      </c>
    </row>
    <row r="2644" spans="1:10" customFormat="1" ht="318.75" x14ac:dyDescent="0.2">
      <c r="A2644" s="529" t="s">
        <v>10332</v>
      </c>
      <c r="B2644" s="530" t="s">
        <v>3633</v>
      </c>
      <c r="C2644" s="529" t="s">
        <v>8171</v>
      </c>
      <c r="D2644" s="581">
        <v>3147.69</v>
      </c>
      <c r="F2644" s="581">
        <v>3147.69</v>
      </c>
      <c r="G2644" s="580" t="s">
        <v>3634</v>
      </c>
      <c r="I2644" s="534" t="s">
        <v>10331</v>
      </c>
      <c r="J2644" t="s">
        <v>3635</v>
      </c>
    </row>
    <row r="2645" spans="1:10" customFormat="1" ht="318.75" x14ac:dyDescent="0.2">
      <c r="A2645" s="529" t="s">
        <v>10335</v>
      </c>
      <c r="B2645" s="530" t="s">
        <v>10334</v>
      </c>
      <c r="C2645" s="529" t="s">
        <v>8171</v>
      </c>
      <c r="D2645" s="581">
        <v>2802.45</v>
      </c>
      <c r="F2645" s="581">
        <v>2802.45</v>
      </c>
      <c r="G2645" s="580" t="s">
        <v>3630</v>
      </c>
      <c r="I2645" s="534" t="s">
        <v>10333</v>
      </c>
      <c r="J2645" t="s">
        <v>3638</v>
      </c>
    </row>
    <row r="2646" spans="1:10" customFormat="1" ht="318.75" x14ac:dyDescent="0.2">
      <c r="A2646" s="529" t="s">
        <v>10337</v>
      </c>
      <c r="B2646" s="530" t="s">
        <v>3640</v>
      </c>
      <c r="C2646" s="529" t="s">
        <v>8171</v>
      </c>
      <c r="D2646" s="581">
        <v>2986.54</v>
      </c>
      <c r="F2646" s="581">
        <v>2986.54</v>
      </c>
      <c r="G2646" s="580" t="s">
        <v>3619</v>
      </c>
      <c r="I2646" s="534" t="s">
        <v>10336</v>
      </c>
      <c r="J2646" t="s">
        <v>3641</v>
      </c>
    </row>
    <row r="2647" spans="1:10" customFormat="1" ht="318.75" x14ac:dyDescent="0.2">
      <c r="A2647" s="529" t="s">
        <v>10340</v>
      </c>
      <c r="B2647" s="530" t="s">
        <v>10339</v>
      </c>
      <c r="C2647" s="529" t="s">
        <v>8171</v>
      </c>
      <c r="D2647" s="581">
        <v>2831.41</v>
      </c>
      <c r="F2647" s="581">
        <v>2831.41</v>
      </c>
      <c r="G2647" s="580" t="s">
        <v>3630</v>
      </c>
      <c r="I2647" s="534" t="s">
        <v>10338</v>
      </c>
      <c r="J2647" t="s">
        <v>3644</v>
      </c>
    </row>
    <row r="2648" spans="1:10" customFormat="1" ht="318.75" x14ac:dyDescent="0.2">
      <c r="A2648" s="529" t="s">
        <v>10342</v>
      </c>
      <c r="B2648" s="530" t="s">
        <v>3646</v>
      </c>
      <c r="C2648" s="529" t="s">
        <v>8171</v>
      </c>
      <c r="D2648" s="581">
        <v>2950.59</v>
      </c>
      <c r="F2648" s="581">
        <v>2950.59</v>
      </c>
      <c r="G2648" s="580" t="s">
        <v>3619</v>
      </c>
      <c r="I2648" s="534" t="s">
        <v>10341</v>
      </c>
      <c r="J2648" t="s">
        <v>3647</v>
      </c>
    </row>
    <row r="2649" spans="1:10" customFormat="1" ht="318.75" x14ac:dyDescent="0.2">
      <c r="A2649" s="529" t="s">
        <v>10344</v>
      </c>
      <c r="B2649" s="530" t="s">
        <v>3649</v>
      </c>
      <c r="C2649" s="529" t="s">
        <v>8171</v>
      </c>
      <c r="D2649" s="581">
        <v>2622.45</v>
      </c>
      <c r="F2649" s="581">
        <v>2622.45</v>
      </c>
      <c r="G2649" s="580" t="s">
        <v>3619</v>
      </c>
      <c r="I2649" s="534" t="s">
        <v>10343</v>
      </c>
      <c r="J2649" t="s">
        <v>3650</v>
      </c>
    </row>
    <row r="2650" spans="1:10" customFormat="1" ht="318.75" x14ac:dyDescent="0.2">
      <c r="A2650" s="529" t="s">
        <v>10346</v>
      </c>
      <c r="B2650" s="530" t="s">
        <v>3652</v>
      </c>
      <c r="C2650" s="529" t="s">
        <v>8171</v>
      </c>
      <c r="D2650" s="581">
        <v>3277.68</v>
      </c>
      <c r="F2650" s="581">
        <v>3277.68</v>
      </c>
      <c r="G2650" s="580" t="s">
        <v>3619</v>
      </c>
      <c r="I2650" s="534" t="s">
        <v>10345</v>
      </c>
      <c r="J2650" t="s">
        <v>3653</v>
      </c>
    </row>
    <row r="2651" spans="1:10" customFormat="1" ht="318.75" x14ac:dyDescent="0.2">
      <c r="A2651" s="529" t="s">
        <v>10349</v>
      </c>
      <c r="B2651" s="530" t="s">
        <v>10348</v>
      </c>
      <c r="C2651" s="529" t="s">
        <v>8171</v>
      </c>
      <c r="D2651" s="581">
        <v>3122.45</v>
      </c>
      <c r="F2651" s="581">
        <v>3122.45</v>
      </c>
      <c r="G2651" s="580" t="s">
        <v>3656</v>
      </c>
      <c r="I2651" s="534" t="s">
        <v>10347</v>
      </c>
      <c r="J2651" t="s">
        <v>3657</v>
      </c>
    </row>
    <row r="2652" spans="1:10" customFormat="1" ht="318.75" x14ac:dyDescent="0.2">
      <c r="A2652" s="529" t="s">
        <v>10351</v>
      </c>
      <c r="B2652" s="530" t="s">
        <v>3659</v>
      </c>
      <c r="C2652" s="529" t="s">
        <v>8171</v>
      </c>
      <c r="D2652" s="581">
        <v>3186.64</v>
      </c>
      <c r="F2652" s="581">
        <v>3186.64</v>
      </c>
      <c r="G2652" s="580" t="s">
        <v>3619</v>
      </c>
      <c r="I2652" s="534" t="s">
        <v>10350</v>
      </c>
      <c r="J2652" t="s">
        <v>3660</v>
      </c>
    </row>
    <row r="2653" spans="1:10" customFormat="1" ht="318.75" x14ac:dyDescent="0.2">
      <c r="A2653" s="529" t="s">
        <v>10354</v>
      </c>
      <c r="B2653" s="530" t="s">
        <v>10353</v>
      </c>
      <c r="C2653" s="529" t="s">
        <v>8171</v>
      </c>
      <c r="D2653" s="581">
        <v>2731.41</v>
      </c>
      <c r="F2653" s="581">
        <v>2731.41</v>
      </c>
      <c r="G2653" s="580" t="s">
        <v>3656</v>
      </c>
      <c r="I2653" s="534" t="s">
        <v>10352</v>
      </c>
      <c r="J2653" t="s">
        <v>3663</v>
      </c>
    </row>
    <row r="2654" spans="1:10" customFormat="1" ht="318.75" x14ac:dyDescent="0.2">
      <c r="A2654" s="529" t="s">
        <v>10356</v>
      </c>
      <c r="B2654" s="530" t="s">
        <v>3665</v>
      </c>
      <c r="C2654" s="529" t="s">
        <v>8171</v>
      </c>
      <c r="D2654" s="581">
        <v>2731.4</v>
      </c>
      <c r="F2654" s="581">
        <v>2731.4</v>
      </c>
      <c r="G2654" s="580" t="s">
        <v>3619</v>
      </c>
      <c r="I2654" s="534" t="s">
        <v>10355</v>
      </c>
      <c r="J2654" t="s">
        <v>3666</v>
      </c>
    </row>
    <row r="2655" spans="1:10" customFormat="1" ht="318.75" x14ac:dyDescent="0.2">
      <c r="A2655" s="529" t="s">
        <v>10358</v>
      </c>
      <c r="B2655" s="530" t="s">
        <v>3668</v>
      </c>
      <c r="C2655" s="529" t="s">
        <v>8171</v>
      </c>
      <c r="D2655" s="581">
        <v>2206.17</v>
      </c>
      <c r="F2655" s="581">
        <v>2206.17</v>
      </c>
      <c r="G2655" s="580" t="s">
        <v>3669</v>
      </c>
      <c r="I2655" s="534" t="s">
        <v>10357</v>
      </c>
      <c r="J2655" t="s">
        <v>3670</v>
      </c>
    </row>
    <row r="2656" spans="1:10" customFormat="1" ht="318.75" x14ac:dyDescent="0.2">
      <c r="A2656" s="529" t="s">
        <v>10360</v>
      </c>
      <c r="B2656" s="530" t="s">
        <v>3672</v>
      </c>
      <c r="C2656" s="529" t="s">
        <v>8171</v>
      </c>
      <c r="D2656" s="581">
        <v>2370.27</v>
      </c>
      <c r="F2656" s="581">
        <v>2370.27</v>
      </c>
      <c r="G2656" s="580" t="s">
        <v>3619</v>
      </c>
      <c r="I2656" s="534" t="s">
        <v>10359</v>
      </c>
      <c r="J2656" t="s">
        <v>3673</v>
      </c>
    </row>
    <row r="2657" spans="1:10" customFormat="1" ht="318.75" x14ac:dyDescent="0.2">
      <c r="A2657" s="529" t="s">
        <v>10363</v>
      </c>
      <c r="B2657" s="530" t="s">
        <v>10362</v>
      </c>
      <c r="C2657" s="529" t="s">
        <v>8171</v>
      </c>
      <c r="D2657" s="581">
        <v>2001.08</v>
      </c>
      <c r="F2657" s="581">
        <v>2001.08</v>
      </c>
      <c r="G2657" s="580" t="s">
        <v>3619</v>
      </c>
      <c r="I2657" s="534" t="s">
        <v>10361</v>
      </c>
      <c r="J2657" t="s">
        <v>3676</v>
      </c>
    </row>
    <row r="2658" spans="1:10" customFormat="1" ht="318.75" x14ac:dyDescent="0.2">
      <c r="A2658" s="529" t="s">
        <v>10365</v>
      </c>
      <c r="B2658" s="530" t="s">
        <v>3678</v>
      </c>
      <c r="C2658" s="529" t="s">
        <v>8171</v>
      </c>
      <c r="D2658" s="581">
        <v>2922.45</v>
      </c>
      <c r="F2658" s="581">
        <v>2922.45</v>
      </c>
      <c r="G2658" s="580" t="s">
        <v>3619</v>
      </c>
      <c r="I2658" s="534" t="s">
        <v>10364</v>
      </c>
      <c r="J2658" t="s">
        <v>3679</v>
      </c>
    </row>
    <row r="2659" spans="1:10" customFormat="1" ht="318.75" x14ac:dyDescent="0.2">
      <c r="A2659" s="529" t="s">
        <v>10367</v>
      </c>
      <c r="B2659" s="530" t="s">
        <v>3681</v>
      </c>
      <c r="C2659" s="529" t="s">
        <v>8171</v>
      </c>
      <c r="D2659" s="581">
        <v>2649.31</v>
      </c>
      <c r="F2659" s="581">
        <v>2649.31</v>
      </c>
      <c r="G2659" s="580" t="s">
        <v>3619</v>
      </c>
      <c r="I2659" s="534" t="s">
        <v>10366</v>
      </c>
      <c r="J2659" t="s">
        <v>3682</v>
      </c>
    </row>
    <row r="2660" spans="1:10" customFormat="1" ht="318.75" x14ac:dyDescent="0.2">
      <c r="A2660" s="529" t="s">
        <v>10369</v>
      </c>
      <c r="B2660" s="530" t="s">
        <v>3684</v>
      </c>
      <c r="C2660" s="529" t="s">
        <v>8171</v>
      </c>
      <c r="D2660" s="581">
        <v>2039.6</v>
      </c>
      <c r="F2660" s="581">
        <v>2039.6</v>
      </c>
      <c r="G2660" s="580" t="s">
        <v>3619</v>
      </c>
      <c r="I2660" s="534" t="s">
        <v>10368</v>
      </c>
      <c r="J2660" t="s">
        <v>3685</v>
      </c>
    </row>
    <row r="2661" spans="1:10" customFormat="1" ht="318.75" x14ac:dyDescent="0.2">
      <c r="A2661" s="529" t="s">
        <v>10371</v>
      </c>
      <c r="B2661" s="530" t="s">
        <v>3687</v>
      </c>
      <c r="C2661" s="529" t="s">
        <v>8171</v>
      </c>
      <c r="D2661" s="581">
        <v>1780</v>
      </c>
      <c r="F2661" s="581">
        <v>1780</v>
      </c>
      <c r="G2661" s="580" t="s">
        <v>3619</v>
      </c>
      <c r="I2661" s="534" t="s">
        <v>10370</v>
      </c>
      <c r="J2661" t="s">
        <v>3688</v>
      </c>
    </row>
    <row r="2662" spans="1:10" customFormat="1" ht="318.75" x14ac:dyDescent="0.2">
      <c r="A2662" s="529" t="s">
        <v>10373</v>
      </c>
      <c r="B2662" s="530" t="s">
        <v>3690</v>
      </c>
      <c r="C2662" s="529" t="s">
        <v>8171</v>
      </c>
      <c r="D2662" s="581">
        <v>1736</v>
      </c>
      <c r="F2662" s="581">
        <v>1736</v>
      </c>
      <c r="G2662" s="580" t="s">
        <v>3619</v>
      </c>
      <c r="I2662" s="534" t="s">
        <v>10372</v>
      </c>
      <c r="J2662" t="s">
        <v>3691</v>
      </c>
    </row>
    <row r="2663" spans="1:10" customFormat="1" ht="318.75" x14ac:dyDescent="0.2">
      <c r="A2663" s="529" t="s">
        <v>10375</v>
      </c>
      <c r="B2663" s="530" t="s">
        <v>3693</v>
      </c>
      <c r="C2663" s="529" t="s">
        <v>8171</v>
      </c>
      <c r="D2663" s="581">
        <v>1388</v>
      </c>
      <c r="F2663" s="581">
        <v>1388</v>
      </c>
      <c r="G2663" s="580" t="s">
        <v>3619</v>
      </c>
      <c r="I2663" s="534" t="s">
        <v>10374</v>
      </c>
      <c r="J2663" t="s">
        <v>3694</v>
      </c>
    </row>
    <row r="2664" spans="1:10" customFormat="1" ht="216.75" x14ac:dyDescent="0.2">
      <c r="A2664" s="529" t="s">
        <v>10377</v>
      </c>
      <c r="B2664" s="530" t="s">
        <v>3699</v>
      </c>
      <c r="C2664" s="529" t="s">
        <v>8171</v>
      </c>
      <c r="D2664" s="581">
        <v>1413.96</v>
      </c>
      <c r="F2664" s="581">
        <v>1413.96</v>
      </c>
      <c r="G2664" s="580" t="s">
        <v>3700</v>
      </c>
      <c r="I2664" s="534" t="s">
        <v>10376</v>
      </c>
      <c r="J2664" t="s">
        <v>3701</v>
      </c>
    </row>
    <row r="2665" spans="1:10" customFormat="1" ht="216.75" x14ac:dyDescent="0.2">
      <c r="A2665" s="529" t="s">
        <v>10379</v>
      </c>
      <c r="B2665" s="530" t="s">
        <v>3703</v>
      </c>
      <c r="C2665" s="529" t="s">
        <v>8171</v>
      </c>
      <c r="D2665" s="581">
        <v>1060.47</v>
      </c>
      <c r="F2665" s="581">
        <v>1060.47</v>
      </c>
      <c r="G2665" s="580" t="s">
        <v>3704</v>
      </c>
      <c r="I2665" s="534" t="s">
        <v>10378</v>
      </c>
      <c r="J2665" t="s">
        <v>3705</v>
      </c>
    </row>
    <row r="2666" spans="1:10" customFormat="1" ht="216.75" x14ac:dyDescent="0.2">
      <c r="A2666" s="529" t="s">
        <v>10381</v>
      </c>
      <c r="B2666" s="530" t="s">
        <v>3707</v>
      </c>
      <c r="C2666" s="529" t="s">
        <v>8171</v>
      </c>
      <c r="D2666" s="581">
        <v>585.58000000000004</v>
      </c>
      <c r="F2666" s="581">
        <v>585.58000000000004</v>
      </c>
      <c r="G2666" s="580" t="s">
        <v>3704</v>
      </c>
      <c r="I2666" s="534" t="s">
        <v>10380</v>
      </c>
      <c r="J2666" t="s">
        <v>3708</v>
      </c>
    </row>
    <row r="2667" spans="1:10" customFormat="1" ht="204" x14ac:dyDescent="0.2">
      <c r="A2667" s="529" t="s">
        <v>10383</v>
      </c>
      <c r="B2667" s="530" t="s">
        <v>3710</v>
      </c>
      <c r="C2667" s="529" t="s">
        <v>8171</v>
      </c>
      <c r="D2667" s="581">
        <v>110.59</v>
      </c>
      <c r="F2667" s="581">
        <v>110.59</v>
      </c>
      <c r="G2667" s="580" t="s">
        <v>3711</v>
      </c>
      <c r="I2667" s="534" t="s">
        <v>10382</v>
      </c>
      <c r="J2667" t="s">
        <v>3712</v>
      </c>
    </row>
    <row r="2668" spans="1:10" customFormat="1" ht="204" x14ac:dyDescent="0.2">
      <c r="A2668" s="529" t="s">
        <v>10385</v>
      </c>
      <c r="B2668" s="530" t="s">
        <v>3714</v>
      </c>
      <c r="C2668" s="529" t="s">
        <v>8171</v>
      </c>
      <c r="D2668" s="581">
        <v>160.27000000000001</v>
      </c>
      <c r="F2668" s="581">
        <v>160.27000000000001</v>
      </c>
      <c r="G2668" s="580" t="s">
        <v>3715</v>
      </c>
      <c r="I2668" s="534" t="s">
        <v>10384</v>
      </c>
      <c r="J2668" t="s">
        <v>3716</v>
      </c>
    </row>
    <row r="2669" spans="1:10" customFormat="1" ht="76.5" x14ac:dyDescent="0.2">
      <c r="A2669" s="529" t="s">
        <v>10387</v>
      </c>
      <c r="B2669" s="530" t="s">
        <v>3718</v>
      </c>
      <c r="C2669" s="529" t="s">
        <v>8171</v>
      </c>
      <c r="D2669" s="581">
        <v>24.2</v>
      </c>
      <c r="F2669" s="581">
        <v>24.2</v>
      </c>
      <c r="G2669" s="580" t="s">
        <v>3719</v>
      </c>
      <c r="I2669" s="534" t="s">
        <v>10386</v>
      </c>
      <c r="J2669" t="s">
        <v>3720</v>
      </c>
    </row>
    <row r="2670" spans="1:10" customFormat="1" ht="76.5" x14ac:dyDescent="0.2">
      <c r="A2670" s="529" t="s">
        <v>10389</v>
      </c>
      <c r="B2670" s="530" t="s">
        <v>3722</v>
      </c>
      <c r="C2670" s="529" t="s">
        <v>8171</v>
      </c>
      <c r="D2670" s="581">
        <v>41.47</v>
      </c>
      <c r="F2670" s="581">
        <v>41.47</v>
      </c>
      <c r="G2670" s="580" t="s">
        <v>3723</v>
      </c>
      <c r="I2670" s="534" t="s">
        <v>10388</v>
      </c>
      <c r="J2670" t="s">
        <v>3724</v>
      </c>
    </row>
    <row r="2671" spans="1:10" customFormat="1" ht="242.25" x14ac:dyDescent="0.2">
      <c r="A2671" s="529" t="s">
        <v>10391</v>
      </c>
      <c r="B2671" s="530" t="s">
        <v>3729</v>
      </c>
      <c r="C2671" s="529" t="s">
        <v>8171</v>
      </c>
      <c r="D2671" s="581">
        <v>20.73</v>
      </c>
      <c r="F2671" s="581">
        <v>20.73</v>
      </c>
      <c r="G2671" s="580" t="s">
        <v>3730</v>
      </c>
      <c r="I2671" s="534" t="s">
        <v>10390</v>
      </c>
      <c r="J2671" t="s">
        <v>3731</v>
      </c>
    </row>
    <row r="2672" spans="1:10" customFormat="1" ht="306" x14ac:dyDescent="0.2">
      <c r="A2672" s="529" t="s">
        <v>10393</v>
      </c>
      <c r="B2672" s="530" t="s">
        <v>3733</v>
      </c>
      <c r="C2672" s="529" t="s">
        <v>8171</v>
      </c>
      <c r="D2672" s="581">
        <v>301.04000000000002</v>
      </c>
      <c r="F2672" s="581">
        <v>301.04000000000002</v>
      </c>
      <c r="G2672" s="580" t="s">
        <v>3734</v>
      </c>
      <c r="I2672" s="534" t="s">
        <v>10392</v>
      </c>
      <c r="J2672" t="s">
        <v>3735</v>
      </c>
    </row>
    <row r="2673" spans="1:10" customFormat="1" ht="318.75" x14ac:dyDescent="0.2">
      <c r="A2673" s="529" t="s">
        <v>10395</v>
      </c>
      <c r="B2673" s="530" t="s">
        <v>3737</v>
      </c>
      <c r="C2673" s="529" t="s">
        <v>8171</v>
      </c>
      <c r="D2673" s="581">
        <v>342.2</v>
      </c>
      <c r="F2673" s="581">
        <v>342.2</v>
      </c>
      <c r="G2673" s="580" t="s">
        <v>3738</v>
      </c>
      <c r="I2673" s="534" t="s">
        <v>10394</v>
      </c>
      <c r="J2673" t="s">
        <v>3739</v>
      </c>
    </row>
    <row r="2674" spans="1:10" customFormat="1" ht="306" x14ac:dyDescent="0.2">
      <c r="A2674" s="529" t="s">
        <v>10397</v>
      </c>
      <c r="B2674" s="530" t="s">
        <v>3741</v>
      </c>
      <c r="C2674" s="529" t="s">
        <v>8171</v>
      </c>
      <c r="D2674" s="581">
        <v>340.97</v>
      </c>
      <c r="F2674" s="581">
        <v>340.97</v>
      </c>
      <c r="G2674" s="580" t="s">
        <v>3742</v>
      </c>
      <c r="I2674" s="534" t="s">
        <v>10396</v>
      </c>
      <c r="J2674" t="s">
        <v>3743</v>
      </c>
    </row>
    <row r="2675" spans="1:10" customFormat="1" ht="318.75" x14ac:dyDescent="0.2">
      <c r="A2675" s="529" t="s">
        <v>10399</v>
      </c>
      <c r="B2675" s="530" t="s">
        <v>3745</v>
      </c>
      <c r="C2675" s="529" t="s">
        <v>8171</v>
      </c>
      <c r="D2675" s="581">
        <v>409.77</v>
      </c>
      <c r="F2675" s="581">
        <v>409.77</v>
      </c>
      <c r="G2675" s="580" t="s">
        <v>3746</v>
      </c>
      <c r="I2675" s="534" t="s">
        <v>10398</v>
      </c>
      <c r="J2675" t="s">
        <v>3747</v>
      </c>
    </row>
    <row r="2676" spans="1:10" customFormat="1" ht="38.25" x14ac:dyDescent="0.2">
      <c r="A2676" s="529" t="s">
        <v>10403</v>
      </c>
      <c r="B2676" s="530" t="s">
        <v>10401</v>
      </c>
      <c r="C2676" s="529" t="s">
        <v>8171</v>
      </c>
      <c r="D2676" s="581">
        <v>1000</v>
      </c>
      <c r="F2676" s="581">
        <v>1000</v>
      </c>
      <c r="G2676" s="580" t="s">
        <v>10402</v>
      </c>
      <c r="I2676" s="534" t="s">
        <v>10400</v>
      </c>
      <c r="J2676" t="s">
        <v>12405</v>
      </c>
    </row>
    <row r="2677" spans="1:10" customFormat="1" ht="25.5" x14ac:dyDescent="0.2">
      <c r="A2677" s="529" t="s">
        <v>10406</v>
      </c>
      <c r="B2677" s="530" t="s">
        <v>10405</v>
      </c>
      <c r="C2677" s="529" t="s">
        <v>8171</v>
      </c>
      <c r="D2677" s="581">
        <v>500</v>
      </c>
      <c r="F2677" s="581">
        <v>500</v>
      </c>
      <c r="G2677" s="580" t="s">
        <v>10405</v>
      </c>
      <c r="I2677" s="534" t="s">
        <v>10404</v>
      </c>
      <c r="J2677" t="s">
        <v>12406</v>
      </c>
    </row>
    <row r="2678" spans="1:10" customFormat="1" ht="165.75" x14ac:dyDescent="0.2">
      <c r="A2678" s="529" t="s">
        <v>10409</v>
      </c>
      <c r="B2678" s="530" t="s">
        <v>3761</v>
      </c>
      <c r="C2678" s="529" t="s">
        <v>8171</v>
      </c>
      <c r="D2678" s="581">
        <v>611.16</v>
      </c>
      <c r="F2678" s="581">
        <v>611.16</v>
      </c>
      <c r="G2678" s="580" t="s">
        <v>10408</v>
      </c>
      <c r="I2678" s="534" t="s">
        <v>10407</v>
      </c>
      <c r="J2678" t="s">
        <v>3762</v>
      </c>
    </row>
    <row r="2679" spans="1:10" customFormat="1" ht="165.75" x14ac:dyDescent="0.2">
      <c r="A2679" s="529" t="s">
        <v>10411</v>
      </c>
      <c r="B2679" s="530" t="s">
        <v>3764</v>
      </c>
      <c r="C2679" s="529" t="s">
        <v>8171</v>
      </c>
      <c r="D2679" s="581">
        <v>517.13</v>
      </c>
      <c r="F2679" s="581">
        <v>517.13</v>
      </c>
      <c r="G2679" s="580" t="s">
        <v>10408</v>
      </c>
      <c r="I2679" s="534" t="s">
        <v>10410</v>
      </c>
      <c r="J2679" t="s">
        <v>3765</v>
      </c>
    </row>
    <row r="2680" spans="1:10" customFormat="1" ht="165.75" x14ac:dyDescent="0.2">
      <c r="A2680" s="529" t="s">
        <v>10413</v>
      </c>
      <c r="B2680" s="530" t="s">
        <v>3767</v>
      </c>
      <c r="C2680" s="529" t="s">
        <v>8171</v>
      </c>
      <c r="D2680" s="581">
        <v>323.20999999999998</v>
      </c>
      <c r="F2680" s="581">
        <v>323.20999999999998</v>
      </c>
      <c r="G2680" s="580" t="s">
        <v>10408</v>
      </c>
      <c r="I2680" s="534" t="s">
        <v>10412</v>
      </c>
      <c r="J2680" t="s">
        <v>3768</v>
      </c>
    </row>
    <row r="2681" spans="1:10" customFormat="1" ht="165.75" x14ac:dyDescent="0.2">
      <c r="A2681" s="529" t="s">
        <v>10415</v>
      </c>
      <c r="B2681" s="530" t="s">
        <v>3770</v>
      </c>
      <c r="C2681" s="529" t="s">
        <v>8171</v>
      </c>
      <c r="D2681" s="581">
        <v>182.17</v>
      </c>
      <c r="F2681" s="581">
        <v>182.17</v>
      </c>
      <c r="G2681" s="580" t="s">
        <v>10408</v>
      </c>
      <c r="I2681" s="534" t="s">
        <v>10414</v>
      </c>
      <c r="J2681" t="s">
        <v>3771</v>
      </c>
    </row>
    <row r="2682" spans="1:10" customFormat="1" ht="165.75" x14ac:dyDescent="0.2">
      <c r="A2682" s="529" t="s">
        <v>10417</v>
      </c>
      <c r="B2682" s="530" t="s">
        <v>3773</v>
      </c>
      <c r="C2682" s="529" t="s">
        <v>8171</v>
      </c>
      <c r="D2682" s="581">
        <v>111.12</v>
      </c>
      <c r="F2682" s="581">
        <v>111.12</v>
      </c>
      <c r="G2682" s="580" t="s">
        <v>10408</v>
      </c>
      <c r="I2682" s="534" t="s">
        <v>10416</v>
      </c>
      <c r="J2682" t="s">
        <v>3774</v>
      </c>
    </row>
    <row r="2683" spans="1:10" customFormat="1" ht="76.5" x14ac:dyDescent="0.2">
      <c r="A2683" s="529" t="s">
        <v>10419</v>
      </c>
      <c r="B2683" s="530" t="s">
        <v>3776</v>
      </c>
      <c r="C2683" s="529" t="s">
        <v>8171</v>
      </c>
      <c r="D2683" s="581">
        <v>294.89</v>
      </c>
      <c r="F2683" s="581">
        <v>294.89</v>
      </c>
      <c r="G2683" s="580" t="s">
        <v>3777</v>
      </c>
      <c r="I2683" s="534" t="s">
        <v>10418</v>
      </c>
      <c r="J2683" t="s">
        <v>3778</v>
      </c>
    </row>
    <row r="2684" spans="1:10" customFormat="1" ht="76.5" x14ac:dyDescent="0.2">
      <c r="A2684" s="529" t="s">
        <v>10421</v>
      </c>
      <c r="B2684" s="530" t="s">
        <v>3780</v>
      </c>
      <c r="C2684" s="529" t="s">
        <v>8171</v>
      </c>
      <c r="D2684" s="581">
        <v>134.62</v>
      </c>
      <c r="F2684" s="581">
        <v>134.62</v>
      </c>
      <c r="G2684" s="580" t="s">
        <v>3781</v>
      </c>
      <c r="I2684" s="534" t="s">
        <v>10420</v>
      </c>
      <c r="J2684" t="s">
        <v>3782</v>
      </c>
    </row>
    <row r="2685" spans="1:10" customFormat="1" ht="204" x14ac:dyDescent="0.2">
      <c r="A2685" s="529" t="s">
        <v>10423</v>
      </c>
      <c r="B2685" s="530" t="s">
        <v>3784</v>
      </c>
      <c r="C2685" s="529" t="s">
        <v>8171</v>
      </c>
      <c r="D2685" s="581">
        <v>176.29</v>
      </c>
      <c r="F2685" s="581">
        <v>176.29</v>
      </c>
      <c r="G2685" s="580" t="s">
        <v>3785</v>
      </c>
      <c r="I2685" s="534" t="s">
        <v>10422</v>
      </c>
      <c r="J2685" t="s">
        <v>3786</v>
      </c>
    </row>
    <row r="2686" spans="1:10" customFormat="1" ht="204" x14ac:dyDescent="0.2">
      <c r="A2686" s="529" t="s">
        <v>10425</v>
      </c>
      <c r="B2686" s="530" t="s">
        <v>3788</v>
      </c>
      <c r="C2686" s="529" t="s">
        <v>8171</v>
      </c>
      <c r="D2686" s="581">
        <v>141.04</v>
      </c>
      <c r="F2686" s="581">
        <v>141.04</v>
      </c>
      <c r="G2686" s="580" t="s">
        <v>3789</v>
      </c>
      <c r="I2686" s="534" t="s">
        <v>10424</v>
      </c>
      <c r="J2686" t="s">
        <v>3790</v>
      </c>
    </row>
    <row r="2687" spans="1:10" customFormat="1" ht="204" x14ac:dyDescent="0.2">
      <c r="A2687" s="529" t="s">
        <v>10427</v>
      </c>
      <c r="B2687" s="530" t="s">
        <v>3792</v>
      </c>
      <c r="C2687" s="529" t="s">
        <v>8171</v>
      </c>
      <c r="D2687" s="581">
        <v>119.88</v>
      </c>
      <c r="F2687" s="581">
        <v>119.88</v>
      </c>
      <c r="G2687" s="580" t="s">
        <v>3793</v>
      </c>
      <c r="I2687" s="534" t="s">
        <v>10426</v>
      </c>
      <c r="J2687" t="s">
        <v>3794</v>
      </c>
    </row>
    <row r="2688" spans="1:10" customFormat="1" ht="204" x14ac:dyDescent="0.2">
      <c r="A2688" s="529" t="s">
        <v>10429</v>
      </c>
      <c r="B2688" s="530" t="s">
        <v>3796</v>
      </c>
      <c r="C2688" s="529" t="s">
        <v>8171</v>
      </c>
      <c r="D2688" s="581">
        <v>69.45</v>
      </c>
      <c r="F2688" s="581">
        <v>69.45</v>
      </c>
      <c r="G2688" s="580" t="s">
        <v>3797</v>
      </c>
      <c r="I2688" s="534" t="s">
        <v>10428</v>
      </c>
      <c r="J2688" t="s">
        <v>3798</v>
      </c>
    </row>
    <row r="2689" spans="1:10" customFormat="1" ht="140.25" x14ac:dyDescent="0.2">
      <c r="A2689" s="529" t="s">
        <v>10431</v>
      </c>
      <c r="B2689" s="530" t="s">
        <v>3800</v>
      </c>
      <c r="C2689" s="529" t="s">
        <v>8171</v>
      </c>
      <c r="D2689" s="581">
        <v>120.24</v>
      </c>
      <c r="F2689" s="581">
        <v>120.24</v>
      </c>
      <c r="G2689" s="580" t="s">
        <v>3801</v>
      </c>
      <c r="I2689" s="534" t="s">
        <v>10430</v>
      </c>
      <c r="J2689" t="s">
        <v>3802</v>
      </c>
    </row>
    <row r="2690" spans="1:10" customFormat="1" ht="140.25" x14ac:dyDescent="0.2">
      <c r="A2690" s="529" t="s">
        <v>10433</v>
      </c>
      <c r="B2690" s="530" t="s">
        <v>3804</v>
      </c>
      <c r="C2690" s="529" t="s">
        <v>8171</v>
      </c>
      <c r="D2690" s="581">
        <v>75.150000000000006</v>
      </c>
      <c r="F2690" s="581">
        <v>75.150000000000006</v>
      </c>
      <c r="G2690" s="580" t="s">
        <v>3805</v>
      </c>
      <c r="I2690" s="534" t="s">
        <v>10432</v>
      </c>
      <c r="J2690" t="s">
        <v>3806</v>
      </c>
    </row>
    <row r="2691" spans="1:10" customFormat="1" ht="63.75" x14ac:dyDescent="0.2">
      <c r="A2691" s="529" t="s">
        <v>10435</v>
      </c>
      <c r="B2691" s="530" t="s">
        <v>3808</v>
      </c>
      <c r="C2691" s="529" t="s">
        <v>8171</v>
      </c>
      <c r="D2691" s="581">
        <v>114.86</v>
      </c>
      <c r="F2691" s="581">
        <v>114.86</v>
      </c>
      <c r="G2691" s="580" t="s">
        <v>3809</v>
      </c>
      <c r="I2691" s="534" t="s">
        <v>10434</v>
      </c>
      <c r="J2691" t="s">
        <v>3810</v>
      </c>
    </row>
    <row r="2692" spans="1:10" customFormat="1" ht="51" x14ac:dyDescent="0.2">
      <c r="A2692" s="529" t="s">
        <v>10439</v>
      </c>
      <c r="B2692" s="530" t="s">
        <v>10437</v>
      </c>
      <c r="C2692" s="529" t="s">
        <v>8171</v>
      </c>
      <c r="D2692" s="581">
        <v>35.75</v>
      </c>
      <c r="F2692" s="581">
        <v>35.75</v>
      </c>
      <c r="G2692" s="580" t="s">
        <v>10438</v>
      </c>
      <c r="I2692" s="534" t="s">
        <v>10436</v>
      </c>
      <c r="J2692" t="s">
        <v>3814</v>
      </c>
    </row>
    <row r="2693" spans="1:10" customFormat="1" ht="127.5" x14ac:dyDescent="0.2">
      <c r="A2693" s="529" t="s">
        <v>10441</v>
      </c>
      <c r="B2693" s="530" t="s">
        <v>3816</v>
      </c>
      <c r="C2693" s="529" t="s">
        <v>8171</v>
      </c>
      <c r="D2693" s="581">
        <v>527.79999999999995</v>
      </c>
      <c r="F2693" s="581">
        <v>527.79999999999995</v>
      </c>
      <c r="G2693" s="580" t="s">
        <v>3817</v>
      </c>
      <c r="I2693" s="534" t="s">
        <v>10440</v>
      </c>
      <c r="J2693" t="s">
        <v>3818</v>
      </c>
    </row>
    <row r="2694" spans="1:10" customFormat="1" ht="153" x14ac:dyDescent="0.2">
      <c r="A2694" s="529" t="s">
        <v>10445</v>
      </c>
      <c r="B2694" s="530" t="s">
        <v>10443</v>
      </c>
      <c r="C2694" s="529" t="s">
        <v>8171</v>
      </c>
      <c r="D2694" s="581">
        <v>38</v>
      </c>
      <c r="F2694" s="581">
        <v>38</v>
      </c>
      <c r="G2694" s="580" t="s">
        <v>10444</v>
      </c>
      <c r="I2694" s="534" t="s">
        <v>10442</v>
      </c>
      <c r="J2694" t="s">
        <v>12407</v>
      </c>
    </row>
    <row r="2695" spans="1:10" customFormat="1" ht="89.25" x14ac:dyDescent="0.2">
      <c r="A2695" s="529" t="s">
        <v>10447</v>
      </c>
      <c r="B2695" s="530" t="s">
        <v>3823</v>
      </c>
      <c r="C2695" s="529" t="s">
        <v>8171</v>
      </c>
      <c r="D2695" s="581">
        <v>213.7</v>
      </c>
      <c r="F2695" s="581">
        <v>213.7</v>
      </c>
      <c r="G2695" s="580" t="s">
        <v>3824</v>
      </c>
      <c r="I2695" s="534" t="s">
        <v>10446</v>
      </c>
      <c r="J2695" t="s">
        <v>3825</v>
      </c>
    </row>
    <row r="2696" spans="1:10" customFormat="1" ht="89.25" x14ac:dyDescent="0.2">
      <c r="A2696" s="529" t="s">
        <v>10449</v>
      </c>
      <c r="B2696" s="530" t="s">
        <v>3827</v>
      </c>
      <c r="C2696" s="529" t="s">
        <v>8171</v>
      </c>
      <c r="D2696" s="581">
        <v>170.95</v>
      </c>
      <c r="F2696" s="581">
        <v>170.95</v>
      </c>
      <c r="G2696" s="580" t="s">
        <v>3824</v>
      </c>
      <c r="I2696" s="534" t="s">
        <v>10448</v>
      </c>
      <c r="J2696" t="s">
        <v>3828</v>
      </c>
    </row>
    <row r="2697" spans="1:10" customFormat="1" ht="89.25" x14ac:dyDescent="0.2">
      <c r="A2697" s="529" t="s">
        <v>10451</v>
      </c>
      <c r="B2697" s="530" t="s">
        <v>3830</v>
      </c>
      <c r="C2697" s="529" t="s">
        <v>8171</v>
      </c>
      <c r="D2697" s="581">
        <v>145.31</v>
      </c>
      <c r="F2697" s="581">
        <v>145.31</v>
      </c>
      <c r="G2697" s="580" t="s">
        <v>3824</v>
      </c>
      <c r="I2697" s="534" t="s">
        <v>10450</v>
      </c>
      <c r="J2697" t="s">
        <v>3831</v>
      </c>
    </row>
    <row r="2698" spans="1:10" customFormat="1" ht="89.25" x14ac:dyDescent="0.2">
      <c r="A2698" s="529" t="s">
        <v>10453</v>
      </c>
      <c r="B2698" s="530" t="s">
        <v>3833</v>
      </c>
      <c r="C2698" s="529" t="s">
        <v>8171</v>
      </c>
      <c r="D2698" s="581">
        <v>89.75</v>
      </c>
      <c r="F2698" s="581">
        <v>89.75</v>
      </c>
      <c r="G2698" s="580" t="s">
        <v>3834</v>
      </c>
      <c r="I2698" s="534" t="s">
        <v>10452</v>
      </c>
      <c r="J2698" t="s">
        <v>3835</v>
      </c>
    </row>
    <row r="2699" spans="1:10" customFormat="1" ht="89.25" x14ac:dyDescent="0.2">
      <c r="A2699" s="529" t="s">
        <v>10455</v>
      </c>
      <c r="B2699" s="530" t="s">
        <v>3837</v>
      </c>
      <c r="C2699" s="529" t="s">
        <v>8171</v>
      </c>
      <c r="D2699" s="581">
        <v>56.63</v>
      </c>
      <c r="F2699" s="581">
        <v>56.63</v>
      </c>
      <c r="G2699" s="580" t="s">
        <v>3824</v>
      </c>
      <c r="I2699" s="534" t="s">
        <v>10454</v>
      </c>
      <c r="J2699" t="s">
        <v>3838</v>
      </c>
    </row>
    <row r="2700" spans="1:10" customFormat="1" ht="89.25" x14ac:dyDescent="0.2">
      <c r="A2700" s="529" t="s">
        <v>10457</v>
      </c>
      <c r="B2700" s="530" t="s">
        <v>3840</v>
      </c>
      <c r="C2700" s="529" t="s">
        <v>8171</v>
      </c>
      <c r="D2700" s="581">
        <v>21.37</v>
      </c>
      <c r="F2700" s="581">
        <v>21.37</v>
      </c>
      <c r="G2700" s="580" t="s">
        <v>3824</v>
      </c>
      <c r="I2700" s="534" t="s">
        <v>10456</v>
      </c>
      <c r="J2700" t="s">
        <v>3841</v>
      </c>
    </row>
    <row r="2701" spans="1:10" customFormat="1" ht="89.25" x14ac:dyDescent="0.2">
      <c r="A2701" s="529" t="s">
        <v>10459</v>
      </c>
      <c r="B2701" s="530" t="s">
        <v>3843</v>
      </c>
      <c r="C2701" s="529" t="s">
        <v>8171</v>
      </c>
      <c r="D2701" s="581">
        <v>293.83</v>
      </c>
      <c r="F2701" s="581">
        <v>293.83</v>
      </c>
      <c r="G2701" s="580" t="s">
        <v>3824</v>
      </c>
      <c r="I2701" s="534" t="s">
        <v>10458</v>
      </c>
      <c r="J2701" t="s">
        <v>3844</v>
      </c>
    </row>
    <row r="2702" spans="1:10" customFormat="1" ht="89.25" x14ac:dyDescent="0.2">
      <c r="A2702" s="529" t="s">
        <v>10461</v>
      </c>
      <c r="B2702" s="530" t="s">
        <v>3846</v>
      </c>
      <c r="C2702" s="529" t="s">
        <v>8171</v>
      </c>
      <c r="D2702" s="581">
        <v>213.7</v>
      </c>
      <c r="F2702" s="581">
        <v>213.7</v>
      </c>
      <c r="G2702" s="580" t="s">
        <v>3824</v>
      </c>
      <c r="I2702" s="534" t="s">
        <v>10460</v>
      </c>
      <c r="J2702" t="s">
        <v>3847</v>
      </c>
    </row>
    <row r="2703" spans="1:10" customFormat="1" ht="89.25" x14ac:dyDescent="0.2">
      <c r="A2703" s="529" t="s">
        <v>10463</v>
      </c>
      <c r="B2703" s="530" t="s">
        <v>3849</v>
      </c>
      <c r="C2703" s="529" t="s">
        <v>8171</v>
      </c>
      <c r="D2703" s="581">
        <v>192.32</v>
      </c>
      <c r="F2703" s="581">
        <v>192.32</v>
      </c>
      <c r="G2703" s="580" t="s">
        <v>3824</v>
      </c>
      <c r="I2703" s="534" t="s">
        <v>10462</v>
      </c>
      <c r="J2703" t="s">
        <v>3850</v>
      </c>
    </row>
    <row r="2704" spans="1:10" customFormat="1" ht="89.25" x14ac:dyDescent="0.2">
      <c r="A2704" s="529" t="s">
        <v>10465</v>
      </c>
      <c r="B2704" s="530" t="s">
        <v>3852</v>
      </c>
      <c r="C2704" s="529" t="s">
        <v>8171</v>
      </c>
      <c r="D2704" s="581">
        <v>106.85</v>
      </c>
      <c r="F2704" s="581">
        <v>106.85</v>
      </c>
      <c r="G2704" s="580" t="s">
        <v>3824</v>
      </c>
      <c r="I2704" s="534" t="s">
        <v>10464</v>
      </c>
      <c r="J2704" t="s">
        <v>3853</v>
      </c>
    </row>
    <row r="2705" spans="1:10" customFormat="1" ht="114.75" x14ac:dyDescent="0.2">
      <c r="A2705" s="529" t="s">
        <v>10467</v>
      </c>
      <c r="B2705" s="530" t="s">
        <v>3875</v>
      </c>
      <c r="C2705" s="529" t="s">
        <v>8171</v>
      </c>
      <c r="D2705" s="581">
        <v>93.49</v>
      </c>
      <c r="F2705" s="581">
        <v>93.49</v>
      </c>
      <c r="G2705" s="580" t="s">
        <v>3876</v>
      </c>
      <c r="I2705" s="534" t="s">
        <v>10466</v>
      </c>
      <c r="J2705" t="s">
        <v>3877</v>
      </c>
    </row>
    <row r="2706" spans="1:10" customFormat="1" ht="114.75" x14ac:dyDescent="0.2">
      <c r="A2706" s="529" t="s">
        <v>10469</v>
      </c>
      <c r="B2706" s="530" t="s">
        <v>3879</v>
      </c>
      <c r="C2706" s="529" t="s">
        <v>8171</v>
      </c>
      <c r="D2706" s="581">
        <v>117.53</v>
      </c>
      <c r="F2706" s="581">
        <v>117.53</v>
      </c>
      <c r="G2706" s="580" t="s">
        <v>3880</v>
      </c>
      <c r="I2706" s="534" t="s">
        <v>10468</v>
      </c>
      <c r="J2706" t="s">
        <v>3881</v>
      </c>
    </row>
    <row r="2707" spans="1:10" customFormat="1" ht="51" x14ac:dyDescent="0.2">
      <c r="A2707" s="529" t="s">
        <v>10471</v>
      </c>
      <c r="B2707" s="530" t="s">
        <v>3883</v>
      </c>
      <c r="C2707" s="529" t="s">
        <v>8171</v>
      </c>
      <c r="D2707" s="581">
        <v>347.25</v>
      </c>
      <c r="F2707" s="581">
        <v>347.25</v>
      </c>
      <c r="G2707" s="580" t="s">
        <v>3884</v>
      </c>
      <c r="I2707" s="534" t="s">
        <v>10470</v>
      </c>
      <c r="J2707" t="s">
        <v>3885</v>
      </c>
    </row>
    <row r="2708" spans="1:10" customFormat="1" ht="51" x14ac:dyDescent="0.2">
      <c r="A2708" s="529" t="s">
        <v>10474</v>
      </c>
      <c r="B2708" s="530" t="s">
        <v>3887</v>
      </c>
      <c r="C2708" s="529" t="s">
        <v>8171</v>
      </c>
      <c r="D2708" s="581">
        <v>507.52</v>
      </c>
      <c r="F2708" s="581">
        <v>507.52</v>
      </c>
      <c r="G2708" s="580" t="s">
        <v>10473</v>
      </c>
      <c r="I2708" s="534" t="s">
        <v>10472</v>
      </c>
      <c r="J2708" t="s">
        <v>3889</v>
      </c>
    </row>
    <row r="2709" spans="1:10" customFormat="1" ht="63.75" x14ac:dyDescent="0.2">
      <c r="A2709" s="529" t="s">
        <v>10476</v>
      </c>
      <c r="B2709" s="530" t="s">
        <v>3891</v>
      </c>
      <c r="C2709" s="529" t="s">
        <v>8171</v>
      </c>
      <c r="D2709" s="581">
        <v>130.88999999999999</v>
      </c>
      <c r="F2709" s="581">
        <v>130.88999999999999</v>
      </c>
      <c r="G2709" s="580" t="s">
        <v>3892</v>
      </c>
      <c r="I2709" s="534" t="s">
        <v>10475</v>
      </c>
      <c r="J2709" t="s">
        <v>3893</v>
      </c>
    </row>
    <row r="2710" spans="1:10" customFormat="1" ht="38.25" x14ac:dyDescent="0.2">
      <c r="A2710" s="529" t="s">
        <v>10478</v>
      </c>
      <c r="B2710" s="530" t="s">
        <v>3895</v>
      </c>
      <c r="C2710" s="529" t="s">
        <v>725</v>
      </c>
      <c r="D2710" s="581">
        <v>1.44</v>
      </c>
      <c r="F2710" s="581">
        <v>1.44</v>
      </c>
      <c r="G2710" s="580" t="s">
        <v>3896</v>
      </c>
      <c r="I2710" s="534" t="s">
        <v>10477</v>
      </c>
      <c r="J2710" t="s">
        <v>3897</v>
      </c>
    </row>
    <row r="2711" spans="1:10" customFormat="1" ht="51" x14ac:dyDescent="0.2">
      <c r="A2711" s="529" t="s">
        <v>10482</v>
      </c>
      <c r="B2711" s="530" t="s">
        <v>10480</v>
      </c>
      <c r="C2711" s="529" t="s">
        <v>8171</v>
      </c>
      <c r="D2711" s="581">
        <v>145</v>
      </c>
      <c r="F2711" s="581">
        <v>145</v>
      </c>
      <c r="G2711" s="580" t="s">
        <v>10481</v>
      </c>
      <c r="I2711" s="534" t="s">
        <v>10479</v>
      </c>
      <c r="J2711" t="s">
        <v>3901</v>
      </c>
    </row>
    <row r="2712" spans="1:10" customFormat="1" ht="204" x14ac:dyDescent="0.2">
      <c r="A2712" s="529" t="s">
        <v>10484</v>
      </c>
      <c r="B2712" s="530" t="s">
        <v>3903</v>
      </c>
      <c r="C2712" s="529" t="s">
        <v>8171</v>
      </c>
      <c r="D2712" s="581">
        <v>400.68</v>
      </c>
      <c r="F2712" s="581">
        <v>400.68</v>
      </c>
      <c r="G2712" s="580" t="s">
        <v>3904</v>
      </c>
      <c r="I2712" s="534" t="s">
        <v>10483</v>
      </c>
      <c r="J2712" t="s">
        <v>3905</v>
      </c>
    </row>
    <row r="2713" spans="1:10" customFormat="1" ht="204" x14ac:dyDescent="0.2">
      <c r="A2713" s="529" t="s">
        <v>10486</v>
      </c>
      <c r="B2713" s="530" t="s">
        <v>3907</v>
      </c>
      <c r="C2713" s="529" t="s">
        <v>8171</v>
      </c>
      <c r="D2713" s="581">
        <v>480.81</v>
      </c>
      <c r="F2713" s="581">
        <v>480.81</v>
      </c>
      <c r="G2713" s="580" t="s">
        <v>3908</v>
      </c>
      <c r="I2713" s="534" t="s">
        <v>10485</v>
      </c>
      <c r="J2713" t="s">
        <v>3909</v>
      </c>
    </row>
    <row r="2714" spans="1:10" customFormat="1" ht="140.25" x14ac:dyDescent="0.2">
      <c r="A2714" s="529" t="s">
        <v>10488</v>
      </c>
      <c r="B2714" s="530" t="s">
        <v>3911</v>
      </c>
      <c r="C2714" s="529" t="s">
        <v>8171</v>
      </c>
      <c r="D2714" s="581">
        <v>320.54000000000002</v>
      </c>
      <c r="F2714" s="581">
        <v>320.54000000000002</v>
      </c>
      <c r="G2714" s="580" t="s">
        <v>3912</v>
      </c>
      <c r="I2714" s="534" t="s">
        <v>10487</v>
      </c>
      <c r="J2714" t="s">
        <v>3913</v>
      </c>
    </row>
    <row r="2715" spans="1:10" customFormat="1" ht="140.25" x14ac:dyDescent="0.2">
      <c r="A2715" s="529" t="s">
        <v>10490</v>
      </c>
      <c r="B2715" s="530" t="s">
        <v>3915</v>
      </c>
      <c r="C2715" s="529" t="s">
        <v>8171</v>
      </c>
      <c r="D2715" s="581">
        <v>400.68</v>
      </c>
      <c r="F2715" s="581">
        <v>400.68</v>
      </c>
      <c r="G2715" s="580" t="s">
        <v>3916</v>
      </c>
      <c r="I2715" s="534" t="s">
        <v>10489</v>
      </c>
      <c r="J2715" t="s">
        <v>3917</v>
      </c>
    </row>
    <row r="2716" spans="1:10" customFormat="1" ht="140.25" x14ac:dyDescent="0.2">
      <c r="A2716" s="529" t="s">
        <v>10494</v>
      </c>
      <c r="B2716" s="530" t="s">
        <v>10492</v>
      </c>
      <c r="C2716" s="529" t="s">
        <v>8171</v>
      </c>
      <c r="D2716" s="581">
        <v>160.27000000000001</v>
      </c>
      <c r="F2716" s="581">
        <v>160.27000000000001</v>
      </c>
      <c r="G2716" s="580" t="s">
        <v>10493</v>
      </c>
      <c r="I2716" s="534" t="s">
        <v>10491</v>
      </c>
      <c r="J2716" t="s">
        <v>12408</v>
      </c>
    </row>
    <row r="2717" spans="1:10" customFormat="1" ht="89.25" x14ac:dyDescent="0.2">
      <c r="A2717" s="529" t="s">
        <v>10496</v>
      </c>
      <c r="B2717" s="530" t="s">
        <v>3919</v>
      </c>
      <c r="C2717" s="529" t="s">
        <v>8171</v>
      </c>
      <c r="D2717" s="581">
        <v>133.56</v>
      </c>
      <c r="F2717" s="581">
        <v>133.56</v>
      </c>
      <c r="G2717" s="580" t="s">
        <v>3920</v>
      </c>
      <c r="I2717" s="534" t="s">
        <v>10495</v>
      </c>
      <c r="J2717" t="s">
        <v>3921</v>
      </c>
    </row>
    <row r="2718" spans="1:10" customFormat="1" ht="89.25" x14ac:dyDescent="0.2">
      <c r="A2718" s="529" t="s">
        <v>10498</v>
      </c>
      <c r="B2718" s="530" t="s">
        <v>3923</v>
      </c>
      <c r="C2718" s="529" t="s">
        <v>8171</v>
      </c>
      <c r="D2718" s="581">
        <v>384.65</v>
      </c>
      <c r="F2718" s="581">
        <v>384.65</v>
      </c>
      <c r="G2718" s="580" t="s">
        <v>3924</v>
      </c>
      <c r="I2718" s="534" t="s">
        <v>10497</v>
      </c>
      <c r="J2718" t="s">
        <v>3925</v>
      </c>
    </row>
    <row r="2719" spans="1:10" customFormat="1" ht="102" x14ac:dyDescent="0.2">
      <c r="A2719" s="529" t="s">
        <v>10500</v>
      </c>
      <c r="B2719" s="530" t="s">
        <v>3927</v>
      </c>
      <c r="C2719" s="529" t="s">
        <v>8171</v>
      </c>
      <c r="D2719" s="581">
        <v>200.34</v>
      </c>
      <c r="F2719" s="581">
        <v>200.34</v>
      </c>
      <c r="G2719" s="580" t="s">
        <v>3928</v>
      </c>
      <c r="I2719" s="534" t="s">
        <v>10499</v>
      </c>
      <c r="J2719" t="s">
        <v>3929</v>
      </c>
    </row>
    <row r="2720" spans="1:10" customFormat="1" ht="89.25" x14ac:dyDescent="0.2">
      <c r="A2720" s="529" t="s">
        <v>10502</v>
      </c>
      <c r="B2720" s="530" t="s">
        <v>3931</v>
      </c>
      <c r="C2720" s="529" t="s">
        <v>8171</v>
      </c>
      <c r="D2720" s="581">
        <v>467.46</v>
      </c>
      <c r="F2720" s="581">
        <v>467.46</v>
      </c>
      <c r="G2720" s="580" t="s">
        <v>3932</v>
      </c>
      <c r="I2720" s="534" t="s">
        <v>10501</v>
      </c>
      <c r="J2720" t="s">
        <v>3933</v>
      </c>
    </row>
    <row r="2721" spans="1:10" customFormat="1" ht="89.25" x14ac:dyDescent="0.2">
      <c r="A2721" s="529" t="s">
        <v>10504</v>
      </c>
      <c r="B2721" s="530" t="s">
        <v>3935</v>
      </c>
      <c r="C2721" s="529" t="s">
        <v>8171</v>
      </c>
      <c r="D2721" s="581">
        <v>90.82</v>
      </c>
      <c r="F2721" s="581">
        <v>90.82</v>
      </c>
      <c r="G2721" s="580" t="s">
        <v>3936</v>
      </c>
      <c r="I2721" s="534" t="s">
        <v>10503</v>
      </c>
      <c r="J2721" t="s">
        <v>3937</v>
      </c>
    </row>
    <row r="2722" spans="1:10" customFormat="1" ht="51" x14ac:dyDescent="0.2">
      <c r="A2722" s="529" t="s">
        <v>10506</v>
      </c>
      <c r="B2722" s="530" t="s">
        <v>3939</v>
      </c>
      <c r="C2722" s="529" t="s">
        <v>8171</v>
      </c>
      <c r="D2722" s="581">
        <v>13.35</v>
      </c>
      <c r="F2722" s="581">
        <v>13.35</v>
      </c>
      <c r="G2722" s="580" t="s">
        <v>3940</v>
      </c>
      <c r="I2722" s="534" t="s">
        <v>10505</v>
      </c>
      <c r="J2722" t="s">
        <v>3941</v>
      </c>
    </row>
    <row r="2723" spans="1:10" customFormat="1" ht="63.75" x14ac:dyDescent="0.2">
      <c r="A2723" s="529" t="s">
        <v>10508</v>
      </c>
      <c r="B2723" s="530" t="s">
        <v>3943</v>
      </c>
      <c r="C2723" s="529" t="s">
        <v>8171</v>
      </c>
      <c r="D2723" s="581">
        <v>37.39</v>
      </c>
      <c r="F2723" s="581">
        <v>37.39</v>
      </c>
      <c r="G2723" s="580" t="s">
        <v>3944</v>
      </c>
      <c r="I2723" s="534" t="s">
        <v>10507</v>
      </c>
      <c r="J2723" t="s">
        <v>3945</v>
      </c>
    </row>
    <row r="2724" spans="1:10" customFormat="1" ht="63.75" x14ac:dyDescent="0.2">
      <c r="A2724" s="529" t="s">
        <v>10510</v>
      </c>
      <c r="B2724" s="530" t="s">
        <v>3947</v>
      </c>
      <c r="C2724" s="529" t="s">
        <v>8171</v>
      </c>
      <c r="D2724" s="581">
        <v>186.98</v>
      </c>
      <c r="F2724" s="581">
        <v>186.98</v>
      </c>
      <c r="G2724" s="580" t="s">
        <v>3948</v>
      </c>
      <c r="I2724" s="534" t="s">
        <v>10509</v>
      </c>
      <c r="J2724" t="s">
        <v>3949</v>
      </c>
    </row>
    <row r="2725" spans="1:10" customFormat="1" ht="242.25" x14ac:dyDescent="0.2">
      <c r="A2725" s="529" t="s">
        <v>10512</v>
      </c>
      <c r="B2725" s="530" t="s">
        <v>3951</v>
      </c>
      <c r="C2725" s="529" t="s">
        <v>8171</v>
      </c>
      <c r="D2725" s="581">
        <v>250</v>
      </c>
      <c r="F2725" s="581">
        <v>250</v>
      </c>
      <c r="G2725" s="580" t="s">
        <v>3952</v>
      </c>
      <c r="I2725" s="534" t="s">
        <v>10511</v>
      </c>
      <c r="J2725" t="s">
        <v>3953</v>
      </c>
    </row>
    <row r="2726" spans="1:10" customFormat="1" ht="242.25" x14ac:dyDescent="0.2">
      <c r="A2726" s="529" t="s">
        <v>10514</v>
      </c>
      <c r="B2726" s="530" t="s">
        <v>3955</v>
      </c>
      <c r="C2726" s="529" t="s">
        <v>8171</v>
      </c>
      <c r="D2726" s="581">
        <v>200</v>
      </c>
      <c r="F2726" s="581">
        <v>200</v>
      </c>
      <c r="G2726" s="580" t="s">
        <v>3952</v>
      </c>
      <c r="I2726" s="534" t="s">
        <v>10513</v>
      </c>
      <c r="J2726" t="s">
        <v>3956</v>
      </c>
    </row>
    <row r="2727" spans="1:10" customFormat="1" ht="76.5" x14ac:dyDescent="0.2">
      <c r="A2727" s="529" t="s">
        <v>10516</v>
      </c>
      <c r="B2727" s="530" t="s">
        <v>3958</v>
      </c>
      <c r="C2727" s="529" t="s">
        <v>8171</v>
      </c>
      <c r="D2727" s="581">
        <v>133.56</v>
      </c>
      <c r="F2727" s="581">
        <v>133.56</v>
      </c>
      <c r="G2727" s="580" t="s">
        <v>3959</v>
      </c>
      <c r="I2727" s="534" t="s">
        <v>10515</v>
      </c>
      <c r="J2727" t="s">
        <v>3960</v>
      </c>
    </row>
    <row r="2728" spans="1:10" customFormat="1" ht="51" x14ac:dyDescent="0.2">
      <c r="A2728" s="529" t="s">
        <v>10518</v>
      </c>
      <c r="B2728" s="530" t="s">
        <v>3962</v>
      </c>
      <c r="C2728" s="529" t="s">
        <v>8171</v>
      </c>
      <c r="D2728" s="581">
        <v>331.22</v>
      </c>
      <c r="F2728" s="581">
        <v>331.22</v>
      </c>
      <c r="G2728" s="580" t="s">
        <v>3963</v>
      </c>
      <c r="I2728" s="534" t="s">
        <v>10517</v>
      </c>
      <c r="J2728" t="s">
        <v>3964</v>
      </c>
    </row>
    <row r="2729" spans="1:10" customFormat="1" ht="178.5" x14ac:dyDescent="0.2">
      <c r="A2729" s="529" t="s">
        <v>10520</v>
      </c>
      <c r="B2729" s="530" t="s">
        <v>3966</v>
      </c>
      <c r="C2729" s="529" t="s">
        <v>8171</v>
      </c>
      <c r="D2729" s="581">
        <v>1495.85</v>
      </c>
      <c r="F2729" s="581">
        <v>1495.85</v>
      </c>
      <c r="G2729" s="580" t="s">
        <v>3967</v>
      </c>
      <c r="I2729" s="534" t="s">
        <v>10519</v>
      </c>
      <c r="J2729" t="s">
        <v>3968</v>
      </c>
    </row>
    <row r="2730" spans="1:10" customFormat="1" ht="178.5" x14ac:dyDescent="0.2">
      <c r="A2730" s="529" t="s">
        <v>10522</v>
      </c>
      <c r="B2730" s="530" t="s">
        <v>3970</v>
      </c>
      <c r="C2730" s="529" t="s">
        <v>8171</v>
      </c>
      <c r="D2730" s="581">
        <v>1335.58</v>
      </c>
      <c r="F2730" s="581">
        <v>1335.58</v>
      </c>
      <c r="G2730" s="580" t="s">
        <v>3967</v>
      </c>
      <c r="I2730" s="534" t="s">
        <v>10521</v>
      </c>
      <c r="J2730" t="s">
        <v>3971</v>
      </c>
    </row>
    <row r="2731" spans="1:10" customFormat="1" ht="178.5" x14ac:dyDescent="0.2">
      <c r="A2731" s="529" t="s">
        <v>10524</v>
      </c>
      <c r="B2731" s="530" t="s">
        <v>3973</v>
      </c>
      <c r="C2731" s="529" t="s">
        <v>8171</v>
      </c>
      <c r="D2731" s="581">
        <v>1044.43</v>
      </c>
      <c r="F2731" s="581">
        <v>1044.43</v>
      </c>
      <c r="G2731" s="580" t="s">
        <v>3974</v>
      </c>
      <c r="I2731" s="534" t="s">
        <v>10523</v>
      </c>
      <c r="J2731" t="s">
        <v>3975</v>
      </c>
    </row>
    <row r="2732" spans="1:10" customFormat="1" ht="178.5" x14ac:dyDescent="0.2">
      <c r="A2732" s="529" t="s">
        <v>10526</v>
      </c>
      <c r="B2732" s="530" t="s">
        <v>3977</v>
      </c>
      <c r="C2732" s="529" t="s">
        <v>8171</v>
      </c>
      <c r="D2732" s="581">
        <v>1271.48</v>
      </c>
      <c r="F2732" s="581">
        <v>1271.48</v>
      </c>
      <c r="G2732" s="580" t="s">
        <v>3978</v>
      </c>
      <c r="I2732" s="534" t="s">
        <v>10525</v>
      </c>
      <c r="J2732" t="s">
        <v>3979</v>
      </c>
    </row>
    <row r="2733" spans="1:10" customFormat="1" ht="127.5" x14ac:dyDescent="0.2">
      <c r="A2733" s="529" t="s">
        <v>10528</v>
      </c>
      <c r="B2733" s="530" t="s">
        <v>3981</v>
      </c>
      <c r="C2733" s="529" t="s">
        <v>8171</v>
      </c>
      <c r="D2733" s="581">
        <v>416.7</v>
      </c>
      <c r="F2733" s="581">
        <v>416.7</v>
      </c>
      <c r="G2733" s="580" t="s">
        <v>3982</v>
      </c>
      <c r="I2733" s="534" t="s">
        <v>10527</v>
      </c>
      <c r="J2733" t="s">
        <v>3983</v>
      </c>
    </row>
    <row r="2734" spans="1:10" customFormat="1" ht="102" x14ac:dyDescent="0.2">
      <c r="A2734" s="529" t="s">
        <v>10530</v>
      </c>
      <c r="B2734" s="530" t="s">
        <v>3985</v>
      </c>
      <c r="C2734" s="529" t="s">
        <v>8171</v>
      </c>
      <c r="D2734" s="581">
        <v>280.47000000000003</v>
      </c>
      <c r="F2734" s="581">
        <v>280.47000000000003</v>
      </c>
      <c r="G2734" s="580" t="s">
        <v>3986</v>
      </c>
      <c r="I2734" s="534" t="s">
        <v>10529</v>
      </c>
      <c r="J2734" t="s">
        <v>3987</v>
      </c>
    </row>
    <row r="2735" spans="1:10" customFormat="1" ht="102" x14ac:dyDescent="0.2">
      <c r="A2735" s="529" t="s">
        <v>10532</v>
      </c>
      <c r="B2735" s="530" t="s">
        <v>3989</v>
      </c>
      <c r="C2735" s="529" t="s">
        <v>8171</v>
      </c>
      <c r="D2735" s="581">
        <v>373.96</v>
      </c>
      <c r="F2735" s="581">
        <v>373.96</v>
      </c>
      <c r="G2735" s="580" t="s">
        <v>3990</v>
      </c>
      <c r="I2735" s="534" t="s">
        <v>10531</v>
      </c>
      <c r="J2735" t="s">
        <v>3991</v>
      </c>
    </row>
    <row r="2736" spans="1:10" customFormat="1" ht="102" x14ac:dyDescent="0.2">
      <c r="A2736" s="529" t="s">
        <v>10534</v>
      </c>
      <c r="B2736" s="530" t="s">
        <v>3993</v>
      </c>
      <c r="C2736" s="529" t="s">
        <v>8171</v>
      </c>
      <c r="D2736" s="581">
        <v>146.91</v>
      </c>
      <c r="F2736" s="581">
        <v>146.91</v>
      </c>
      <c r="G2736" s="580" t="s">
        <v>3994</v>
      </c>
      <c r="I2736" s="534" t="s">
        <v>10533</v>
      </c>
      <c r="J2736" t="s">
        <v>3995</v>
      </c>
    </row>
    <row r="2737" spans="1:10" customFormat="1" ht="102" x14ac:dyDescent="0.2">
      <c r="A2737" s="529" t="s">
        <v>10536</v>
      </c>
      <c r="B2737" s="530" t="s">
        <v>3997</v>
      </c>
      <c r="C2737" s="529" t="s">
        <v>8171</v>
      </c>
      <c r="D2737" s="581">
        <v>186.98</v>
      </c>
      <c r="F2737" s="581">
        <v>186.98</v>
      </c>
      <c r="G2737" s="580" t="s">
        <v>3998</v>
      </c>
      <c r="I2737" s="534" t="s">
        <v>10535</v>
      </c>
      <c r="J2737" t="s">
        <v>3999</v>
      </c>
    </row>
    <row r="2738" spans="1:10" customFormat="1" ht="191.25" x14ac:dyDescent="0.2">
      <c r="A2738" s="529" t="s">
        <v>10538</v>
      </c>
      <c r="B2738" s="530" t="s">
        <v>4001</v>
      </c>
      <c r="C2738" s="529" t="s">
        <v>8171</v>
      </c>
      <c r="D2738" s="581">
        <v>186.98</v>
      </c>
      <c r="F2738" s="581">
        <v>186.98</v>
      </c>
      <c r="G2738" s="580" t="s">
        <v>4002</v>
      </c>
      <c r="I2738" s="534" t="s">
        <v>10537</v>
      </c>
      <c r="J2738" t="s">
        <v>4003</v>
      </c>
    </row>
    <row r="2739" spans="1:10" customFormat="1" ht="216.75" x14ac:dyDescent="0.2">
      <c r="A2739" s="529" t="s">
        <v>10540</v>
      </c>
      <c r="B2739" s="530" t="s">
        <v>4005</v>
      </c>
      <c r="C2739" s="529" t="s">
        <v>8171</v>
      </c>
      <c r="D2739" s="581">
        <v>74.8</v>
      </c>
      <c r="F2739" s="581">
        <v>74.8</v>
      </c>
      <c r="G2739" s="580" t="s">
        <v>4006</v>
      </c>
      <c r="I2739" s="534" t="s">
        <v>10539</v>
      </c>
      <c r="J2739" t="s">
        <v>4007</v>
      </c>
    </row>
    <row r="2740" spans="1:10" customFormat="1" ht="76.5" x14ac:dyDescent="0.2">
      <c r="A2740" s="529" t="s">
        <v>10542</v>
      </c>
      <c r="B2740" s="530" t="s">
        <v>4041</v>
      </c>
      <c r="C2740" s="529" t="s">
        <v>8171</v>
      </c>
      <c r="D2740" s="581">
        <v>213.7</v>
      </c>
      <c r="F2740" s="581">
        <v>213.7</v>
      </c>
      <c r="G2740" s="580" t="s">
        <v>4042</v>
      </c>
      <c r="I2740" s="534" t="s">
        <v>10541</v>
      </c>
      <c r="J2740" t="s">
        <v>4043</v>
      </c>
    </row>
    <row r="2741" spans="1:10" customFormat="1" ht="89.25" x14ac:dyDescent="0.2">
      <c r="A2741" s="529" t="s">
        <v>10544</v>
      </c>
      <c r="B2741" s="530" t="s">
        <v>4045</v>
      </c>
      <c r="C2741" s="529" t="s">
        <v>8171</v>
      </c>
      <c r="D2741" s="581">
        <v>454.1</v>
      </c>
      <c r="F2741" s="581">
        <v>454.1</v>
      </c>
      <c r="G2741" s="580" t="s">
        <v>4046</v>
      </c>
      <c r="I2741" s="534" t="s">
        <v>10543</v>
      </c>
      <c r="J2741" t="s">
        <v>4047</v>
      </c>
    </row>
    <row r="2742" spans="1:10" customFormat="1" ht="51" x14ac:dyDescent="0.2">
      <c r="A2742" s="529" t="s">
        <v>10546</v>
      </c>
      <c r="B2742" s="530" t="s">
        <v>4049</v>
      </c>
      <c r="C2742" s="529" t="s">
        <v>276</v>
      </c>
      <c r="D2742" s="581">
        <v>7.39</v>
      </c>
      <c r="F2742" s="581">
        <v>7.39</v>
      </c>
      <c r="G2742" s="580" t="s">
        <v>4050</v>
      </c>
      <c r="I2742" s="534" t="s">
        <v>10545</v>
      </c>
      <c r="J2742" t="s">
        <v>4051</v>
      </c>
    </row>
    <row r="2743" spans="1:10" customFormat="1" ht="51" x14ac:dyDescent="0.2">
      <c r="A2743" s="529" t="s">
        <v>10548</v>
      </c>
      <c r="B2743" s="530" t="s">
        <v>4053</v>
      </c>
      <c r="C2743" s="529" t="s">
        <v>276</v>
      </c>
      <c r="D2743" s="581">
        <v>6.97</v>
      </c>
      <c r="F2743" s="581">
        <v>6.97</v>
      </c>
      <c r="G2743" s="580" t="s">
        <v>4054</v>
      </c>
      <c r="I2743" s="534" t="s">
        <v>10547</v>
      </c>
      <c r="J2743" t="s">
        <v>4055</v>
      </c>
    </row>
    <row r="2744" spans="1:10" customFormat="1" ht="63.75" x14ac:dyDescent="0.2">
      <c r="A2744" s="529" t="s">
        <v>10550</v>
      </c>
      <c r="B2744" s="530" t="s">
        <v>4057</v>
      </c>
      <c r="C2744" s="529" t="s">
        <v>8171</v>
      </c>
      <c r="D2744" s="581">
        <v>20.3</v>
      </c>
      <c r="F2744" s="581">
        <v>20.3</v>
      </c>
      <c r="G2744" s="580" t="s">
        <v>4058</v>
      </c>
      <c r="I2744" s="534" t="s">
        <v>10549</v>
      </c>
      <c r="J2744" t="s">
        <v>4059</v>
      </c>
    </row>
    <row r="2745" spans="1:10" customFormat="1" ht="51" x14ac:dyDescent="0.2">
      <c r="A2745" s="529" t="s">
        <v>10552</v>
      </c>
      <c r="B2745" s="530" t="s">
        <v>4213</v>
      </c>
      <c r="C2745" s="529" t="s">
        <v>8171</v>
      </c>
      <c r="D2745" s="581">
        <v>110</v>
      </c>
      <c r="F2745" s="581">
        <v>110</v>
      </c>
      <c r="G2745" s="580" t="s">
        <v>4214</v>
      </c>
      <c r="I2745" s="534" t="s">
        <v>10551</v>
      </c>
      <c r="J2745" t="s">
        <v>4215</v>
      </c>
    </row>
    <row r="2746" spans="1:10" customFormat="1" ht="51" x14ac:dyDescent="0.2">
      <c r="A2746" s="529" t="s">
        <v>10554</v>
      </c>
      <c r="B2746" s="530" t="s">
        <v>4217</v>
      </c>
      <c r="C2746" s="529" t="s">
        <v>8171</v>
      </c>
      <c r="D2746" s="581">
        <v>125</v>
      </c>
      <c r="F2746" s="581">
        <v>125</v>
      </c>
      <c r="G2746" s="580" t="s">
        <v>4218</v>
      </c>
      <c r="I2746" s="534" t="s">
        <v>10553</v>
      </c>
      <c r="J2746" t="s">
        <v>4219</v>
      </c>
    </row>
    <row r="2747" spans="1:10" customFormat="1" ht="51" x14ac:dyDescent="0.2">
      <c r="A2747" s="529" t="s">
        <v>10556</v>
      </c>
      <c r="B2747" s="530" t="s">
        <v>4221</v>
      </c>
      <c r="C2747" s="529" t="s">
        <v>8171</v>
      </c>
      <c r="D2747" s="581">
        <v>140</v>
      </c>
      <c r="F2747" s="581">
        <v>140</v>
      </c>
      <c r="G2747" s="580" t="s">
        <v>4222</v>
      </c>
      <c r="I2747" s="534" t="s">
        <v>10555</v>
      </c>
      <c r="J2747" t="s">
        <v>4223</v>
      </c>
    </row>
    <row r="2748" spans="1:10" customFormat="1" ht="293.25" x14ac:dyDescent="0.2">
      <c r="A2748" s="529" t="s">
        <v>10558</v>
      </c>
      <c r="B2748" s="561" t="s">
        <v>4064</v>
      </c>
      <c r="C2748" s="529" t="s">
        <v>8171</v>
      </c>
      <c r="D2748" s="581">
        <v>1500</v>
      </c>
      <c r="F2748" s="581">
        <v>1500</v>
      </c>
      <c r="G2748" s="566" t="s">
        <v>4065</v>
      </c>
      <c r="I2748" s="534" t="s">
        <v>10557</v>
      </c>
    </row>
    <row r="2749" spans="1:10" customFormat="1" ht="255" x14ac:dyDescent="0.2">
      <c r="A2749" s="529" t="s">
        <v>10561</v>
      </c>
      <c r="B2749" s="561" t="s">
        <v>10560</v>
      </c>
      <c r="C2749" s="529" t="s">
        <v>8171</v>
      </c>
      <c r="D2749" s="581">
        <v>3000</v>
      </c>
      <c r="F2749" s="581">
        <v>3000</v>
      </c>
      <c r="G2749" s="566" t="s">
        <v>4069</v>
      </c>
      <c r="I2749" s="534" t="s">
        <v>10559</v>
      </c>
    </row>
    <row r="2750" spans="1:10" customFormat="1" ht="255" x14ac:dyDescent="0.2">
      <c r="A2750" s="529" t="s">
        <v>10564</v>
      </c>
      <c r="B2750" s="561" t="s">
        <v>10563</v>
      </c>
      <c r="C2750" s="529" t="s">
        <v>8171</v>
      </c>
      <c r="D2750" s="581">
        <v>4500</v>
      </c>
      <c r="F2750" s="581">
        <v>4500</v>
      </c>
      <c r="G2750" s="566" t="s">
        <v>4069</v>
      </c>
      <c r="I2750" s="534" t="s">
        <v>10562</v>
      </c>
    </row>
    <row r="2751" spans="1:10" customFormat="1" ht="51" x14ac:dyDescent="0.2">
      <c r="A2751" s="529" t="s">
        <v>10566</v>
      </c>
      <c r="B2751" s="561" t="s">
        <v>4075</v>
      </c>
      <c r="C2751" s="529" t="s">
        <v>8171</v>
      </c>
      <c r="D2751" s="581">
        <v>8.01</v>
      </c>
      <c r="F2751" s="581">
        <v>8.01</v>
      </c>
      <c r="G2751" s="566" t="s">
        <v>4076</v>
      </c>
      <c r="I2751" s="534" t="s">
        <v>10565</v>
      </c>
    </row>
    <row r="2752" spans="1:10" customFormat="1" ht="51" x14ac:dyDescent="0.2">
      <c r="A2752" s="529" t="s">
        <v>10568</v>
      </c>
      <c r="B2752" s="561" t="s">
        <v>4079</v>
      </c>
      <c r="C2752" s="529" t="s">
        <v>725</v>
      </c>
      <c r="D2752" s="581">
        <v>0.01</v>
      </c>
      <c r="F2752" s="581">
        <v>0.01</v>
      </c>
      <c r="G2752" s="566" t="s">
        <v>4080</v>
      </c>
      <c r="I2752" s="534" t="s">
        <v>10567</v>
      </c>
    </row>
    <row r="2753" spans="1:9" customFormat="1" ht="153" x14ac:dyDescent="0.2">
      <c r="A2753" s="529" t="s">
        <v>10570</v>
      </c>
      <c r="B2753" s="561" t="s">
        <v>4083</v>
      </c>
      <c r="C2753" s="529" t="s">
        <v>8171</v>
      </c>
      <c r="D2753" s="581">
        <v>53.42</v>
      </c>
      <c r="F2753" s="581">
        <v>53.42</v>
      </c>
      <c r="G2753" s="566" t="s">
        <v>4084</v>
      </c>
      <c r="I2753" s="534" t="s">
        <v>10569</v>
      </c>
    </row>
    <row r="2754" spans="1:9" customFormat="1" ht="102" x14ac:dyDescent="0.2">
      <c r="A2754" s="529" t="s">
        <v>10572</v>
      </c>
      <c r="B2754" s="561" t="s">
        <v>4087</v>
      </c>
      <c r="C2754" s="529" t="s">
        <v>8171</v>
      </c>
      <c r="D2754" s="581">
        <v>112.19</v>
      </c>
      <c r="F2754" s="581">
        <v>112.19</v>
      </c>
      <c r="G2754" s="566" t="s">
        <v>4088</v>
      </c>
      <c r="I2754" s="534" t="s">
        <v>10571</v>
      </c>
    </row>
    <row r="2755" spans="1:9" customFormat="1" ht="51" x14ac:dyDescent="0.2">
      <c r="A2755" s="529" t="s">
        <v>10575</v>
      </c>
      <c r="B2755" s="561" t="s">
        <v>4079</v>
      </c>
      <c r="C2755" s="529" t="s">
        <v>10574</v>
      </c>
      <c r="D2755" s="581">
        <v>10</v>
      </c>
      <c r="F2755" s="581">
        <v>10</v>
      </c>
      <c r="G2755" s="566" t="s">
        <v>4080</v>
      </c>
      <c r="I2755" s="534" t="s">
        <v>10573</v>
      </c>
    </row>
    <row r="2756" spans="1:9" customFormat="1" ht="191.25" x14ac:dyDescent="0.2">
      <c r="A2756" s="529" t="s">
        <v>10577</v>
      </c>
      <c r="B2756" s="561" t="s">
        <v>4094</v>
      </c>
      <c r="C2756" s="529" t="s">
        <v>8171</v>
      </c>
      <c r="D2756" s="581">
        <v>106.85</v>
      </c>
      <c r="F2756" s="581">
        <v>106.85</v>
      </c>
      <c r="G2756" s="566" t="s">
        <v>4095</v>
      </c>
      <c r="I2756" s="534" t="s">
        <v>10576</v>
      </c>
    </row>
    <row r="2757" spans="1:9" customFormat="1" ht="191.25" x14ac:dyDescent="0.2">
      <c r="A2757" s="529" t="s">
        <v>10579</v>
      </c>
      <c r="B2757" s="561" t="s">
        <v>4098</v>
      </c>
      <c r="C2757" s="529" t="s">
        <v>8171</v>
      </c>
      <c r="D2757" s="581">
        <v>80.13</v>
      </c>
      <c r="F2757" s="581">
        <v>80.13</v>
      </c>
      <c r="G2757" s="566" t="s">
        <v>4099</v>
      </c>
      <c r="I2757" s="534" t="s">
        <v>10578</v>
      </c>
    </row>
    <row r="2758" spans="1:9" customFormat="1" ht="191.25" x14ac:dyDescent="0.2">
      <c r="A2758" s="529" t="s">
        <v>10581</v>
      </c>
      <c r="B2758" s="561" t="s">
        <v>4102</v>
      </c>
      <c r="C2758" s="529" t="s">
        <v>8171</v>
      </c>
      <c r="D2758" s="581">
        <v>53.42</v>
      </c>
      <c r="F2758" s="581">
        <v>53.42</v>
      </c>
      <c r="G2758" s="566" t="s">
        <v>4103</v>
      </c>
      <c r="I2758" s="534" t="s">
        <v>10580</v>
      </c>
    </row>
    <row r="2759" spans="1:9" customFormat="1" ht="255" x14ac:dyDescent="0.2">
      <c r="A2759" s="529" t="s">
        <v>10583</v>
      </c>
      <c r="B2759" s="561" t="s">
        <v>4106</v>
      </c>
      <c r="C2759" s="529" t="s">
        <v>8171</v>
      </c>
      <c r="D2759" s="581">
        <v>833.41</v>
      </c>
      <c r="F2759" s="581">
        <v>833.41</v>
      </c>
      <c r="G2759" s="566" t="s">
        <v>4107</v>
      </c>
      <c r="I2759" s="534" t="s">
        <v>10582</v>
      </c>
    </row>
    <row r="2760" spans="1:9" customFormat="1" ht="255" x14ac:dyDescent="0.2">
      <c r="A2760" s="529" t="s">
        <v>10585</v>
      </c>
      <c r="B2760" s="561" t="s">
        <v>4110</v>
      </c>
      <c r="C2760" s="529" t="s">
        <v>8171</v>
      </c>
      <c r="D2760" s="581">
        <v>534.23</v>
      </c>
      <c r="F2760" s="581">
        <v>534.23</v>
      </c>
      <c r="G2760" s="566" t="s">
        <v>4111</v>
      </c>
      <c r="I2760" s="534" t="s">
        <v>10584</v>
      </c>
    </row>
    <row r="2761" spans="1:9" customFormat="1" ht="127.5" x14ac:dyDescent="0.2">
      <c r="A2761" s="529" t="s">
        <v>10588</v>
      </c>
      <c r="B2761" s="561" t="s">
        <v>4114</v>
      </c>
      <c r="C2761" s="529" t="s">
        <v>8171</v>
      </c>
      <c r="D2761" s="581">
        <v>112.19</v>
      </c>
      <c r="F2761" s="581">
        <v>112.19</v>
      </c>
      <c r="G2761" s="566" t="s">
        <v>10587</v>
      </c>
      <c r="I2761" s="534" t="s">
        <v>10586</v>
      </c>
    </row>
    <row r="2762" spans="1:9" customFormat="1" ht="76.5" x14ac:dyDescent="0.2">
      <c r="A2762" s="529" t="s">
        <v>10590</v>
      </c>
      <c r="B2762" s="561" t="s">
        <v>4118</v>
      </c>
      <c r="C2762" s="529" t="s">
        <v>8171</v>
      </c>
      <c r="D2762" s="581">
        <v>641.08000000000004</v>
      </c>
      <c r="F2762" s="581">
        <v>641.08000000000004</v>
      </c>
      <c r="G2762" s="566" t="s">
        <v>4119</v>
      </c>
      <c r="I2762" s="534" t="s">
        <v>10589</v>
      </c>
    </row>
    <row r="2763" spans="1:9" customFormat="1" ht="127.5" x14ac:dyDescent="0.2">
      <c r="A2763" s="529" t="s">
        <v>10592</v>
      </c>
      <c r="B2763" s="561" t="s">
        <v>4122</v>
      </c>
      <c r="C2763" s="529" t="s">
        <v>8171</v>
      </c>
      <c r="D2763" s="581">
        <v>64.11</v>
      </c>
      <c r="F2763" s="581">
        <v>64.11</v>
      </c>
      <c r="G2763" s="566" t="s">
        <v>4123</v>
      </c>
      <c r="I2763" s="534" t="s">
        <v>10591</v>
      </c>
    </row>
    <row r="2764" spans="1:9" customFormat="1" ht="89.25" x14ac:dyDescent="0.2">
      <c r="A2764" s="529" t="s">
        <v>10594</v>
      </c>
      <c r="B2764" s="561" t="s">
        <v>4126</v>
      </c>
      <c r="C2764" s="529" t="s">
        <v>8171</v>
      </c>
      <c r="D2764" s="581">
        <v>117.8</v>
      </c>
      <c r="F2764" s="581">
        <v>117.8</v>
      </c>
      <c r="G2764" s="566" t="s">
        <v>4127</v>
      </c>
      <c r="I2764" s="534" t="s">
        <v>10593</v>
      </c>
    </row>
    <row r="2765" spans="1:9" customFormat="1" ht="127.5" x14ac:dyDescent="0.2">
      <c r="A2765" s="529" t="s">
        <v>10596</v>
      </c>
      <c r="B2765" s="561" t="s">
        <v>4130</v>
      </c>
      <c r="C2765" s="529" t="s">
        <v>8171</v>
      </c>
      <c r="D2765" s="581">
        <v>106.85</v>
      </c>
      <c r="F2765" s="581">
        <v>106.85</v>
      </c>
      <c r="G2765" s="566" t="s">
        <v>4131</v>
      </c>
      <c r="I2765" s="534" t="s">
        <v>10595</v>
      </c>
    </row>
    <row r="2766" spans="1:9" customFormat="1" ht="127.5" x14ac:dyDescent="0.2">
      <c r="A2766" s="529" t="s">
        <v>10598</v>
      </c>
      <c r="B2766" s="561" t="s">
        <v>4134</v>
      </c>
      <c r="C2766" s="529" t="s">
        <v>8171</v>
      </c>
      <c r="D2766" s="581">
        <v>80.13</v>
      </c>
      <c r="F2766" s="581">
        <v>80.13</v>
      </c>
      <c r="G2766" s="566" t="s">
        <v>4135</v>
      </c>
      <c r="I2766" s="534" t="s">
        <v>10597</v>
      </c>
    </row>
    <row r="2767" spans="1:9" customFormat="1" ht="127.5" x14ac:dyDescent="0.2">
      <c r="A2767" s="529" t="s">
        <v>10600</v>
      </c>
      <c r="B2767" s="561" t="s">
        <v>4138</v>
      </c>
      <c r="C2767" s="529" t="s">
        <v>8171</v>
      </c>
      <c r="D2767" s="581">
        <v>53.42</v>
      </c>
      <c r="F2767" s="581">
        <v>53.42</v>
      </c>
      <c r="G2767" s="566" t="s">
        <v>4139</v>
      </c>
      <c r="I2767" s="534" t="s">
        <v>10599</v>
      </c>
    </row>
    <row r="2768" spans="1:9" customFormat="1" ht="63.75" x14ac:dyDescent="0.2">
      <c r="A2768" s="529" t="s">
        <v>10602</v>
      </c>
      <c r="B2768" s="561" t="s">
        <v>4142</v>
      </c>
      <c r="C2768" s="529" t="s">
        <v>8171</v>
      </c>
      <c r="D2768" s="581">
        <v>9.6199999999999992</v>
      </c>
      <c r="F2768" s="581">
        <v>9.6199999999999992</v>
      </c>
      <c r="G2768" s="566" t="s">
        <v>4143</v>
      </c>
      <c r="I2768" s="534" t="s">
        <v>10601</v>
      </c>
    </row>
    <row r="2769" spans="1:10" customFormat="1" ht="38.25" x14ac:dyDescent="0.2">
      <c r="A2769" s="529" t="s">
        <v>10604</v>
      </c>
      <c r="B2769" s="561" t="s">
        <v>4146</v>
      </c>
      <c r="C2769" s="529" t="s">
        <v>725</v>
      </c>
      <c r="D2769" s="581">
        <v>0.01</v>
      </c>
      <c r="F2769" s="581">
        <v>0.01</v>
      </c>
      <c r="G2769" s="566" t="s">
        <v>4147</v>
      </c>
      <c r="I2769" s="534" t="s">
        <v>10603</v>
      </c>
    </row>
    <row r="2770" spans="1:10" customFormat="1" ht="267.75" x14ac:dyDescent="0.2">
      <c r="A2770" s="529" t="s">
        <v>10606</v>
      </c>
      <c r="B2770" s="561" t="s">
        <v>4150</v>
      </c>
      <c r="C2770" s="529" t="s">
        <v>8171</v>
      </c>
      <c r="D2770" s="581">
        <v>1335.58</v>
      </c>
      <c r="F2770" s="581">
        <v>1335.58</v>
      </c>
      <c r="G2770" s="566" t="s">
        <v>4151</v>
      </c>
      <c r="I2770" s="534" t="s">
        <v>10605</v>
      </c>
    </row>
    <row r="2771" spans="1:10" customFormat="1" ht="267.75" x14ac:dyDescent="0.2">
      <c r="A2771" s="529" t="s">
        <v>10608</v>
      </c>
      <c r="B2771" s="561" t="s">
        <v>4154</v>
      </c>
      <c r="C2771" s="529" t="s">
        <v>8171</v>
      </c>
      <c r="D2771" s="581">
        <v>747.92</v>
      </c>
      <c r="F2771" s="581">
        <v>747.92</v>
      </c>
      <c r="G2771" s="566" t="s">
        <v>4155</v>
      </c>
      <c r="I2771" s="534" t="s">
        <v>10607</v>
      </c>
    </row>
    <row r="2772" spans="1:10" customFormat="1" x14ac:dyDescent="0.2">
      <c r="A2772" s="529" t="s">
        <v>10611</v>
      </c>
      <c r="B2772" s="561" t="s">
        <v>10610</v>
      </c>
      <c r="C2772" s="529" t="s">
        <v>8171</v>
      </c>
      <c r="D2772" s="581">
        <v>21</v>
      </c>
      <c r="F2772" s="581">
        <v>21</v>
      </c>
      <c r="G2772" s="561" t="s">
        <v>10610</v>
      </c>
      <c r="I2772" s="534" t="s">
        <v>10609</v>
      </c>
    </row>
    <row r="2773" spans="1:10" customFormat="1" x14ac:dyDescent="0.2">
      <c r="A2773" s="529" t="s">
        <v>10614</v>
      </c>
      <c r="B2773" s="561" t="s">
        <v>10613</v>
      </c>
      <c r="C2773" s="529" t="s">
        <v>8171</v>
      </c>
      <c r="D2773" s="581">
        <v>46</v>
      </c>
      <c r="F2773" s="581">
        <v>46</v>
      </c>
      <c r="G2773" s="561" t="s">
        <v>10613</v>
      </c>
      <c r="I2773" s="534" t="s">
        <v>10612</v>
      </c>
    </row>
    <row r="2774" spans="1:10" customFormat="1" x14ac:dyDescent="0.2">
      <c r="A2774" s="529" t="s">
        <v>10617</v>
      </c>
      <c r="B2774" s="561" t="s">
        <v>10616</v>
      </c>
      <c r="C2774" s="529" t="s">
        <v>8171</v>
      </c>
      <c r="D2774" s="581">
        <v>143</v>
      </c>
      <c r="F2774" s="581">
        <v>143</v>
      </c>
      <c r="G2774" s="561" t="s">
        <v>10616</v>
      </c>
      <c r="I2774" s="534" t="s">
        <v>10615</v>
      </c>
    </row>
    <row r="2775" spans="1:10" customFormat="1" x14ac:dyDescent="0.2">
      <c r="A2775" s="529" t="s">
        <v>10620</v>
      </c>
      <c r="B2775" s="561" t="s">
        <v>10619</v>
      </c>
      <c r="C2775" s="529" t="s">
        <v>8171</v>
      </c>
      <c r="D2775" s="581">
        <v>204</v>
      </c>
      <c r="F2775" s="581">
        <v>204</v>
      </c>
      <c r="G2775" s="561" t="s">
        <v>10619</v>
      </c>
      <c r="I2775" s="534" t="s">
        <v>10618</v>
      </c>
    </row>
    <row r="2776" spans="1:10" customFormat="1" x14ac:dyDescent="0.2">
      <c r="A2776" s="529" t="s">
        <v>10623</v>
      </c>
      <c r="B2776" s="561" t="s">
        <v>10622</v>
      </c>
      <c r="C2776" s="529" t="s">
        <v>8171</v>
      </c>
      <c r="D2776" s="581">
        <v>286</v>
      </c>
      <c r="F2776" s="581">
        <v>286</v>
      </c>
      <c r="G2776" s="561" t="s">
        <v>10622</v>
      </c>
      <c r="I2776" s="534" t="s">
        <v>10621</v>
      </c>
    </row>
    <row r="2777" spans="1:10" customFormat="1" ht="38.25" x14ac:dyDescent="0.2">
      <c r="A2777" s="529" t="s">
        <v>10626</v>
      </c>
      <c r="B2777" s="561" t="s">
        <v>10625</v>
      </c>
      <c r="C2777" s="529" t="s">
        <v>8171</v>
      </c>
      <c r="D2777" s="581">
        <v>180</v>
      </c>
      <c r="F2777" s="581">
        <v>180</v>
      </c>
      <c r="G2777" s="566" t="s">
        <v>4180</v>
      </c>
      <c r="I2777" s="534" t="s">
        <v>10624</v>
      </c>
    </row>
    <row r="2778" spans="1:10" customFormat="1" ht="38.25" x14ac:dyDescent="0.2">
      <c r="A2778" s="529" t="s">
        <v>10629</v>
      </c>
      <c r="B2778" s="561" t="s">
        <v>10628</v>
      </c>
      <c r="C2778" s="529" t="s">
        <v>8171</v>
      </c>
      <c r="D2778" s="581">
        <v>320</v>
      </c>
      <c r="F2778" s="581">
        <v>320</v>
      </c>
      <c r="G2778" s="566" t="s">
        <v>4184</v>
      </c>
      <c r="I2778" s="534" t="s">
        <v>10627</v>
      </c>
    </row>
    <row r="2779" spans="1:10" customFormat="1" ht="38.25" x14ac:dyDescent="0.2">
      <c r="A2779" s="529" t="s">
        <v>10632</v>
      </c>
      <c r="B2779" s="561" t="s">
        <v>10631</v>
      </c>
      <c r="C2779" s="529" t="s">
        <v>8171</v>
      </c>
      <c r="D2779" s="581">
        <v>550</v>
      </c>
      <c r="F2779" s="581">
        <v>550</v>
      </c>
      <c r="G2779" s="561" t="s">
        <v>10631</v>
      </c>
      <c r="I2779" s="534" t="s">
        <v>10630</v>
      </c>
    </row>
    <row r="2780" spans="1:10" customFormat="1" ht="153" x14ac:dyDescent="0.2">
      <c r="A2780" s="529" t="s">
        <v>10634</v>
      </c>
      <c r="B2780" s="561" t="s">
        <v>4193</v>
      </c>
      <c r="C2780" s="529" t="s">
        <v>8171</v>
      </c>
      <c r="D2780" s="581">
        <v>1068.47</v>
      </c>
      <c r="F2780" s="581">
        <v>1068.47</v>
      </c>
      <c r="G2780" s="566" t="s">
        <v>4194</v>
      </c>
      <c r="I2780" s="534" t="s">
        <v>10633</v>
      </c>
    </row>
    <row r="2781" spans="1:10" customFormat="1" ht="102" x14ac:dyDescent="0.2">
      <c r="A2781" s="529" t="s">
        <v>10636</v>
      </c>
      <c r="B2781" s="561" t="s">
        <v>4197</v>
      </c>
      <c r="C2781" s="529" t="s">
        <v>8171</v>
      </c>
      <c r="D2781" s="588">
        <v>682.85</v>
      </c>
      <c r="F2781" s="588">
        <v>682.85</v>
      </c>
      <c r="G2781" s="566" t="s">
        <v>4198</v>
      </c>
      <c r="I2781" s="534" t="s">
        <v>10635</v>
      </c>
    </row>
    <row r="2782" spans="1:10" customFormat="1" ht="153" x14ac:dyDescent="0.2">
      <c r="A2782" s="529" t="s">
        <v>10639</v>
      </c>
      <c r="B2782" s="561" t="s">
        <v>4201</v>
      </c>
      <c r="C2782" s="529" t="s">
        <v>8171</v>
      </c>
      <c r="D2782" s="589">
        <v>1492.58</v>
      </c>
      <c r="F2782" s="589">
        <v>1492.58</v>
      </c>
      <c r="G2782" s="566" t="s">
        <v>10638</v>
      </c>
      <c r="I2782" s="534" t="s">
        <v>10637</v>
      </c>
      <c r="J2782" t="s">
        <v>4290</v>
      </c>
    </row>
    <row r="2783" spans="1:10" customFormat="1" ht="114.75" x14ac:dyDescent="0.2">
      <c r="A2783" s="529" t="s">
        <v>10643</v>
      </c>
      <c r="B2783" s="571" t="s">
        <v>10641</v>
      </c>
      <c r="C2783" s="565" t="s">
        <v>8171</v>
      </c>
      <c r="D2783" s="588">
        <v>1104</v>
      </c>
      <c r="F2783" s="588">
        <v>1104</v>
      </c>
      <c r="G2783" s="560" t="s">
        <v>10642</v>
      </c>
      <c r="I2783" s="534" t="s">
        <v>10640</v>
      </c>
      <c r="J2783" t="s">
        <v>4290</v>
      </c>
    </row>
    <row r="2784" spans="1:10" customFormat="1" ht="127.5" x14ac:dyDescent="0.2">
      <c r="A2784" s="529" t="s">
        <v>10645</v>
      </c>
      <c r="B2784" s="561" t="s">
        <v>4205</v>
      </c>
      <c r="C2784" s="529" t="s">
        <v>8171</v>
      </c>
      <c r="D2784" s="581">
        <v>60</v>
      </c>
      <c r="F2784" s="581">
        <v>60</v>
      </c>
      <c r="G2784" s="566" t="s">
        <v>4206</v>
      </c>
      <c r="I2784" s="534" t="s">
        <v>10644</v>
      </c>
      <c r="J2784" t="s">
        <v>4290</v>
      </c>
    </row>
    <row r="2785" spans="1:10" customFormat="1" ht="76.5" x14ac:dyDescent="0.2">
      <c r="A2785" s="529" t="s">
        <v>10648</v>
      </c>
      <c r="B2785" s="561" t="s">
        <v>10647</v>
      </c>
      <c r="C2785" s="529" t="s">
        <v>8171</v>
      </c>
      <c r="D2785" s="581">
        <v>64.11</v>
      </c>
      <c r="F2785" s="581">
        <v>64.11</v>
      </c>
      <c r="G2785" s="566" t="s">
        <v>4210</v>
      </c>
      <c r="I2785" s="534" t="s">
        <v>10646</v>
      </c>
      <c r="J2785" t="s">
        <v>4290</v>
      </c>
    </row>
    <row r="2786" spans="1:10" customFormat="1" ht="63.75" x14ac:dyDescent="0.2">
      <c r="A2786" s="529" t="s">
        <v>10650</v>
      </c>
      <c r="B2786" s="561" t="s">
        <v>4244</v>
      </c>
      <c r="C2786" s="529" t="s">
        <v>8171</v>
      </c>
      <c r="D2786" s="581">
        <v>314.13</v>
      </c>
      <c r="F2786" s="581">
        <v>314.13</v>
      </c>
      <c r="G2786" s="566" t="s">
        <v>4245</v>
      </c>
      <c r="I2786" s="534" t="s">
        <v>10649</v>
      </c>
      <c r="J2786" t="s">
        <v>4290</v>
      </c>
    </row>
    <row r="2787" spans="1:10" customFormat="1" ht="63.75" x14ac:dyDescent="0.2">
      <c r="A2787" s="529" t="s">
        <v>10652</v>
      </c>
      <c r="B2787" s="561" t="s">
        <v>4248</v>
      </c>
      <c r="C2787" s="529" t="s">
        <v>8171</v>
      </c>
      <c r="D2787" s="581">
        <v>80.13</v>
      </c>
      <c r="F2787" s="581">
        <v>80.13</v>
      </c>
      <c r="G2787" s="566" t="s">
        <v>4249</v>
      </c>
      <c r="I2787" s="534" t="s">
        <v>10651</v>
      </c>
      <c r="J2787" t="s">
        <v>4290</v>
      </c>
    </row>
    <row r="2788" spans="1:10" customFormat="1" ht="76.5" x14ac:dyDescent="0.2">
      <c r="A2788" s="529" t="s">
        <v>10654</v>
      </c>
      <c r="B2788" s="561" t="s">
        <v>4252</v>
      </c>
      <c r="C2788" s="529" t="s">
        <v>8171</v>
      </c>
      <c r="D2788" s="581">
        <v>13.35</v>
      </c>
      <c r="F2788" s="581">
        <v>13.35</v>
      </c>
      <c r="G2788" s="566" t="s">
        <v>4253</v>
      </c>
      <c r="I2788" s="534" t="s">
        <v>10653</v>
      </c>
      <c r="J2788" t="s">
        <v>4290</v>
      </c>
    </row>
    <row r="2789" spans="1:10" customFormat="1" ht="38.25" x14ac:dyDescent="0.2">
      <c r="A2789" s="529" t="s">
        <v>10656</v>
      </c>
      <c r="B2789" s="561" t="s">
        <v>4268</v>
      </c>
      <c r="C2789" s="529" t="s">
        <v>8171</v>
      </c>
      <c r="D2789" s="581">
        <v>8.01</v>
      </c>
      <c r="F2789" s="581">
        <v>8.01</v>
      </c>
      <c r="G2789" s="566" t="s">
        <v>4269</v>
      </c>
      <c r="I2789" s="534" t="s">
        <v>10655</v>
      </c>
      <c r="J2789" t="s">
        <v>4290</v>
      </c>
    </row>
    <row r="2790" spans="1:10" customFormat="1" ht="63.75" x14ac:dyDescent="0.2">
      <c r="A2790" s="529" t="s">
        <v>10659</v>
      </c>
      <c r="B2790" s="561" t="s">
        <v>10658</v>
      </c>
      <c r="C2790" s="529" t="s">
        <v>8171</v>
      </c>
      <c r="D2790" s="581">
        <v>77.459999999999994</v>
      </c>
      <c r="F2790" s="581">
        <v>77.459999999999994</v>
      </c>
      <c r="G2790" s="566" t="s">
        <v>4273</v>
      </c>
      <c r="I2790" s="534" t="s">
        <v>10657</v>
      </c>
      <c r="J2790" t="s">
        <v>4290</v>
      </c>
    </row>
    <row r="2791" spans="1:10" customFormat="1" ht="51" x14ac:dyDescent="0.2">
      <c r="A2791" s="529" t="s">
        <v>10661</v>
      </c>
      <c r="B2791" s="561" t="s">
        <v>4240</v>
      </c>
      <c r="C2791" s="529" t="s">
        <v>8171</v>
      </c>
      <c r="D2791" s="588">
        <v>384.65</v>
      </c>
      <c r="F2791" s="588">
        <v>384.65</v>
      </c>
      <c r="G2791" s="566" t="s">
        <v>4241</v>
      </c>
      <c r="I2791" s="534" t="s">
        <v>10660</v>
      </c>
      <c r="J2791" t="s">
        <v>4290</v>
      </c>
    </row>
    <row r="2792" spans="1:10" customFormat="1" ht="25.5" x14ac:dyDescent="0.2">
      <c r="A2792" s="529" t="s">
        <v>10663</v>
      </c>
      <c r="B2792" s="530" t="s">
        <v>4228</v>
      </c>
      <c r="C2792" s="529" t="s">
        <v>8171</v>
      </c>
      <c r="D2792" s="581">
        <v>151.74</v>
      </c>
      <c r="F2792" s="581">
        <v>151.74</v>
      </c>
      <c r="G2792" s="580" t="s">
        <v>4229</v>
      </c>
      <c r="I2792" s="534" t="s">
        <v>10662</v>
      </c>
    </row>
    <row r="2793" spans="1:10" customFormat="1" ht="89.25" x14ac:dyDescent="0.2">
      <c r="A2793" s="529" t="s">
        <v>10666</v>
      </c>
      <c r="B2793" s="530" t="s">
        <v>10665</v>
      </c>
      <c r="C2793" s="529" t="s">
        <v>8171</v>
      </c>
      <c r="D2793" s="581">
        <v>30</v>
      </c>
      <c r="F2793" s="581">
        <v>30</v>
      </c>
      <c r="G2793" s="580" t="s">
        <v>4233</v>
      </c>
      <c r="I2793" s="534" t="s">
        <v>10664</v>
      </c>
    </row>
    <row r="2794" spans="1:10" customFormat="1" ht="76.5" x14ac:dyDescent="0.2">
      <c r="A2794" s="529" t="s">
        <v>10668</v>
      </c>
      <c r="B2794" s="530" t="s">
        <v>4236</v>
      </c>
      <c r="C2794" s="529" t="s">
        <v>8171</v>
      </c>
      <c r="D2794" s="581">
        <v>40.07</v>
      </c>
      <c r="F2794" s="581">
        <v>40.07</v>
      </c>
      <c r="G2794" s="580" t="s">
        <v>4237</v>
      </c>
      <c r="I2794" s="534" t="s">
        <v>10667</v>
      </c>
    </row>
    <row r="2795" spans="1:10" customFormat="1" ht="51" x14ac:dyDescent="0.2">
      <c r="A2795" s="529" t="s">
        <v>10670</v>
      </c>
      <c r="B2795" s="530" t="s">
        <v>4276</v>
      </c>
      <c r="C2795" s="529" t="s">
        <v>8171</v>
      </c>
      <c r="D2795" s="581">
        <v>587.66</v>
      </c>
      <c r="F2795" s="581">
        <v>587.66</v>
      </c>
      <c r="G2795" s="580" t="s">
        <v>4277</v>
      </c>
      <c r="I2795" s="534" t="s">
        <v>10669</v>
      </c>
    </row>
    <row r="2796" spans="1:10" customFormat="1" ht="38.25" x14ac:dyDescent="0.2">
      <c r="A2796" s="529" t="s">
        <v>10672</v>
      </c>
      <c r="B2796" s="530" t="s">
        <v>4280</v>
      </c>
      <c r="C2796" s="529" t="s">
        <v>8171</v>
      </c>
      <c r="D2796" s="581">
        <v>40.07</v>
      </c>
      <c r="F2796" s="581">
        <v>40.07</v>
      </c>
      <c r="G2796" s="580" t="s">
        <v>4281</v>
      </c>
      <c r="I2796" s="534" t="s">
        <v>10671</v>
      </c>
    </row>
    <row r="2797" spans="1:10" customFormat="1" ht="191.25" x14ac:dyDescent="0.2">
      <c r="A2797" s="529" t="s">
        <v>10675</v>
      </c>
      <c r="B2797" s="530" t="s">
        <v>10674</v>
      </c>
      <c r="C2797" s="529" t="s">
        <v>8171</v>
      </c>
      <c r="D2797" s="581">
        <v>80.13</v>
      </c>
      <c r="F2797" s="581">
        <v>80.13</v>
      </c>
      <c r="G2797" s="580" t="s">
        <v>4285</v>
      </c>
      <c r="I2797" s="534" t="s">
        <v>10673</v>
      </c>
    </row>
    <row r="2798" spans="1:10" customFormat="1" ht="191.25" x14ac:dyDescent="0.2">
      <c r="A2798" s="529" t="s">
        <v>10678</v>
      </c>
      <c r="B2798" s="530" t="s">
        <v>10677</v>
      </c>
      <c r="C2798" s="529" t="s">
        <v>8171</v>
      </c>
      <c r="D2798" s="581">
        <v>42.74</v>
      </c>
      <c r="F2798" s="581">
        <v>42.74</v>
      </c>
      <c r="G2798" s="580" t="s">
        <v>4289</v>
      </c>
      <c r="I2798" s="534" t="s">
        <v>10676</v>
      </c>
    </row>
    <row r="2799" spans="1:10" customFormat="1" ht="38.25" x14ac:dyDescent="0.2">
      <c r="A2799" s="529" t="s">
        <v>10680</v>
      </c>
      <c r="B2799" s="530" t="s">
        <v>4295</v>
      </c>
      <c r="C2799" s="529" t="s">
        <v>8171</v>
      </c>
      <c r="D2799" s="581">
        <v>1400.49</v>
      </c>
      <c r="F2799" s="581">
        <v>1400.49</v>
      </c>
      <c r="G2799" s="580" t="s">
        <v>4296</v>
      </c>
      <c r="I2799" s="534" t="s">
        <v>10679</v>
      </c>
      <c r="J2799" t="s">
        <v>4297</v>
      </c>
    </row>
    <row r="2800" spans="1:10" customFormat="1" ht="38.25" x14ac:dyDescent="0.2">
      <c r="A2800" s="529" t="s">
        <v>10682</v>
      </c>
      <c r="B2800" s="530" t="s">
        <v>4299</v>
      </c>
      <c r="C2800" s="529" t="s">
        <v>8171</v>
      </c>
      <c r="D2800" s="581">
        <v>1597.92</v>
      </c>
      <c r="F2800" s="581">
        <v>1597.92</v>
      </c>
      <c r="G2800" s="580" t="s">
        <v>4300</v>
      </c>
      <c r="I2800" s="534" t="s">
        <v>10681</v>
      </c>
      <c r="J2800" t="s">
        <v>4301</v>
      </c>
    </row>
    <row r="2801" spans="1:10" customFormat="1" ht="38.25" x14ac:dyDescent="0.2">
      <c r="A2801" s="529" t="s">
        <v>10684</v>
      </c>
      <c r="B2801" s="530" t="s">
        <v>4303</v>
      </c>
      <c r="C2801" s="529" t="s">
        <v>8171</v>
      </c>
      <c r="D2801" s="581">
        <v>1400.49</v>
      </c>
      <c r="F2801" s="581">
        <v>1400.49</v>
      </c>
      <c r="G2801" s="580" t="s">
        <v>4296</v>
      </c>
      <c r="I2801" s="534" t="s">
        <v>10683</v>
      </c>
      <c r="J2801" t="s">
        <v>4304</v>
      </c>
    </row>
    <row r="2802" spans="1:10" customFormat="1" ht="38.25" x14ac:dyDescent="0.2">
      <c r="A2802" s="529" t="s">
        <v>10686</v>
      </c>
      <c r="B2802" s="530" t="s">
        <v>4306</v>
      </c>
      <c r="C2802" s="529" t="s">
        <v>8171</v>
      </c>
      <c r="D2802" s="581">
        <v>1400.49</v>
      </c>
      <c r="F2802" s="581">
        <v>1400.49</v>
      </c>
      <c r="G2802" s="580" t="s">
        <v>4296</v>
      </c>
      <c r="I2802" s="534" t="s">
        <v>10685</v>
      </c>
      <c r="J2802" t="s">
        <v>4307</v>
      </c>
    </row>
    <row r="2803" spans="1:10" customFormat="1" ht="89.25" x14ac:dyDescent="0.2">
      <c r="A2803" s="529" t="s">
        <v>10690</v>
      </c>
      <c r="B2803" s="530" t="s">
        <v>10688</v>
      </c>
      <c r="C2803" s="529" t="s">
        <v>8171</v>
      </c>
      <c r="D2803" s="581">
        <v>241.49999999999997</v>
      </c>
      <c r="F2803" s="581">
        <v>241.49999999999997</v>
      </c>
      <c r="G2803" s="580" t="s">
        <v>10689</v>
      </c>
      <c r="I2803" s="534" t="s">
        <v>10687</v>
      </c>
    </row>
    <row r="2804" spans="1:10" customFormat="1" ht="89.25" x14ac:dyDescent="0.2">
      <c r="A2804" s="529" t="s">
        <v>10694</v>
      </c>
      <c r="B2804" s="530" t="s">
        <v>10692</v>
      </c>
      <c r="C2804" s="529" t="s">
        <v>8171</v>
      </c>
      <c r="D2804" s="581">
        <v>322</v>
      </c>
      <c r="F2804" s="581">
        <v>322</v>
      </c>
      <c r="G2804" s="580" t="s">
        <v>10693</v>
      </c>
      <c r="I2804" s="534" t="s">
        <v>10691</v>
      </c>
    </row>
    <row r="2805" spans="1:10" customFormat="1" ht="51" x14ac:dyDescent="0.2">
      <c r="A2805" s="529" t="s">
        <v>10698</v>
      </c>
      <c r="B2805" s="530" t="s">
        <v>10696</v>
      </c>
      <c r="C2805" s="529" t="s">
        <v>8171</v>
      </c>
      <c r="D2805" s="581">
        <v>161</v>
      </c>
      <c r="F2805" s="581">
        <v>161</v>
      </c>
      <c r="G2805" s="580" t="s">
        <v>10697</v>
      </c>
      <c r="I2805" s="534" t="s">
        <v>10695</v>
      </c>
    </row>
    <row r="2806" spans="1:10" customFormat="1" ht="51" x14ac:dyDescent="0.2">
      <c r="A2806" s="529" t="s">
        <v>10702</v>
      </c>
      <c r="B2806" s="530" t="s">
        <v>10700</v>
      </c>
      <c r="C2806" s="529" t="s">
        <v>8171</v>
      </c>
      <c r="D2806" s="581">
        <v>241.49999999999997</v>
      </c>
      <c r="F2806" s="581">
        <v>241.49999999999997</v>
      </c>
      <c r="G2806" s="580" t="s">
        <v>10701</v>
      </c>
      <c r="I2806" s="534" t="s">
        <v>10699</v>
      </c>
    </row>
    <row r="2807" spans="1:10" customFormat="1" ht="25.5" x14ac:dyDescent="0.2">
      <c r="A2807" s="529" t="s">
        <v>10706</v>
      </c>
      <c r="B2807" s="530" t="s">
        <v>10704</v>
      </c>
      <c r="C2807" s="529" t="s">
        <v>8171</v>
      </c>
      <c r="D2807" s="581">
        <v>5</v>
      </c>
      <c r="F2807" s="581">
        <v>5</v>
      </c>
      <c r="G2807" s="580" t="s">
        <v>10705</v>
      </c>
      <c r="I2807" s="534" t="s">
        <v>10703</v>
      </c>
    </row>
    <row r="2808" spans="1:10" customFormat="1" ht="204" x14ac:dyDescent="0.2">
      <c r="A2808" s="529" t="s">
        <v>10710</v>
      </c>
      <c r="B2808" s="530" t="s">
        <v>10708</v>
      </c>
      <c r="C2808" s="529" t="s">
        <v>8171</v>
      </c>
      <c r="D2808" s="581">
        <v>644</v>
      </c>
      <c r="F2808" s="581">
        <v>644</v>
      </c>
      <c r="G2808" s="580" t="s">
        <v>10709</v>
      </c>
      <c r="I2808" s="534" t="s">
        <v>10707</v>
      </c>
    </row>
    <row r="2809" spans="1:10" customFormat="1" ht="204" x14ac:dyDescent="0.2">
      <c r="A2809" s="529" t="s">
        <v>10713</v>
      </c>
      <c r="B2809" s="530" t="s">
        <v>10712</v>
      </c>
      <c r="C2809" s="529" t="s">
        <v>8171</v>
      </c>
      <c r="D2809" s="581">
        <v>965.99999999999989</v>
      </c>
      <c r="F2809" s="581">
        <v>965.99999999999989</v>
      </c>
      <c r="G2809" s="580" t="s">
        <v>10709</v>
      </c>
      <c r="I2809" s="534" t="s">
        <v>10711</v>
      </c>
    </row>
    <row r="2810" spans="1:10" customFormat="1" ht="127.5" x14ac:dyDescent="0.2">
      <c r="A2810" s="529" t="s">
        <v>10716</v>
      </c>
      <c r="B2810" s="530" t="s">
        <v>10715</v>
      </c>
      <c r="C2810" s="529" t="s">
        <v>8171</v>
      </c>
      <c r="D2810" s="581">
        <v>1119</v>
      </c>
      <c r="F2810" s="581">
        <v>1119</v>
      </c>
      <c r="G2810" s="580" t="s">
        <v>4321</v>
      </c>
      <c r="I2810" s="534" t="s">
        <v>10714</v>
      </c>
      <c r="J2810" t="s">
        <v>4322</v>
      </c>
    </row>
    <row r="2811" spans="1:10" customFormat="1" ht="127.5" x14ac:dyDescent="0.2">
      <c r="A2811" s="529" t="s">
        <v>10719</v>
      </c>
      <c r="B2811" s="530" t="s">
        <v>10718</v>
      </c>
      <c r="C2811" s="529" t="s">
        <v>8171</v>
      </c>
      <c r="D2811" s="581">
        <v>50</v>
      </c>
      <c r="F2811" s="581">
        <v>50</v>
      </c>
      <c r="G2811" s="580" t="s">
        <v>4325</v>
      </c>
      <c r="I2811" s="534" t="s">
        <v>10717</v>
      </c>
      <c r="J2811" t="s">
        <v>4326</v>
      </c>
    </row>
    <row r="2812" spans="1:10" customFormat="1" ht="76.5" x14ac:dyDescent="0.2">
      <c r="A2812" s="529" t="s">
        <v>10721</v>
      </c>
      <c r="B2812" s="530" t="s">
        <v>4328</v>
      </c>
      <c r="C2812" s="529" t="s">
        <v>8171</v>
      </c>
      <c r="D2812" s="581">
        <v>22.84</v>
      </c>
      <c r="F2812" s="581">
        <v>22.84</v>
      </c>
      <c r="G2812" s="580" t="s">
        <v>4329</v>
      </c>
      <c r="I2812" s="534" t="s">
        <v>10720</v>
      </c>
      <c r="J2812" t="s">
        <v>4330</v>
      </c>
    </row>
    <row r="2813" spans="1:10" customFormat="1" ht="63.75" x14ac:dyDescent="0.2">
      <c r="A2813" s="529" t="s">
        <v>10724</v>
      </c>
      <c r="B2813" s="530" t="s">
        <v>10723</v>
      </c>
      <c r="C2813" s="529" t="s">
        <v>8171</v>
      </c>
      <c r="D2813" s="581">
        <v>641.08000000000004</v>
      </c>
      <c r="F2813" s="581">
        <v>641.08000000000004</v>
      </c>
      <c r="G2813" s="580" t="s">
        <v>4333</v>
      </c>
      <c r="I2813" s="534" t="s">
        <v>10722</v>
      </c>
      <c r="J2813" t="s">
        <v>4334</v>
      </c>
    </row>
    <row r="2814" spans="1:10" customFormat="1" ht="51" x14ac:dyDescent="0.2">
      <c r="A2814" s="529" t="s">
        <v>10726</v>
      </c>
      <c r="B2814" s="530" t="s">
        <v>4336</v>
      </c>
      <c r="C2814" s="529" t="s">
        <v>8171</v>
      </c>
      <c r="D2814" s="581">
        <v>227.62</v>
      </c>
      <c r="F2814" s="581">
        <v>227.62</v>
      </c>
      <c r="G2814" s="580" t="s">
        <v>4337</v>
      </c>
      <c r="I2814" s="534" t="s">
        <v>10725</v>
      </c>
      <c r="J2814" t="s">
        <v>4338</v>
      </c>
    </row>
    <row r="2815" spans="1:10" customFormat="1" ht="153" x14ac:dyDescent="0.2">
      <c r="A2815" s="529" t="s">
        <v>10728</v>
      </c>
      <c r="B2815" s="530" t="s">
        <v>4340</v>
      </c>
      <c r="C2815" s="529" t="s">
        <v>8171</v>
      </c>
      <c r="D2815" s="581">
        <v>740</v>
      </c>
      <c r="F2815" s="581">
        <v>740</v>
      </c>
      <c r="G2815" s="580" t="s">
        <v>4341</v>
      </c>
      <c r="I2815" s="534" t="s">
        <v>10727</v>
      </c>
      <c r="J2815" t="s">
        <v>4342</v>
      </c>
    </row>
    <row r="2816" spans="1:10" customFormat="1" ht="114.75" x14ac:dyDescent="0.2">
      <c r="A2816" s="529" t="s">
        <v>10730</v>
      </c>
      <c r="B2816" s="530" t="s">
        <v>4344</v>
      </c>
      <c r="C2816" s="529" t="s">
        <v>8171</v>
      </c>
      <c r="D2816" s="581">
        <v>240</v>
      </c>
      <c r="F2816" s="581">
        <v>240</v>
      </c>
      <c r="G2816" s="580" t="s">
        <v>4345</v>
      </c>
      <c r="I2816" s="534" t="s">
        <v>10729</v>
      </c>
      <c r="J2816" t="s">
        <v>4346</v>
      </c>
    </row>
    <row r="2817" spans="1:10" customFormat="1" ht="102" x14ac:dyDescent="0.2">
      <c r="A2817" s="529" t="s">
        <v>10732</v>
      </c>
      <c r="B2817" s="530" t="s">
        <v>4348</v>
      </c>
      <c r="C2817" s="529" t="s">
        <v>8171</v>
      </c>
      <c r="D2817" s="581">
        <v>455.23</v>
      </c>
      <c r="F2817" s="581">
        <v>455.23</v>
      </c>
      <c r="G2817" s="580" t="s">
        <v>4349</v>
      </c>
      <c r="I2817" s="534" t="s">
        <v>10731</v>
      </c>
      <c r="J2817" t="s">
        <v>4350</v>
      </c>
    </row>
    <row r="2818" spans="1:10" customFormat="1" ht="102" x14ac:dyDescent="0.2">
      <c r="A2818" s="529" t="s">
        <v>10735</v>
      </c>
      <c r="B2818" s="530" t="s">
        <v>10734</v>
      </c>
      <c r="C2818" s="529" t="s">
        <v>8171</v>
      </c>
      <c r="D2818" s="581">
        <v>870</v>
      </c>
      <c r="F2818" s="581">
        <v>870</v>
      </c>
      <c r="G2818" s="580" t="s">
        <v>4349</v>
      </c>
      <c r="I2818" s="534" t="s">
        <v>10733</v>
      </c>
      <c r="J2818" t="s">
        <v>4353</v>
      </c>
    </row>
    <row r="2819" spans="1:10" customFormat="1" ht="63.75" x14ac:dyDescent="0.2">
      <c r="A2819" s="529" t="s">
        <v>10737</v>
      </c>
      <c r="B2819" s="530" t="s">
        <v>4355</v>
      </c>
      <c r="C2819" s="529" t="s">
        <v>8171</v>
      </c>
      <c r="D2819" s="581">
        <v>44.5</v>
      </c>
      <c r="F2819" s="581">
        <v>44.5</v>
      </c>
      <c r="G2819" s="580" t="s">
        <v>4356</v>
      </c>
      <c r="I2819" s="534" t="s">
        <v>10736</v>
      </c>
      <c r="J2819" t="s">
        <v>4357</v>
      </c>
    </row>
    <row r="2820" spans="1:10" customFormat="1" ht="63.75" x14ac:dyDescent="0.2">
      <c r="A2820" s="529" t="s">
        <v>10739</v>
      </c>
      <c r="B2820" s="530" t="s">
        <v>4359</v>
      </c>
      <c r="C2820" s="529" t="s">
        <v>8171</v>
      </c>
      <c r="D2820" s="581">
        <v>47.8</v>
      </c>
      <c r="F2820" s="581">
        <v>47.8</v>
      </c>
      <c r="G2820" s="580" t="s">
        <v>4360</v>
      </c>
      <c r="I2820" s="534" t="s">
        <v>10738</v>
      </c>
      <c r="J2820" t="s">
        <v>4361</v>
      </c>
    </row>
    <row r="2821" spans="1:10" customFormat="1" ht="63.75" x14ac:dyDescent="0.2">
      <c r="A2821" s="529" t="s">
        <v>10741</v>
      </c>
      <c r="B2821" s="530" t="s">
        <v>4363</v>
      </c>
      <c r="C2821" s="529" t="s">
        <v>8171</v>
      </c>
      <c r="D2821" s="581">
        <v>52.6</v>
      </c>
      <c r="F2821" s="581">
        <v>52.6</v>
      </c>
      <c r="G2821" s="580" t="s">
        <v>4360</v>
      </c>
      <c r="I2821" s="534" t="s">
        <v>10740</v>
      </c>
      <c r="J2821" t="s">
        <v>4364</v>
      </c>
    </row>
    <row r="2822" spans="1:10" customFormat="1" ht="63.75" x14ac:dyDescent="0.2">
      <c r="A2822" s="529" t="s">
        <v>10743</v>
      </c>
      <c r="B2822" s="530" t="s">
        <v>4366</v>
      </c>
      <c r="C2822" s="529" t="s">
        <v>8171</v>
      </c>
      <c r="D2822" s="581">
        <v>44.5</v>
      </c>
      <c r="F2822" s="581">
        <v>44.5</v>
      </c>
      <c r="G2822" s="580" t="s">
        <v>4367</v>
      </c>
      <c r="I2822" s="534" t="s">
        <v>10742</v>
      </c>
      <c r="J2822" t="s">
        <v>4368</v>
      </c>
    </row>
    <row r="2823" spans="1:10" customFormat="1" ht="63.75" x14ac:dyDescent="0.2">
      <c r="A2823" s="529" t="s">
        <v>10745</v>
      </c>
      <c r="B2823" s="530" t="s">
        <v>4370</v>
      </c>
      <c r="C2823" s="529" t="s">
        <v>8171</v>
      </c>
      <c r="D2823" s="581">
        <v>47.8</v>
      </c>
      <c r="F2823" s="581">
        <v>47.8</v>
      </c>
      <c r="G2823" s="580" t="s">
        <v>4371</v>
      </c>
      <c r="I2823" s="534" t="s">
        <v>10744</v>
      </c>
      <c r="J2823" t="s">
        <v>4372</v>
      </c>
    </row>
    <row r="2824" spans="1:10" customFormat="1" ht="63.75" x14ac:dyDescent="0.2">
      <c r="A2824" s="529" t="s">
        <v>10747</v>
      </c>
      <c r="B2824" s="530" t="s">
        <v>4374</v>
      </c>
      <c r="C2824" s="529" t="s">
        <v>8171</v>
      </c>
      <c r="D2824" s="581">
        <v>52.8</v>
      </c>
      <c r="F2824" s="581">
        <v>52.8</v>
      </c>
      <c r="G2824" s="580" t="s">
        <v>4367</v>
      </c>
      <c r="I2824" s="534" t="s">
        <v>10746</v>
      </c>
      <c r="J2824" t="s">
        <v>4375</v>
      </c>
    </row>
    <row r="2825" spans="1:10" customFormat="1" ht="38.25" x14ac:dyDescent="0.2">
      <c r="A2825" s="529" t="s">
        <v>10750</v>
      </c>
      <c r="B2825" s="530" t="s">
        <v>10749</v>
      </c>
      <c r="C2825" s="529" t="s">
        <v>8171</v>
      </c>
      <c r="D2825" s="581">
        <v>4800</v>
      </c>
      <c r="F2825" s="581">
        <v>4800</v>
      </c>
      <c r="G2825" s="580" t="s">
        <v>4378</v>
      </c>
      <c r="I2825" s="534" t="s">
        <v>10748</v>
      </c>
      <c r="J2825" t="s">
        <v>4379</v>
      </c>
    </row>
    <row r="2826" spans="1:10" customFormat="1" ht="191.25" x14ac:dyDescent="0.2">
      <c r="A2826" s="529" t="s">
        <v>10754</v>
      </c>
      <c r="B2826" s="566" t="s">
        <v>10752</v>
      </c>
      <c r="C2826" s="529" t="s">
        <v>8171</v>
      </c>
      <c r="D2826" s="588">
        <v>1388</v>
      </c>
      <c r="F2826" s="588">
        <v>1388</v>
      </c>
      <c r="G2826" s="590" t="s">
        <v>10753</v>
      </c>
      <c r="I2826" s="534" t="s">
        <v>10751</v>
      </c>
      <c r="J2826" t="s">
        <v>12409</v>
      </c>
    </row>
    <row r="2827" spans="1:10" customFormat="1" ht="191.25" x14ac:dyDescent="0.2">
      <c r="A2827" s="529" t="s">
        <v>10758</v>
      </c>
      <c r="B2827" s="566" t="s">
        <v>10756</v>
      </c>
      <c r="C2827" s="529" t="s">
        <v>8171</v>
      </c>
      <c r="D2827" s="588">
        <v>2024</v>
      </c>
      <c r="F2827" s="588">
        <v>2024</v>
      </c>
      <c r="G2827" s="590" t="s">
        <v>10757</v>
      </c>
      <c r="I2827" s="534" t="s">
        <v>10755</v>
      </c>
      <c r="J2827" t="s">
        <v>12410</v>
      </c>
    </row>
    <row r="2828" spans="1:10" customFormat="1" ht="242.25" x14ac:dyDescent="0.2">
      <c r="A2828" s="529" t="s">
        <v>10762</v>
      </c>
      <c r="B2828" s="530" t="s">
        <v>10760</v>
      </c>
      <c r="C2828" s="529" t="s">
        <v>8171</v>
      </c>
      <c r="D2828" s="581">
        <v>1638</v>
      </c>
      <c r="F2828" s="581">
        <v>1638</v>
      </c>
      <c r="G2828" s="580" t="s">
        <v>10761</v>
      </c>
      <c r="I2828" s="534" t="s">
        <v>10759</v>
      </c>
      <c r="J2828" t="s">
        <v>12411</v>
      </c>
    </row>
    <row r="2829" spans="1:10" customFormat="1" ht="242.25" x14ac:dyDescent="0.2">
      <c r="A2829" s="529" t="s">
        <v>10766</v>
      </c>
      <c r="B2829" s="530" t="s">
        <v>10764</v>
      </c>
      <c r="C2829" s="529" t="s">
        <v>8171</v>
      </c>
      <c r="D2829" s="581">
        <v>2274</v>
      </c>
      <c r="F2829" s="581">
        <v>2274</v>
      </c>
      <c r="G2829" s="580" t="s">
        <v>10765</v>
      </c>
      <c r="I2829" s="534" t="s">
        <v>10763</v>
      </c>
      <c r="J2829" t="s">
        <v>12412</v>
      </c>
    </row>
    <row r="2830" spans="1:10" customFormat="1" ht="204" x14ac:dyDescent="0.2">
      <c r="A2830" s="529" t="s">
        <v>10770</v>
      </c>
      <c r="B2830" s="530" t="s">
        <v>10768</v>
      </c>
      <c r="C2830" s="529" t="s">
        <v>8171</v>
      </c>
      <c r="D2830" s="581">
        <v>505</v>
      </c>
      <c r="F2830" s="581">
        <v>505</v>
      </c>
      <c r="G2830" s="580" t="s">
        <v>10769</v>
      </c>
      <c r="I2830" s="534" t="s">
        <v>10767</v>
      </c>
      <c r="J2830" t="s">
        <v>12413</v>
      </c>
    </row>
    <row r="2831" spans="1:10" customFormat="1" ht="204" x14ac:dyDescent="0.2">
      <c r="A2831" s="529" t="s">
        <v>10774</v>
      </c>
      <c r="B2831" s="530" t="s">
        <v>10772</v>
      </c>
      <c r="C2831" s="529" t="s">
        <v>8171</v>
      </c>
      <c r="D2831" s="581">
        <v>1136</v>
      </c>
      <c r="F2831" s="581">
        <v>1136</v>
      </c>
      <c r="G2831" s="580" t="s">
        <v>10773</v>
      </c>
      <c r="I2831" s="534" t="s">
        <v>10771</v>
      </c>
      <c r="J2831" t="s">
        <v>12414</v>
      </c>
    </row>
    <row r="2832" spans="1:10" customFormat="1" ht="25.5" x14ac:dyDescent="0.2">
      <c r="A2832" s="529" t="s">
        <v>10777</v>
      </c>
      <c r="B2832" s="561" t="s">
        <v>10776</v>
      </c>
      <c r="C2832" s="529" t="s">
        <v>8171</v>
      </c>
      <c r="D2832" s="581">
        <v>95</v>
      </c>
      <c r="F2832" s="581">
        <v>95</v>
      </c>
      <c r="G2832" s="591" t="s">
        <v>10776</v>
      </c>
      <c r="I2832" s="534" t="s">
        <v>10775</v>
      </c>
    </row>
    <row r="2833" spans="1:9" customFormat="1" ht="25.5" x14ac:dyDescent="0.2">
      <c r="A2833" s="529" t="s">
        <v>10780</v>
      </c>
      <c r="B2833" s="561" t="s">
        <v>10779</v>
      </c>
      <c r="C2833" s="529" t="s">
        <v>8171</v>
      </c>
      <c r="D2833" s="581">
        <v>290</v>
      </c>
      <c r="F2833" s="581">
        <v>290</v>
      </c>
      <c r="G2833" s="591" t="s">
        <v>10779</v>
      </c>
      <c r="I2833" s="534" t="s">
        <v>10778</v>
      </c>
    </row>
    <row r="2834" spans="1:9" customFormat="1" x14ac:dyDescent="0.2">
      <c r="A2834" s="529" t="s">
        <v>10783</v>
      </c>
      <c r="B2834" s="572" t="s">
        <v>10782</v>
      </c>
      <c r="C2834" s="529" t="s">
        <v>8171</v>
      </c>
      <c r="D2834" s="581">
        <v>53.42</v>
      </c>
      <c r="F2834" s="581">
        <v>53.42</v>
      </c>
      <c r="G2834" s="591" t="s">
        <v>10782</v>
      </c>
      <c r="I2834" s="534" t="s">
        <v>10781</v>
      </c>
    </row>
    <row r="2835" spans="1:9" customFormat="1" ht="63.75" x14ac:dyDescent="0.2">
      <c r="A2835" s="529" t="s">
        <v>10785</v>
      </c>
      <c r="B2835" s="561" t="s">
        <v>3574</v>
      </c>
      <c r="C2835" s="529" t="s">
        <v>8171</v>
      </c>
      <c r="D2835" s="581">
        <v>120.2</v>
      </c>
      <c r="F2835" s="581">
        <v>120.2</v>
      </c>
      <c r="G2835" s="591" t="s">
        <v>3575</v>
      </c>
      <c r="I2835" s="534" t="s">
        <v>10784</v>
      </c>
    </row>
    <row r="2836" spans="1:9" customFormat="1" ht="63.75" x14ac:dyDescent="0.2">
      <c r="A2836" s="529" t="s">
        <v>10787</v>
      </c>
      <c r="B2836" s="561" t="s">
        <v>3578</v>
      </c>
      <c r="C2836" s="529" t="s">
        <v>8171</v>
      </c>
      <c r="D2836" s="581">
        <v>240.4</v>
      </c>
      <c r="F2836" s="581">
        <v>240.4</v>
      </c>
      <c r="G2836" s="591" t="s">
        <v>3579</v>
      </c>
      <c r="I2836" s="534" t="s">
        <v>10786</v>
      </c>
    </row>
    <row r="2837" spans="1:9" customFormat="1" ht="114.75" x14ac:dyDescent="0.2">
      <c r="A2837" s="529" t="s">
        <v>10790</v>
      </c>
      <c r="B2837" s="561" t="s">
        <v>3582</v>
      </c>
      <c r="C2837" s="529" t="s">
        <v>10789</v>
      </c>
      <c r="D2837" s="588">
        <v>0.17</v>
      </c>
      <c r="F2837" s="588">
        <v>0.17</v>
      </c>
      <c r="G2837" s="566" t="s">
        <v>3584</v>
      </c>
      <c r="I2837" s="534" t="s">
        <v>10788</v>
      </c>
    </row>
    <row r="2838" spans="1:9" customFormat="1" ht="76.5" x14ac:dyDescent="0.2">
      <c r="A2838" s="529" t="s">
        <v>10793</v>
      </c>
      <c r="B2838" s="561" t="s">
        <v>3587</v>
      </c>
      <c r="C2838" s="529" t="s">
        <v>8171</v>
      </c>
      <c r="D2838" s="588">
        <v>14.95</v>
      </c>
      <c r="F2838" s="588">
        <v>14.95</v>
      </c>
      <c r="G2838" s="566" t="s">
        <v>10792</v>
      </c>
      <c r="I2838" s="534" t="s">
        <v>10791</v>
      </c>
    </row>
    <row r="2839" spans="1:9" customFormat="1" ht="178.5" x14ac:dyDescent="0.2">
      <c r="A2839" s="529" t="s">
        <v>10796</v>
      </c>
      <c r="B2839" s="561" t="s">
        <v>3749</v>
      </c>
      <c r="C2839" s="529" t="s">
        <v>8171</v>
      </c>
      <c r="D2839" s="588">
        <v>870.47</v>
      </c>
      <c r="F2839" s="588">
        <v>870.47</v>
      </c>
      <c r="G2839" s="566" t="s">
        <v>10795</v>
      </c>
      <c r="I2839" s="534" t="s">
        <v>10794</v>
      </c>
    </row>
    <row r="2840" spans="1:9" customFormat="1" ht="63.75" x14ac:dyDescent="0.2">
      <c r="A2840" s="529" t="s">
        <v>10799</v>
      </c>
      <c r="B2840" s="561" t="s">
        <v>10798</v>
      </c>
      <c r="C2840" s="529" t="s">
        <v>8171</v>
      </c>
      <c r="D2840" s="588">
        <v>3002.92</v>
      </c>
      <c r="F2840" s="588">
        <v>3002.92</v>
      </c>
      <c r="G2840" s="591" t="s">
        <v>6219</v>
      </c>
      <c r="I2840" s="534" t="s">
        <v>10797</v>
      </c>
    </row>
    <row r="2841" spans="1:9" customFormat="1" ht="127.5" x14ac:dyDescent="0.2">
      <c r="A2841" s="529" t="s">
        <v>10802</v>
      </c>
      <c r="B2841" s="561" t="s">
        <v>3855</v>
      </c>
      <c r="C2841" s="529" t="s">
        <v>8171</v>
      </c>
      <c r="D2841" s="581">
        <v>235.06</v>
      </c>
      <c r="F2841" s="581">
        <v>235.06</v>
      </c>
      <c r="G2841" s="566" t="s">
        <v>10801</v>
      </c>
      <c r="I2841" s="534" t="s">
        <v>10800</v>
      </c>
    </row>
    <row r="2842" spans="1:9" customFormat="1" ht="114.75" x14ac:dyDescent="0.2">
      <c r="A2842" s="529" t="s">
        <v>10804</v>
      </c>
      <c r="B2842" s="561" t="s">
        <v>3859</v>
      </c>
      <c r="C2842" s="529" t="s">
        <v>8171</v>
      </c>
      <c r="D2842" s="581">
        <v>117.53</v>
      </c>
      <c r="F2842" s="581">
        <v>117.53</v>
      </c>
      <c r="G2842" s="566" t="s">
        <v>3860</v>
      </c>
      <c r="I2842" s="534" t="s">
        <v>10803</v>
      </c>
    </row>
    <row r="2843" spans="1:9" customFormat="1" ht="89.25" x14ac:dyDescent="0.2">
      <c r="A2843" s="529" t="s">
        <v>10806</v>
      </c>
      <c r="B2843" s="561" t="s">
        <v>4033</v>
      </c>
      <c r="C2843" s="529" t="s">
        <v>8171</v>
      </c>
      <c r="D2843" s="581">
        <v>64.11</v>
      </c>
      <c r="F2843" s="581">
        <v>64.11</v>
      </c>
      <c r="G2843" s="566" t="s">
        <v>4034</v>
      </c>
      <c r="I2843" s="534" t="s">
        <v>10805</v>
      </c>
    </row>
    <row r="2844" spans="1:9" customFormat="1" ht="51" x14ac:dyDescent="0.2">
      <c r="A2844" s="529" t="s">
        <v>10809</v>
      </c>
      <c r="B2844" s="561" t="s">
        <v>10808</v>
      </c>
      <c r="C2844" s="529" t="s">
        <v>8171</v>
      </c>
      <c r="D2844" s="581">
        <v>37.39</v>
      </c>
      <c r="F2844" s="581">
        <v>37.39</v>
      </c>
      <c r="G2844" s="566" t="s">
        <v>4038</v>
      </c>
      <c r="I2844" s="534" t="s">
        <v>10807</v>
      </c>
    </row>
    <row r="2845" spans="1:9" customFormat="1" ht="114.75" x14ac:dyDescent="0.2">
      <c r="A2845" s="529" t="s">
        <v>10811</v>
      </c>
      <c r="B2845" s="561" t="s">
        <v>3863</v>
      </c>
      <c r="C2845" s="529" t="s">
        <v>8171</v>
      </c>
      <c r="D2845" s="581">
        <v>240.4</v>
      </c>
      <c r="F2845" s="581">
        <v>240.4</v>
      </c>
      <c r="G2845" s="566" t="s">
        <v>3864</v>
      </c>
      <c r="I2845" s="534" t="s">
        <v>10810</v>
      </c>
    </row>
    <row r="2846" spans="1:9" customFormat="1" ht="127.5" x14ac:dyDescent="0.2">
      <c r="A2846" s="529" t="s">
        <v>10813</v>
      </c>
      <c r="B2846" s="561" t="s">
        <v>3867</v>
      </c>
      <c r="C2846" s="529" t="s">
        <v>8171</v>
      </c>
      <c r="D2846" s="581">
        <v>53.42</v>
      </c>
      <c r="F2846" s="581">
        <v>53.42</v>
      </c>
      <c r="G2846" s="566" t="s">
        <v>3868</v>
      </c>
      <c r="I2846" s="534" t="s">
        <v>10812</v>
      </c>
    </row>
    <row r="2847" spans="1:9" customFormat="1" ht="114.75" x14ac:dyDescent="0.2">
      <c r="A2847" s="529" t="s">
        <v>10815</v>
      </c>
      <c r="B2847" s="561" t="s">
        <v>3871</v>
      </c>
      <c r="C2847" s="529" t="s">
        <v>8171</v>
      </c>
      <c r="D2847" s="581">
        <v>186.98</v>
      </c>
      <c r="F2847" s="581">
        <v>186.98</v>
      </c>
      <c r="G2847" s="566" t="s">
        <v>3872</v>
      </c>
      <c r="I2847" s="534" t="s">
        <v>10814</v>
      </c>
    </row>
    <row r="2848" spans="1:9" customFormat="1" ht="114.75" x14ac:dyDescent="0.2">
      <c r="A2848" s="529" t="s">
        <v>10818</v>
      </c>
      <c r="B2848" s="561" t="s">
        <v>10817</v>
      </c>
      <c r="C2848" s="529" t="s">
        <v>8171</v>
      </c>
      <c r="D2848" s="581">
        <v>1025.73</v>
      </c>
      <c r="F2848" s="581">
        <v>1025.73</v>
      </c>
      <c r="G2848" s="566" t="s">
        <v>4010</v>
      </c>
      <c r="I2848" s="534" t="s">
        <v>10816</v>
      </c>
    </row>
    <row r="2849" spans="1:10" customFormat="1" ht="114.75" x14ac:dyDescent="0.2">
      <c r="A2849" s="529" t="s">
        <v>10821</v>
      </c>
      <c r="B2849" s="561" t="s">
        <v>10820</v>
      </c>
      <c r="C2849" s="529" t="s">
        <v>8171</v>
      </c>
      <c r="D2849" s="581">
        <v>820.58</v>
      </c>
      <c r="F2849" s="581">
        <v>820.58</v>
      </c>
      <c r="G2849" s="566" t="s">
        <v>4014</v>
      </c>
      <c r="I2849" s="534" t="s">
        <v>10819</v>
      </c>
    </row>
    <row r="2850" spans="1:10" customFormat="1" ht="114.75" x14ac:dyDescent="0.2">
      <c r="A2850" s="529" t="s">
        <v>10824</v>
      </c>
      <c r="B2850" s="561" t="s">
        <v>10823</v>
      </c>
      <c r="C2850" s="529" t="s">
        <v>8171</v>
      </c>
      <c r="D2850" s="581">
        <v>697.49</v>
      </c>
      <c r="F2850" s="581">
        <v>697.49</v>
      </c>
      <c r="G2850" s="566" t="s">
        <v>4018</v>
      </c>
      <c r="I2850" s="534" t="s">
        <v>10822</v>
      </c>
    </row>
    <row r="2851" spans="1:10" customFormat="1" ht="114.75" x14ac:dyDescent="0.2">
      <c r="A2851" s="529" t="s">
        <v>10827</v>
      </c>
      <c r="B2851" s="561" t="s">
        <v>10826</v>
      </c>
      <c r="C2851" s="529" t="s">
        <v>8171</v>
      </c>
      <c r="D2851" s="581">
        <v>430.81</v>
      </c>
      <c r="F2851" s="581">
        <v>430.81</v>
      </c>
      <c r="G2851" s="566" t="s">
        <v>4022</v>
      </c>
      <c r="I2851" s="534" t="s">
        <v>10825</v>
      </c>
    </row>
    <row r="2852" spans="1:10" customFormat="1" ht="114.75" x14ac:dyDescent="0.2">
      <c r="A2852" s="529" t="s">
        <v>10830</v>
      </c>
      <c r="B2852" s="561" t="s">
        <v>10829</v>
      </c>
      <c r="C2852" s="529" t="s">
        <v>8171</v>
      </c>
      <c r="D2852" s="581">
        <v>246.17</v>
      </c>
      <c r="F2852" s="581">
        <v>246.17</v>
      </c>
      <c r="G2852" s="566" t="s">
        <v>4026</v>
      </c>
      <c r="I2852" s="534" t="s">
        <v>10828</v>
      </c>
    </row>
    <row r="2853" spans="1:10" customFormat="1" ht="114.75" x14ac:dyDescent="0.2">
      <c r="A2853" s="529" t="s">
        <v>10833</v>
      </c>
      <c r="B2853" s="561" t="s">
        <v>10832</v>
      </c>
      <c r="C2853" s="529" t="s">
        <v>8171</v>
      </c>
      <c r="D2853" s="581">
        <v>106.85</v>
      </c>
      <c r="F2853" s="581">
        <v>106.85</v>
      </c>
      <c r="G2853" s="566" t="s">
        <v>4030</v>
      </c>
      <c r="I2853" s="534" t="s">
        <v>10831</v>
      </c>
    </row>
    <row r="2854" spans="1:10" customFormat="1" ht="102" x14ac:dyDescent="0.2">
      <c r="A2854" s="529" t="s">
        <v>10835</v>
      </c>
      <c r="B2854" s="530" t="s">
        <v>4402</v>
      </c>
      <c r="C2854" s="529" t="s">
        <v>8171</v>
      </c>
      <c r="D2854" s="581">
        <v>135.22999999999999</v>
      </c>
      <c r="F2854" s="581">
        <v>135.22999999999999</v>
      </c>
      <c r="G2854" s="580" t="s">
        <v>4403</v>
      </c>
      <c r="I2854" s="534" t="s">
        <v>10834</v>
      </c>
      <c r="J2854" t="s">
        <v>4404</v>
      </c>
    </row>
    <row r="2855" spans="1:10" customFormat="1" ht="204" x14ac:dyDescent="0.2">
      <c r="A2855" s="529" t="s">
        <v>10838</v>
      </c>
      <c r="B2855" s="530" t="s">
        <v>4406</v>
      </c>
      <c r="C2855" s="529" t="s">
        <v>8171</v>
      </c>
      <c r="D2855" s="581">
        <v>210.44</v>
      </c>
      <c r="F2855" s="581">
        <v>210.44</v>
      </c>
      <c r="G2855" s="580" t="s">
        <v>10837</v>
      </c>
      <c r="I2855" s="534" t="s">
        <v>10836</v>
      </c>
      <c r="J2855" t="s">
        <v>4408</v>
      </c>
    </row>
    <row r="2856" spans="1:10" customFormat="1" ht="204" x14ac:dyDescent="0.2">
      <c r="A2856" s="529" t="s">
        <v>10842</v>
      </c>
      <c r="B2856" s="530" t="s">
        <v>10840</v>
      </c>
      <c r="C2856" s="529" t="s">
        <v>8171</v>
      </c>
      <c r="D2856" s="581">
        <v>213.61</v>
      </c>
      <c r="F2856" s="581">
        <v>213.61</v>
      </c>
      <c r="G2856" s="580" t="s">
        <v>10841</v>
      </c>
      <c r="I2856" s="534" t="s">
        <v>10839</v>
      </c>
      <c r="J2856" t="s">
        <v>4412</v>
      </c>
    </row>
    <row r="2857" spans="1:10" customFormat="1" ht="204" x14ac:dyDescent="0.2">
      <c r="A2857" s="529" t="s">
        <v>10845</v>
      </c>
      <c r="B2857" s="530" t="s">
        <v>4414</v>
      </c>
      <c r="C2857" s="529" t="s">
        <v>8171</v>
      </c>
      <c r="D2857" s="581">
        <v>219.49</v>
      </c>
      <c r="F2857" s="581">
        <v>219.49</v>
      </c>
      <c r="G2857" s="580" t="s">
        <v>10844</v>
      </c>
      <c r="I2857" s="534" t="s">
        <v>10843</v>
      </c>
      <c r="J2857" t="s">
        <v>4416</v>
      </c>
    </row>
    <row r="2858" spans="1:10" customFormat="1" ht="191.25" x14ac:dyDescent="0.2">
      <c r="A2858" s="529" t="s">
        <v>10848</v>
      </c>
      <c r="B2858" s="530" t="s">
        <v>4418</v>
      </c>
      <c r="C2858" s="529" t="s">
        <v>8171</v>
      </c>
      <c r="D2858" s="581">
        <v>129.28</v>
      </c>
      <c r="F2858" s="581">
        <v>129.28</v>
      </c>
      <c r="G2858" s="580" t="s">
        <v>10847</v>
      </c>
      <c r="I2858" s="534" t="s">
        <v>10846</v>
      </c>
      <c r="J2858" t="s">
        <v>4420</v>
      </c>
    </row>
    <row r="2859" spans="1:10" customFormat="1" ht="204" x14ac:dyDescent="0.2">
      <c r="A2859" s="529" t="s">
        <v>10851</v>
      </c>
      <c r="B2859" s="530" t="s">
        <v>4422</v>
      </c>
      <c r="C2859" s="529" t="s">
        <v>8171</v>
      </c>
      <c r="D2859" s="581">
        <v>84.17</v>
      </c>
      <c r="F2859" s="581">
        <v>84.17</v>
      </c>
      <c r="G2859" s="580" t="s">
        <v>10850</v>
      </c>
      <c r="I2859" s="534" t="s">
        <v>10849</v>
      </c>
      <c r="J2859" t="s">
        <v>4424</v>
      </c>
    </row>
    <row r="2860" spans="1:10" customFormat="1" ht="204" x14ac:dyDescent="0.2">
      <c r="A2860" s="529" t="s">
        <v>10854</v>
      </c>
      <c r="B2860" s="530" t="s">
        <v>4426</v>
      </c>
      <c r="C2860" s="529" t="s">
        <v>8171</v>
      </c>
      <c r="D2860" s="581">
        <v>63.13</v>
      </c>
      <c r="F2860" s="581">
        <v>63.13</v>
      </c>
      <c r="G2860" s="580" t="s">
        <v>10853</v>
      </c>
      <c r="I2860" s="534" t="s">
        <v>10852</v>
      </c>
      <c r="J2860" t="s">
        <v>4428</v>
      </c>
    </row>
    <row r="2861" spans="1:10" customFormat="1" ht="255" x14ac:dyDescent="0.2">
      <c r="A2861" s="529" t="s">
        <v>10857</v>
      </c>
      <c r="B2861" s="530" t="s">
        <v>4430</v>
      </c>
      <c r="C2861" s="529" t="s">
        <v>8171</v>
      </c>
      <c r="D2861" s="581">
        <v>231.48</v>
      </c>
      <c r="F2861" s="581">
        <v>231.48</v>
      </c>
      <c r="G2861" s="580" t="s">
        <v>10856</v>
      </c>
      <c r="I2861" s="534" t="s">
        <v>10855</v>
      </c>
      <c r="J2861" t="s">
        <v>4432</v>
      </c>
    </row>
    <row r="2862" spans="1:10" customFormat="1" ht="242.25" x14ac:dyDescent="0.2">
      <c r="A2862" s="529" t="s">
        <v>10860</v>
      </c>
      <c r="B2862" s="530" t="s">
        <v>4434</v>
      </c>
      <c r="C2862" s="529" t="s">
        <v>8171</v>
      </c>
      <c r="D2862" s="581">
        <v>363.29</v>
      </c>
      <c r="F2862" s="581">
        <v>363.29</v>
      </c>
      <c r="G2862" s="580" t="s">
        <v>10859</v>
      </c>
      <c r="I2862" s="534" t="s">
        <v>10858</v>
      </c>
      <c r="J2862" t="s">
        <v>4436</v>
      </c>
    </row>
    <row r="2863" spans="1:10" customFormat="1" ht="178.5" x14ac:dyDescent="0.2">
      <c r="A2863" s="529" t="s">
        <v>10863</v>
      </c>
      <c r="B2863" s="530" t="s">
        <v>4438</v>
      </c>
      <c r="C2863" s="529" t="s">
        <v>8171</v>
      </c>
      <c r="D2863" s="581">
        <v>210.44</v>
      </c>
      <c r="F2863" s="581">
        <v>210.44</v>
      </c>
      <c r="G2863" s="580" t="s">
        <v>10862</v>
      </c>
      <c r="I2863" s="534" t="s">
        <v>10861</v>
      </c>
      <c r="J2863" t="s">
        <v>4440</v>
      </c>
    </row>
    <row r="2864" spans="1:10" customFormat="1" ht="204" x14ac:dyDescent="0.2">
      <c r="A2864" s="529" t="s">
        <v>10866</v>
      </c>
      <c r="B2864" s="530" t="s">
        <v>4442</v>
      </c>
      <c r="C2864" s="529" t="s">
        <v>8171</v>
      </c>
      <c r="D2864" s="581">
        <v>363.29</v>
      </c>
      <c r="F2864" s="581">
        <v>363.29</v>
      </c>
      <c r="G2864" s="580" t="s">
        <v>10865</v>
      </c>
      <c r="I2864" s="534" t="s">
        <v>10864</v>
      </c>
      <c r="J2864" t="s">
        <v>4444</v>
      </c>
    </row>
    <row r="2865" spans="1:10" customFormat="1" ht="229.5" x14ac:dyDescent="0.2">
      <c r="A2865" s="529" t="s">
        <v>10869</v>
      </c>
      <c r="B2865" s="530" t="s">
        <v>4446</v>
      </c>
      <c r="C2865" s="529" t="s">
        <v>8171</v>
      </c>
      <c r="D2865" s="581">
        <v>705.19</v>
      </c>
      <c r="F2865" s="581">
        <v>705.19</v>
      </c>
      <c r="G2865" s="580" t="s">
        <v>10868</v>
      </c>
      <c r="I2865" s="534" t="s">
        <v>10867</v>
      </c>
      <c r="J2865" t="s">
        <v>4448</v>
      </c>
    </row>
    <row r="2866" spans="1:10" customFormat="1" ht="216.75" x14ac:dyDescent="0.2">
      <c r="A2866" s="529" t="s">
        <v>10872</v>
      </c>
      <c r="B2866" s="530" t="s">
        <v>4450</v>
      </c>
      <c r="C2866" s="529" t="s">
        <v>8171</v>
      </c>
      <c r="D2866" s="581">
        <v>146.91999999999999</v>
      </c>
      <c r="F2866" s="581">
        <v>146.91999999999999</v>
      </c>
      <c r="G2866" s="580" t="s">
        <v>10871</v>
      </c>
      <c r="I2866" s="534" t="s">
        <v>10870</v>
      </c>
      <c r="J2866" t="s">
        <v>4452</v>
      </c>
    </row>
    <row r="2867" spans="1:10" customFormat="1" ht="204" x14ac:dyDescent="0.2">
      <c r="A2867" s="529" t="s">
        <v>10875</v>
      </c>
      <c r="B2867" s="530" t="s">
        <v>4454</v>
      </c>
      <c r="C2867" s="529" t="s">
        <v>8171</v>
      </c>
      <c r="D2867" s="581">
        <v>84.17</v>
      </c>
      <c r="F2867" s="581">
        <v>84.17</v>
      </c>
      <c r="G2867" s="580" t="s">
        <v>10874</v>
      </c>
      <c r="I2867" s="534" t="s">
        <v>10873</v>
      </c>
      <c r="J2867" t="s">
        <v>4456</v>
      </c>
    </row>
    <row r="2868" spans="1:10" customFormat="1" ht="191.25" x14ac:dyDescent="0.2">
      <c r="A2868" s="529" t="s">
        <v>10878</v>
      </c>
      <c r="B2868" s="530" t="s">
        <v>4458</v>
      </c>
      <c r="C2868" s="529" t="s">
        <v>8171</v>
      </c>
      <c r="D2868" s="581">
        <v>84.17</v>
      </c>
      <c r="F2868" s="581">
        <v>84.17</v>
      </c>
      <c r="G2868" s="580" t="s">
        <v>10877</v>
      </c>
      <c r="I2868" s="534" t="s">
        <v>10876</v>
      </c>
      <c r="J2868" t="s">
        <v>4460</v>
      </c>
    </row>
    <row r="2869" spans="1:10" customFormat="1" ht="204" x14ac:dyDescent="0.2">
      <c r="A2869" s="529" t="s">
        <v>10881</v>
      </c>
      <c r="B2869" s="530" t="s">
        <v>4462</v>
      </c>
      <c r="C2869" s="529" t="s">
        <v>8171</v>
      </c>
      <c r="D2869" s="581">
        <v>231.48</v>
      </c>
      <c r="F2869" s="581">
        <v>231.48</v>
      </c>
      <c r="G2869" s="580" t="s">
        <v>10880</v>
      </c>
      <c r="I2869" s="534" t="s">
        <v>10879</v>
      </c>
      <c r="J2869" t="s">
        <v>4464</v>
      </c>
    </row>
    <row r="2870" spans="1:10" customFormat="1" ht="204" x14ac:dyDescent="0.2">
      <c r="A2870" s="529" t="s">
        <v>10884</v>
      </c>
      <c r="B2870" s="530" t="s">
        <v>4466</v>
      </c>
      <c r="C2870" s="529" t="s">
        <v>8171</v>
      </c>
      <c r="D2870" s="581">
        <v>126.27</v>
      </c>
      <c r="F2870" s="581">
        <v>126.27</v>
      </c>
      <c r="G2870" s="580" t="s">
        <v>10883</v>
      </c>
      <c r="I2870" s="534" t="s">
        <v>10882</v>
      </c>
      <c r="J2870" t="s">
        <v>4468</v>
      </c>
    </row>
    <row r="2871" spans="1:10" customFormat="1" ht="229.5" x14ac:dyDescent="0.2">
      <c r="A2871" s="529" t="s">
        <v>10887</v>
      </c>
      <c r="B2871" s="530" t="s">
        <v>4470</v>
      </c>
      <c r="C2871" s="529" t="s">
        <v>8171</v>
      </c>
      <c r="D2871" s="581">
        <v>210.44</v>
      </c>
      <c r="F2871" s="581">
        <v>210.44</v>
      </c>
      <c r="G2871" s="580" t="s">
        <v>10886</v>
      </c>
      <c r="I2871" s="534" t="s">
        <v>10885</v>
      </c>
      <c r="J2871" t="s">
        <v>4472</v>
      </c>
    </row>
    <row r="2872" spans="1:10" customFormat="1" ht="127.5" x14ac:dyDescent="0.2">
      <c r="A2872" s="529" t="s">
        <v>10889</v>
      </c>
      <c r="B2872" s="530" t="s">
        <v>4474</v>
      </c>
      <c r="C2872" s="529" t="s">
        <v>8171</v>
      </c>
      <c r="D2872" s="581">
        <v>210.44</v>
      </c>
      <c r="F2872" s="581">
        <v>210.44</v>
      </c>
      <c r="G2872" s="580" t="s">
        <v>4475</v>
      </c>
      <c r="I2872" s="534" t="s">
        <v>10888</v>
      </c>
      <c r="J2872" t="s">
        <v>4476</v>
      </c>
    </row>
    <row r="2873" spans="1:10" customFormat="1" ht="153" x14ac:dyDescent="0.2">
      <c r="A2873" s="529" t="s">
        <v>10891</v>
      </c>
      <c r="B2873" s="530" t="s">
        <v>4478</v>
      </c>
      <c r="C2873" s="529" t="s">
        <v>8171</v>
      </c>
      <c r="D2873" s="581">
        <v>76.52</v>
      </c>
      <c r="F2873" s="581">
        <v>76.52</v>
      </c>
      <c r="G2873" s="580" t="s">
        <v>4479</v>
      </c>
      <c r="I2873" s="534" t="s">
        <v>10890</v>
      </c>
      <c r="J2873" t="s">
        <v>4480</v>
      </c>
    </row>
    <row r="2874" spans="1:10" customFormat="1" ht="153" x14ac:dyDescent="0.2">
      <c r="A2874" s="529" t="s">
        <v>10893</v>
      </c>
      <c r="B2874" s="530" t="s">
        <v>4482</v>
      </c>
      <c r="C2874" s="529" t="s">
        <v>8171</v>
      </c>
      <c r="D2874" s="581">
        <v>133.56</v>
      </c>
      <c r="F2874" s="581">
        <v>133.56</v>
      </c>
      <c r="G2874" s="580" t="s">
        <v>4483</v>
      </c>
      <c r="I2874" s="534" t="s">
        <v>10892</v>
      </c>
      <c r="J2874" t="s">
        <v>4484</v>
      </c>
    </row>
    <row r="2875" spans="1:10" customFormat="1" ht="178.5" x14ac:dyDescent="0.2">
      <c r="A2875" s="529" t="s">
        <v>10896</v>
      </c>
      <c r="B2875" s="530" t="s">
        <v>4486</v>
      </c>
      <c r="C2875" s="529" t="s">
        <v>8171</v>
      </c>
      <c r="D2875" s="581">
        <v>126.27</v>
      </c>
      <c r="F2875" s="581">
        <v>126.27</v>
      </c>
      <c r="G2875" s="580" t="s">
        <v>10895</v>
      </c>
      <c r="I2875" s="534" t="s">
        <v>10894</v>
      </c>
      <c r="J2875" t="s">
        <v>4488</v>
      </c>
    </row>
    <row r="2876" spans="1:10" customFormat="1" ht="114.75" x14ac:dyDescent="0.2">
      <c r="A2876" s="529" t="s">
        <v>10898</v>
      </c>
      <c r="B2876" s="530" t="s">
        <v>4490</v>
      </c>
      <c r="C2876" s="529" t="s">
        <v>8171</v>
      </c>
      <c r="D2876" s="581">
        <v>21.37</v>
      </c>
      <c r="F2876" s="581">
        <v>21.37</v>
      </c>
      <c r="G2876" s="580" t="s">
        <v>4491</v>
      </c>
      <c r="I2876" s="534" t="s">
        <v>10897</v>
      </c>
      <c r="J2876" t="s">
        <v>4492</v>
      </c>
    </row>
    <row r="2877" spans="1:10" customFormat="1" ht="140.25" x14ac:dyDescent="0.2">
      <c r="A2877" s="529" t="s">
        <v>10900</v>
      </c>
      <c r="B2877" s="530" t="s">
        <v>4494</v>
      </c>
      <c r="C2877" s="529" t="s">
        <v>8171</v>
      </c>
      <c r="D2877" s="581">
        <v>114.79</v>
      </c>
      <c r="F2877" s="581">
        <v>114.79</v>
      </c>
      <c r="G2877" s="580" t="s">
        <v>4495</v>
      </c>
      <c r="I2877" s="534" t="s">
        <v>10899</v>
      </c>
      <c r="J2877" t="s">
        <v>4496</v>
      </c>
    </row>
    <row r="2878" spans="1:10" customFormat="1" ht="140.25" x14ac:dyDescent="0.2">
      <c r="A2878" s="529" t="s">
        <v>10903</v>
      </c>
      <c r="B2878" s="530" t="s">
        <v>4501</v>
      </c>
      <c r="C2878" s="529" t="s">
        <v>8171</v>
      </c>
      <c r="D2878" s="581">
        <v>165.29</v>
      </c>
      <c r="F2878" s="581">
        <v>165.29</v>
      </c>
      <c r="G2878" s="580" t="s">
        <v>10902</v>
      </c>
      <c r="I2878" s="534" t="s">
        <v>10901</v>
      </c>
      <c r="J2878" t="s">
        <v>4503</v>
      </c>
    </row>
    <row r="2879" spans="1:10" customFormat="1" ht="140.25" x14ac:dyDescent="0.2">
      <c r="A2879" s="529" t="s">
        <v>10905</v>
      </c>
      <c r="B2879" s="530" t="s">
        <v>4505</v>
      </c>
      <c r="C2879" s="529" t="s">
        <v>8171</v>
      </c>
      <c r="D2879" s="581">
        <v>20.04</v>
      </c>
      <c r="F2879" s="581">
        <v>20.04</v>
      </c>
      <c r="G2879" s="580" t="s">
        <v>4506</v>
      </c>
      <c r="I2879" s="534" t="s">
        <v>10904</v>
      </c>
      <c r="J2879" t="s">
        <v>4507</v>
      </c>
    </row>
    <row r="2880" spans="1:10" customFormat="1" ht="280.5" x14ac:dyDescent="0.2">
      <c r="A2880" s="529" t="s">
        <v>10907</v>
      </c>
      <c r="B2880" s="530" t="s">
        <v>4512</v>
      </c>
      <c r="C2880" s="529" t="s">
        <v>8171</v>
      </c>
      <c r="D2880" s="581">
        <v>191.31</v>
      </c>
      <c r="F2880" s="581">
        <v>191.31</v>
      </c>
      <c r="G2880" s="580" t="s">
        <v>4513</v>
      </c>
      <c r="I2880" s="534" t="s">
        <v>10906</v>
      </c>
      <c r="J2880" t="s">
        <v>4514</v>
      </c>
    </row>
    <row r="2881" spans="1:10" customFormat="1" ht="409.5" x14ac:dyDescent="0.2">
      <c r="A2881" s="529" t="s">
        <v>10910</v>
      </c>
      <c r="B2881" s="530" t="s">
        <v>4516</v>
      </c>
      <c r="C2881" s="529" t="s">
        <v>8171</v>
      </c>
      <c r="D2881" s="581">
        <v>429.46</v>
      </c>
      <c r="F2881" s="581">
        <v>429.46</v>
      </c>
      <c r="G2881" s="580" t="s">
        <v>10909</v>
      </c>
      <c r="I2881" s="534" t="s">
        <v>10908</v>
      </c>
      <c r="J2881" t="s">
        <v>4518</v>
      </c>
    </row>
    <row r="2882" spans="1:10" customFormat="1" ht="293.25" x14ac:dyDescent="0.2">
      <c r="A2882" s="529" t="s">
        <v>10912</v>
      </c>
      <c r="B2882" s="530" t="s">
        <v>4520</v>
      </c>
      <c r="C2882" s="529" t="s">
        <v>8171</v>
      </c>
      <c r="D2882" s="581">
        <v>281.01</v>
      </c>
      <c r="F2882" s="581">
        <v>281.01</v>
      </c>
      <c r="G2882" s="580" t="s">
        <v>4521</v>
      </c>
      <c r="I2882" s="534" t="s">
        <v>10911</v>
      </c>
      <c r="J2882" t="s">
        <v>4522</v>
      </c>
    </row>
    <row r="2883" spans="1:10" customFormat="1" ht="395.25" x14ac:dyDescent="0.2">
      <c r="A2883" s="529" t="s">
        <v>10915</v>
      </c>
      <c r="B2883" s="530" t="s">
        <v>4524</v>
      </c>
      <c r="C2883" s="529" t="s">
        <v>8171</v>
      </c>
      <c r="D2883" s="581">
        <v>578.84</v>
      </c>
      <c r="F2883" s="581">
        <v>578.84</v>
      </c>
      <c r="G2883" s="580" t="s">
        <v>10914</v>
      </c>
      <c r="I2883" s="534" t="s">
        <v>10913</v>
      </c>
      <c r="J2883" t="s">
        <v>4526</v>
      </c>
    </row>
    <row r="2884" spans="1:10" customFormat="1" ht="280.5" x14ac:dyDescent="0.2">
      <c r="A2884" s="529" t="s">
        <v>10917</v>
      </c>
      <c r="B2884" s="530" t="s">
        <v>4528</v>
      </c>
      <c r="C2884" s="529" t="s">
        <v>8171</v>
      </c>
      <c r="D2884" s="581">
        <v>384.65</v>
      </c>
      <c r="F2884" s="581">
        <v>384.65</v>
      </c>
      <c r="G2884" s="580" t="s">
        <v>4529</v>
      </c>
      <c r="I2884" s="534" t="s">
        <v>10916</v>
      </c>
      <c r="J2884" t="s">
        <v>4530</v>
      </c>
    </row>
    <row r="2885" spans="1:10" customFormat="1" ht="409.5" x14ac:dyDescent="0.2">
      <c r="A2885" s="529" t="s">
        <v>10920</v>
      </c>
      <c r="B2885" s="530" t="s">
        <v>4532</v>
      </c>
      <c r="C2885" s="529" t="s">
        <v>8171</v>
      </c>
      <c r="D2885" s="581">
        <v>881.48</v>
      </c>
      <c r="F2885" s="581">
        <v>881.48</v>
      </c>
      <c r="G2885" s="580" t="s">
        <v>10919</v>
      </c>
      <c r="I2885" s="534" t="s">
        <v>10918</v>
      </c>
      <c r="J2885" t="s">
        <v>4534</v>
      </c>
    </row>
    <row r="2886" spans="1:10" customFormat="1" ht="409.5" x14ac:dyDescent="0.2">
      <c r="A2886" s="529" t="s">
        <v>10923</v>
      </c>
      <c r="B2886" s="530" t="s">
        <v>4536</v>
      </c>
      <c r="C2886" s="529" t="s">
        <v>8171</v>
      </c>
      <c r="D2886" s="581">
        <v>1010.11</v>
      </c>
      <c r="F2886" s="581">
        <v>1010.11</v>
      </c>
      <c r="G2886" s="580" t="s">
        <v>10922</v>
      </c>
      <c r="I2886" s="534" t="s">
        <v>10921</v>
      </c>
      <c r="J2886" t="s">
        <v>4538</v>
      </c>
    </row>
    <row r="2887" spans="1:10" customFormat="1" ht="306" x14ac:dyDescent="0.2">
      <c r="A2887" s="529" t="s">
        <v>10925</v>
      </c>
      <c r="B2887" s="530" t="s">
        <v>4540</v>
      </c>
      <c r="C2887" s="529" t="s">
        <v>8171</v>
      </c>
      <c r="D2887" s="581">
        <v>384.65</v>
      </c>
      <c r="F2887" s="581">
        <v>384.65</v>
      </c>
      <c r="G2887" s="580" t="s">
        <v>4541</v>
      </c>
      <c r="I2887" s="534" t="s">
        <v>10924</v>
      </c>
      <c r="J2887" t="s">
        <v>4542</v>
      </c>
    </row>
    <row r="2888" spans="1:10" customFormat="1" ht="409.5" x14ac:dyDescent="0.2">
      <c r="A2888" s="529" t="s">
        <v>10928</v>
      </c>
      <c r="B2888" s="530" t="s">
        <v>4544</v>
      </c>
      <c r="C2888" s="529" t="s">
        <v>8171</v>
      </c>
      <c r="D2888" s="581">
        <v>634.66999999999996</v>
      </c>
      <c r="F2888" s="581">
        <v>634.66999999999996</v>
      </c>
      <c r="G2888" s="580" t="s">
        <v>10927</v>
      </c>
      <c r="I2888" s="534" t="s">
        <v>10926</v>
      </c>
      <c r="J2888" t="s">
        <v>4546</v>
      </c>
    </row>
    <row r="2889" spans="1:10" customFormat="1" ht="331.5" x14ac:dyDescent="0.2">
      <c r="A2889" s="529" t="s">
        <v>10930</v>
      </c>
      <c r="B2889" s="530" t="s">
        <v>4548</v>
      </c>
      <c r="C2889" s="529" t="s">
        <v>8171</v>
      </c>
      <c r="D2889" s="581">
        <v>491.5</v>
      </c>
      <c r="F2889" s="581">
        <v>491.5</v>
      </c>
      <c r="G2889" s="580" t="s">
        <v>4549</v>
      </c>
      <c r="I2889" s="534" t="s">
        <v>10929</v>
      </c>
      <c r="J2889" t="s">
        <v>4550</v>
      </c>
    </row>
    <row r="2890" spans="1:10" customFormat="1" ht="409.5" x14ac:dyDescent="0.2">
      <c r="A2890" s="529" t="s">
        <v>10933</v>
      </c>
      <c r="B2890" s="530" t="s">
        <v>4552</v>
      </c>
      <c r="C2890" s="529" t="s">
        <v>8171</v>
      </c>
      <c r="D2890" s="581">
        <v>810.96</v>
      </c>
      <c r="F2890" s="581">
        <v>810.96</v>
      </c>
      <c r="G2890" s="580" t="s">
        <v>10932</v>
      </c>
      <c r="I2890" s="534" t="s">
        <v>10931</v>
      </c>
      <c r="J2890" t="s">
        <v>4554</v>
      </c>
    </row>
    <row r="2891" spans="1:10" customFormat="1" ht="331.5" x14ac:dyDescent="0.2">
      <c r="A2891" s="529" t="s">
        <v>10935</v>
      </c>
      <c r="B2891" s="530" t="s">
        <v>4556</v>
      </c>
      <c r="C2891" s="529" t="s">
        <v>8171</v>
      </c>
      <c r="D2891" s="581">
        <v>641.08000000000004</v>
      </c>
      <c r="F2891" s="581">
        <v>641.08000000000004</v>
      </c>
      <c r="G2891" s="580" t="s">
        <v>4557</v>
      </c>
      <c r="I2891" s="534" t="s">
        <v>10934</v>
      </c>
      <c r="J2891" t="s">
        <v>4558</v>
      </c>
    </row>
    <row r="2892" spans="1:10" customFormat="1" ht="409.5" x14ac:dyDescent="0.2">
      <c r="A2892" s="529" t="s">
        <v>10938</v>
      </c>
      <c r="B2892" s="530" t="s">
        <v>4560</v>
      </c>
      <c r="C2892" s="529" t="s">
        <v>8171</v>
      </c>
      <c r="D2892" s="581">
        <v>1057.78</v>
      </c>
      <c r="F2892" s="581">
        <v>1057.78</v>
      </c>
      <c r="G2892" s="580" t="s">
        <v>10937</v>
      </c>
      <c r="I2892" s="534" t="s">
        <v>10936</v>
      </c>
      <c r="J2892" t="s">
        <v>4562</v>
      </c>
    </row>
    <row r="2893" spans="1:10" customFormat="1" ht="318.75" x14ac:dyDescent="0.2">
      <c r="A2893" s="529" t="s">
        <v>10940</v>
      </c>
      <c r="B2893" s="530" t="s">
        <v>4564</v>
      </c>
      <c r="C2893" s="529" t="s">
        <v>8171</v>
      </c>
      <c r="D2893" s="581">
        <v>801.35</v>
      </c>
      <c r="F2893" s="581">
        <v>801.35</v>
      </c>
      <c r="G2893" s="580" t="s">
        <v>4565</v>
      </c>
      <c r="I2893" s="534" t="s">
        <v>10939</v>
      </c>
      <c r="J2893" t="s">
        <v>4566</v>
      </c>
    </row>
    <row r="2894" spans="1:10" customFormat="1" ht="409.5" x14ac:dyDescent="0.2">
      <c r="A2894" s="529" t="s">
        <v>10943</v>
      </c>
      <c r="B2894" s="530" t="s">
        <v>4568</v>
      </c>
      <c r="C2894" s="529" t="s">
        <v>8171</v>
      </c>
      <c r="D2894" s="581">
        <v>1322.22</v>
      </c>
      <c r="F2894" s="581">
        <v>1322.22</v>
      </c>
      <c r="G2894" s="580" t="s">
        <v>10942</v>
      </c>
      <c r="I2894" s="534" t="s">
        <v>10941</v>
      </c>
      <c r="J2894" t="s">
        <v>4570</v>
      </c>
    </row>
    <row r="2895" spans="1:10" customFormat="1" ht="306" x14ac:dyDescent="0.2">
      <c r="A2895" s="529" t="s">
        <v>10945</v>
      </c>
      <c r="B2895" s="530" t="s">
        <v>4572</v>
      </c>
      <c r="C2895" s="529" t="s">
        <v>8171</v>
      </c>
      <c r="D2895" s="581">
        <v>491.5</v>
      </c>
      <c r="F2895" s="581">
        <v>491.5</v>
      </c>
      <c r="G2895" s="580" t="s">
        <v>4573</v>
      </c>
      <c r="I2895" s="534" t="s">
        <v>10944</v>
      </c>
      <c r="J2895" t="s">
        <v>4574</v>
      </c>
    </row>
    <row r="2896" spans="1:10" customFormat="1" ht="395.25" x14ac:dyDescent="0.2">
      <c r="A2896" s="529" t="s">
        <v>10947</v>
      </c>
      <c r="B2896" s="530" t="s">
        <v>4576</v>
      </c>
      <c r="C2896" s="529" t="s">
        <v>8171</v>
      </c>
      <c r="D2896" s="581">
        <v>810.96</v>
      </c>
      <c r="F2896" s="581">
        <v>810.96</v>
      </c>
      <c r="G2896" s="580" t="s">
        <v>4577</v>
      </c>
      <c r="I2896" s="534" t="s">
        <v>10946</v>
      </c>
      <c r="J2896" t="s">
        <v>4578</v>
      </c>
    </row>
    <row r="2897" spans="1:10" customFormat="1" ht="306" x14ac:dyDescent="0.2">
      <c r="A2897" s="529" t="s">
        <v>10949</v>
      </c>
      <c r="B2897" s="530" t="s">
        <v>4580</v>
      </c>
      <c r="C2897" s="529" t="s">
        <v>8171</v>
      </c>
      <c r="D2897" s="581">
        <v>961.62</v>
      </c>
      <c r="F2897" s="581">
        <v>961.62</v>
      </c>
      <c r="G2897" s="580" t="s">
        <v>4581</v>
      </c>
      <c r="I2897" s="534" t="s">
        <v>10948</v>
      </c>
      <c r="J2897" t="s">
        <v>4582</v>
      </c>
    </row>
    <row r="2898" spans="1:10" customFormat="1" ht="408" x14ac:dyDescent="0.2">
      <c r="A2898" s="529" t="s">
        <v>10951</v>
      </c>
      <c r="B2898" s="530" t="s">
        <v>4584</v>
      </c>
      <c r="C2898" s="529" t="s">
        <v>8171</v>
      </c>
      <c r="D2898" s="581">
        <v>1586.67</v>
      </c>
      <c r="F2898" s="581">
        <v>1586.67</v>
      </c>
      <c r="G2898" s="580" t="s">
        <v>4585</v>
      </c>
      <c r="I2898" s="534" t="s">
        <v>10950</v>
      </c>
      <c r="J2898" t="s">
        <v>4586</v>
      </c>
    </row>
    <row r="2899" spans="1:10" customFormat="1" ht="293.25" x14ac:dyDescent="0.2">
      <c r="A2899" s="529" t="s">
        <v>10953</v>
      </c>
      <c r="B2899" s="530" t="s">
        <v>4588</v>
      </c>
      <c r="C2899" s="529" t="s">
        <v>8171</v>
      </c>
      <c r="D2899" s="581">
        <v>747.92</v>
      </c>
      <c r="F2899" s="581">
        <v>747.92</v>
      </c>
      <c r="G2899" s="580" t="s">
        <v>4589</v>
      </c>
      <c r="I2899" s="534" t="s">
        <v>10952</v>
      </c>
      <c r="J2899" t="s">
        <v>4590</v>
      </c>
    </row>
    <row r="2900" spans="1:10" customFormat="1" ht="408" x14ac:dyDescent="0.2">
      <c r="A2900" s="529" t="s">
        <v>10955</v>
      </c>
      <c r="B2900" s="530" t="s">
        <v>4592</v>
      </c>
      <c r="C2900" s="529" t="s">
        <v>8171</v>
      </c>
      <c r="D2900" s="581">
        <v>1234.08</v>
      </c>
      <c r="F2900" s="581">
        <v>1234.08</v>
      </c>
      <c r="G2900" s="580" t="s">
        <v>4593</v>
      </c>
      <c r="I2900" s="534" t="s">
        <v>10954</v>
      </c>
      <c r="J2900" t="s">
        <v>4594</v>
      </c>
    </row>
    <row r="2901" spans="1:10" customFormat="1" ht="293.25" x14ac:dyDescent="0.2">
      <c r="A2901" s="529" t="s">
        <v>10957</v>
      </c>
      <c r="B2901" s="530" t="s">
        <v>4596</v>
      </c>
      <c r="C2901" s="529" t="s">
        <v>8171</v>
      </c>
      <c r="D2901" s="581">
        <v>641.08000000000004</v>
      </c>
      <c r="F2901" s="581">
        <v>641.08000000000004</v>
      </c>
      <c r="G2901" s="580" t="s">
        <v>4597</v>
      </c>
      <c r="I2901" s="534" t="s">
        <v>10956</v>
      </c>
      <c r="J2901" t="s">
        <v>4598</v>
      </c>
    </row>
    <row r="2902" spans="1:10" customFormat="1" ht="369.75" x14ac:dyDescent="0.2">
      <c r="A2902" s="529" t="s">
        <v>10959</v>
      </c>
      <c r="B2902" s="530" t="s">
        <v>4600</v>
      </c>
      <c r="C2902" s="529" t="s">
        <v>8171</v>
      </c>
      <c r="D2902" s="581">
        <v>1057.78</v>
      </c>
      <c r="F2902" s="581">
        <v>1057.78</v>
      </c>
      <c r="G2902" s="580" t="s">
        <v>4601</v>
      </c>
      <c r="I2902" s="534" t="s">
        <v>10958</v>
      </c>
      <c r="J2902" t="s">
        <v>4602</v>
      </c>
    </row>
    <row r="2903" spans="1:10" customFormat="1" ht="306" x14ac:dyDescent="0.2">
      <c r="A2903" s="529" t="s">
        <v>10961</v>
      </c>
      <c r="B2903" s="530" t="s">
        <v>4604</v>
      </c>
      <c r="C2903" s="529" t="s">
        <v>8171</v>
      </c>
      <c r="D2903" s="581">
        <v>1148.5999999999999</v>
      </c>
      <c r="F2903" s="581">
        <v>1148.5999999999999</v>
      </c>
      <c r="G2903" s="580" t="s">
        <v>4605</v>
      </c>
      <c r="I2903" s="534" t="s">
        <v>10960</v>
      </c>
      <c r="J2903" t="s">
        <v>4606</v>
      </c>
    </row>
    <row r="2904" spans="1:10" customFormat="1" ht="409.5" x14ac:dyDescent="0.2">
      <c r="A2904" s="529" t="s">
        <v>10963</v>
      </c>
      <c r="B2904" s="530" t="s">
        <v>4608</v>
      </c>
      <c r="C2904" s="529" t="s">
        <v>8171</v>
      </c>
      <c r="D2904" s="581">
        <v>1895.1900000000003</v>
      </c>
      <c r="F2904" s="581">
        <v>1895.1900000000003</v>
      </c>
      <c r="G2904" s="580" t="s">
        <v>4609</v>
      </c>
      <c r="I2904" s="534" t="s">
        <v>10962</v>
      </c>
      <c r="J2904" t="s">
        <v>4610</v>
      </c>
    </row>
    <row r="2905" spans="1:10" customFormat="1" ht="318.75" x14ac:dyDescent="0.2">
      <c r="A2905" s="529" t="s">
        <v>10965</v>
      </c>
      <c r="B2905" s="530" t="s">
        <v>4612</v>
      </c>
      <c r="C2905" s="529" t="s">
        <v>8171</v>
      </c>
      <c r="D2905" s="581">
        <v>908.2</v>
      </c>
      <c r="F2905" s="581">
        <v>908.2</v>
      </c>
      <c r="G2905" s="580" t="s">
        <v>4613</v>
      </c>
      <c r="I2905" s="534" t="s">
        <v>10964</v>
      </c>
      <c r="J2905" t="s">
        <v>4614</v>
      </c>
    </row>
    <row r="2906" spans="1:10" customFormat="1" ht="409.5" x14ac:dyDescent="0.2">
      <c r="A2906" s="529" t="s">
        <v>10968</v>
      </c>
      <c r="B2906" s="530" t="s">
        <v>4616</v>
      </c>
      <c r="C2906" s="529" t="s">
        <v>8171</v>
      </c>
      <c r="D2906" s="581">
        <v>1362.3</v>
      </c>
      <c r="F2906" s="581">
        <v>1362.3</v>
      </c>
      <c r="G2906" s="580" t="s">
        <v>10967</v>
      </c>
      <c r="I2906" s="534" t="s">
        <v>10966</v>
      </c>
      <c r="J2906" t="s">
        <v>4618</v>
      </c>
    </row>
    <row r="2907" spans="1:10" customFormat="1" ht="306" x14ac:dyDescent="0.2">
      <c r="A2907" s="529" t="s">
        <v>10970</v>
      </c>
      <c r="B2907" s="530" t="s">
        <v>4620</v>
      </c>
      <c r="C2907" s="529" t="s">
        <v>8171</v>
      </c>
      <c r="D2907" s="581">
        <v>240.4</v>
      </c>
      <c r="F2907" s="581">
        <v>240.4</v>
      </c>
      <c r="G2907" s="580" t="s">
        <v>4621</v>
      </c>
      <c r="I2907" s="534" t="s">
        <v>10969</v>
      </c>
      <c r="J2907" t="s">
        <v>4622</v>
      </c>
    </row>
    <row r="2908" spans="1:10" customFormat="1" ht="369.75" x14ac:dyDescent="0.2">
      <c r="A2908" s="529" t="s">
        <v>10972</v>
      </c>
      <c r="B2908" s="530" t="s">
        <v>4624</v>
      </c>
      <c r="C2908" s="529" t="s">
        <v>8171</v>
      </c>
      <c r="D2908" s="581">
        <v>396.67</v>
      </c>
      <c r="F2908" s="581">
        <v>396.67</v>
      </c>
      <c r="G2908" s="580" t="s">
        <v>4625</v>
      </c>
      <c r="I2908" s="534" t="s">
        <v>10971</v>
      </c>
      <c r="J2908" t="s">
        <v>4626</v>
      </c>
    </row>
    <row r="2909" spans="1:10" customFormat="1" ht="293.25" x14ac:dyDescent="0.2">
      <c r="A2909" s="529" t="s">
        <v>10974</v>
      </c>
      <c r="B2909" s="530" t="s">
        <v>4628</v>
      </c>
      <c r="C2909" s="529" t="s">
        <v>8171</v>
      </c>
      <c r="D2909" s="581">
        <v>373.96</v>
      </c>
      <c r="F2909" s="581">
        <v>373.96</v>
      </c>
      <c r="G2909" s="580" t="s">
        <v>4629</v>
      </c>
      <c r="I2909" s="534" t="s">
        <v>10973</v>
      </c>
      <c r="J2909" t="s">
        <v>4630</v>
      </c>
    </row>
    <row r="2910" spans="1:10" customFormat="1" ht="357" x14ac:dyDescent="0.2">
      <c r="A2910" s="529" t="s">
        <v>10976</v>
      </c>
      <c r="B2910" s="530" t="s">
        <v>4632</v>
      </c>
      <c r="C2910" s="529" t="s">
        <v>8171</v>
      </c>
      <c r="D2910" s="581">
        <v>617.03</v>
      </c>
      <c r="F2910" s="581">
        <v>617.03</v>
      </c>
      <c r="G2910" s="580" t="s">
        <v>4633</v>
      </c>
      <c r="I2910" s="534" t="s">
        <v>10975</v>
      </c>
      <c r="J2910" t="s">
        <v>4634</v>
      </c>
    </row>
    <row r="2911" spans="1:10" customFormat="1" ht="306" x14ac:dyDescent="0.2">
      <c r="A2911" s="529" t="s">
        <v>10980</v>
      </c>
      <c r="B2911" s="530" t="s">
        <v>10978</v>
      </c>
      <c r="C2911" s="529" t="s">
        <v>8171</v>
      </c>
      <c r="D2911" s="581">
        <v>590.41999999999996</v>
      </c>
      <c r="F2911" s="581">
        <v>590.41999999999996</v>
      </c>
      <c r="G2911" s="580" t="s">
        <v>10979</v>
      </c>
      <c r="I2911" s="534" t="s">
        <v>10977</v>
      </c>
      <c r="J2911" t="s">
        <v>12415</v>
      </c>
    </row>
    <row r="2912" spans="1:10" customFormat="1" ht="140.25" x14ac:dyDescent="0.2">
      <c r="A2912" s="529" t="s">
        <v>10983</v>
      </c>
      <c r="B2912" s="530" t="s">
        <v>4643</v>
      </c>
      <c r="C2912" s="529" t="s">
        <v>8171</v>
      </c>
      <c r="D2912" s="581">
        <v>80.13</v>
      </c>
      <c r="F2912" s="581">
        <v>80.13</v>
      </c>
      <c r="G2912" s="580" t="s">
        <v>10982</v>
      </c>
      <c r="I2912" s="534" t="s">
        <v>10981</v>
      </c>
      <c r="J2912" t="s">
        <v>4645</v>
      </c>
    </row>
    <row r="2913" spans="1:10" customFormat="1" ht="140.25" x14ac:dyDescent="0.2">
      <c r="A2913" s="529" t="s">
        <v>10986</v>
      </c>
      <c r="B2913" s="530" t="s">
        <v>4647</v>
      </c>
      <c r="C2913" s="529" t="s">
        <v>8171</v>
      </c>
      <c r="D2913" s="581">
        <v>213.7</v>
      </c>
      <c r="F2913" s="581">
        <v>213.7</v>
      </c>
      <c r="G2913" s="580" t="s">
        <v>10985</v>
      </c>
      <c r="I2913" s="534" t="s">
        <v>10984</v>
      </c>
      <c r="J2913" t="s">
        <v>4649</v>
      </c>
    </row>
    <row r="2914" spans="1:10" customFormat="1" ht="102" x14ac:dyDescent="0.2">
      <c r="A2914" s="529" t="s">
        <v>10988</v>
      </c>
      <c r="B2914" s="530" t="s">
        <v>4651</v>
      </c>
      <c r="C2914" s="529" t="s">
        <v>8171</v>
      </c>
      <c r="D2914" s="581">
        <v>117.53</v>
      </c>
      <c r="F2914" s="581">
        <v>117.53</v>
      </c>
      <c r="G2914" s="580" t="s">
        <v>4652</v>
      </c>
      <c r="I2914" s="534" t="s">
        <v>10987</v>
      </c>
      <c r="J2914" t="s">
        <v>4653</v>
      </c>
    </row>
    <row r="2915" spans="1:10" customFormat="1" ht="114.75" x14ac:dyDescent="0.2">
      <c r="A2915" s="529" t="s">
        <v>10990</v>
      </c>
      <c r="B2915" s="573" t="s">
        <v>4670</v>
      </c>
      <c r="C2915" s="529" t="s">
        <v>8171</v>
      </c>
      <c r="D2915" s="581">
        <v>20.04</v>
      </c>
      <c r="F2915" s="581">
        <v>20.04</v>
      </c>
      <c r="G2915" s="580" t="s">
        <v>4671</v>
      </c>
      <c r="I2915" s="534" t="s">
        <v>10989</v>
      </c>
      <c r="J2915" t="s">
        <v>4672</v>
      </c>
    </row>
    <row r="2916" spans="1:10" customFormat="1" ht="114.75" x14ac:dyDescent="0.2">
      <c r="A2916" s="529" t="s">
        <v>10993</v>
      </c>
      <c r="B2916" s="530" t="s">
        <v>4674</v>
      </c>
      <c r="C2916" s="529" t="s">
        <v>8171</v>
      </c>
      <c r="D2916" s="581">
        <v>80.16</v>
      </c>
      <c r="F2916" s="581">
        <v>80.16</v>
      </c>
      <c r="G2916" s="580" t="s">
        <v>10992</v>
      </c>
      <c r="I2916" s="534" t="s">
        <v>10991</v>
      </c>
      <c r="J2916" t="s">
        <v>4676</v>
      </c>
    </row>
    <row r="2917" spans="1:10" customFormat="1" ht="178.5" x14ac:dyDescent="0.2">
      <c r="A2917" s="529" t="s">
        <v>10996</v>
      </c>
      <c r="B2917" s="530" t="s">
        <v>4678</v>
      </c>
      <c r="C2917" s="529" t="s">
        <v>8171</v>
      </c>
      <c r="D2917" s="581">
        <v>120.23</v>
      </c>
      <c r="F2917" s="581">
        <v>120.23</v>
      </c>
      <c r="G2917" s="580" t="s">
        <v>10995</v>
      </c>
      <c r="I2917" s="534" t="s">
        <v>10994</v>
      </c>
      <c r="J2917" t="s">
        <v>4680</v>
      </c>
    </row>
    <row r="2918" spans="1:10" customFormat="1" ht="153" x14ac:dyDescent="0.2">
      <c r="A2918" s="529" t="s">
        <v>10999</v>
      </c>
      <c r="B2918" s="530" t="s">
        <v>4682</v>
      </c>
      <c r="C2918" s="529" t="s">
        <v>8171</v>
      </c>
      <c r="D2918" s="581">
        <v>280.55</v>
      </c>
      <c r="F2918" s="581">
        <v>280.55</v>
      </c>
      <c r="G2918" s="580" t="s">
        <v>10998</v>
      </c>
      <c r="I2918" s="534" t="s">
        <v>10997</v>
      </c>
      <c r="J2918" t="s">
        <v>4684</v>
      </c>
    </row>
    <row r="2919" spans="1:10" customFormat="1" ht="191.25" x14ac:dyDescent="0.2">
      <c r="A2919" s="529" t="s">
        <v>11002</v>
      </c>
      <c r="B2919" s="530" t="s">
        <v>4686</v>
      </c>
      <c r="C2919" s="529" t="s">
        <v>8171</v>
      </c>
      <c r="D2919" s="581">
        <v>186.98</v>
      </c>
      <c r="F2919" s="581">
        <v>186.98</v>
      </c>
      <c r="G2919" s="580" t="s">
        <v>11001</v>
      </c>
      <c r="I2919" s="534" t="s">
        <v>11000</v>
      </c>
      <c r="J2919" t="s">
        <v>4688</v>
      </c>
    </row>
    <row r="2920" spans="1:10" customFormat="1" ht="191.25" x14ac:dyDescent="0.2">
      <c r="A2920" s="529" t="s">
        <v>11006</v>
      </c>
      <c r="B2920" s="530" t="s">
        <v>11004</v>
      </c>
      <c r="C2920" s="529" t="s">
        <v>8171</v>
      </c>
      <c r="D2920" s="581">
        <v>320.63</v>
      </c>
      <c r="F2920" s="581">
        <v>320.63</v>
      </c>
      <c r="G2920" s="580" t="s">
        <v>11005</v>
      </c>
      <c r="I2920" s="534" t="s">
        <v>11003</v>
      </c>
      <c r="J2920" t="s">
        <v>4692</v>
      </c>
    </row>
    <row r="2921" spans="1:10" customFormat="1" ht="191.25" x14ac:dyDescent="0.2">
      <c r="A2921" s="529" t="s">
        <v>11010</v>
      </c>
      <c r="B2921" s="530" t="s">
        <v>11008</v>
      </c>
      <c r="C2921" s="529" t="s">
        <v>8171</v>
      </c>
      <c r="D2921" s="581">
        <v>641.08000000000004</v>
      </c>
      <c r="F2921" s="581">
        <v>641.08000000000004</v>
      </c>
      <c r="G2921" s="580" t="s">
        <v>11009</v>
      </c>
      <c r="I2921" s="534" t="s">
        <v>11007</v>
      </c>
      <c r="J2921" t="s">
        <v>4696</v>
      </c>
    </row>
    <row r="2922" spans="1:10" customFormat="1" ht="140.25" x14ac:dyDescent="0.2">
      <c r="A2922" s="529" t="s">
        <v>11014</v>
      </c>
      <c r="B2922" s="530" t="s">
        <v>11012</v>
      </c>
      <c r="C2922" s="529" t="s">
        <v>8171</v>
      </c>
      <c r="D2922" s="581">
        <v>320</v>
      </c>
      <c r="F2922" s="581">
        <v>320</v>
      </c>
      <c r="G2922" s="580" t="s">
        <v>11013</v>
      </c>
      <c r="I2922" s="534" t="s">
        <v>11011</v>
      </c>
      <c r="J2922" t="s">
        <v>12416</v>
      </c>
    </row>
    <row r="2923" spans="1:10" customFormat="1" ht="140.25" x14ac:dyDescent="0.2">
      <c r="A2923" s="529" t="s">
        <v>11018</v>
      </c>
      <c r="B2923" s="530" t="s">
        <v>11016</v>
      </c>
      <c r="C2923" s="529" t="s">
        <v>8171</v>
      </c>
      <c r="D2923" s="581">
        <v>380</v>
      </c>
      <c r="F2923" s="581">
        <v>380</v>
      </c>
      <c r="G2923" s="580" t="s">
        <v>11017</v>
      </c>
      <c r="I2923" s="534" t="s">
        <v>11015</v>
      </c>
      <c r="J2923" t="s">
        <v>12417</v>
      </c>
    </row>
    <row r="2924" spans="1:10" customFormat="1" ht="165.75" x14ac:dyDescent="0.2">
      <c r="A2924" s="529" t="s">
        <v>11022</v>
      </c>
      <c r="B2924" s="530" t="s">
        <v>11020</v>
      </c>
      <c r="C2924" s="529" t="s">
        <v>8171</v>
      </c>
      <c r="D2924" s="581">
        <v>350</v>
      </c>
      <c r="F2924" s="581">
        <v>350</v>
      </c>
      <c r="G2924" s="580" t="s">
        <v>11021</v>
      </c>
      <c r="I2924" s="534" t="s">
        <v>11019</v>
      </c>
      <c r="J2924" t="s">
        <v>12418</v>
      </c>
    </row>
    <row r="2925" spans="1:10" customFormat="1" ht="165.75" x14ac:dyDescent="0.2">
      <c r="A2925" s="529" t="s">
        <v>11026</v>
      </c>
      <c r="B2925" s="530" t="s">
        <v>11024</v>
      </c>
      <c r="C2925" s="529" t="s">
        <v>8171</v>
      </c>
      <c r="D2925" s="581">
        <v>175</v>
      </c>
      <c r="F2925" s="581">
        <v>175</v>
      </c>
      <c r="G2925" s="580" t="s">
        <v>11025</v>
      </c>
      <c r="I2925" s="534" t="s">
        <v>11023</v>
      </c>
      <c r="J2925" t="s">
        <v>12419</v>
      </c>
    </row>
    <row r="2926" spans="1:10" customFormat="1" ht="51" x14ac:dyDescent="0.2">
      <c r="A2926" s="529" t="s">
        <v>11029</v>
      </c>
      <c r="B2926" s="530" t="s">
        <v>4701</v>
      </c>
      <c r="C2926" s="529" t="s">
        <v>8171</v>
      </c>
      <c r="D2926" s="581">
        <v>230</v>
      </c>
      <c r="F2926" s="581">
        <v>230</v>
      </c>
      <c r="G2926" s="580" t="s">
        <v>11028</v>
      </c>
      <c r="I2926" s="534" t="s">
        <v>11027</v>
      </c>
      <c r="J2926" t="s">
        <v>4703</v>
      </c>
    </row>
    <row r="2927" spans="1:10" customFormat="1" ht="51" x14ac:dyDescent="0.2">
      <c r="A2927" s="529" t="s">
        <v>11032</v>
      </c>
      <c r="B2927" s="530" t="s">
        <v>11031</v>
      </c>
      <c r="C2927" s="529" t="s">
        <v>8171</v>
      </c>
      <c r="D2927" s="581">
        <v>930</v>
      </c>
      <c r="F2927" s="581">
        <v>930</v>
      </c>
      <c r="G2927" s="580" t="s">
        <v>4710</v>
      </c>
      <c r="I2927" s="534" t="s">
        <v>11030</v>
      </c>
      <c r="J2927" t="s">
        <v>4711</v>
      </c>
    </row>
    <row r="2928" spans="1:10" customFormat="1" ht="51" x14ac:dyDescent="0.2">
      <c r="A2928" s="529" t="s">
        <v>11035</v>
      </c>
      <c r="B2928" s="530" t="s">
        <v>11034</v>
      </c>
      <c r="C2928" s="529" t="s">
        <v>8171</v>
      </c>
      <c r="D2928" s="581">
        <v>2040</v>
      </c>
      <c r="F2928" s="581">
        <v>2040</v>
      </c>
      <c r="G2928" s="580" t="s">
        <v>4714</v>
      </c>
      <c r="I2928" s="534" t="s">
        <v>11033</v>
      </c>
      <c r="J2928" t="s">
        <v>4715</v>
      </c>
    </row>
    <row r="2929" spans="1:10" customFormat="1" ht="51" x14ac:dyDescent="0.2">
      <c r="A2929" s="529" t="s">
        <v>11038</v>
      </c>
      <c r="B2929" s="530" t="s">
        <v>11037</v>
      </c>
      <c r="C2929" s="529" t="s">
        <v>8171</v>
      </c>
      <c r="D2929" s="581">
        <v>3890</v>
      </c>
      <c r="F2929" s="581">
        <v>3890</v>
      </c>
      <c r="G2929" s="580" t="s">
        <v>4718</v>
      </c>
      <c r="I2929" s="534" t="s">
        <v>11036</v>
      </c>
      <c r="J2929" t="s">
        <v>4719</v>
      </c>
    </row>
    <row r="2930" spans="1:10" customFormat="1" ht="51" x14ac:dyDescent="0.2">
      <c r="A2930" s="529" t="s">
        <v>11041</v>
      </c>
      <c r="B2930" s="530" t="s">
        <v>11040</v>
      </c>
      <c r="C2930" s="529" t="s">
        <v>8171</v>
      </c>
      <c r="D2930" s="581">
        <v>590</v>
      </c>
      <c r="F2930" s="581">
        <v>590</v>
      </c>
      <c r="G2930" s="580" t="s">
        <v>4722</v>
      </c>
      <c r="I2930" s="534" t="s">
        <v>11039</v>
      </c>
      <c r="J2930" t="s">
        <v>4723</v>
      </c>
    </row>
    <row r="2931" spans="1:10" customFormat="1" ht="51" x14ac:dyDescent="0.2">
      <c r="A2931" s="529" t="s">
        <v>11044</v>
      </c>
      <c r="B2931" s="530" t="s">
        <v>11043</v>
      </c>
      <c r="C2931" s="529" t="s">
        <v>8171</v>
      </c>
      <c r="D2931" s="581">
        <v>1490</v>
      </c>
      <c r="F2931" s="581">
        <v>1490</v>
      </c>
      <c r="G2931" s="580" t="s">
        <v>4726</v>
      </c>
      <c r="I2931" s="534" t="s">
        <v>11042</v>
      </c>
      <c r="J2931" t="s">
        <v>4727</v>
      </c>
    </row>
    <row r="2932" spans="1:10" customFormat="1" ht="51" x14ac:dyDescent="0.2">
      <c r="A2932" s="529" t="s">
        <v>11047</v>
      </c>
      <c r="B2932" s="530" t="s">
        <v>11046</v>
      </c>
      <c r="C2932" s="529" t="s">
        <v>8171</v>
      </c>
      <c r="D2932" s="581">
        <v>2960</v>
      </c>
      <c r="F2932" s="581">
        <v>2960</v>
      </c>
      <c r="G2932" s="580" t="s">
        <v>4730</v>
      </c>
      <c r="I2932" s="534" t="s">
        <v>11045</v>
      </c>
      <c r="J2932" t="s">
        <v>4731</v>
      </c>
    </row>
    <row r="2933" spans="1:10" customFormat="1" ht="102" x14ac:dyDescent="0.2">
      <c r="A2933" s="529" t="s">
        <v>11049</v>
      </c>
      <c r="B2933" s="530" t="s">
        <v>4736</v>
      </c>
      <c r="C2933" s="529" t="s">
        <v>8171</v>
      </c>
      <c r="D2933" s="581">
        <v>2136.9299999999998</v>
      </c>
      <c r="F2933" s="581">
        <v>2136.9299999999998</v>
      </c>
      <c r="G2933" s="580" t="s">
        <v>4737</v>
      </c>
      <c r="I2933" s="534" t="s">
        <v>11048</v>
      </c>
      <c r="J2933" t="s">
        <v>4738</v>
      </c>
    </row>
    <row r="2934" spans="1:10" customFormat="1" ht="51" x14ac:dyDescent="0.2">
      <c r="A2934" s="529" t="s">
        <v>11051</v>
      </c>
      <c r="B2934" s="530" t="s">
        <v>4740</v>
      </c>
      <c r="C2934" s="529" t="s">
        <v>8171</v>
      </c>
      <c r="D2934" s="581">
        <v>106.85</v>
      </c>
      <c r="F2934" s="581">
        <v>106.85</v>
      </c>
      <c r="G2934" s="580" t="s">
        <v>4741</v>
      </c>
      <c r="I2934" s="534" t="s">
        <v>11050</v>
      </c>
      <c r="J2934" t="s">
        <v>4742</v>
      </c>
    </row>
    <row r="2935" spans="1:10" customFormat="1" ht="76.5" x14ac:dyDescent="0.2">
      <c r="A2935" s="529" t="s">
        <v>11053</v>
      </c>
      <c r="B2935" s="530" t="s">
        <v>4744</v>
      </c>
      <c r="C2935" s="529" t="s">
        <v>8171</v>
      </c>
      <c r="D2935" s="581">
        <v>9.02</v>
      </c>
      <c r="F2935" s="581">
        <v>9.02</v>
      </c>
      <c r="G2935" s="580" t="s">
        <v>4745</v>
      </c>
      <c r="I2935" s="534" t="s">
        <v>11052</v>
      </c>
      <c r="J2935" t="s">
        <v>4746</v>
      </c>
    </row>
    <row r="2936" spans="1:10" customFormat="1" ht="76.5" x14ac:dyDescent="0.2">
      <c r="A2936" s="529" t="s">
        <v>11055</v>
      </c>
      <c r="B2936" s="530" t="s">
        <v>4748</v>
      </c>
      <c r="C2936" s="529" t="s">
        <v>8171</v>
      </c>
      <c r="D2936" s="581">
        <v>48.08</v>
      </c>
      <c r="F2936" s="581">
        <v>48.08</v>
      </c>
      <c r="G2936" s="580" t="s">
        <v>4749</v>
      </c>
      <c r="I2936" s="534" t="s">
        <v>11054</v>
      </c>
      <c r="J2936" t="s">
        <v>4750</v>
      </c>
    </row>
    <row r="2937" spans="1:10" customFormat="1" ht="76.5" x14ac:dyDescent="0.2">
      <c r="A2937" s="529" t="s">
        <v>11057</v>
      </c>
      <c r="B2937" s="530" t="s">
        <v>4752</v>
      </c>
      <c r="C2937" s="529" t="s">
        <v>8171</v>
      </c>
      <c r="D2937" s="581">
        <v>90.15</v>
      </c>
      <c r="F2937" s="581">
        <v>90.15</v>
      </c>
      <c r="G2937" s="580" t="s">
        <v>4753</v>
      </c>
      <c r="I2937" s="534" t="s">
        <v>11056</v>
      </c>
      <c r="J2937" t="s">
        <v>4754</v>
      </c>
    </row>
    <row r="2938" spans="1:10" customFormat="1" ht="25.5" x14ac:dyDescent="0.2">
      <c r="A2938" s="529" t="s">
        <v>11059</v>
      </c>
      <c r="B2938" s="530" t="s">
        <v>4756</v>
      </c>
      <c r="C2938" s="529" t="s">
        <v>8171</v>
      </c>
      <c r="D2938" s="581">
        <v>51.09</v>
      </c>
      <c r="F2938" s="581">
        <v>51.09</v>
      </c>
      <c r="G2938" s="580" t="s">
        <v>3361</v>
      </c>
      <c r="I2938" s="534" t="s">
        <v>11058</v>
      </c>
      <c r="J2938" t="s">
        <v>4757</v>
      </c>
    </row>
    <row r="2939" spans="1:10" customFormat="1" ht="51" x14ac:dyDescent="0.2">
      <c r="A2939" s="529" t="s">
        <v>11062</v>
      </c>
      <c r="B2939" s="530" t="s">
        <v>4759</v>
      </c>
      <c r="C2939" s="529" t="s">
        <v>8171</v>
      </c>
      <c r="D2939" s="581">
        <v>150</v>
      </c>
      <c r="F2939" s="581">
        <v>150</v>
      </c>
      <c r="G2939" s="580" t="s">
        <v>11061</v>
      </c>
      <c r="I2939" s="534" t="s">
        <v>11060</v>
      </c>
      <c r="J2939" t="s">
        <v>4761</v>
      </c>
    </row>
    <row r="2940" spans="1:10" customFormat="1" ht="89.25" x14ac:dyDescent="0.2">
      <c r="A2940" s="529" t="s">
        <v>11064</v>
      </c>
      <c r="B2940" s="530" t="s">
        <v>4775</v>
      </c>
      <c r="C2940" s="529" t="s">
        <v>8171</v>
      </c>
      <c r="D2940" s="581">
        <v>565</v>
      </c>
      <c r="F2940" s="581">
        <v>565</v>
      </c>
      <c r="G2940" s="580" t="s">
        <v>4776</v>
      </c>
      <c r="I2940" s="534" t="s">
        <v>11063</v>
      </c>
      <c r="J2940" t="s">
        <v>4777</v>
      </c>
    </row>
    <row r="2941" spans="1:10" customFormat="1" ht="38.25" x14ac:dyDescent="0.2">
      <c r="A2941" s="529" t="s">
        <v>11067</v>
      </c>
      <c r="B2941" s="530" t="s">
        <v>11066</v>
      </c>
      <c r="C2941" s="529" t="s">
        <v>8171</v>
      </c>
      <c r="D2941" s="581">
        <v>150.25</v>
      </c>
      <c r="F2941" s="581">
        <v>150.25</v>
      </c>
      <c r="G2941" s="580" t="s">
        <v>4786</v>
      </c>
      <c r="I2941" s="534" t="s">
        <v>11065</v>
      </c>
      <c r="J2941" t="s">
        <v>4787</v>
      </c>
    </row>
    <row r="2942" spans="1:10" customFormat="1" ht="38.25" x14ac:dyDescent="0.2">
      <c r="A2942" s="529" t="s">
        <v>11069</v>
      </c>
      <c r="B2942" s="530" t="s">
        <v>4793</v>
      </c>
      <c r="C2942" s="529" t="s">
        <v>8171</v>
      </c>
      <c r="D2942" s="581">
        <v>150.25</v>
      </c>
      <c r="F2942" s="581">
        <v>150.25</v>
      </c>
      <c r="G2942" s="580" t="s">
        <v>4793</v>
      </c>
      <c r="I2942" s="534" t="s">
        <v>11068</v>
      </c>
      <c r="J2942" t="s">
        <v>4794</v>
      </c>
    </row>
    <row r="2943" spans="1:10" customFormat="1" ht="25.5" x14ac:dyDescent="0.2">
      <c r="A2943" s="529" t="s">
        <v>11071</v>
      </c>
      <c r="B2943" s="530" t="s">
        <v>4799</v>
      </c>
      <c r="C2943" s="529" t="s">
        <v>8171</v>
      </c>
      <c r="D2943" s="581">
        <v>32.450000000000003</v>
      </c>
      <c r="F2943" s="581">
        <v>32.450000000000003</v>
      </c>
      <c r="G2943" s="580" t="s">
        <v>4800</v>
      </c>
      <c r="I2943" s="534" t="s">
        <v>11070</v>
      </c>
      <c r="J2943" t="s">
        <v>4801</v>
      </c>
    </row>
    <row r="2944" spans="1:10" customFormat="1" ht="51" x14ac:dyDescent="0.2">
      <c r="A2944" s="529" t="s">
        <v>11073</v>
      </c>
      <c r="B2944" s="530" t="s">
        <v>4806</v>
      </c>
      <c r="C2944" s="529" t="s">
        <v>641</v>
      </c>
      <c r="D2944" s="581">
        <v>16.440000000000001</v>
      </c>
      <c r="F2944" s="581">
        <v>16.440000000000001</v>
      </c>
      <c r="G2944" s="580" t="s">
        <v>4807</v>
      </c>
      <c r="I2944" s="534" t="s">
        <v>11072</v>
      </c>
      <c r="J2944" t="s">
        <v>4808</v>
      </c>
    </row>
    <row r="2945" spans="1:10" customFormat="1" ht="51" x14ac:dyDescent="0.2">
      <c r="A2945" s="529" t="s">
        <v>11075</v>
      </c>
      <c r="B2945" s="530" t="s">
        <v>4810</v>
      </c>
      <c r="C2945" s="529" t="s">
        <v>641</v>
      </c>
      <c r="D2945" s="581">
        <v>16.440000000000001</v>
      </c>
      <c r="F2945" s="581">
        <v>16.440000000000001</v>
      </c>
      <c r="G2945" s="580" t="s">
        <v>4811</v>
      </c>
      <c r="I2945" s="534" t="s">
        <v>11074</v>
      </c>
      <c r="J2945" t="s">
        <v>4812</v>
      </c>
    </row>
    <row r="2946" spans="1:10" customFormat="1" ht="51" x14ac:dyDescent="0.2">
      <c r="A2946" s="529" t="s">
        <v>11077</v>
      </c>
      <c r="B2946" s="530" t="s">
        <v>4814</v>
      </c>
      <c r="C2946" s="529" t="s">
        <v>641</v>
      </c>
      <c r="D2946" s="581">
        <v>8.6999999999999993</v>
      </c>
      <c r="F2946" s="581">
        <v>8.6999999999999993</v>
      </c>
      <c r="G2946" s="580" t="s">
        <v>4815</v>
      </c>
      <c r="I2946" s="534" t="s">
        <v>11076</v>
      </c>
      <c r="J2946" t="s">
        <v>4816</v>
      </c>
    </row>
    <row r="2947" spans="1:10" customFormat="1" ht="51" x14ac:dyDescent="0.2">
      <c r="A2947" s="529" t="s">
        <v>11079</v>
      </c>
      <c r="B2947" s="530" t="s">
        <v>4818</v>
      </c>
      <c r="C2947" s="529" t="s">
        <v>641</v>
      </c>
      <c r="D2947" s="581">
        <v>9.26</v>
      </c>
      <c r="F2947" s="581">
        <v>9.26</v>
      </c>
      <c r="G2947" s="580" t="s">
        <v>4819</v>
      </c>
      <c r="I2947" s="534" t="s">
        <v>11078</v>
      </c>
      <c r="J2947" t="s">
        <v>4820</v>
      </c>
    </row>
    <row r="2948" spans="1:10" customFormat="1" ht="51" x14ac:dyDescent="0.2">
      <c r="A2948" s="529" t="s">
        <v>11081</v>
      </c>
      <c r="B2948" s="530" t="s">
        <v>4822</v>
      </c>
      <c r="C2948" s="529" t="s">
        <v>641</v>
      </c>
      <c r="D2948" s="581">
        <v>9.89</v>
      </c>
      <c r="F2948" s="581">
        <v>9.89</v>
      </c>
      <c r="G2948" s="580" t="s">
        <v>4823</v>
      </c>
      <c r="I2948" s="534" t="s">
        <v>11080</v>
      </c>
      <c r="J2948" t="s">
        <v>4824</v>
      </c>
    </row>
    <row r="2949" spans="1:10" customFormat="1" ht="51" x14ac:dyDescent="0.2">
      <c r="A2949" s="529" t="s">
        <v>11083</v>
      </c>
      <c r="B2949" s="530" t="s">
        <v>4826</v>
      </c>
      <c r="C2949" s="529" t="s">
        <v>641</v>
      </c>
      <c r="D2949" s="581">
        <v>10.02</v>
      </c>
      <c r="F2949" s="581">
        <v>10.02</v>
      </c>
      <c r="G2949" s="580" t="s">
        <v>4827</v>
      </c>
      <c r="I2949" s="534" t="s">
        <v>11082</v>
      </c>
      <c r="J2949" t="s">
        <v>4828</v>
      </c>
    </row>
    <row r="2950" spans="1:10" customFormat="1" ht="51" x14ac:dyDescent="0.2">
      <c r="A2950" s="529" t="s">
        <v>11085</v>
      </c>
      <c r="B2950" s="530" t="s">
        <v>4830</v>
      </c>
      <c r="C2950" s="529" t="s">
        <v>641</v>
      </c>
      <c r="D2950" s="581">
        <v>11.18</v>
      </c>
      <c r="F2950" s="581">
        <v>11.18</v>
      </c>
      <c r="G2950" s="580" t="s">
        <v>4831</v>
      </c>
      <c r="I2950" s="534" t="s">
        <v>11084</v>
      </c>
      <c r="J2950" t="s">
        <v>4832</v>
      </c>
    </row>
    <row r="2951" spans="1:10" customFormat="1" ht="51" x14ac:dyDescent="0.2">
      <c r="A2951" s="529" t="s">
        <v>11087</v>
      </c>
      <c r="B2951" s="530" t="s">
        <v>4834</v>
      </c>
      <c r="C2951" s="529" t="s">
        <v>641</v>
      </c>
      <c r="D2951" s="581">
        <v>11.9</v>
      </c>
      <c r="F2951" s="581">
        <v>11.9</v>
      </c>
      <c r="G2951" s="580" t="s">
        <v>4835</v>
      </c>
      <c r="I2951" s="534" t="s">
        <v>11086</v>
      </c>
      <c r="J2951" t="s">
        <v>4836</v>
      </c>
    </row>
    <row r="2952" spans="1:10" customFormat="1" ht="51" x14ac:dyDescent="0.2">
      <c r="A2952" s="529" t="s">
        <v>11089</v>
      </c>
      <c r="B2952" s="530" t="s">
        <v>4838</v>
      </c>
      <c r="C2952" s="529" t="s">
        <v>641</v>
      </c>
      <c r="D2952" s="581">
        <v>12.66</v>
      </c>
      <c r="F2952" s="581">
        <v>12.66</v>
      </c>
      <c r="G2952" s="580" t="s">
        <v>4839</v>
      </c>
      <c r="I2952" s="534" t="s">
        <v>11088</v>
      </c>
      <c r="J2952" t="s">
        <v>4840</v>
      </c>
    </row>
    <row r="2953" spans="1:10" customFormat="1" ht="38.25" x14ac:dyDescent="0.2">
      <c r="A2953" s="529" t="s">
        <v>11091</v>
      </c>
      <c r="B2953" s="530" t="s">
        <v>4842</v>
      </c>
      <c r="C2953" s="529" t="s">
        <v>641</v>
      </c>
      <c r="D2953" s="581">
        <v>8.1</v>
      </c>
      <c r="F2953" s="581">
        <v>8.1</v>
      </c>
      <c r="G2953" s="580" t="s">
        <v>4843</v>
      </c>
      <c r="I2953" s="534" t="s">
        <v>11090</v>
      </c>
      <c r="J2953" t="s">
        <v>4844</v>
      </c>
    </row>
    <row r="2954" spans="1:10" customFormat="1" ht="38.25" x14ac:dyDescent="0.2">
      <c r="A2954" s="529" t="s">
        <v>11093</v>
      </c>
      <c r="B2954" s="530" t="s">
        <v>4846</v>
      </c>
      <c r="C2954" s="529" t="s">
        <v>641</v>
      </c>
      <c r="D2954" s="581">
        <v>8.98</v>
      </c>
      <c r="F2954" s="581">
        <v>8.98</v>
      </c>
      <c r="G2954" s="580" t="s">
        <v>4847</v>
      </c>
      <c r="I2954" s="534" t="s">
        <v>11092</v>
      </c>
      <c r="J2954" t="s">
        <v>4848</v>
      </c>
    </row>
    <row r="2955" spans="1:10" customFormat="1" ht="25.5" x14ac:dyDescent="0.2">
      <c r="A2955" s="529" t="s">
        <v>11095</v>
      </c>
      <c r="B2955" s="530" t="s">
        <v>4850</v>
      </c>
      <c r="C2955" s="529" t="s">
        <v>641</v>
      </c>
      <c r="D2955" s="581">
        <v>11.9</v>
      </c>
      <c r="F2955" s="581">
        <v>11.9</v>
      </c>
      <c r="G2955" s="580" t="s">
        <v>4851</v>
      </c>
      <c r="I2955" s="534" t="s">
        <v>11094</v>
      </c>
      <c r="J2955" t="s">
        <v>4852</v>
      </c>
    </row>
    <row r="2956" spans="1:10" customFormat="1" ht="25.5" x14ac:dyDescent="0.2">
      <c r="A2956" s="529" t="s">
        <v>11097</v>
      </c>
      <c r="B2956" s="530" t="s">
        <v>4854</v>
      </c>
      <c r="C2956" s="529" t="s">
        <v>641</v>
      </c>
      <c r="D2956" s="581">
        <v>13.29</v>
      </c>
      <c r="F2956" s="581">
        <v>13.29</v>
      </c>
      <c r="G2956" s="580" t="s">
        <v>4855</v>
      </c>
      <c r="I2956" s="534" t="s">
        <v>11096</v>
      </c>
      <c r="J2956" t="s">
        <v>4856</v>
      </c>
    </row>
    <row r="2957" spans="1:10" customFormat="1" ht="38.25" x14ac:dyDescent="0.2">
      <c r="A2957" s="529" t="s">
        <v>11099</v>
      </c>
      <c r="B2957" s="530" t="s">
        <v>4858</v>
      </c>
      <c r="C2957" s="529" t="s">
        <v>8171</v>
      </c>
      <c r="D2957" s="581">
        <v>15.18</v>
      </c>
      <c r="F2957" s="581">
        <v>15.18</v>
      </c>
      <c r="G2957" s="580" t="s">
        <v>4859</v>
      </c>
      <c r="I2957" s="534" t="s">
        <v>11098</v>
      </c>
      <c r="J2957" t="s">
        <v>4860</v>
      </c>
    </row>
    <row r="2958" spans="1:10" customFormat="1" ht="38.25" x14ac:dyDescent="0.2">
      <c r="A2958" s="529" t="s">
        <v>11101</v>
      </c>
      <c r="B2958" s="530" t="s">
        <v>4862</v>
      </c>
      <c r="C2958" s="529" t="s">
        <v>8171</v>
      </c>
      <c r="D2958" s="581">
        <v>12.09</v>
      </c>
      <c r="F2958" s="581">
        <v>12.09</v>
      </c>
      <c r="G2958" s="580" t="s">
        <v>4863</v>
      </c>
      <c r="I2958" s="534" t="s">
        <v>11100</v>
      </c>
      <c r="J2958" t="s">
        <v>4864</v>
      </c>
    </row>
    <row r="2959" spans="1:10" customFormat="1" ht="38.25" x14ac:dyDescent="0.2">
      <c r="A2959" s="529" t="s">
        <v>11103</v>
      </c>
      <c r="B2959" s="530" t="s">
        <v>4866</v>
      </c>
      <c r="C2959" s="529" t="s">
        <v>8171</v>
      </c>
      <c r="D2959" s="581">
        <v>14.11</v>
      </c>
      <c r="F2959" s="581">
        <v>14.11</v>
      </c>
      <c r="G2959" s="580" t="s">
        <v>4867</v>
      </c>
      <c r="I2959" s="534" t="s">
        <v>11102</v>
      </c>
      <c r="J2959" t="s">
        <v>4868</v>
      </c>
    </row>
    <row r="2960" spans="1:10" customFormat="1" ht="38.25" x14ac:dyDescent="0.2">
      <c r="A2960" s="529" t="s">
        <v>11105</v>
      </c>
      <c r="B2960" s="530" t="s">
        <v>4870</v>
      </c>
      <c r="C2960" s="529" t="s">
        <v>8171</v>
      </c>
      <c r="D2960" s="581">
        <v>2.5099999999999998</v>
      </c>
      <c r="F2960" s="581">
        <v>2.5099999999999998</v>
      </c>
      <c r="G2960" s="580" t="s">
        <v>4871</v>
      </c>
      <c r="I2960" s="534" t="s">
        <v>11104</v>
      </c>
      <c r="J2960" t="s">
        <v>4872</v>
      </c>
    </row>
    <row r="2961" spans="1:10" customFormat="1" ht="25.5" x14ac:dyDescent="0.2">
      <c r="A2961" s="529" t="s">
        <v>11107</v>
      </c>
      <c r="B2961" s="530" t="s">
        <v>4874</v>
      </c>
      <c r="C2961" s="529" t="s">
        <v>8171</v>
      </c>
      <c r="D2961" s="581">
        <v>0.67</v>
      </c>
      <c r="F2961" s="581">
        <v>0.67</v>
      </c>
      <c r="G2961" s="580" t="s">
        <v>4875</v>
      </c>
      <c r="I2961" s="534" t="s">
        <v>11106</v>
      </c>
      <c r="J2961" t="s">
        <v>4876</v>
      </c>
    </row>
    <row r="2962" spans="1:10" customFormat="1" ht="25.5" x14ac:dyDescent="0.2">
      <c r="A2962" s="529" t="s">
        <v>11109</v>
      </c>
      <c r="B2962" s="530" t="s">
        <v>4878</v>
      </c>
      <c r="C2962" s="529" t="s">
        <v>8171</v>
      </c>
      <c r="D2962" s="581">
        <v>1.43</v>
      </c>
      <c r="F2962" s="581">
        <v>1.43</v>
      </c>
      <c r="G2962" s="580" t="s">
        <v>4879</v>
      </c>
      <c r="I2962" s="534" t="s">
        <v>11108</v>
      </c>
      <c r="J2962" t="s">
        <v>4880</v>
      </c>
    </row>
    <row r="2963" spans="1:10" customFormat="1" ht="25.5" x14ac:dyDescent="0.2">
      <c r="A2963" s="529" t="s">
        <v>11111</v>
      </c>
      <c r="B2963" s="530" t="s">
        <v>4882</v>
      </c>
      <c r="C2963" s="529" t="s">
        <v>8171</v>
      </c>
      <c r="D2963" s="581">
        <v>1.47</v>
      </c>
      <c r="F2963" s="581">
        <v>1.47</v>
      </c>
      <c r="G2963" s="580" t="s">
        <v>4883</v>
      </c>
      <c r="I2963" s="534" t="s">
        <v>11110</v>
      </c>
      <c r="J2963" t="s">
        <v>4884</v>
      </c>
    </row>
    <row r="2964" spans="1:10" customFormat="1" ht="25.5" x14ac:dyDescent="0.2">
      <c r="A2964" s="529" t="s">
        <v>11113</v>
      </c>
      <c r="B2964" s="530" t="s">
        <v>4886</v>
      </c>
      <c r="C2964" s="529" t="s">
        <v>8171</v>
      </c>
      <c r="D2964" s="581">
        <v>2.5099999999999998</v>
      </c>
      <c r="F2964" s="581">
        <v>2.5099999999999998</v>
      </c>
      <c r="G2964" s="580" t="s">
        <v>4887</v>
      </c>
      <c r="I2964" s="534" t="s">
        <v>11112</v>
      </c>
      <c r="J2964" t="s">
        <v>4888</v>
      </c>
    </row>
    <row r="2965" spans="1:10" customFormat="1" ht="25.5" x14ac:dyDescent="0.2">
      <c r="A2965" s="529" t="s">
        <v>11115</v>
      </c>
      <c r="B2965" s="530" t="s">
        <v>4890</v>
      </c>
      <c r="C2965" s="529" t="s">
        <v>8171</v>
      </c>
      <c r="D2965" s="581">
        <v>1.79</v>
      </c>
      <c r="F2965" s="581">
        <v>1.79</v>
      </c>
      <c r="G2965" s="580" t="s">
        <v>4891</v>
      </c>
      <c r="I2965" s="534" t="s">
        <v>11114</v>
      </c>
      <c r="J2965" t="s">
        <v>4892</v>
      </c>
    </row>
    <row r="2966" spans="1:10" customFormat="1" ht="25.5" x14ac:dyDescent="0.2">
      <c r="A2966" s="529" t="s">
        <v>11117</v>
      </c>
      <c r="B2966" s="530" t="s">
        <v>4894</v>
      </c>
      <c r="C2966" s="529" t="s">
        <v>641</v>
      </c>
      <c r="D2966" s="581">
        <v>6.01</v>
      </c>
      <c r="F2966" s="581">
        <v>6.01</v>
      </c>
      <c r="G2966" s="580" t="s">
        <v>4895</v>
      </c>
      <c r="I2966" s="534" t="s">
        <v>11116</v>
      </c>
      <c r="J2966" t="s">
        <v>4896</v>
      </c>
    </row>
    <row r="2967" spans="1:10" customFormat="1" ht="38.25" x14ac:dyDescent="0.2">
      <c r="A2967" s="529" t="s">
        <v>11119</v>
      </c>
      <c r="B2967" s="530" t="s">
        <v>4898</v>
      </c>
      <c r="C2967" s="529" t="s">
        <v>8171</v>
      </c>
      <c r="D2967" s="581">
        <v>0.6</v>
      </c>
      <c r="F2967" s="581">
        <v>0.6</v>
      </c>
      <c r="G2967" s="580" t="s">
        <v>4899</v>
      </c>
      <c r="I2967" s="534" t="s">
        <v>11118</v>
      </c>
      <c r="J2967" t="s">
        <v>4900</v>
      </c>
    </row>
    <row r="2968" spans="1:10" customFormat="1" ht="38.25" x14ac:dyDescent="0.2">
      <c r="A2968" s="529" t="s">
        <v>11122</v>
      </c>
      <c r="B2968" s="530" t="s">
        <v>11121</v>
      </c>
      <c r="C2968" s="529" t="s">
        <v>8171</v>
      </c>
      <c r="D2968" s="581">
        <v>0.6</v>
      </c>
      <c r="F2968" s="581">
        <v>0.6</v>
      </c>
      <c r="G2968" s="580" t="s">
        <v>4903</v>
      </c>
      <c r="I2968" s="534" t="s">
        <v>11120</v>
      </c>
      <c r="J2968" t="s">
        <v>4904</v>
      </c>
    </row>
    <row r="2969" spans="1:10" customFormat="1" ht="38.25" x14ac:dyDescent="0.2">
      <c r="A2969" s="529" t="s">
        <v>11124</v>
      </c>
      <c r="B2969" s="530" t="s">
        <v>4906</v>
      </c>
      <c r="C2969" s="529" t="s">
        <v>8171</v>
      </c>
      <c r="D2969" s="581">
        <v>0.42</v>
      </c>
      <c r="F2969" s="581">
        <v>0.42</v>
      </c>
      <c r="G2969" s="580" t="s">
        <v>4907</v>
      </c>
      <c r="I2969" s="534" t="s">
        <v>11123</v>
      </c>
      <c r="J2969" t="s">
        <v>4908</v>
      </c>
    </row>
    <row r="2970" spans="1:10" customFormat="1" ht="38.25" x14ac:dyDescent="0.2">
      <c r="A2970" s="529" t="s">
        <v>11126</v>
      </c>
      <c r="B2970" s="530" t="s">
        <v>4910</v>
      </c>
      <c r="C2970" s="529" t="s">
        <v>8171</v>
      </c>
      <c r="D2970" s="581">
        <v>0.42</v>
      </c>
      <c r="F2970" s="581">
        <v>0.42</v>
      </c>
      <c r="G2970" s="580" t="s">
        <v>4911</v>
      </c>
      <c r="I2970" s="534" t="s">
        <v>11125</v>
      </c>
      <c r="J2970" t="s">
        <v>4912</v>
      </c>
    </row>
    <row r="2971" spans="1:10" customFormat="1" ht="89.25" x14ac:dyDescent="0.2">
      <c r="A2971" s="529" t="s">
        <v>11128</v>
      </c>
      <c r="B2971" s="530" t="s">
        <v>4914</v>
      </c>
      <c r="C2971" s="529" t="s">
        <v>641</v>
      </c>
      <c r="D2971" s="581">
        <v>0.44</v>
      </c>
      <c r="F2971" s="581">
        <v>0.44</v>
      </c>
      <c r="G2971" s="580" t="s">
        <v>4915</v>
      </c>
      <c r="I2971" s="534" t="s">
        <v>11127</v>
      </c>
      <c r="J2971" t="s">
        <v>4916</v>
      </c>
    </row>
    <row r="2972" spans="1:10" customFormat="1" ht="89.25" x14ac:dyDescent="0.2">
      <c r="A2972" s="529" t="s">
        <v>11130</v>
      </c>
      <c r="B2972" s="530" t="s">
        <v>4918</v>
      </c>
      <c r="C2972" s="529" t="s">
        <v>641</v>
      </c>
      <c r="D2972" s="581">
        <v>0.44</v>
      </c>
      <c r="F2972" s="581">
        <v>0.44</v>
      </c>
      <c r="G2972" s="580" t="s">
        <v>4919</v>
      </c>
      <c r="I2972" s="534" t="s">
        <v>11129</v>
      </c>
      <c r="J2972" t="s">
        <v>4920</v>
      </c>
    </row>
    <row r="2973" spans="1:10" customFormat="1" ht="89.25" x14ac:dyDescent="0.2">
      <c r="A2973" s="529" t="s">
        <v>11132</v>
      </c>
      <c r="B2973" s="530" t="s">
        <v>4922</v>
      </c>
      <c r="C2973" s="529" t="s">
        <v>641</v>
      </c>
      <c r="D2973" s="581">
        <v>0.44</v>
      </c>
      <c r="F2973" s="581">
        <v>0.44</v>
      </c>
      <c r="G2973" s="580" t="s">
        <v>4923</v>
      </c>
      <c r="I2973" s="534" t="s">
        <v>11131</v>
      </c>
      <c r="J2973" t="s">
        <v>4924</v>
      </c>
    </row>
    <row r="2974" spans="1:10" customFormat="1" ht="89.25" x14ac:dyDescent="0.2">
      <c r="A2974" s="529" t="s">
        <v>11134</v>
      </c>
      <c r="B2974" s="530" t="s">
        <v>4926</v>
      </c>
      <c r="C2974" s="529" t="s">
        <v>641</v>
      </c>
      <c r="D2974" s="581">
        <v>0.55000000000000004</v>
      </c>
      <c r="F2974" s="581">
        <v>0.55000000000000004</v>
      </c>
      <c r="G2974" s="580" t="s">
        <v>4927</v>
      </c>
      <c r="I2974" s="534" t="s">
        <v>11133</v>
      </c>
      <c r="J2974" t="s">
        <v>4928</v>
      </c>
    </row>
    <row r="2975" spans="1:10" customFormat="1" ht="89.25" x14ac:dyDescent="0.2">
      <c r="A2975" s="529" t="s">
        <v>11136</v>
      </c>
      <c r="B2975" s="530" t="s">
        <v>4930</v>
      </c>
      <c r="C2975" s="529" t="s">
        <v>641</v>
      </c>
      <c r="D2975" s="581">
        <v>0.55000000000000004</v>
      </c>
      <c r="F2975" s="581">
        <v>0.55000000000000004</v>
      </c>
      <c r="G2975" s="580" t="s">
        <v>4931</v>
      </c>
      <c r="I2975" s="534" t="s">
        <v>11135</v>
      </c>
      <c r="J2975" t="s">
        <v>4932</v>
      </c>
    </row>
    <row r="2976" spans="1:10" customFormat="1" ht="89.25" x14ac:dyDescent="0.2">
      <c r="A2976" s="529" t="s">
        <v>11138</v>
      </c>
      <c r="B2976" s="530" t="s">
        <v>4934</v>
      </c>
      <c r="C2976" s="529" t="s">
        <v>641</v>
      </c>
      <c r="D2976" s="581">
        <v>0.7</v>
      </c>
      <c r="F2976" s="581">
        <v>0.7</v>
      </c>
      <c r="G2976" s="580" t="s">
        <v>4935</v>
      </c>
      <c r="I2976" s="534" t="s">
        <v>11137</v>
      </c>
      <c r="J2976" t="s">
        <v>4936</v>
      </c>
    </row>
    <row r="2977" spans="1:10" customFormat="1" ht="89.25" x14ac:dyDescent="0.2">
      <c r="A2977" s="529" t="s">
        <v>11140</v>
      </c>
      <c r="B2977" s="530" t="s">
        <v>4938</v>
      </c>
      <c r="C2977" s="529" t="s">
        <v>641</v>
      </c>
      <c r="D2977" s="581">
        <v>0.7</v>
      </c>
      <c r="F2977" s="581">
        <v>0.7</v>
      </c>
      <c r="G2977" s="580" t="s">
        <v>4939</v>
      </c>
      <c r="I2977" s="534" t="s">
        <v>11139</v>
      </c>
      <c r="J2977" t="s">
        <v>4940</v>
      </c>
    </row>
    <row r="2978" spans="1:10" customFormat="1" ht="89.25" x14ac:dyDescent="0.2">
      <c r="A2978" s="529" t="s">
        <v>11142</v>
      </c>
      <c r="B2978" s="530" t="s">
        <v>4942</v>
      </c>
      <c r="C2978" s="529" t="s">
        <v>641</v>
      </c>
      <c r="D2978" s="581">
        <v>0.85</v>
      </c>
      <c r="F2978" s="581">
        <v>0.85</v>
      </c>
      <c r="G2978" s="580" t="s">
        <v>4943</v>
      </c>
      <c r="I2978" s="534" t="s">
        <v>11141</v>
      </c>
      <c r="J2978" t="s">
        <v>4944</v>
      </c>
    </row>
    <row r="2979" spans="1:10" customFormat="1" ht="25.5" x14ac:dyDescent="0.2">
      <c r="A2979" s="529" t="s">
        <v>11144</v>
      </c>
      <c r="B2979" s="530" t="s">
        <v>4946</v>
      </c>
      <c r="C2979" s="529" t="s">
        <v>8171</v>
      </c>
      <c r="D2979" s="581">
        <v>6.86</v>
      </c>
      <c r="F2979" s="581">
        <v>6.86</v>
      </c>
      <c r="G2979" s="580" t="s">
        <v>4947</v>
      </c>
      <c r="I2979" s="534" t="s">
        <v>11143</v>
      </c>
      <c r="J2979" t="s">
        <v>4948</v>
      </c>
    </row>
    <row r="2980" spans="1:10" customFormat="1" ht="38.25" x14ac:dyDescent="0.2">
      <c r="A2980" s="529" t="s">
        <v>11146</v>
      </c>
      <c r="B2980" s="530" t="s">
        <v>4950</v>
      </c>
      <c r="C2980" s="529" t="s">
        <v>641</v>
      </c>
      <c r="D2980" s="581">
        <v>1.5</v>
      </c>
      <c r="F2980" s="581">
        <v>1.5</v>
      </c>
      <c r="G2980" s="580" t="s">
        <v>4951</v>
      </c>
      <c r="I2980" s="534" t="s">
        <v>11145</v>
      </c>
      <c r="J2980" t="s">
        <v>4952</v>
      </c>
    </row>
    <row r="2981" spans="1:10" customFormat="1" ht="38.25" x14ac:dyDescent="0.2">
      <c r="A2981" s="529" t="s">
        <v>11148</v>
      </c>
      <c r="B2981" s="530" t="s">
        <v>4954</v>
      </c>
      <c r="C2981" s="529" t="s">
        <v>641</v>
      </c>
      <c r="D2981" s="581">
        <v>5.71</v>
      </c>
      <c r="F2981" s="581">
        <v>5.71</v>
      </c>
      <c r="G2981" s="580" t="s">
        <v>4955</v>
      </c>
      <c r="I2981" s="534" t="s">
        <v>11147</v>
      </c>
      <c r="J2981" t="s">
        <v>4956</v>
      </c>
    </row>
    <row r="2982" spans="1:10" customFormat="1" ht="25.5" x14ac:dyDescent="0.2">
      <c r="A2982" s="529" t="s">
        <v>11150</v>
      </c>
      <c r="B2982" s="530" t="s">
        <v>4961</v>
      </c>
      <c r="C2982" s="529" t="s">
        <v>641</v>
      </c>
      <c r="D2982" s="581">
        <v>14.81</v>
      </c>
      <c r="F2982" s="581">
        <v>14.81</v>
      </c>
      <c r="G2982" s="580" t="s">
        <v>4962</v>
      </c>
      <c r="I2982" s="534" t="s">
        <v>11149</v>
      </c>
      <c r="J2982" t="s">
        <v>4963</v>
      </c>
    </row>
    <row r="2983" spans="1:10" customFormat="1" ht="25.5" x14ac:dyDescent="0.2">
      <c r="A2983" s="529" t="s">
        <v>11152</v>
      </c>
      <c r="B2983" s="530" t="s">
        <v>4965</v>
      </c>
      <c r="C2983" s="529" t="s">
        <v>641</v>
      </c>
      <c r="D2983" s="581">
        <v>18.190000000000001</v>
      </c>
      <c r="F2983" s="581">
        <v>18.190000000000001</v>
      </c>
      <c r="G2983" s="580" t="s">
        <v>4966</v>
      </c>
      <c r="I2983" s="534" t="s">
        <v>11151</v>
      </c>
      <c r="J2983" t="s">
        <v>4967</v>
      </c>
    </row>
    <row r="2984" spans="1:10" customFormat="1" ht="25.5" x14ac:dyDescent="0.2">
      <c r="A2984" s="529" t="s">
        <v>11154</v>
      </c>
      <c r="B2984" s="530" t="s">
        <v>4969</v>
      </c>
      <c r="C2984" s="529" t="s">
        <v>641</v>
      </c>
      <c r="D2984" s="581">
        <v>20.34</v>
      </c>
      <c r="F2984" s="581">
        <v>20.34</v>
      </c>
      <c r="G2984" s="580" t="s">
        <v>4970</v>
      </c>
      <c r="I2984" s="534" t="s">
        <v>11153</v>
      </c>
      <c r="J2984" t="s">
        <v>4971</v>
      </c>
    </row>
    <row r="2985" spans="1:10" customFormat="1" ht="38.25" x14ac:dyDescent="0.2">
      <c r="A2985" s="529" t="s">
        <v>11156</v>
      </c>
      <c r="B2985" s="530" t="s">
        <v>4973</v>
      </c>
      <c r="C2985" s="529" t="s">
        <v>641</v>
      </c>
      <c r="D2985" s="581">
        <v>19.760000000000002</v>
      </c>
      <c r="F2985" s="581">
        <v>19.760000000000002</v>
      </c>
      <c r="G2985" s="580" t="s">
        <v>4974</v>
      </c>
      <c r="I2985" s="534" t="s">
        <v>11155</v>
      </c>
      <c r="J2985" t="s">
        <v>4975</v>
      </c>
    </row>
    <row r="2986" spans="1:10" customFormat="1" ht="38.25" x14ac:dyDescent="0.2">
      <c r="A2986" s="529" t="s">
        <v>11158</v>
      </c>
      <c r="B2986" s="530" t="s">
        <v>4977</v>
      </c>
      <c r="C2986" s="529" t="s">
        <v>641</v>
      </c>
      <c r="D2986" s="581">
        <v>22.45</v>
      </c>
      <c r="F2986" s="581">
        <v>22.45</v>
      </c>
      <c r="G2986" s="580" t="s">
        <v>4978</v>
      </c>
      <c r="I2986" s="534" t="s">
        <v>11157</v>
      </c>
      <c r="J2986" t="s">
        <v>4979</v>
      </c>
    </row>
    <row r="2987" spans="1:10" customFormat="1" ht="38.25" x14ac:dyDescent="0.2">
      <c r="A2987" s="529" t="s">
        <v>11160</v>
      </c>
      <c r="B2987" s="530" t="s">
        <v>4981</v>
      </c>
      <c r="C2987" s="529" t="s">
        <v>641</v>
      </c>
      <c r="D2987" s="581">
        <v>24.7</v>
      </c>
      <c r="F2987" s="581">
        <v>24.7</v>
      </c>
      <c r="G2987" s="580" t="s">
        <v>4982</v>
      </c>
      <c r="I2987" s="534" t="s">
        <v>11159</v>
      </c>
      <c r="J2987" t="s">
        <v>4983</v>
      </c>
    </row>
    <row r="2988" spans="1:10" customFormat="1" ht="38.25" x14ac:dyDescent="0.2">
      <c r="A2988" s="529" t="s">
        <v>11162</v>
      </c>
      <c r="B2988" s="530" t="s">
        <v>4985</v>
      </c>
      <c r="C2988" s="529" t="s">
        <v>641</v>
      </c>
      <c r="D2988" s="581">
        <v>25.72</v>
      </c>
      <c r="F2988" s="581">
        <v>25.72</v>
      </c>
      <c r="G2988" s="580" t="s">
        <v>4986</v>
      </c>
      <c r="I2988" s="534" t="s">
        <v>11161</v>
      </c>
      <c r="J2988" t="s">
        <v>4987</v>
      </c>
    </row>
    <row r="2989" spans="1:10" customFormat="1" ht="38.25" x14ac:dyDescent="0.2">
      <c r="A2989" s="529" t="s">
        <v>11164</v>
      </c>
      <c r="B2989" s="530" t="s">
        <v>4989</v>
      </c>
      <c r="C2989" s="529" t="s">
        <v>641</v>
      </c>
      <c r="D2989" s="581">
        <v>15.03</v>
      </c>
      <c r="F2989" s="581">
        <v>15.03</v>
      </c>
      <c r="G2989" s="580" t="s">
        <v>4990</v>
      </c>
      <c r="I2989" s="534" t="s">
        <v>11163</v>
      </c>
      <c r="J2989" t="s">
        <v>4991</v>
      </c>
    </row>
    <row r="2990" spans="1:10" customFormat="1" ht="38.25" x14ac:dyDescent="0.2">
      <c r="A2990" s="529" t="s">
        <v>11166</v>
      </c>
      <c r="B2990" s="530" t="s">
        <v>4993</v>
      </c>
      <c r="C2990" s="529" t="s">
        <v>641</v>
      </c>
      <c r="D2990" s="581">
        <v>22</v>
      </c>
      <c r="F2990" s="581">
        <v>22</v>
      </c>
      <c r="G2990" s="580" t="s">
        <v>4990</v>
      </c>
      <c r="I2990" s="534" t="s">
        <v>11165</v>
      </c>
      <c r="J2990" t="s">
        <v>4994</v>
      </c>
    </row>
    <row r="2991" spans="1:10" customFormat="1" ht="25.5" x14ac:dyDescent="0.2">
      <c r="A2991" s="529" t="s">
        <v>11168</v>
      </c>
      <c r="B2991" s="530" t="s">
        <v>4996</v>
      </c>
      <c r="C2991" s="529" t="s">
        <v>641</v>
      </c>
      <c r="D2991" s="581">
        <v>7.21</v>
      </c>
      <c r="F2991" s="581">
        <v>7.21</v>
      </c>
      <c r="G2991" s="580" t="s">
        <v>4997</v>
      </c>
      <c r="I2991" s="534" t="s">
        <v>11167</v>
      </c>
      <c r="J2991" t="s">
        <v>4998</v>
      </c>
    </row>
    <row r="2992" spans="1:10" customFormat="1" ht="25.5" x14ac:dyDescent="0.2">
      <c r="A2992" s="529" t="s">
        <v>11170</v>
      </c>
      <c r="B2992" s="530" t="s">
        <v>5003</v>
      </c>
      <c r="C2992" s="529" t="s">
        <v>641</v>
      </c>
      <c r="D2992" s="592">
        <v>0.69</v>
      </c>
      <c r="F2992" s="592">
        <v>0.69</v>
      </c>
      <c r="G2992" s="580" t="s">
        <v>5004</v>
      </c>
      <c r="I2992" s="534" t="s">
        <v>11169</v>
      </c>
      <c r="J2992" t="s">
        <v>5005</v>
      </c>
    </row>
    <row r="2993" spans="1:10" customFormat="1" ht="25.5" x14ac:dyDescent="0.2">
      <c r="A2993" s="529" t="s">
        <v>11172</v>
      </c>
      <c r="B2993" s="530" t="s">
        <v>5007</v>
      </c>
      <c r="C2993" s="529" t="s">
        <v>641</v>
      </c>
      <c r="D2993" s="581">
        <v>0.6</v>
      </c>
      <c r="F2993" s="581">
        <v>0.6</v>
      </c>
      <c r="G2993" s="580" t="s">
        <v>5008</v>
      </c>
      <c r="I2993" s="534" t="s">
        <v>11171</v>
      </c>
      <c r="J2993" t="s">
        <v>5009</v>
      </c>
    </row>
    <row r="2994" spans="1:10" customFormat="1" ht="25.5" x14ac:dyDescent="0.2">
      <c r="A2994" s="529" t="s">
        <v>11174</v>
      </c>
      <c r="B2994" s="530" t="s">
        <v>5011</v>
      </c>
      <c r="C2994" s="529" t="s">
        <v>641</v>
      </c>
      <c r="D2994" s="581">
        <v>0.6</v>
      </c>
      <c r="F2994" s="581">
        <v>0.6</v>
      </c>
      <c r="G2994" s="580" t="s">
        <v>5008</v>
      </c>
      <c r="I2994" s="534" t="s">
        <v>11173</v>
      </c>
      <c r="J2994" t="s">
        <v>5012</v>
      </c>
    </row>
    <row r="2995" spans="1:10" customFormat="1" ht="25.5" x14ac:dyDescent="0.2">
      <c r="A2995" s="529" t="s">
        <v>11176</v>
      </c>
      <c r="B2995" s="530" t="s">
        <v>5014</v>
      </c>
      <c r="C2995" s="529" t="s">
        <v>641</v>
      </c>
      <c r="D2995" s="581">
        <v>0.6</v>
      </c>
      <c r="F2995" s="581">
        <v>0.6</v>
      </c>
      <c r="G2995" s="580" t="s">
        <v>5015</v>
      </c>
      <c r="I2995" s="534" t="s">
        <v>11175</v>
      </c>
      <c r="J2995" t="s">
        <v>5016</v>
      </c>
    </row>
    <row r="2996" spans="1:10" customFormat="1" ht="25.5" x14ac:dyDescent="0.2">
      <c r="A2996" s="529" t="s">
        <v>11178</v>
      </c>
      <c r="B2996" s="530" t="s">
        <v>5018</v>
      </c>
      <c r="C2996" s="529" t="s">
        <v>641</v>
      </c>
      <c r="D2996" s="581">
        <v>0.6</v>
      </c>
      <c r="F2996" s="581">
        <v>0.6</v>
      </c>
      <c r="G2996" s="580" t="s">
        <v>5015</v>
      </c>
      <c r="I2996" s="534" t="s">
        <v>11177</v>
      </c>
      <c r="J2996" t="s">
        <v>5019</v>
      </c>
    </row>
    <row r="2997" spans="1:10" customFormat="1" ht="25.5" x14ac:dyDescent="0.2">
      <c r="A2997" s="529" t="s">
        <v>11180</v>
      </c>
      <c r="B2997" s="530" t="s">
        <v>5021</v>
      </c>
      <c r="C2997" s="529" t="s">
        <v>641</v>
      </c>
      <c r="D2997" s="581">
        <v>0.6</v>
      </c>
      <c r="F2997" s="581">
        <v>0.6</v>
      </c>
      <c r="G2997" s="580" t="s">
        <v>5015</v>
      </c>
      <c r="I2997" s="534" t="s">
        <v>11179</v>
      </c>
      <c r="J2997" t="s">
        <v>5022</v>
      </c>
    </row>
    <row r="2998" spans="1:10" customFormat="1" ht="25.5" x14ac:dyDescent="0.2">
      <c r="A2998" s="529" t="s">
        <v>11182</v>
      </c>
      <c r="B2998" s="530" t="s">
        <v>5024</v>
      </c>
      <c r="C2998" s="529" t="s">
        <v>641</v>
      </c>
      <c r="D2998" s="581">
        <v>0.6</v>
      </c>
      <c r="F2998" s="581">
        <v>0.6</v>
      </c>
      <c r="G2998" s="580" t="s">
        <v>5008</v>
      </c>
      <c r="I2998" s="534" t="s">
        <v>11181</v>
      </c>
      <c r="J2998" t="s">
        <v>5025</v>
      </c>
    </row>
    <row r="2999" spans="1:10" customFormat="1" ht="25.5" x14ac:dyDescent="0.2">
      <c r="A2999" s="529" t="s">
        <v>11184</v>
      </c>
      <c r="B2999" s="530" t="s">
        <v>5027</v>
      </c>
      <c r="C2999" s="529" t="s">
        <v>641</v>
      </c>
      <c r="D2999" s="581">
        <v>0.6</v>
      </c>
      <c r="F2999" s="581">
        <v>0.6</v>
      </c>
      <c r="G2999" s="580" t="s">
        <v>5008</v>
      </c>
      <c r="I2999" s="534" t="s">
        <v>11183</v>
      </c>
      <c r="J2999" t="s">
        <v>5028</v>
      </c>
    </row>
    <row r="3000" spans="1:10" customFormat="1" ht="25.5" x14ac:dyDescent="0.2">
      <c r="A3000" s="529" t="s">
        <v>11186</v>
      </c>
      <c r="B3000" s="530" t="s">
        <v>5030</v>
      </c>
      <c r="C3000" s="529" t="s">
        <v>641</v>
      </c>
      <c r="D3000" s="581">
        <v>0.6</v>
      </c>
      <c r="F3000" s="581">
        <v>0.6</v>
      </c>
      <c r="G3000" s="580" t="s">
        <v>5008</v>
      </c>
      <c r="I3000" s="534" t="s">
        <v>11185</v>
      </c>
      <c r="J3000" t="s">
        <v>5031</v>
      </c>
    </row>
    <row r="3001" spans="1:10" customFormat="1" ht="25.5" x14ac:dyDescent="0.2">
      <c r="A3001" s="529" t="s">
        <v>11188</v>
      </c>
      <c r="B3001" s="530" t="s">
        <v>5033</v>
      </c>
      <c r="C3001" s="529" t="s">
        <v>641</v>
      </c>
      <c r="D3001" s="581">
        <v>0.6</v>
      </c>
      <c r="F3001" s="581">
        <v>0.6</v>
      </c>
      <c r="G3001" s="580" t="s">
        <v>5008</v>
      </c>
      <c r="I3001" s="534" t="s">
        <v>11187</v>
      </c>
      <c r="J3001" t="s">
        <v>5034</v>
      </c>
    </row>
    <row r="3002" spans="1:10" customFormat="1" ht="25.5" x14ac:dyDescent="0.2">
      <c r="A3002" s="529" t="s">
        <v>11190</v>
      </c>
      <c r="B3002" s="530" t="s">
        <v>5036</v>
      </c>
      <c r="C3002" s="529" t="s">
        <v>641</v>
      </c>
      <c r="D3002" s="581">
        <v>0.6</v>
      </c>
      <c r="F3002" s="581">
        <v>0.6</v>
      </c>
      <c r="G3002" s="580" t="s">
        <v>5015</v>
      </c>
      <c r="I3002" s="534" t="s">
        <v>11189</v>
      </c>
      <c r="J3002" t="s">
        <v>5037</v>
      </c>
    </row>
    <row r="3003" spans="1:10" customFormat="1" ht="25.5" x14ac:dyDescent="0.2">
      <c r="A3003" s="529" t="s">
        <v>11192</v>
      </c>
      <c r="B3003" s="530" t="s">
        <v>5039</v>
      </c>
      <c r="C3003" s="529" t="s">
        <v>641</v>
      </c>
      <c r="D3003" s="581">
        <v>0.6</v>
      </c>
      <c r="F3003" s="581">
        <v>0.6</v>
      </c>
      <c r="G3003" s="580" t="s">
        <v>5015</v>
      </c>
      <c r="I3003" s="534" t="s">
        <v>11191</v>
      </c>
      <c r="J3003" t="s">
        <v>5040</v>
      </c>
    </row>
    <row r="3004" spans="1:10" customFormat="1" ht="25.5" x14ac:dyDescent="0.2">
      <c r="A3004" s="529" t="s">
        <v>11194</v>
      </c>
      <c r="B3004" s="530" t="s">
        <v>5042</v>
      </c>
      <c r="C3004" s="529" t="s">
        <v>641</v>
      </c>
      <c r="D3004" s="581">
        <v>0.6</v>
      </c>
      <c r="F3004" s="581">
        <v>0.6</v>
      </c>
      <c r="G3004" s="580" t="s">
        <v>5015</v>
      </c>
      <c r="I3004" s="534" t="s">
        <v>11193</v>
      </c>
      <c r="J3004" t="s">
        <v>5043</v>
      </c>
    </row>
    <row r="3005" spans="1:10" customFormat="1" ht="25.5" x14ac:dyDescent="0.2">
      <c r="A3005" s="529" t="s">
        <v>11196</v>
      </c>
      <c r="B3005" s="530" t="s">
        <v>5045</v>
      </c>
      <c r="C3005" s="529" t="s">
        <v>641</v>
      </c>
      <c r="D3005" s="581">
        <v>0.6</v>
      </c>
      <c r="F3005" s="581">
        <v>0.6</v>
      </c>
      <c r="G3005" s="580" t="s">
        <v>5015</v>
      </c>
      <c r="I3005" s="534" t="s">
        <v>11195</v>
      </c>
      <c r="J3005" t="s">
        <v>5046</v>
      </c>
    </row>
    <row r="3006" spans="1:10" customFormat="1" ht="38.25" x14ac:dyDescent="0.2">
      <c r="A3006" s="529" t="s">
        <v>11198</v>
      </c>
      <c r="B3006" s="530" t="s">
        <v>5048</v>
      </c>
      <c r="C3006" s="529" t="s">
        <v>641</v>
      </c>
      <c r="D3006" s="581">
        <v>0.6</v>
      </c>
      <c r="F3006" s="581">
        <v>0.6</v>
      </c>
      <c r="G3006" s="580" t="s">
        <v>5015</v>
      </c>
      <c r="I3006" s="534" t="s">
        <v>11197</v>
      </c>
      <c r="J3006" t="s">
        <v>5049</v>
      </c>
    </row>
    <row r="3007" spans="1:10" customFormat="1" ht="25.5" x14ac:dyDescent="0.2">
      <c r="A3007" s="529" t="s">
        <v>11200</v>
      </c>
      <c r="B3007" s="530" t="s">
        <v>5051</v>
      </c>
      <c r="C3007" s="529" t="s">
        <v>641</v>
      </c>
      <c r="D3007" s="581">
        <v>0.6</v>
      </c>
      <c r="F3007" s="581">
        <v>0.6</v>
      </c>
      <c r="G3007" s="580" t="s">
        <v>5015</v>
      </c>
      <c r="I3007" s="534" t="s">
        <v>11199</v>
      </c>
      <c r="J3007" t="s">
        <v>5052</v>
      </c>
    </row>
    <row r="3008" spans="1:10" customFormat="1" ht="25.5" x14ac:dyDescent="0.2">
      <c r="A3008" s="529" t="s">
        <v>11202</v>
      </c>
      <c r="B3008" s="530" t="s">
        <v>5054</v>
      </c>
      <c r="C3008" s="529" t="s">
        <v>641</v>
      </c>
      <c r="D3008" s="581">
        <v>0.6</v>
      </c>
      <c r="F3008" s="581">
        <v>0.6</v>
      </c>
      <c r="G3008" s="580" t="s">
        <v>5015</v>
      </c>
      <c r="I3008" s="534" t="s">
        <v>11201</v>
      </c>
      <c r="J3008" t="s">
        <v>5055</v>
      </c>
    </row>
    <row r="3009" spans="1:10" customFormat="1" ht="38.25" x14ac:dyDescent="0.2">
      <c r="A3009" s="529" t="s">
        <v>11204</v>
      </c>
      <c r="B3009" s="530" t="s">
        <v>5057</v>
      </c>
      <c r="C3009" s="529" t="s">
        <v>641</v>
      </c>
      <c r="D3009" s="581">
        <v>0.6</v>
      </c>
      <c r="F3009" s="581">
        <v>0.6</v>
      </c>
      <c r="G3009" s="580" t="s">
        <v>5015</v>
      </c>
      <c r="I3009" s="534" t="s">
        <v>11203</v>
      </c>
      <c r="J3009" t="s">
        <v>5058</v>
      </c>
    </row>
    <row r="3010" spans="1:10" customFormat="1" ht="25.5" x14ac:dyDescent="0.2">
      <c r="A3010" s="529" t="s">
        <v>11206</v>
      </c>
      <c r="B3010" s="530" t="s">
        <v>5060</v>
      </c>
      <c r="C3010" s="529" t="s">
        <v>641</v>
      </c>
      <c r="D3010" s="581">
        <v>0.6</v>
      </c>
      <c r="F3010" s="581">
        <v>0.6</v>
      </c>
      <c r="G3010" s="580" t="s">
        <v>5015</v>
      </c>
      <c r="I3010" s="534" t="s">
        <v>11205</v>
      </c>
      <c r="J3010" t="s">
        <v>5061</v>
      </c>
    </row>
    <row r="3011" spans="1:10" customFormat="1" ht="38.25" x14ac:dyDescent="0.2">
      <c r="A3011" s="529" t="s">
        <v>11208</v>
      </c>
      <c r="B3011" s="530" t="s">
        <v>5063</v>
      </c>
      <c r="C3011" s="529" t="s">
        <v>641</v>
      </c>
      <c r="D3011" s="581">
        <v>0.6</v>
      </c>
      <c r="F3011" s="581">
        <v>0.6</v>
      </c>
      <c r="G3011" s="580" t="s">
        <v>5015</v>
      </c>
      <c r="I3011" s="534" t="s">
        <v>11207</v>
      </c>
      <c r="J3011" t="s">
        <v>5064</v>
      </c>
    </row>
    <row r="3012" spans="1:10" customFormat="1" ht="25.5" x14ac:dyDescent="0.2">
      <c r="A3012" s="529" t="s">
        <v>11210</v>
      </c>
      <c r="B3012" s="530" t="s">
        <v>5066</v>
      </c>
      <c r="C3012" s="529" t="s">
        <v>641</v>
      </c>
      <c r="D3012" s="581">
        <v>0.6</v>
      </c>
      <c r="F3012" s="581">
        <v>0.6</v>
      </c>
      <c r="G3012" s="580" t="s">
        <v>5015</v>
      </c>
      <c r="I3012" s="534" t="s">
        <v>11209</v>
      </c>
      <c r="J3012" t="s">
        <v>5067</v>
      </c>
    </row>
    <row r="3013" spans="1:10" customFormat="1" ht="38.25" x14ac:dyDescent="0.2">
      <c r="A3013" s="529" t="s">
        <v>11212</v>
      </c>
      <c r="B3013" s="530" t="s">
        <v>5069</v>
      </c>
      <c r="C3013" s="529" t="s">
        <v>641</v>
      </c>
      <c r="D3013" s="581">
        <v>0.6</v>
      </c>
      <c r="F3013" s="581">
        <v>0.6</v>
      </c>
      <c r="G3013" s="580" t="s">
        <v>5015</v>
      </c>
      <c r="I3013" s="534" t="s">
        <v>11211</v>
      </c>
      <c r="J3013" t="s">
        <v>5070</v>
      </c>
    </row>
    <row r="3014" spans="1:10" customFormat="1" ht="38.25" x14ac:dyDescent="0.2">
      <c r="A3014" s="529" t="s">
        <v>11214</v>
      </c>
      <c r="B3014" s="530" t="s">
        <v>5072</v>
      </c>
      <c r="C3014" s="529" t="s">
        <v>641</v>
      </c>
      <c r="D3014" s="581">
        <v>0.6</v>
      </c>
      <c r="F3014" s="581">
        <v>0.6</v>
      </c>
      <c r="G3014" s="580" t="s">
        <v>5008</v>
      </c>
      <c r="I3014" s="534" t="s">
        <v>11213</v>
      </c>
      <c r="J3014" t="s">
        <v>5073</v>
      </c>
    </row>
    <row r="3015" spans="1:10" customFormat="1" ht="38.25" x14ac:dyDescent="0.2">
      <c r="A3015" s="529" t="s">
        <v>11216</v>
      </c>
      <c r="B3015" s="530" t="s">
        <v>5075</v>
      </c>
      <c r="C3015" s="529" t="s">
        <v>641</v>
      </c>
      <c r="D3015" s="581">
        <v>0.6</v>
      </c>
      <c r="F3015" s="581">
        <v>0.6</v>
      </c>
      <c r="G3015" s="580" t="s">
        <v>5008</v>
      </c>
      <c r="I3015" s="534" t="s">
        <v>11215</v>
      </c>
      <c r="J3015" t="s">
        <v>5076</v>
      </c>
    </row>
    <row r="3016" spans="1:10" customFormat="1" ht="38.25" x14ac:dyDescent="0.2">
      <c r="A3016" s="529" t="s">
        <v>11218</v>
      </c>
      <c r="B3016" s="530" t="s">
        <v>5078</v>
      </c>
      <c r="C3016" s="529" t="s">
        <v>641</v>
      </c>
      <c r="D3016" s="581">
        <v>0.6</v>
      </c>
      <c r="F3016" s="581">
        <v>0.6</v>
      </c>
      <c r="G3016" s="580" t="s">
        <v>5008</v>
      </c>
      <c r="I3016" s="534" t="s">
        <v>11217</v>
      </c>
      <c r="J3016" t="s">
        <v>5079</v>
      </c>
    </row>
    <row r="3017" spans="1:10" customFormat="1" ht="38.25" x14ac:dyDescent="0.2">
      <c r="A3017" s="529" t="s">
        <v>11220</v>
      </c>
      <c r="B3017" s="530" t="s">
        <v>5081</v>
      </c>
      <c r="C3017" s="529" t="s">
        <v>641</v>
      </c>
      <c r="D3017" s="581">
        <v>0.6</v>
      </c>
      <c r="F3017" s="581">
        <v>0.6</v>
      </c>
      <c r="G3017" s="580" t="s">
        <v>5008</v>
      </c>
      <c r="I3017" s="534" t="s">
        <v>11219</v>
      </c>
      <c r="J3017" t="s">
        <v>5082</v>
      </c>
    </row>
    <row r="3018" spans="1:10" customFormat="1" ht="38.25" x14ac:dyDescent="0.2">
      <c r="A3018" s="529" t="s">
        <v>11222</v>
      </c>
      <c r="B3018" s="530" t="s">
        <v>5084</v>
      </c>
      <c r="C3018" s="529" t="s">
        <v>641</v>
      </c>
      <c r="D3018" s="581">
        <v>0.6</v>
      </c>
      <c r="F3018" s="581">
        <v>0.6</v>
      </c>
      <c r="G3018" s="580" t="s">
        <v>5008</v>
      </c>
      <c r="I3018" s="534" t="s">
        <v>11221</v>
      </c>
      <c r="J3018" t="s">
        <v>5085</v>
      </c>
    </row>
    <row r="3019" spans="1:10" customFormat="1" ht="38.25" x14ac:dyDescent="0.2">
      <c r="A3019" s="529" t="s">
        <v>11224</v>
      </c>
      <c r="B3019" s="530" t="s">
        <v>5087</v>
      </c>
      <c r="C3019" s="529" t="s">
        <v>641</v>
      </c>
      <c r="D3019" s="581">
        <v>0.6</v>
      </c>
      <c r="F3019" s="581">
        <v>0.6</v>
      </c>
      <c r="G3019" s="580" t="s">
        <v>5008</v>
      </c>
      <c r="I3019" s="534" t="s">
        <v>11223</v>
      </c>
      <c r="J3019" t="s">
        <v>5088</v>
      </c>
    </row>
    <row r="3020" spans="1:10" customFormat="1" ht="38.25" x14ac:dyDescent="0.2">
      <c r="A3020" s="529" t="s">
        <v>11226</v>
      </c>
      <c r="B3020" s="530" t="s">
        <v>5090</v>
      </c>
      <c r="C3020" s="529" t="s">
        <v>641</v>
      </c>
      <c r="D3020" s="581">
        <v>0.6</v>
      </c>
      <c r="F3020" s="581">
        <v>0.6</v>
      </c>
      <c r="G3020" s="580" t="s">
        <v>5008</v>
      </c>
      <c r="I3020" s="534" t="s">
        <v>11225</v>
      </c>
      <c r="J3020" t="s">
        <v>5091</v>
      </c>
    </row>
    <row r="3021" spans="1:10" customFormat="1" ht="38.25" x14ac:dyDescent="0.2">
      <c r="A3021" s="529" t="s">
        <v>11228</v>
      </c>
      <c r="B3021" s="530" t="s">
        <v>5093</v>
      </c>
      <c r="C3021" s="529" t="s">
        <v>641</v>
      </c>
      <c r="D3021" s="581">
        <v>0.6</v>
      </c>
      <c r="F3021" s="581">
        <v>0.6</v>
      </c>
      <c r="G3021" s="580" t="s">
        <v>5008</v>
      </c>
      <c r="I3021" s="534" t="s">
        <v>11227</v>
      </c>
      <c r="J3021" t="s">
        <v>5094</v>
      </c>
    </row>
    <row r="3022" spans="1:10" customFormat="1" ht="38.25" x14ac:dyDescent="0.2">
      <c r="A3022" s="529" t="s">
        <v>11230</v>
      </c>
      <c r="B3022" s="530" t="s">
        <v>5096</v>
      </c>
      <c r="C3022" s="529" t="s">
        <v>641</v>
      </c>
      <c r="D3022" s="581">
        <v>0.6</v>
      </c>
      <c r="F3022" s="581">
        <v>0.6</v>
      </c>
      <c r="G3022" s="580" t="s">
        <v>5008</v>
      </c>
      <c r="I3022" s="534" t="s">
        <v>11229</v>
      </c>
      <c r="J3022" t="s">
        <v>5097</v>
      </c>
    </row>
    <row r="3023" spans="1:10" customFormat="1" ht="38.25" x14ac:dyDescent="0.2">
      <c r="A3023" s="529" t="s">
        <v>11232</v>
      </c>
      <c r="B3023" s="530" t="s">
        <v>5099</v>
      </c>
      <c r="C3023" s="529" t="s">
        <v>641</v>
      </c>
      <c r="D3023" s="581">
        <v>0.6</v>
      </c>
      <c r="F3023" s="581">
        <v>0.6</v>
      </c>
      <c r="G3023" s="580" t="s">
        <v>5008</v>
      </c>
      <c r="I3023" s="534" t="s">
        <v>11231</v>
      </c>
      <c r="J3023" t="s">
        <v>5100</v>
      </c>
    </row>
    <row r="3024" spans="1:10" customFormat="1" ht="38.25" x14ac:dyDescent="0.2">
      <c r="A3024" s="529" t="s">
        <v>11234</v>
      </c>
      <c r="B3024" s="530" t="s">
        <v>5102</v>
      </c>
      <c r="C3024" s="529" t="s">
        <v>641</v>
      </c>
      <c r="D3024" s="581">
        <v>0.6</v>
      </c>
      <c r="F3024" s="581">
        <v>0.6</v>
      </c>
      <c r="G3024" s="580" t="s">
        <v>5008</v>
      </c>
      <c r="I3024" s="534" t="s">
        <v>11233</v>
      </c>
      <c r="J3024" t="s">
        <v>5103</v>
      </c>
    </row>
    <row r="3025" spans="1:10" customFormat="1" ht="38.25" x14ac:dyDescent="0.2">
      <c r="A3025" s="529" t="s">
        <v>11236</v>
      </c>
      <c r="B3025" s="530" t="s">
        <v>5105</v>
      </c>
      <c r="C3025" s="529" t="s">
        <v>641</v>
      </c>
      <c r="D3025" s="581">
        <v>0.6</v>
      </c>
      <c r="F3025" s="581">
        <v>0.6</v>
      </c>
      <c r="G3025" s="580" t="s">
        <v>5008</v>
      </c>
      <c r="I3025" s="534" t="s">
        <v>11235</v>
      </c>
      <c r="J3025" t="s">
        <v>5106</v>
      </c>
    </row>
    <row r="3026" spans="1:10" customFormat="1" ht="38.25" x14ac:dyDescent="0.2">
      <c r="A3026" s="529" t="s">
        <v>11238</v>
      </c>
      <c r="B3026" s="530" t="s">
        <v>5108</v>
      </c>
      <c r="C3026" s="529" t="s">
        <v>641</v>
      </c>
      <c r="D3026" s="581">
        <v>0.6</v>
      </c>
      <c r="F3026" s="581">
        <v>0.6</v>
      </c>
      <c r="G3026" s="580" t="s">
        <v>5008</v>
      </c>
      <c r="I3026" s="534" t="s">
        <v>11237</v>
      </c>
      <c r="J3026" t="s">
        <v>5109</v>
      </c>
    </row>
    <row r="3027" spans="1:10" customFormat="1" ht="38.25" x14ac:dyDescent="0.2">
      <c r="A3027" s="529" t="s">
        <v>11240</v>
      </c>
      <c r="B3027" s="530" t="s">
        <v>5111</v>
      </c>
      <c r="C3027" s="529" t="s">
        <v>641</v>
      </c>
      <c r="D3027" s="581">
        <v>0.6</v>
      </c>
      <c r="F3027" s="581">
        <v>0.6</v>
      </c>
      <c r="G3027" s="580" t="s">
        <v>5008</v>
      </c>
      <c r="I3027" s="534" t="s">
        <v>11239</v>
      </c>
      <c r="J3027" t="s">
        <v>5112</v>
      </c>
    </row>
    <row r="3028" spans="1:10" customFormat="1" ht="38.25" x14ac:dyDescent="0.2">
      <c r="A3028" s="529" t="s">
        <v>11242</v>
      </c>
      <c r="B3028" s="530" t="s">
        <v>5114</v>
      </c>
      <c r="C3028" s="529" t="s">
        <v>641</v>
      </c>
      <c r="D3028" s="581">
        <v>0.6</v>
      </c>
      <c r="F3028" s="581">
        <v>0.6</v>
      </c>
      <c r="G3028" s="580" t="s">
        <v>5008</v>
      </c>
      <c r="I3028" s="534" t="s">
        <v>11241</v>
      </c>
      <c r="J3028" t="s">
        <v>5115</v>
      </c>
    </row>
    <row r="3029" spans="1:10" customFormat="1" ht="38.25" x14ac:dyDescent="0.2">
      <c r="A3029" s="529" t="s">
        <v>11244</v>
      </c>
      <c r="B3029" s="530" t="s">
        <v>5117</v>
      </c>
      <c r="C3029" s="529" t="s">
        <v>641</v>
      </c>
      <c r="D3029" s="581">
        <v>0.6</v>
      </c>
      <c r="F3029" s="581">
        <v>0.6</v>
      </c>
      <c r="G3029" s="580" t="s">
        <v>5008</v>
      </c>
      <c r="I3029" s="534" t="s">
        <v>11243</v>
      </c>
      <c r="J3029" t="s">
        <v>5118</v>
      </c>
    </row>
    <row r="3030" spans="1:10" customFormat="1" ht="38.25" x14ac:dyDescent="0.2">
      <c r="A3030" s="529" t="s">
        <v>11246</v>
      </c>
      <c r="B3030" s="530" t="s">
        <v>5120</v>
      </c>
      <c r="C3030" s="529" t="s">
        <v>641</v>
      </c>
      <c r="D3030" s="581">
        <v>0.6</v>
      </c>
      <c r="F3030" s="581">
        <v>0.6</v>
      </c>
      <c r="G3030" s="580" t="s">
        <v>5008</v>
      </c>
      <c r="I3030" s="534" t="s">
        <v>11245</v>
      </c>
      <c r="J3030" t="s">
        <v>5121</v>
      </c>
    </row>
    <row r="3031" spans="1:10" customFormat="1" ht="38.25" x14ac:dyDescent="0.2">
      <c r="A3031" s="529" t="s">
        <v>11248</v>
      </c>
      <c r="B3031" s="530" t="s">
        <v>5123</v>
      </c>
      <c r="C3031" s="529" t="s">
        <v>641</v>
      </c>
      <c r="D3031" s="581">
        <v>0.6</v>
      </c>
      <c r="F3031" s="581">
        <v>0.6</v>
      </c>
      <c r="G3031" s="580" t="s">
        <v>5008</v>
      </c>
      <c r="I3031" s="534" t="s">
        <v>11247</v>
      </c>
      <c r="J3031" t="s">
        <v>5124</v>
      </c>
    </row>
    <row r="3032" spans="1:10" customFormat="1" ht="38.25" x14ac:dyDescent="0.2">
      <c r="A3032" s="529" t="s">
        <v>11250</v>
      </c>
      <c r="B3032" s="530" t="s">
        <v>5126</v>
      </c>
      <c r="C3032" s="529" t="s">
        <v>641</v>
      </c>
      <c r="D3032" s="581">
        <v>0.6</v>
      </c>
      <c r="F3032" s="581">
        <v>0.6</v>
      </c>
      <c r="G3032" s="580" t="s">
        <v>5008</v>
      </c>
      <c r="I3032" s="534" t="s">
        <v>11249</v>
      </c>
      <c r="J3032" t="s">
        <v>5127</v>
      </c>
    </row>
    <row r="3033" spans="1:10" customFormat="1" ht="38.25" x14ac:dyDescent="0.2">
      <c r="A3033" s="529" t="s">
        <v>11252</v>
      </c>
      <c r="B3033" s="530" t="s">
        <v>5129</v>
      </c>
      <c r="C3033" s="529" t="s">
        <v>641</v>
      </c>
      <c r="D3033" s="581">
        <v>0.6</v>
      </c>
      <c r="F3033" s="581">
        <v>0.6</v>
      </c>
      <c r="G3033" s="580" t="s">
        <v>5015</v>
      </c>
      <c r="I3033" s="534" t="s">
        <v>11251</v>
      </c>
      <c r="J3033" t="s">
        <v>5130</v>
      </c>
    </row>
    <row r="3034" spans="1:10" customFormat="1" ht="38.25" x14ac:dyDescent="0.2">
      <c r="A3034" s="529" t="s">
        <v>11255</v>
      </c>
      <c r="B3034" s="530" t="s">
        <v>11254</v>
      </c>
      <c r="C3034" s="529" t="s">
        <v>641</v>
      </c>
      <c r="D3034" s="581">
        <v>0.6</v>
      </c>
      <c r="F3034" s="581">
        <v>0.6</v>
      </c>
      <c r="G3034" s="580" t="s">
        <v>5008</v>
      </c>
      <c r="I3034" s="534" t="s">
        <v>11253</v>
      </c>
      <c r="J3034" t="s">
        <v>5133</v>
      </c>
    </row>
    <row r="3035" spans="1:10" customFormat="1" ht="38.25" x14ac:dyDescent="0.2">
      <c r="A3035" s="529" t="s">
        <v>11257</v>
      </c>
      <c r="B3035" s="530" t="s">
        <v>5135</v>
      </c>
      <c r="C3035" s="529" t="s">
        <v>641</v>
      </c>
      <c r="D3035" s="581">
        <v>0.69</v>
      </c>
      <c r="F3035" s="581">
        <v>0.69</v>
      </c>
      <c r="G3035" s="580" t="s">
        <v>5136</v>
      </c>
      <c r="I3035" s="534" t="s">
        <v>11256</v>
      </c>
      <c r="J3035" t="s">
        <v>5137</v>
      </c>
    </row>
    <row r="3036" spans="1:10" customFormat="1" ht="38.25" x14ac:dyDescent="0.2">
      <c r="A3036" s="529" t="s">
        <v>11259</v>
      </c>
      <c r="B3036" s="530" t="s">
        <v>5139</v>
      </c>
      <c r="C3036" s="529" t="s">
        <v>641</v>
      </c>
      <c r="D3036" s="581">
        <v>0.5</v>
      </c>
      <c r="F3036" s="581">
        <v>0.5</v>
      </c>
      <c r="G3036" s="580" t="s">
        <v>5140</v>
      </c>
      <c r="I3036" s="534" t="s">
        <v>11258</v>
      </c>
      <c r="J3036" t="s">
        <v>5141</v>
      </c>
    </row>
    <row r="3037" spans="1:10" customFormat="1" ht="38.25" x14ac:dyDescent="0.2">
      <c r="A3037" s="529" t="s">
        <v>11261</v>
      </c>
      <c r="B3037" s="530" t="s">
        <v>5143</v>
      </c>
      <c r="C3037" s="529" t="s">
        <v>641</v>
      </c>
      <c r="D3037" s="581">
        <v>1.05</v>
      </c>
      <c r="F3037" s="581">
        <v>1.05</v>
      </c>
      <c r="G3037" s="580" t="s">
        <v>5144</v>
      </c>
      <c r="I3037" s="534" t="s">
        <v>11260</v>
      </c>
      <c r="J3037" t="s">
        <v>5145</v>
      </c>
    </row>
    <row r="3038" spans="1:10" customFormat="1" ht="38.25" x14ac:dyDescent="0.2">
      <c r="A3038" s="529" t="s">
        <v>11264</v>
      </c>
      <c r="B3038" s="530" t="s">
        <v>11263</v>
      </c>
      <c r="C3038" s="529" t="s">
        <v>641</v>
      </c>
      <c r="D3038" s="581">
        <v>0.6</v>
      </c>
      <c r="F3038" s="581">
        <v>0.6</v>
      </c>
      <c r="G3038" s="580" t="s">
        <v>5008</v>
      </c>
      <c r="I3038" s="534" t="s">
        <v>11262</v>
      </c>
      <c r="J3038" t="s">
        <v>5148</v>
      </c>
    </row>
    <row r="3039" spans="1:10" customFormat="1" ht="38.25" x14ac:dyDescent="0.2">
      <c r="A3039" s="529" t="s">
        <v>11267</v>
      </c>
      <c r="B3039" s="530" t="s">
        <v>11266</v>
      </c>
      <c r="C3039" s="529" t="s">
        <v>641</v>
      </c>
      <c r="D3039" s="581">
        <v>0.6</v>
      </c>
      <c r="F3039" s="581">
        <v>0.6</v>
      </c>
      <c r="G3039" s="580" t="s">
        <v>5008</v>
      </c>
      <c r="I3039" s="534" t="s">
        <v>11265</v>
      </c>
      <c r="J3039" t="s">
        <v>5151</v>
      </c>
    </row>
    <row r="3040" spans="1:10" customFormat="1" ht="38.25" x14ac:dyDescent="0.2">
      <c r="A3040" s="529" t="s">
        <v>11269</v>
      </c>
      <c r="B3040" s="530" t="s">
        <v>5153</v>
      </c>
      <c r="C3040" s="529" t="s">
        <v>641</v>
      </c>
      <c r="D3040" s="581">
        <v>0.5</v>
      </c>
      <c r="F3040" s="581">
        <v>0.5</v>
      </c>
      <c r="G3040" s="580" t="s">
        <v>5154</v>
      </c>
      <c r="I3040" s="534" t="s">
        <v>11268</v>
      </c>
      <c r="J3040" t="s">
        <v>5155</v>
      </c>
    </row>
    <row r="3041" spans="1:10" customFormat="1" ht="38.25" x14ac:dyDescent="0.2">
      <c r="A3041" s="529" t="s">
        <v>11271</v>
      </c>
      <c r="B3041" s="530" t="s">
        <v>5157</v>
      </c>
      <c r="C3041" s="529" t="s">
        <v>641</v>
      </c>
      <c r="D3041" s="581">
        <v>1.05</v>
      </c>
      <c r="F3041" s="581">
        <v>1.05</v>
      </c>
      <c r="G3041" s="580" t="s">
        <v>5158</v>
      </c>
      <c r="I3041" s="534" t="s">
        <v>11270</v>
      </c>
      <c r="J3041" t="s">
        <v>5159</v>
      </c>
    </row>
    <row r="3042" spans="1:10" customFormat="1" ht="25.5" x14ac:dyDescent="0.2">
      <c r="A3042" s="529" t="s">
        <v>11273</v>
      </c>
      <c r="B3042" s="530" t="s">
        <v>5164</v>
      </c>
      <c r="C3042" s="529" t="s">
        <v>641</v>
      </c>
      <c r="D3042" s="581">
        <v>0.31</v>
      </c>
      <c r="F3042" s="581">
        <v>0.31</v>
      </c>
      <c r="G3042" s="580" t="s">
        <v>5165</v>
      </c>
      <c r="I3042" s="534" t="s">
        <v>11272</v>
      </c>
      <c r="J3042" t="s">
        <v>5166</v>
      </c>
    </row>
    <row r="3043" spans="1:10" customFormat="1" ht="25.5" x14ac:dyDescent="0.2">
      <c r="A3043" s="529" t="s">
        <v>11275</v>
      </c>
      <c r="B3043" s="530" t="s">
        <v>5168</v>
      </c>
      <c r="C3043" s="529" t="s">
        <v>641</v>
      </c>
      <c r="D3043" s="581">
        <v>0.32</v>
      </c>
      <c r="F3043" s="581">
        <v>0.32</v>
      </c>
      <c r="G3043" s="580" t="s">
        <v>5169</v>
      </c>
      <c r="I3043" s="534" t="s">
        <v>11274</v>
      </c>
      <c r="J3043" t="s">
        <v>5170</v>
      </c>
    </row>
    <row r="3044" spans="1:10" customFormat="1" ht="25.5" x14ac:dyDescent="0.2">
      <c r="A3044" s="529" t="s">
        <v>11277</v>
      </c>
      <c r="B3044" s="530" t="s">
        <v>5172</v>
      </c>
      <c r="C3044" s="529" t="s">
        <v>641</v>
      </c>
      <c r="D3044" s="581">
        <v>0.38</v>
      </c>
      <c r="F3044" s="581">
        <v>0.38</v>
      </c>
      <c r="G3044" s="580" t="s">
        <v>5173</v>
      </c>
      <c r="I3044" s="534" t="s">
        <v>11276</v>
      </c>
      <c r="J3044" t="s">
        <v>5174</v>
      </c>
    </row>
    <row r="3045" spans="1:10" customFormat="1" ht="25.5" x14ac:dyDescent="0.2">
      <c r="A3045" s="529" t="s">
        <v>11279</v>
      </c>
      <c r="B3045" s="530" t="s">
        <v>5176</v>
      </c>
      <c r="C3045" s="529" t="s">
        <v>641</v>
      </c>
      <c r="D3045" s="581">
        <v>0.9</v>
      </c>
      <c r="F3045" s="581">
        <v>0.9</v>
      </c>
      <c r="G3045" s="580" t="s">
        <v>5177</v>
      </c>
      <c r="I3045" s="534" t="s">
        <v>11278</v>
      </c>
      <c r="J3045" t="s">
        <v>5178</v>
      </c>
    </row>
    <row r="3046" spans="1:10" customFormat="1" ht="25.5" x14ac:dyDescent="0.2">
      <c r="A3046" s="529" t="s">
        <v>11281</v>
      </c>
      <c r="B3046" s="530" t="s">
        <v>5180</v>
      </c>
      <c r="C3046" s="529" t="s">
        <v>641</v>
      </c>
      <c r="D3046" s="581">
        <v>1.08</v>
      </c>
      <c r="F3046" s="581">
        <v>1.08</v>
      </c>
      <c r="G3046" s="580" t="s">
        <v>5181</v>
      </c>
      <c r="I3046" s="534" t="s">
        <v>11280</v>
      </c>
      <c r="J3046" t="s">
        <v>5182</v>
      </c>
    </row>
    <row r="3047" spans="1:10" customFormat="1" ht="25.5" x14ac:dyDescent="0.2">
      <c r="A3047" s="529" t="s">
        <v>11283</v>
      </c>
      <c r="B3047" s="530" t="s">
        <v>5184</v>
      </c>
      <c r="C3047" s="529" t="s">
        <v>641</v>
      </c>
      <c r="D3047" s="581">
        <v>1.41</v>
      </c>
      <c r="F3047" s="581">
        <v>1.41</v>
      </c>
      <c r="G3047" s="580" t="s">
        <v>5185</v>
      </c>
      <c r="I3047" s="534" t="s">
        <v>11282</v>
      </c>
      <c r="J3047" t="s">
        <v>5186</v>
      </c>
    </row>
    <row r="3048" spans="1:10" customFormat="1" ht="25.5" x14ac:dyDescent="0.2">
      <c r="A3048" s="529" t="s">
        <v>11285</v>
      </c>
      <c r="B3048" s="530" t="s">
        <v>5188</v>
      </c>
      <c r="C3048" s="529" t="s">
        <v>641</v>
      </c>
      <c r="D3048" s="581">
        <v>1.8</v>
      </c>
      <c r="F3048" s="581">
        <v>1.8</v>
      </c>
      <c r="G3048" s="580" t="s">
        <v>5189</v>
      </c>
      <c r="I3048" s="534" t="s">
        <v>11284</v>
      </c>
      <c r="J3048" t="s">
        <v>5190</v>
      </c>
    </row>
    <row r="3049" spans="1:10" customFormat="1" ht="38.25" x14ac:dyDescent="0.2">
      <c r="A3049" s="529" t="s">
        <v>11287</v>
      </c>
      <c r="B3049" s="530" t="s">
        <v>5192</v>
      </c>
      <c r="C3049" s="529" t="s">
        <v>641</v>
      </c>
      <c r="D3049" s="581">
        <v>2.4500000000000002</v>
      </c>
      <c r="F3049" s="581">
        <v>2.4500000000000002</v>
      </c>
      <c r="G3049" s="580" t="s">
        <v>5193</v>
      </c>
      <c r="I3049" s="534" t="s">
        <v>11286</v>
      </c>
      <c r="J3049" t="s">
        <v>5194</v>
      </c>
    </row>
    <row r="3050" spans="1:10" customFormat="1" ht="38.25" x14ac:dyDescent="0.2">
      <c r="A3050" s="529" t="s">
        <v>11289</v>
      </c>
      <c r="B3050" s="530" t="s">
        <v>5196</v>
      </c>
      <c r="C3050" s="529" t="s">
        <v>641</v>
      </c>
      <c r="D3050" s="581">
        <v>2.56</v>
      </c>
      <c r="F3050" s="581">
        <v>2.56</v>
      </c>
      <c r="G3050" s="580" t="s">
        <v>5197</v>
      </c>
      <c r="I3050" s="534" t="s">
        <v>11288</v>
      </c>
      <c r="J3050" t="s">
        <v>5198</v>
      </c>
    </row>
    <row r="3051" spans="1:10" customFormat="1" ht="38.25" x14ac:dyDescent="0.2">
      <c r="A3051" s="529" t="s">
        <v>11291</v>
      </c>
      <c r="B3051" s="530" t="s">
        <v>5200</v>
      </c>
      <c r="C3051" s="529" t="s">
        <v>641</v>
      </c>
      <c r="D3051" s="581">
        <v>5.2</v>
      </c>
      <c r="F3051" s="581">
        <v>5.2</v>
      </c>
      <c r="G3051" s="580" t="s">
        <v>5201</v>
      </c>
      <c r="I3051" s="534" t="s">
        <v>11290</v>
      </c>
      <c r="J3051" t="s">
        <v>5202</v>
      </c>
    </row>
    <row r="3052" spans="1:10" customFormat="1" ht="38.25" x14ac:dyDescent="0.2">
      <c r="A3052" s="529" t="s">
        <v>11293</v>
      </c>
      <c r="B3052" s="530" t="s">
        <v>5204</v>
      </c>
      <c r="C3052" s="529" t="s">
        <v>641</v>
      </c>
      <c r="D3052" s="581">
        <v>5.63</v>
      </c>
      <c r="F3052" s="581">
        <v>5.63</v>
      </c>
      <c r="G3052" s="580" t="s">
        <v>5205</v>
      </c>
      <c r="I3052" s="534" t="s">
        <v>11292</v>
      </c>
      <c r="J3052" t="s">
        <v>5206</v>
      </c>
    </row>
    <row r="3053" spans="1:10" customFormat="1" ht="38.25" x14ac:dyDescent="0.2">
      <c r="A3053" s="529" t="s">
        <v>11295</v>
      </c>
      <c r="B3053" s="530" t="s">
        <v>5208</v>
      </c>
      <c r="C3053" s="529" t="s">
        <v>641</v>
      </c>
      <c r="D3053" s="581">
        <v>0.84</v>
      </c>
      <c r="F3053" s="581">
        <v>0.84</v>
      </c>
      <c r="G3053" s="580" t="s">
        <v>5209</v>
      </c>
      <c r="I3053" s="534" t="s">
        <v>11294</v>
      </c>
      <c r="J3053" t="s">
        <v>5210</v>
      </c>
    </row>
    <row r="3054" spans="1:10" customFormat="1" ht="25.5" x14ac:dyDescent="0.2">
      <c r="A3054" s="529" t="s">
        <v>11297</v>
      </c>
      <c r="B3054" s="530" t="s">
        <v>5212</v>
      </c>
      <c r="C3054" s="529" t="s">
        <v>641</v>
      </c>
      <c r="D3054" s="581">
        <v>1.35</v>
      </c>
      <c r="F3054" s="581">
        <v>1.35</v>
      </c>
      <c r="G3054" s="580" t="s">
        <v>5213</v>
      </c>
      <c r="I3054" s="534" t="s">
        <v>11296</v>
      </c>
      <c r="J3054" t="s">
        <v>5214</v>
      </c>
    </row>
    <row r="3055" spans="1:10" customFormat="1" ht="38.25" x14ac:dyDescent="0.2">
      <c r="A3055" s="529" t="s">
        <v>11299</v>
      </c>
      <c r="B3055" s="530" t="s">
        <v>5216</v>
      </c>
      <c r="C3055" s="529" t="s">
        <v>641</v>
      </c>
      <c r="D3055" s="581">
        <v>2.13</v>
      </c>
      <c r="F3055" s="581">
        <v>2.13</v>
      </c>
      <c r="G3055" s="580" t="s">
        <v>5217</v>
      </c>
      <c r="I3055" s="534" t="s">
        <v>11298</v>
      </c>
      <c r="J3055" t="s">
        <v>5218</v>
      </c>
    </row>
    <row r="3056" spans="1:10" customFormat="1" ht="76.5" x14ac:dyDescent="0.2">
      <c r="A3056" s="529" t="s">
        <v>11301</v>
      </c>
      <c r="B3056" s="530" t="s">
        <v>5223</v>
      </c>
      <c r="C3056" s="529" t="s">
        <v>8171</v>
      </c>
      <c r="D3056" s="581">
        <v>1.95</v>
      </c>
      <c r="F3056" s="581">
        <v>1.95</v>
      </c>
      <c r="G3056" s="580" t="s">
        <v>5224</v>
      </c>
      <c r="I3056" s="534" t="s">
        <v>11300</v>
      </c>
      <c r="J3056" t="s">
        <v>5225</v>
      </c>
    </row>
    <row r="3057" spans="1:10" customFormat="1" ht="25.5" x14ac:dyDescent="0.2">
      <c r="A3057" s="529" t="s">
        <v>11303</v>
      </c>
      <c r="B3057" s="530" t="s">
        <v>5227</v>
      </c>
      <c r="C3057" s="529" t="s">
        <v>8171</v>
      </c>
      <c r="D3057" s="581">
        <v>0.16</v>
      </c>
      <c r="F3057" s="581">
        <v>0.16</v>
      </c>
      <c r="G3057" s="530" t="s">
        <v>5227</v>
      </c>
      <c r="I3057" s="534" t="s">
        <v>11302</v>
      </c>
      <c r="J3057" t="s">
        <v>5229</v>
      </c>
    </row>
    <row r="3058" spans="1:10" customFormat="1" ht="63.75" x14ac:dyDescent="0.2">
      <c r="A3058" s="529" t="s">
        <v>11305</v>
      </c>
      <c r="B3058" s="530" t="s">
        <v>5231</v>
      </c>
      <c r="C3058" s="529" t="s">
        <v>8171</v>
      </c>
      <c r="D3058" s="581">
        <v>3.26</v>
      </c>
      <c r="F3058" s="581">
        <v>3.26</v>
      </c>
      <c r="G3058" s="580" t="s">
        <v>5232</v>
      </c>
      <c r="I3058" s="534" t="s">
        <v>11304</v>
      </c>
      <c r="J3058" t="s">
        <v>5233</v>
      </c>
    </row>
    <row r="3059" spans="1:10" customFormat="1" ht="63.75" x14ac:dyDescent="0.2">
      <c r="A3059" s="529" t="s">
        <v>11307</v>
      </c>
      <c r="B3059" s="530" t="s">
        <v>5235</v>
      </c>
      <c r="C3059" s="529" t="s">
        <v>8171</v>
      </c>
      <c r="D3059" s="581">
        <v>3.94</v>
      </c>
      <c r="F3059" s="581">
        <v>3.94</v>
      </c>
      <c r="G3059" s="580" t="s">
        <v>5236</v>
      </c>
      <c r="I3059" s="534" t="s">
        <v>11306</v>
      </c>
      <c r="J3059" t="s">
        <v>5237</v>
      </c>
    </row>
    <row r="3060" spans="1:10" customFormat="1" ht="63.75" x14ac:dyDescent="0.2">
      <c r="A3060" s="529" t="s">
        <v>11309</v>
      </c>
      <c r="B3060" s="530" t="s">
        <v>5239</v>
      </c>
      <c r="C3060" s="529" t="s">
        <v>8171</v>
      </c>
      <c r="D3060" s="581">
        <v>4.5999999999999996</v>
      </c>
      <c r="F3060" s="581">
        <v>4.5999999999999996</v>
      </c>
      <c r="G3060" s="580" t="s">
        <v>5240</v>
      </c>
      <c r="I3060" s="534" t="s">
        <v>11308</v>
      </c>
      <c r="J3060" t="s">
        <v>5241</v>
      </c>
    </row>
    <row r="3061" spans="1:10" customFormat="1" ht="38.25" x14ac:dyDescent="0.2">
      <c r="A3061" s="529" t="s">
        <v>11311</v>
      </c>
      <c r="B3061" s="530" t="s">
        <v>5243</v>
      </c>
      <c r="C3061" s="529" t="s">
        <v>8171</v>
      </c>
      <c r="D3061" s="581">
        <v>3.11</v>
      </c>
      <c r="F3061" s="581">
        <v>3.11</v>
      </c>
      <c r="G3061" s="580" t="s">
        <v>5244</v>
      </c>
      <c r="I3061" s="534" t="s">
        <v>11310</v>
      </c>
      <c r="J3061" t="s">
        <v>5245</v>
      </c>
    </row>
    <row r="3062" spans="1:10" customFormat="1" ht="38.25" x14ac:dyDescent="0.2">
      <c r="A3062" s="529" t="s">
        <v>11313</v>
      </c>
      <c r="B3062" s="530" t="s">
        <v>5247</v>
      </c>
      <c r="C3062" s="529" t="s">
        <v>8171</v>
      </c>
      <c r="D3062" s="581">
        <v>10.23</v>
      </c>
      <c r="F3062" s="581">
        <v>10.23</v>
      </c>
      <c r="G3062" s="580" t="s">
        <v>5248</v>
      </c>
      <c r="I3062" s="534" t="s">
        <v>11312</v>
      </c>
      <c r="J3062" t="s">
        <v>5249</v>
      </c>
    </row>
    <row r="3063" spans="1:10" customFormat="1" ht="38.25" x14ac:dyDescent="0.2">
      <c r="A3063" s="529" t="s">
        <v>11316</v>
      </c>
      <c r="B3063" s="530" t="s">
        <v>5254</v>
      </c>
      <c r="C3063" s="529" t="s">
        <v>725</v>
      </c>
      <c r="D3063" s="581">
        <v>1.02</v>
      </c>
      <c r="F3063" s="581">
        <v>1.02</v>
      </c>
      <c r="G3063" s="580" t="s">
        <v>11315</v>
      </c>
      <c r="I3063" s="534" t="s">
        <v>11314</v>
      </c>
      <c r="J3063" t="s">
        <v>5256</v>
      </c>
    </row>
    <row r="3064" spans="1:10" customFormat="1" ht="38.25" x14ac:dyDescent="0.2">
      <c r="A3064" s="529" t="s">
        <v>11318</v>
      </c>
      <c r="B3064" s="530" t="s">
        <v>5258</v>
      </c>
      <c r="C3064" s="529" t="s">
        <v>725</v>
      </c>
      <c r="D3064" s="581">
        <v>0.48</v>
      </c>
      <c r="F3064" s="581">
        <v>0.48</v>
      </c>
      <c r="G3064" s="580" t="s">
        <v>11315</v>
      </c>
      <c r="I3064" s="534" t="s">
        <v>11317</v>
      </c>
      <c r="J3064" t="s">
        <v>5259</v>
      </c>
    </row>
    <row r="3065" spans="1:10" customFormat="1" ht="38.25" x14ac:dyDescent="0.2">
      <c r="A3065" s="529" t="s">
        <v>11320</v>
      </c>
      <c r="B3065" s="530" t="s">
        <v>5261</v>
      </c>
      <c r="C3065" s="529" t="s">
        <v>725</v>
      </c>
      <c r="D3065" s="581">
        <v>0.75</v>
      </c>
      <c r="F3065" s="581">
        <v>0.75</v>
      </c>
      <c r="G3065" s="580" t="s">
        <v>11315</v>
      </c>
      <c r="I3065" s="534" t="s">
        <v>11319</v>
      </c>
      <c r="J3065" t="s">
        <v>5262</v>
      </c>
    </row>
    <row r="3066" spans="1:10" customFormat="1" ht="51" x14ac:dyDescent="0.2">
      <c r="A3066" s="529" t="s">
        <v>11322</v>
      </c>
      <c r="B3066" s="530" t="s">
        <v>5267</v>
      </c>
      <c r="C3066" s="529" t="s">
        <v>8171</v>
      </c>
      <c r="D3066" s="581">
        <v>27.05</v>
      </c>
      <c r="F3066" s="581">
        <v>27.05</v>
      </c>
      <c r="G3066" s="580" t="s">
        <v>5268</v>
      </c>
      <c r="I3066" s="534" t="s">
        <v>11321</v>
      </c>
      <c r="J3066" t="s">
        <v>5269</v>
      </c>
    </row>
    <row r="3067" spans="1:10" customFormat="1" ht="38.25" x14ac:dyDescent="0.2">
      <c r="A3067" s="529" t="s">
        <v>11324</v>
      </c>
      <c r="B3067" s="530" t="s">
        <v>5271</v>
      </c>
      <c r="C3067" s="529" t="s">
        <v>8171</v>
      </c>
      <c r="D3067" s="581">
        <v>45.08</v>
      </c>
      <c r="F3067" s="581">
        <v>45.08</v>
      </c>
      <c r="G3067" s="580" t="s">
        <v>5272</v>
      </c>
      <c r="I3067" s="534" t="s">
        <v>11323</v>
      </c>
      <c r="J3067" t="s">
        <v>5273</v>
      </c>
    </row>
    <row r="3068" spans="1:10" customFormat="1" ht="38.25" x14ac:dyDescent="0.2">
      <c r="A3068" s="529" t="s">
        <v>11327</v>
      </c>
      <c r="B3068" s="530" t="s">
        <v>11326</v>
      </c>
      <c r="C3068" s="529" t="s">
        <v>8171</v>
      </c>
      <c r="D3068" s="581">
        <v>45.08</v>
      </c>
      <c r="F3068" s="581">
        <v>45.08</v>
      </c>
      <c r="G3068" s="580" t="s">
        <v>5276</v>
      </c>
      <c r="I3068" s="534" t="s">
        <v>11325</v>
      </c>
      <c r="J3068" t="s">
        <v>5277</v>
      </c>
    </row>
    <row r="3069" spans="1:10" customFormat="1" ht="38.25" x14ac:dyDescent="0.2">
      <c r="A3069" s="529" t="s">
        <v>11329</v>
      </c>
      <c r="B3069" s="530" t="s">
        <v>5279</v>
      </c>
      <c r="C3069" s="529" t="s">
        <v>8171</v>
      </c>
      <c r="D3069" s="581">
        <v>21.99</v>
      </c>
      <c r="F3069" s="581">
        <v>21.99</v>
      </c>
      <c r="G3069" s="580" t="s">
        <v>5280</v>
      </c>
      <c r="I3069" s="534" t="s">
        <v>11328</v>
      </c>
      <c r="J3069" t="s">
        <v>5281</v>
      </c>
    </row>
    <row r="3070" spans="1:10" customFormat="1" ht="51" x14ac:dyDescent="0.2">
      <c r="A3070" s="529" t="s">
        <v>11331</v>
      </c>
      <c r="B3070" s="530" t="s">
        <v>5283</v>
      </c>
      <c r="C3070" s="529" t="s">
        <v>8171</v>
      </c>
      <c r="D3070" s="581">
        <v>19.95</v>
      </c>
      <c r="F3070" s="581">
        <v>19.95</v>
      </c>
      <c r="G3070" s="580" t="s">
        <v>5284</v>
      </c>
      <c r="I3070" s="534" t="s">
        <v>11330</v>
      </c>
      <c r="J3070" t="s">
        <v>5285</v>
      </c>
    </row>
    <row r="3071" spans="1:10" customFormat="1" ht="51" x14ac:dyDescent="0.2">
      <c r="A3071" s="529" t="s">
        <v>11333</v>
      </c>
      <c r="B3071" s="530" t="s">
        <v>5287</v>
      </c>
      <c r="C3071" s="529" t="s">
        <v>8171</v>
      </c>
      <c r="D3071" s="581">
        <v>18.239999999999998</v>
      </c>
      <c r="F3071" s="581">
        <v>18.239999999999998</v>
      </c>
      <c r="G3071" s="580" t="s">
        <v>5288</v>
      </c>
      <c r="I3071" s="534" t="s">
        <v>11332</v>
      </c>
      <c r="J3071" t="s">
        <v>5289</v>
      </c>
    </row>
    <row r="3072" spans="1:10" customFormat="1" ht="51" x14ac:dyDescent="0.2">
      <c r="A3072" s="529" t="s">
        <v>11335</v>
      </c>
      <c r="B3072" s="530" t="s">
        <v>5291</v>
      </c>
      <c r="C3072" s="529" t="s">
        <v>8171</v>
      </c>
      <c r="D3072" s="581">
        <v>10.61</v>
      </c>
      <c r="F3072" s="581">
        <v>10.61</v>
      </c>
      <c r="G3072" s="580" t="s">
        <v>5292</v>
      </c>
      <c r="I3072" s="534" t="s">
        <v>11334</v>
      </c>
      <c r="J3072" t="s">
        <v>5293</v>
      </c>
    </row>
    <row r="3073" spans="1:10" customFormat="1" ht="51" x14ac:dyDescent="0.2">
      <c r="A3073" s="529" t="s">
        <v>11337</v>
      </c>
      <c r="B3073" s="530" t="s">
        <v>5295</v>
      </c>
      <c r="C3073" s="529" t="s">
        <v>8171</v>
      </c>
      <c r="D3073" s="581">
        <v>13.95</v>
      </c>
      <c r="F3073" s="581">
        <v>13.95</v>
      </c>
      <c r="G3073" s="580" t="s">
        <v>5296</v>
      </c>
      <c r="I3073" s="534" t="s">
        <v>11336</v>
      </c>
      <c r="J3073" t="s">
        <v>5297</v>
      </c>
    </row>
    <row r="3074" spans="1:10" customFormat="1" ht="25.5" x14ac:dyDescent="0.2">
      <c r="A3074" s="529" t="s">
        <v>11339</v>
      </c>
      <c r="B3074" s="530" t="s">
        <v>5299</v>
      </c>
      <c r="C3074" s="529" t="s">
        <v>8171</v>
      </c>
      <c r="D3074" s="581">
        <v>22.83</v>
      </c>
      <c r="F3074" s="581">
        <v>22.83</v>
      </c>
      <c r="G3074" s="580" t="s">
        <v>5300</v>
      </c>
      <c r="I3074" s="534" t="s">
        <v>11338</v>
      </c>
      <c r="J3074" t="s">
        <v>5301</v>
      </c>
    </row>
    <row r="3075" spans="1:10" customFormat="1" ht="25.5" x14ac:dyDescent="0.2">
      <c r="A3075" s="529" t="s">
        <v>11341</v>
      </c>
      <c r="B3075" s="530" t="s">
        <v>5303</v>
      </c>
      <c r="C3075" s="529" t="s">
        <v>8171</v>
      </c>
      <c r="D3075" s="581">
        <v>16.64</v>
      </c>
      <c r="F3075" s="581">
        <v>16.64</v>
      </c>
      <c r="G3075" s="580" t="s">
        <v>5304</v>
      </c>
      <c r="I3075" s="534" t="s">
        <v>11340</v>
      </c>
      <c r="J3075" t="s">
        <v>5305</v>
      </c>
    </row>
    <row r="3076" spans="1:10" customFormat="1" ht="25.5" x14ac:dyDescent="0.2">
      <c r="A3076" s="529" t="s">
        <v>11343</v>
      </c>
      <c r="B3076" s="530" t="s">
        <v>5307</v>
      </c>
      <c r="C3076" s="529" t="s">
        <v>8171</v>
      </c>
      <c r="D3076" s="581">
        <v>15.93</v>
      </c>
      <c r="F3076" s="581">
        <v>15.93</v>
      </c>
      <c r="G3076" s="580" t="s">
        <v>5308</v>
      </c>
      <c r="I3076" s="534" t="s">
        <v>11342</v>
      </c>
      <c r="J3076" t="s">
        <v>5309</v>
      </c>
    </row>
    <row r="3077" spans="1:10" customFormat="1" ht="38.25" x14ac:dyDescent="0.2">
      <c r="A3077" s="529" t="s">
        <v>11345</v>
      </c>
      <c r="B3077" s="530" t="s">
        <v>5311</v>
      </c>
      <c r="C3077" s="529" t="s">
        <v>8171</v>
      </c>
      <c r="D3077" s="581">
        <v>18.72</v>
      </c>
      <c r="F3077" s="581">
        <v>18.72</v>
      </c>
      <c r="G3077" s="580" t="s">
        <v>5312</v>
      </c>
      <c r="I3077" s="534" t="s">
        <v>11344</v>
      </c>
      <c r="J3077" t="s">
        <v>5313</v>
      </c>
    </row>
    <row r="3078" spans="1:10" customFormat="1" ht="25.5" x14ac:dyDescent="0.2">
      <c r="A3078" s="529" t="s">
        <v>11347</v>
      </c>
      <c r="B3078" s="530" t="s">
        <v>5315</v>
      </c>
      <c r="C3078" s="529" t="s">
        <v>8171</v>
      </c>
      <c r="D3078" s="581">
        <v>18.41</v>
      </c>
      <c r="F3078" s="581">
        <v>18.41</v>
      </c>
      <c r="G3078" s="580" t="s">
        <v>5316</v>
      </c>
      <c r="I3078" s="534" t="s">
        <v>11346</v>
      </c>
      <c r="J3078" t="s">
        <v>5317</v>
      </c>
    </row>
    <row r="3079" spans="1:10" customFormat="1" ht="38.25" x14ac:dyDescent="0.2">
      <c r="A3079" s="529" t="s">
        <v>11349</v>
      </c>
      <c r="B3079" s="530" t="s">
        <v>5319</v>
      </c>
      <c r="C3079" s="529" t="s">
        <v>8171</v>
      </c>
      <c r="D3079" s="581">
        <v>7.93</v>
      </c>
      <c r="F3079" s="581">
        <v>7.93</v>
      </c>
      <c r="G3079" s="580" t="s">
        <v>5320</v>
      </c>
      <c r="I3079" s="534" t="s">
        <v>11348</v>
      </c>
      <c r="J3079" t="s">
        <v>5321</v>
      </c>
    </row>
    <row r="3080" spans="1:10" customFormat="1" ht="38.25" x14ac:dyDescent="0.2">
      <c r="A3080" s="529" t="s">
        <v>11351</v>
      </c>
      <c r="B3080" s="530" t="s">
        <v>5323</v>
      </c>
      <c r="C3080" s="529" t="s">
        <v>8171</v>
      </c>
      <c r="D3080" s="581">
        <v>7.26</v>
      </c>
      <c r="F3080" s="581">
        <v>7.26</v>
      </c>
      <c r="G3080" s="580" t="s">
        <v>5324</v>
      </c>
      <c r="I3080" s="534" t="s">
        <v>11350</v>
      </c>
      <c r="J3080" t="s">
        <v>5325</v>
      </c>
    </row>
    <row r="3081" spans="1:10" customFormat="1" ht="38.25" x14ac:dyDescent="0.2">
      <c r="A3081" s="529" t="s">
        <v>11353</v>
      </c>
      <c r="B3081" s="530" t="s">
        <v>5327</v>
      </c>
      <c r="C3081" s="529" t="s">
        <v>8171</v>
      </c>
      <c r="D3081" s="581">
        <v>9.6</v>
      </c>
      <c r="F3081" s="581">
        <v>9.6</v>
      </c>
      <c r="G3081" s="580" t="s">
        <v>5328</v>
      </c>
      <c r="I3081" s="534" t="s">
        <v>11352</v>
      </c>
      <c r="J3081" t="s">
        <v>5329</v>
      </c>
    </row>
    <row r="3082" spans="1:10" customFormat="1" ht="63.75" x14ac:dyDescent="0.2">
      <c r="A3082" s="529" t="s">
        <v>11355</v>
      </c>
      <c r="B3082" s="530" t="s">
        <v>5331</v>
      </c>
      <c r="C3082" s="529" t="s">
        <v>8171</v>
      </c>
      <c r="D3082" s="581">
        <v>10.210000000000001</v>
      </c>
      <c r="F3082" s="581">
        <v>10.210000000000001</v>
      </c>
      <c r="G3082" s="580" t="s">
        <v>5332</v>
      </c>
      <c r="I3082" s="534" t="s">
        <v>11354</v>
      </c>
      <c r="J3082" t="s">
        <v>5333</v>
      </c>
    </row>
    <row r="3083" spans="1:10" customFormat="1" ht="38.25" x14ac:dyDescent="0.2">
      <c r="A3083" s="529" t="s">
        <v>11357</v>
      </c>
      <c r="B3083" s="530" t="s">
        <v>5335</v>
      </c>
      <c r="C3083" s="529" t="s">
        <v>8171</v>
      </c>
      <c r="D3083" s="581">
        <v>16.52</v>
      </c>
      <c r="F3083" s="581">
        <v>16.52</v>
      </c>
      <c r="G3083" s="580" t="s">
        <v>5336</v>
      </c>
      <c r="I3083" s="534" t="s">
        <v>11356</v>
      </c>
      <c r="J3083" t="s">
        <v>5337</v>
      </c>
    </row>
    <row r="3084" spans="1:10" customFormat="1" ht="38.25" x14ac:dyDescent="0.2">
      <c r="A3084" s="529" t="s">
        <v>11359</v>
      </c>
      <c r="B3084" s="530" t="s">
        <v>5339</v>
      </c>
      <c r="C3084" s="529" t="s">
        <v>641</v>
      </c>
      <c r="D3084" s="581">
        <v>4.3099999999999996</v>
      </c>
      <c r="F3084" s="581">
        <v>4.3099999999999996</v>
      </c>
      <c r="G3084" s="580" t="s">
        <v>5340</v>
      </c>
      <c r="I3084" s="534" t="s">
        <v>11358</v>
      </c>
      <c r="J3084" t="s">
        <v>5341</v>
      </c>
    </row>
    <row r="3085" spans="1:10" customFormat="1" ht="38.25" x14ac:dyDescent="0.2">
      <c r="A3085" s="529" t="s">
        <v>11361</v>
      </c>
      <c r="B3085" s="530" t="s">
        <v>5343</v>
      </c>
      <c r="C3085" s="529" t="s">
        <v>641</v>
      </c>
      <c r="D3085" s="581">
        <v>5.67</v>
      </c>
      <c r="F3085" s="581">
        <v>5.67</v>
      </c>
      <c r="G3085" s="580" t="s">
        <v>5344</v>
      </c>
      <c r="I3085" s="534" t="s">
        <v>11360</v>
      </c>
      <c r="J3085" t="s">
        <v>5345</v>
      </c>
    </row>
    <row r="3086" spans="1:10" customFormat="1" ht="25.5" x14ac:dyDescent="0.2">
      <c r="A3086" s="529" t="s">
        <v>11363</v>
      </c>
      <c r="B3086" s="530" t="s">
        <v>5347</v>
      </c>
      <c r="C3086" s="529" t="s">
        <v>641</v>
      </c>
      <c r="D3086" s="581">
        <v>4.32</v>
      </c>
      <c r="F3086" s="581">
        <v>4.32</v>
      </c>
      <c r="G3086" s="580" t="s">
        <v>5348</v>
      </c>
      <c r="I3086" s="534" t="s">
        <v>11362</v>
      </c>
      <c r="J3086" t="s">
        <v>5349</v>
      </c>
    </row>
    <row r="3087" spans="1:10" customFormat="1" ht="25.5" x14ac:dyDescent="0.2">
      <c r="A3087" s="529" t="s">
        <v>11365</v>
      </c>
      <c r="B3087" s="530" t="s">
        <v>5351</v>
      </c>
      <c r="C3087" s="529" t="s">
        <v>641</v>
      </c>
      <c r="D3087" s="581">
        <v>4.1500000000000004</v>
      </c>
      <c r="F3087" s="581">
        <v>4.1500000000000004</v>
      </c>
      <c r="G3087" s="580" t="s">
        <v>5352</v>
      </c>
      <c r="I3087" s="534" t="s">
        <v>11364</v>
      </c>
      <c r="J3087" t="s">
        <v>5353</v>
      </c>
    </row>
    <row r="3088" spans="1:10" customFormat="1" ht="38.25" x14ac:dyDescent="0.2">
      <c r="A3088" s="529" t="s">
        <v>11367</v>
      </c>
      <c r="B3088" s="530" t="s">
        <v>5355</v>
      </c>
      <c r="C3088" s="529" t="s">
        <v>8171</v>
      </c>
      <c r="D3088" s="581">
        <v>21.38</v>
      </c>
      <c r="F3088" s="581">
        <v>21.38</v>
      </c>
      <c r="G3088" s="580" t="s">
        <v>5356</v>
      </c>
      <c r="I3088" s="534" t="s">
        <v>11366</v>
      </c>
      <c r="J3088" t="s">
        <v>5357</v>
      </c>
    </row>
    <row r="3089" spans="1:10" customFormat="1" ht="38.25" x14ac:dyDescent="0.2">
      <c r="A3089" s="529" t="s">
        <v>11369</v>
      </c>
      <c r="B3089" s="530" t="s">
        <v>5359</v>
      </c>
      <c r="C3089" s="529" t="s">
        <v>641</v>
      </c>
      <c r="D3089" s="581">
        <v>7.46</v>
      </c>
      <c r="F3089" s="581">
        <v>7.46</v>
      </c>
      <c r="G3089" s="580" t="s">
        <v>5360</v>
      </c>
      <c r="I3089" s="534" t="s">
        <v>11368</v>
      </c>
      <c r="J3089" t="s">
        <v>5361</v>
      </c>
    </row>
    <row r="3090" spans="1:10" customFormat="1" ht="38.25" x14ac:dyDescent="0.2">
      <c r="A3090" s="529" t="s">
        <v>11371</v>
      </c>
      <c r="B3090" s="530" t="s">
        <v>5363</v>
      </c>
      <c r="C3090" s="529" t="s">
        <v>8171</v>
      </c>
      <c r="D3090" s="581">
        <v>2.0699999999999998</v>
      </c>
      <c r="F3090" s="581">
        <v>2.0699999999999998</v>
      </c>
      <c r="G3090" s="580" t="s">
        <v>5364</v>
      </c>
      <c r="I3090" s="534" t="s">
        <v>11370</v>
      </c>
      <c r="J3090" t="s">
        <v>5365</v>
      </c>
    </row>
    <row r="3091" spans="1:10" customFormat="1" ht="38.25" x14ac:dyDescent="0.2">
      <c r="A3091" s="529" t="s">
        <v>11373</v>
      </c>
      <c r="B3091" s="530" t="s">
        <v>5367</v>
      </c>
      <c r="C3091" s="529" t="s">
        <v>8171</v>
      </c>
      <c r="D3091" s="581">
        <v>2.72</v>
      </c>
      <c r="F3091" s="581">
        <v>2.72</v>
      </c>
      <c r="G3091" s="580" t="s">
        <v>5368</v>
      </c>
      <c r="I3091" s="534" t="s">
        <v>11372</v>
      </c>
      <c r="J3091" t="s">
        <v>5369</v>
      </c>
    </row>
    <row r="3092" spans="1:10" customFormat="1" ht="38.25" x14ac:dyDescent="0.2">
      <c r="A3092" s="529" t="s">
        <v>11375</v>
      </c>
      <c r="B3092" s="530" t="s">
        <v>5371</v>
      </c>
      <c r="C3092" s="529" t="s">
        <v>8171</v>
      </c>
      <c r="D3092" s="581">
        <v>3.17</v>
      </c>
      <c r="F3092" s="581">
        <v>3.17</v>
      </c>
      <c r="G3092" s="580" t="s">
        <v>5372</v>
      </c>
      <c r="I3092" s="534" t="s">
        <v>11374</v>
      </c>
      <c r="J3092" t="s">
        <v>5373</v>
      </c>
    </row>
    <row r="3093" spans="1:10" customFormat="1" ht="25.5" x14ac:dyDescent="0.2">
      <c r="A3093" s="529" t="s">
        <v>11377</v>
      </c>
      <c r="B3093" s="530" t="s">
        <v>5375</v>
      </c>
      <c r="C3093" s="529" t="s">
        <v>8171</v>
      </c>
      <c r="D3093" s="581">
        <v>3.04</v>
      </c>
      <c r="F3093" s="581">
        <v>3.04</v>
      </c>
      <c r="G3093" s="580" t="s">
        <v>5376</v>
      </c>
      <c r="I3093" s="534" t="s">
        <v>11376</v>
      </c>
      <c r="J3093" t="s">
        <v>5377</v>
      </c>
    </row>
    <row r="3094" spans="1:10" customFormat="1" ht="38.25" x14ac:dyDescent="0.2">
      <c r="A3094" s="529" t="s">
        <v>11379</v>
      </c>
      <c r="B3094" s="530" t="s">
        <v>5379</v>
      </c>
      <c r="C3094" s="529" t="s">
        <v>8171</v>
      </c>
      <c r="D3094" s="581">
        <v>4.53</v>
      </c>
      <c r="F3094" s="581">
        <v>4.53</v>
      </c>
      <c r="G3094" s="580" t="s">
        <v>5380</v>
      </c>
      <c r="I3094" s="534" t="s">
        <v>11378</v>
      </c>
      <c r="J3094" t="s">
        <v>5381</v>
      </c>
    </row>
    <row r="3095" spans="1:10" customFormat="1" ht="76.5" x14ac:dyDescent="0.2">
      <c r="A3095" s="529" t="s">
        <v>11382</v>
      </c>
      <c r="B3095" s="530" t="s">
        <v>11381</v>
      </c>
      <c r="C3095" s="529" t="s">
        <v>8171</v>
      </c>
      <c r="D3095" s="581">
        <v>3110.24</v>
      </c>
      <c r="F3095" s="581">
        <v>3110.24</v>
      </c>
      <c r="G3095" s="580" t="s">
        <v>5384</v>
      </c>
      <c r="I3095" s="534" t="s">
        <v>11380</v>
      </c>
      <c r="J3095" t="s">
        <v>5385</v>
      </c>
    </row>
    <row r="3096" spans="1:10" customFormat="1" ht="76.5" x14ac:dyDescent="0.2">
      <c r="A3096" s="529" t="s">
        <v>11384</v>
      </c>
      <c r="B3096" s="530" t="s">
        <v>5390</v>
      </c>
      <c r="C3096" s="529" t="s">
        <v>8171</v>
      </c>
      <c r="D3096" s="581">
        <v>293.83</v>
      </c>
      <c r="F3096" s="581">
        <v>293.83</v>
      </c>
      <c r="G3096" s="580" t="s">
        <v>5391</v>
      </c>
      <c r="I3096" s="534" t="s">
        <v>11383</v>
      </c>
      <c r="J3096" t="s">
        <v>5392</v>
      </c>
    </row>
    <row r="3097" spans="1:10" customFormat="1" ht="38.25" x14ac:dyDescent="0.2">
      <c r="A3097" s="529" t="s">
        <v>11386</v>
      </c>
      <c r="B3097" s="530" t="s">
        <v>5394</v>
      </c>
      <c r="C3097" s="529" t="s">
        <v>8171</v>
      </c>
      <c r="D3097" s="581">
        <v>48.12</v>
      </c>
      <c r="F3097" s="581">
        <v>48.12</v>
      </c>
      <c r="G3097" s="580" t="s">
        <v>5395</v>
      </c>
      <c r="I3097" s="534" t="s">
        <v>11385</v>
      </c>
      <c r="J3097" t="s">
        <v>5396</v>
      </c>
    </row>
    <row r="3098" spans="1:10" customFormat="1" ht="38.25" x14ac:dyDescent="0.2">
      <c r="A3098" s="529" t="s">
        <v>11388</v>
      </c>
      <c r="B3098" s="530" t="s">
        <v>5398</v>
      </c>
      <c r="C3098" s="529" t="s">
        <v>8171</v>
      </c>
      <c r="D3098" s="581">
        <v>45.08</v>
      </c>
      <c r="F3098" s="581">
        <v>45.08</v>
      </c>
      <c r="G3098" s="580" t="s">
        <v>5399</v>
      </c>
      <c r="I3098" s="534" t="s">
        <v>11387</v>
      </c>
      <c r="J3098" t="s">
        <v>5400</v>
      </c>
    </row>
    <row r="3099" spans="1:10" customFormat="1" ht="51" x14ac:dyDescent="0.2">
      <c r="A3099" s="529" t="s">
        <v>11390</v>
      </c>
      <c r="B3099" s="530" t="s">
        <v>5402</v>
      </c>
      <c r="C3099" s="529" t="s">
        <v>8171</v>
      </c>
      <c r="D3099" s="581">
        <v>240.4</v>
      </c>
      <c r="F3099" s="581">
        <v>240.4</v>
      </c>
      <c r="G3099" s="580" t="s">
        <v>5403</v>
      </c>
      <c r="I3099" s="534" t="s">
        <v>11389</v>
      </c>
      <c r="J3099" t="s">
        <v>5404</v>
      </c>
    </row>
    <row r="3100" spans="1:10" customFormat="1" ht="51" x14ac:dyDescent="0.2">
      <c r="A3100" s="529" t="s">
        <v>11392</v>
      </c>
      <c r="B3100" s="530" t="s">
        <v>5406</v>
      </c>
      <c r="C3100" s="529" t="s">
        <v>8171</v>
      </c>
      <c r="D3100" s="581">
        <v>240.4</v>
      </c>
      <c r="F3100" s="581">
        <v>240.4</v>
      </c>
      <c r="G3100" s="580" t="s">
        <v>5407</v>
      </c>
      <c r="I3100" s="534" t="s">
        <v>11391</v>
      </c>
      <c r="J3100" t="s">
        <v>5408</v>
      </c>
    </row>
    <row r="3101" spans="1:10" customFormat="1" ht="242.25" x14ac:dyDescent="0.2">
      <c r="A3101" s="529" t="s">
        <v>11394</v>
      </c>
      <c r="B3101" s="530" t="s">
        <v>5410</v>
      </c>
      <c r="C3101" s="529" t="s">
        <v>8171</v>
      </c>
      <c r="D3101" s="581">
        <v>240.4</v>
      </c>
      <c r="F3101" s="581">
        <v>240.4</v>
      </c>
      <c r="G3101" s="580" t="s">
        <v>5411</v>
      </c>
      <c r="I3101" s="534" t="s">
        <v>11393</v>
      </c>
      <c r="J3101" t="s">
        <v>5412</v>
      </c>
    </row>
    <row r="3102" spans="1:10" customFormat="1" ht="51" x14ac:dyDescent="0.2">
      <c r="A3102" s="529" t="s">
        <v>11396</v>
      </c>
      <c r="B3102" s="530" t="s">
        <v>5414</v>
      </c>
      <c r="C3102" s="529" t="s">
        <v>8171</v>
      </c>
      <c r="D3102" s="581">
        <v>450</v>
      </c>
      <c r="F3102" s="581">
        <v>450</v>
      </c>
      <c r="G3102" s="580" t="s">
        <v>5415</v>
      </c>
      <c r="I3102" s="534" t="s">
        <v>11395</v>
      </c>
      <c r="J3102" t="s">
        <v>5416</v>
      </c>
    </row>
    <row r="3103" spans="1:10" customFormat="1" ht="25.5" x14ac:dyDescent="0.2">
      <c r="A3103" s="529" t="s">
        <v>11398</v>
      </c>
      <c r="B3103" s="530" t="s">
        <v>5418</v>
      </c>
      <c r="C3103" s="529" t="s">
        <v>8171</v>
      </c>
      <c r="D3103" s="581">
        <v>15.87</v>
      </c>
      <c r="F3103" s="581">
        <v>15.87</v>
      </c>
      <c r="G3103" s="580" t="s">
        <v>5419</v>
      </c>
      <c r="I3103" s="534" t="s">
        <v>11397</v>
      </c>
      <c r="J3103" t="s">
        <v>5420</v>
      </c>
    </row>
    <row r="3104" spans="1:10" customFormat="1" ht="38.25" x14ac:dyDescent="0.2">
      <c r="A3104" s="529" t="s">
        <v>11400</v>
      </c>
      <c r="B3104" s="530" t="s">
        <v>5422</v>
      </c>
      <c r="C3104" s="529" t="s">
        <v>8171</v>
      </c>
      <c r="D3104" s="581">
        <v>57.1</v>
      </c>
      <c r="F3104" s="581">
        <v>57.1</v>
      </c>
      <c r="G3104" s="580" t="s">
        <v>5423</v>
      </c>
      <c r="I3104" s="534" t="s">
        <v>11399</v>
      </c>
      <c r="J3104" t="s">
        <v>5424</v>
      </c>
    </row>
    <row r="3105" spans="1:10" customFormat="1" ht="25.5" x14ac:dyDescent="0.2">
      <c r="A3105" s="529" t="s">
        <v>11402</v>
      </c>
      <c r="B3105" s="530" t="s">
        <v>5490</v>
      </c>
      <c r="C3105" s="529" t="s">
        <v>8171</v>
      </c>
      <c r="D3105" s="581">
        <v>12.7</v>
      </c>
      <c r="F3105" s="581">
        <v>12.7</v>
      </c>
      <c r="G3105" s="580" t="s">
        <v>5491</v>
      </c>
      <c r="I3105" s="534" t="s">
        <v>11401</v>
      </c>
      <c r="J3105" t="s">
        <v>5492</v>
      </c>
    </row>
    <row r="3106" spans="1:10" customFormat="1" ht="25.5" x14ac:dyDescent="0.2">
      <c r="A3106" s="529" t="s">
        <v>11404</v>
      </c>
      <c r="B3106" s="530" t="s">
        <v>5494</v>
      </c>
      <c r="C3106" s="529" t="s">
        <v>8171</v>
      </c>
      <c r="D3106" s="581">
        <v>12.65</v>
      </c>
      <c r="F3106" s="581">
        <v>12.65</v>
      </c>
      <c r="G3106" s="580" t="s">
        <v>5495</v>
      </c>
      <c r="I3106" s="534" t="s">
        <v>11403</v>
      </c>
      <c r="J3106" t="s">
        <v>5496</v>
      </c>
    </row>
    <row r="3107" spans="1:10" customFormat="1" ht="51" x14ac:dyDescent="0.2">
      <c r="A3107" s="529" t="s">
        <v>11407</v>
      </c>
      <c r="B3107" s="530" t="s">
        <v>11406</v>
      </c>
      <c r="C3107" s="529" t="s">
        <v>8171</v>
      </c>
      <c r="D3107" s="581">
        <v>6460</v>
      </c>
      <c r="F3107" s="581">
        <v>6460</v>
      </c>
      <c r="G3107" s="580" t="s">
        <v>5499</v>
      </c>
      <c r="I3107" s="534" t="s">
        <v>11405</v>
      </c>
      <c r="J3107" t="s">
        <v>5500</v>
      </c>
    </row>
    <row r="3108" spans="1:10" customFormat="1" ht="63.75" x14ac:dyDescent="0.2">
      <c r="A3108" s="529" t="s">
        <v>11410</v>
      </c>
      <c r="B3108" s="530" t="s">
        <v>11409</v>
      </c>
      <c r="C3108" s="529" t="s">
        <v>5503</v>
      </c>
      <c r="D3108" s="581">
        <v>35</v>
      </c>
      <c r="F3108" s="581">
        <v>35</v>
      </c>
      <c r="G3108" s="580" t="s">
        <v>5504</v>
      </c>
      <c r="I3108" s="534" t="s">
        <v>11408</v>
      </c>
      <c r="J3108" t="s">
        <v>5505</v>
      </c>
    </row>
    <row r="3109" spans="1:10" customFormat="1" ht="114.75" x14ac:dyDescent="0.2">
      <c r="A3109" s="529" t="s">
        <v>11413</v>
      </c>
      <c r="B3109" s="530" t="s">
        <v>11412</v>
      </c>
      <c r="C3109" s="529" t="s">
        <v>8171</v>
      </c>
      <c r="D3109" s="581">
        <v>21579.9</v>
      </c>
      <c r="F3109" s="581">
        <v>21579.9</v>
      </c>
      <c r="G3109" s="580" t="s">
        <v>5508</v>
      </c>
      <c r="I3109" s="534" t="s">
        <v>11411</v>
      </c>
      <c r="J3109" t="s">
        <v>5509</v>
      </c>
    </row>
    <row r="3110" spans="1:10" customFormat="1" ht="114.75" x14ac:dyDescent="0.2">
      <c r="A3110" s="529" t="s">
        <v>11416</v>
      </c>
      <c r="B3110" s="530" t="s">
        <v>11415</v>
      </c>
      <c r="C3110" s="529" t="s">
        <v>8171</v>
      </c>
      <c r="D3110" s="581">
        <v>27000</v>
      </c>
      <c r="F3110" s="581">
        <v>27000</v>
      </c>
      <c r="G3110" s="580" t="s">
        <v>5512</v>
      </c>
      <c r="I3110" s="534" t="s">
        <v>11414</v>
      </c>
      <c r="J3110" t="s">
        <v>5513</v>
      </c>
    </row>
    <row r="3111" spans="1:10" customFormat="1" ht="114.75" x14ac:dyDescent="0.2">
      <c r="A3111" s="529" t="s">
        <v>11419</v>
      </c>
      <c r="B3111" s="530" t="s">
        <v>11418</v>
      </c>
      <c r="C3111" s="529" t="s">
        <v>8171</v>
      </c>
      <c r="D3111" s="581">
        <v>32334</v>
      </c>
      <c r="F3111" s="581">
        <v>32334</v>
      </c>
      <c r="G3111" s="580" t="s">
        <v>5516</v>
      </c>
      <c r="I3111" s="534" t="s">
        <v>11417</v>
      </c>
      <c r="J3111" t="s">
        <v>5517</v>
      </c>
    </row>
    <row r="3112" spans="1:10" customFormat="1" ht="51" x14ac:dyDescent="0.2">
      <c r="A3112" s="529" t="s">
        <v>11422</v>
      </c>
      <c r="B3112" s="530" t="s">
        <v>11421</v>
      </c>
      <c r="C3112" s="529" t="s">
        <v>8171</v>
      </c>
      <c r="D3112" s="581">
        <v>666.75</v>
      </c>
      <c r="F3112" s="581">
        <v>666.75</v>
      </c>
      <c r="G3112" s="580" t="s">
        <v>5519</v>
      </c>
      <c r="I3112" s="534" t="s">
        <v>11420</v>
      </c>
      <c r="J3112" t="s">
        <v>5520</v>
      </c>
    </row>
    <row r="3113" spans="1:10" customFormat="1" ht="38.25" x14ac:dyDescent="0.2">
      <c r="A3113" s="529" t="s">
        <v>11425</v>
      </c>
      <c r="B3113" s="530" t="s">
        <v>11424</v>
      </c>
      <c r="C3113" s="529" t="s">
        <v>8171</v>
      </c>
      <c r="D3113" s="581">
        <v>1476.6</v>
      </c>
      <c r="F3113" s="581">
        <v>1476.6</v>
      </c>
      <c r="G3113" s="580" t="s">
        <v>5522</v>
      </c>
      <c r="I3113" s="534" t="s">
        <v>11423</v>
      </c>
      <c r="J3113" t="s">
        <v>5523</v>
      </c>
    </row>
    <row r="3114" spans="1:10" customFormat="1" ht="38.25" x14ac:dyDescent="0.2">
      <c r="A3114" s="529" t="s">
        <v>11428</v>
      </c>
      <c r="B3114" s="530" t="s">
        <v>11427</v>
      </c>
      <c r="C3114" s="529" t="s">
        <v>8171</v>
      </c>
      <c r="D3114" s="581">
        <v>1077</v>
      </c>
      <c r="F3114" s="581">
        <v>1077</v>
      </c>
      <c r="G3114" s="580" t="s">
        <v>5526</v>
      </c>
      <c r="I3114" s="534" t="s">
        <v>11426</v>
      </c>
      <c r="J3114" t="s">
        <v>5527</v>
      </c>
    </row>
    <row r="3115" spans="1:10" customFormat="1" ht="114.75" x14ac:dyDescent="0.2">
      <c r="A3115" s="529" t="s">
        <v>11431</v>
      </c>
      <c r="B3115" s="530" t="s">
        <v>11430</v>
      </c>
      <c r="C3115" s="529" t="s">
        <v>8171</v>
      </c>
      <c r="D3115" s="581">
        <v>3816.6</v>
      </c>
      <c r="F3115" s="581">
        <v>3816.6</v>
      </c>
      <c r="G3115" s="580" t="s">
        <v>5530</v>
      </c>
      <c r="I3115" s="534" t="s">
        <v>11429</v>
      </c>
      <c r="J3115" t="s">
        <v>5531</v>
      </c>
    </row>
    <row r="3116" spans="1:10" customFormat="1" ht="38.25" x14ac:dyDescent="0.2">
      <c r="A3116" s="529" t="s">
        <v>11433</v>
      </c>
      <c r="B3116" s="530" t="s">
        <v>5533</v>
      </c>
      <c r="C3116" s="529" t="s">
        <v>8171</v>
      </c>
      <c r="D3116" s="581">
        <v>336</v>
      </c>
      <c r="F3116" s="581">
        <v>336</v>
      </c>
      <c r="G3116" s="580" t="s">
        <v>5534</v>
      </c>
      <c r="I3116" s="534" t="s">
        <v>11432</v>
      </c>
      <c r="J3116" t="s">
        <v>5535</v>
      </c>
    </row>
    <row r="3117" spans="1:10" customFormat="1" ht="38.25" x14ac:dyDescent="0.2">
      <c r="A3117" s="529" t="s">
        <v>11435</v>
      </c>
      <c r="B3117" s="530" t="s">
        <v>5537</v>
      </c>
      <c r="C3117" s="529" t="s">
        <v>8171</v>
      </c>
      <c r="D3117" s="581">
        <v>780</v>
      </c>
      <c r="F3117" s="581">
        <v>780</v>
      </c>
      <c r="G3117" s="580" t="s">
        <v>5538</v>
      </c>
      <c r="I3117" s="534" t="s">
        <v>11434</v>
      </c>
      <c r="J3117" t="s">
        <v>5539</v>
      </c>
    </row>
    <row r="3118" spans="1:10" customFormat="1" ht="89.25" x14ac:dyDescent="0.2">
      <c r="A3118" s="529" t="s">
        <v>11438</v>
      </c>
      <c r="B3118" s="530" t="s">
        <v>5548</v>
      </c>
      <c r="C3118" s="529" t="s">
        <v>8171</v>
      </c>
      <c r="D3118" s="581">
        <v>180.3</v>
      </c>
      <c r="F3118" s="581">
        <v>180.3</v>
      </c>
      <c r="G3118" s="580" t="s">
        <v>11437</v>
      </c>
      <c r="I3118" s="534" t="s">
        <v>11436</v>
      </c>
      <c r="J3118" t="s">
        <v>5550</v>
      </c>
    </row>
    <row r="3119" spans="1:10" customFormat="1" ht="51" x14ac:dyDescent="0.2">
      <c r="A3119" s="529" t="s">
        <v>11440</v>
      </c>
      <c r="B3119" s="530" t="s">
        <v>5552</v>
      </c>
      <c r="C3119" s="529" t="s">
        <v>8171</v>
      </c>
      <c r="D3119" s="581">
        <v>96.16</v>
      </c>
      <c r="F3119" s="581">
        <v>96.16</v>
      </c>
      <c r="G3119" s="580" t="s">
        <v>5553</v>
      </c>
      <c r="I3119" s="534" t="s">
        <v>11439</v>
      </c>
      <c r="J3119" t="s">
        <v>5554</v>
      </c>
    </row>
    <row r="3120" spans="1:10" customFormat="1" ht="51" x14ac:dyDescent="0.2">
      <c r="A3120" s="529" t="s">
        <v>11442</v>
      </c>
      <c r="B3120" s="530" t="s">
        <v>5556</v>
      </c>
      <c r="C3120" s="529" t="s">
        <v>8171</v>
      </c>
      <c r="D3120" s="581">
        <v>56000</v>
      </c>
      <c r="F3120" s="581">
        <v>56000</v>
      </c>
      <c r="G3120" s="580" t="s">
        <v>5557</v>
      </c>
      <c r="I3120" s="534" t="s">
        <v>11441</v>
      </c>
      <c r="J3120" t="s">
        <v>5558</v>
      </c>
    </row>
    <row r="3121" spans="1:10" customFormat="1" ht="25.5" x14ac:dyDescent="0.2">
      <c r="A3121" s="529" t="s">
        <v>11444</v>
      </c>
      <c r="B3121" s="530" t="s">
        <v>5560</v>
      </c>
      <c r="C3121" s="529" t="s">
        <v>8171</v>
      </c>
      <c r="D3121" s="581">
        <v>11.66</v>
      </c>
      <c r="F3121" s="581">
        <v>11.66</v>
      </c>
      <c r="G3121" s="580" t="s">
        <v>5561</v>
      </c>
      <c r="I3121" s="534" t="s">
        <v>11443</v>
      </c>
      <c r="J3121" t="s">
        <v>5562</v>
      </c>
    </row>
    <row r="3122" spans="1:10" customFormat="1" x14ac:dyDescent="0.2">
      <c r="A3122" s="529" t="s">
        <v>11446</v>
      </c>
      <c r="B3122" s="530" t="s">
        <v>5564</v>
      </c>
      <c r="C3122" s="529" t="s">
        <v>8171</v>
      </c>
      <c r="D3122" s="581">
        <v>14.74</v>
      </c>
      <c r="F3122" s="581">
        <v>14.74</v>
      </c>
      <c r="G3122" s="580" t="s">
        <v>5565</v>
      </c>
      <c r="I3122" s="534" t="s">
        <v>11445</v>
      </c>
      <c r="J3122" t="s">
        <v>5566</v>
      </c>
    </row>
    <row r="3123" spans="1:10" customFormat="1" ht="38.25" x14ac:dyDescent="0.2">
      <c r="A3123" s="529" t="s">
        <v>11448</v>
      </c>
      <c r="B3123" s="530" t="s">
        <v>5568</v>
      </c>
      <c r="C3123" s="529" t="s">
        <v>8171</v>
      </c>
      <c r="D3123" s="581">
        <v>12.15</v>
      </c>
      <c r="F3123" s="581">
        <v>12.15</v>
      </c>
      <c r="G3123" s="580" t="s">
        <v>5569</v>
      </c>
      <c r="I3123" s="534" t="s">
        <v>11447</v>
      </c>
      <c r="J3123" t="s">
        <v>5570</v>
      </c>
    </row>
    <row r="3124" spans="1:10" customFormat="1" ht="63.75" x14ac:dyDescent="0.2">
      <c r="A3124" s="529" t="s">
        <v>11450</v>
      </c>
      <c r="B3124" s="530" t="s">
        <v>5572</v>
      </c>
      <c r="C3124" s="529" t="s">
        <v>8171</v>
      </c>
      <c r="D3124" s="581">
        <v>99.46</v>
      </c>
      <c r="F3124" s="581">
        <v>99.46</v>
      </c>
      <c r="G3124" s="580" t="s">
        <v>5573</v>
      </c>
      <c r="I3124" s="534" t="s">
        <v>11449</v>
      </c>
      <c r="J3124" t="s">
        <v>5574</v>
      </c>
    </row>
    <row r="3125" spans="1:10" customFormat="1" ht="38.25" x14ac:dyDescent="0.2">
      <c r="A3125" s="529" t="s">
        <v>11452</v>
      </c>
      <c r="B3125" s="530" t="s">
        <v>5576</v>
      </c>
      <c r="C3125" s="529" t="s">
        <v>8171</v>
      </c>
      <c r="D3125" s="581">
        <v>5.07</v>
      </c>
      <c r="F3125" s="581">
        <v>5.07</v>
      </c>
      <c r="G3125" s="580" t="s">
        <v>5577</v>
      </c>
      <c r="I3125" s="534" t="s">
        <v>11451</v>
      </c>
      <c r="J3125" t="s">
        <v>5578</v>
      </c>
    </row>
    <row r="3126" spans="1:10" customFormat="1" ht="38.25" x14ac:dyDescent="0.2">
      <c r="A3126" s="529" t="s">
        <v>11454</v>
      </c>
      <c r="B3126" s="530" t="s">
        <v>5580</v>
      </c>
      <c r="C3126" s="529" t="s">
        <v>8171</v>
      </c>
      <c r="D3126" s="581">
        <v>27.05</v>
      </c>
      <c r="F3126" s="581">
        <v>27.05</v>
      </c>
      <c r="G3126" s="580" t="s">
        <v>5581</v>
      </c>
      <c r="I3126" s="534" t="s">
        <v>11453</v>
      </c>
      <c r="J3126" t="s">
        <v>5582</v>
      </c>
    </row>
    <row r="3127" spans="1:10" customFormat="1" x14ac:dyDescent="0.2">
      <c r="A3127" s="529" t="s">
        <v>11456</v>
      </c>
      <c r="B3127" s="530" t="s">
        <v>5584</v>
      </c>
      <c r="C3127" s="529" t="s">
        <v>8171</v>
      </c>
      <c r="D3127" s="581">
        <v>7.21</v>
      </c>
      <c r="F3127" s="581">
        <v>7.21</v>
      </c>
      <c r="G3127" s="580" t="s">
        <v>5585</v>
      </c>
      <c r="I3127" s="534" t="s">
        <v>11455</v>
      </c>
      <c r="J3127" t="s">
        <v>5586</v>
      </c>
    </row>
    <row r="3128" spans="1:10" customFormat="1" ht="89.25" x14ac:dyDescent="0.2">
      <c r="A3128" s="529" t="s">
        <v>11458</v>
      </c>
      <c r="B3128" s="530" t="s">
        <v>5588</v>
      </c>
      <c r="C3128" s="529" t="s">
        <v>8171</v>
      </c>
      <c r="D3128" s="581">
        <v>5808</v>
      </c>
      <c r="F3128" s="581">
        <v>5808</v>
      </c>
      <c r="G3128" s="580" t="s">
        <v>5589</v>
      </c>
      <c r="I3128" s="534" t="s">
        <v>11457</v>
      </c>
      <c r="J3128" t="s">
        <v>5590</v>
      </c>
    </row>
    <row r="3129" spans="1:10" customFormat="1" ht="89.25" x14ac:dyDescent="0.2">
      <c r="A3129" s="529" t="s">
        <v>11460</v>
      </c>
      <c r="B3129" s="530" t="s">
        <v>5592</v>
      </c>
      <c r="C3129" s="529" t="s">
        <v>8171</v>
      </c>
      <c r="D3129" s="581">
        <v>8584.4</v>
      </c>
      <c r="F3129" s="581">
        <v>8584.4</v>
      </c>
      <c r="G3129" s="580" t="s">
        <v>5593</v>
      </c>
      <c r="I3129" s="534" t="s">
        <v>11459</v>
      </c>
      <c r="J3129" t="s">
        <v>5594</v>
      </c>
    </row>
    <row r="3130" spans="1:10" customFormat="1" ht="38.25" x14ac:dyDescent="0.2">
      <c r="A3130" s="529" t="s">
        <v>11462</v>
      </c>
      <c r="B3130" s="530" t="s">
        <v>5596</v>
      </c>
      <c r="C3130" s="529" t="s">
        <v>5597</v>
      </c>
      <c r="D3130" s="581">
        <v>2.34</v>
      </c>
      <c r="F3130" s="581">
        <v>2.34</v>
      </c>
      <c r="G3130" s="530" t="s">
        <v>5596</v>
      </c>
      <c r="I3130" s="534" t="s">
        <v>11461</v>
      </c>
      <c r="J3130" t="s">
        <v>5598</v>
      </c>
    </row>
    <row r="3131" spans="1:10" customFormat="1" ht="38.25" x14ac:dyDescent="0.2">
      <c r="A3131" s="529" t="s">
        <v>11464</v>
      </c>
      <c r="B3131" s="530" t="s">
        <v>5600</v>
      </c>
      <c r="C3131" s="529" t="s">
        <v>5597</v>
      </c>
      <c r="D3131" s="581">
        <v>3.13</v>
      </c>
      <c r="F3131" s="581">
        <v>3.13</v>
      </c>
      <c r="G3131" s="530" t="s">
        <v>5600</v>
      </c>
      <c r="I3131" s="534" t="s">
        <v>11463</v>
      </c>
      <c r="J3131" t="s">
        <v>5601</v>
      </c>
    </row>
    <row r="3132" spans="1:10" customFormat="1" ht="38.25" x14ac:dyDescent="0.2">
      <c r="A3132" s="529" t="s">
        <v>11466</v>
      </c>
      <c r="B3132" s="530" t="s">
        <v>5603</v>
      </c>
      <c r="C3132" s="529" t="s">
        <v>5597</v>
      </c>
      <c r="D3132" s="581">
        <v>4.75</v>
      </c>
      <c r="F3132" s="581">
        <v>4.75</v>
      </c>
      <c r="G3132" s="530" t="s">
        <v>5603</v>
      </c>
      <c r="I3132" s="534" t="s">
        <v>11465</v>
      </c>
      <c r="J3132" t="s">
        <v>5604</v>
      </c>
    </row>
    <row r="3133" spans="1:10" customFormat="1" ht="38.25" x14ac:dyDescent="0.2">
      <c r="A3133" s="529" t="s">
        <v>11468</v>
      </c>
      <c r="B3133" s="530" t="s">
        <v>5606</v>
      </c>
      <c r="C3133" s="529" t="s">
        <v>5597</v>
      </c>
      <c r="D3133" s="581">
        <v>6.02</v>
      </c>
      <c r="F3133" s="581">
        <v>6.02</v>
      </c>
      <c r="G3133" s="530" t="s">
        <v>5606</v>
      </c>
      <c r="I3133" s="534" t="s">
        <v>11467</v>
      </c>
      <c r="J3133" t="s">
        <v>5607</v>
      </c>
    </row>
    <row r="3134" spans="1:10" customFormat="1" ht="38.25" x14ac:dyDescent="0.2">
      <c r="A3134" s="529" t="s">
        <v>11470</v>
      </c>
      <c r="B3134" s="530" t="s">
        <v>5609</v>
      </c>
      <c r="C3134" s="529" t="s">
        <v>5597</v>
      </c>
      <c r="D3134" s="581">
        <v>8.14</v>
      </c>
      <c r="F3134" s="581">
        <v>8.14</v>
      </c>
      <c r="G3134" s="530" t="s">
        <v>5609</v>
      </c>
      <c r="I3134" s="534" t="s">
        <v>11469</v>
      </c>
      <c r="J3134" t="s">
        <v>5610</v>
      </c>
    </row>
    <row r="3135" spans="1:10" customFormat="1" ht="38.25" x14ac:dyDescent="0.2">
      <c r="A3135" s="529" t="s">
        <v>11472</v>
      </c>
      <c r="B3135" s="530" t="s">
        <v>5612</v>
      </c>
      <c r="C3135" s="529" t="s">
        <v>5597</v>
      </c>
      <c r="D3135" s="581">
        <v>16.89</v>
      </c>
      <c r="F3135" s="581">
        <v>16.89</v>
      </c>
      <c r="G3135" s="530" t="s">
        <v>5612</v>
      </c>
      <c r="I3135" s="534" t="s">
        <v>11471</v>
      </c>
      <c r="J3135" t="s">
        <v>5613</v>
      </c>
    </row>
    <row r="3136" spans="1:10" customFormat="1" ht="38.25" x14ac:dyDescent="0.2">
      <c r="A3136" s="529" t="s">
        <v>11474</v>
      </c>
      <c r="B3136" s="530" t="s">
        <v>5615</v>
      </c>
      <c r="C3136" s="529" t="s">
        <v>5597</v>
      </c>
      <c r="D3136" s="581">
        <v>24.89</v>
      </c>
      <c r="F3136" s="581">
        <v>24.89</v>
      </c>
      <c r="G3136" s="530" t="s">
        <v>5615</v>
      </c>
      <c r="I3136" s="534" t="s">
        <v>11473</v>
      </c>
      <c r="J3136" t="s">
        <v>5616</v>
      </c>
    </row>
    <row r="3137" spans="1:10" customFormat="1" ht="38.25" x14ac:dyDescent="0.2">
      <c r="A3137" s="529" t="s">
        <v>11476</v>
      </c>
      <c r="B3137" s="530" t="s">
        <v>5618</v>
      </c>
      <c r="C3137" s="529" t="s">
        <v>5597</v>
      </c>
      <c r="D3137" s="581">
        <v>39.32</v>
      </c>
      <c r="F3137" s="581">
        <v>39.32</v>
      </c>
      <c r="G3137" s="530" t="s">
        <v>5618</v>
      </c>
      <c r="I3137" s="534" t="s">
        <v>11475</v>
      </c>
      <c r="J3137" t="s">
        <v>5619</v>
      </c>
    </row>
    <row r="3138" spans="1:10" customFormat="1" ht="38.25" x14ac:dyDescent="0.2">
      <c r="A3138" s="529" t="s">
        <v>11478</v>
      </c>
      <c r="B3138" s="530" t="s">
        <v>5621</v>
      </c>
      <c r="C3138" s="529" t="s">
        <v>5597</v>
      </c>
      <c r="D3138" s="581">
        <v>72.209999999999994</v>
      </c>
      <c r="F3138" s="581">
        <v>72.209999999999994</v>
      </c>
      <c r="G3138" s="530" t="s">
        <v>5621</v>
      </c>
      <c r="I3138" s="534" t="s">
        <v>11477</v>
      </c>
      <c r="J3138" t="s">
        <v>5622</v>
      </c>
    </row>
    <row r="3139" spans="1:10" customFormat="1" ht="38.25" x14ac:dyDescent="0.2">
      <c r="A3139" s="529" t="s">
        <v>11480</v>
      </c>
      <c r="B3139" s="530" t="s">
        <v>5624</v>
      </c>
      <c r="C3139" s="529" t="s">
        <v>5597</v>
      </c>
      <c r="D3139" s="581">
        <v>103.45</v>
      </c>
      <c r="F3139" s="581">
        <v>103.45</v>
      </c>
      <c r="G3139" s="530" t="s">
        <v>5624</v>
      </c>
      <c r="I3139" s="534" t="s">
        <v>11479</v>
      </c>
      <c r="J3139" t="s">
        <v>5625</v>
      </c>
    </row>
    <row r="3140" spans="1:10" customFormat="1" ht="38.25" x14ac:dyDescent="0.2">
      <c r="A3140" s="529" t="s">
        <v>11482</v>
      </c>
      <c r="B3140" s="530" t="s">
        <v>5627</v>
      </c>
      <c r="C3140" s="529" t="s">
        <v>5597</v>
      </c>
      <c r="D3140" s="581">
        <v>173.01</v>
      </c>
      <c r="F3140" s="581">
        <v>173.01</v>
      </c>
      <c r="G3140" s="530" t="s">
        <v>5627</v>
      </c>
      <c r="I3140" s="534" t="s">
        <v>11481</v>
      </c>
      <c r="J3140" t="s">
        <v>5628</v>
      </c>
    </row>
    <row r="3141" spans="1:10" customFormat="1" ht="38.25" x14ac:dyDescent="0.2">
      <c r="A3141" s="529" t="s">
        <v>11484</v>
      </c>
      <c r="B3141" s="530" t="s">
        <v>5630</v>
      </c>
      <c r="C3141" s="529" t="s">
        <v>5597</v>
      </c>
      <c r="D3141" s="581">
        <v>242.31</v>
      </c>
      <c r="F3141" s="581">
        <v>242.31</v>
      </c>
      <c r="G3141" s="530" t="s">
        <v>5630</v>
      </c>
      <c r="I3141" s="534" t="s">
        <v>11483</v>
      </c>
      <c r="J3141" t="s">
        <v>5631</v>
      </c>
    </row>
    <row r="3142" spans="1:10" customFormat="1" ht="38.25" x14ac:dyDescent="0.2">
      <c r="A3142" s="529" t="s">
        <v>11486</v>
      </c>
      <c r="B3142" s="530" t="s">
        <v>5633</v>
      </c>
      <c r="C3142" s="529" t="s">
        <v>5597</v>
      </c>
      <c r="D3142" s="581">
        <v>6.21</v>
      </c>
      <c r="F3142" s="581">
        <v>6.21</v>
      </c>
      <c r="G3142" s="530" t="s">
        <v>5633</v>
      </c>
      <c r="I3142" s="534" t="s">
        <v>11485</v>
      </c>
      <c r="J3142" t="s">
        <v>5634</v>
      </c>
    </row>
    <row r="3143" spans="1:10" customFormat="1" ht="38.25" x14ac:dyDescent="0.2">
      <c r="A3143" s="529" t="s">
        <v>11488</v>
      </c>
      <c r="B3143" s="530" t="s">
        <v>5636</v>
      </c>
      <c r="C3143" s="529" t="s">
        <v>5597</v>
      </c>
      <c r="D3143" s="581">
        <v>8.3699999999999992</v>
      </c>
      <c r="F3143" s="581">
        <v>8.3699999999999992</v>
      </c>
      <c r="G3143" s="530" t="s">
        <v>5636</v>
      </c>
      <c r="I3143" s="534" t="s">
        <v>11487</v>
      </c>
      <c r="J3143" t="s">
        <v>5637</v>
      </c>
    </row>
    <row r="3144" spans="1:10" customFormat="1" ht="38.25" x14ac:dyDescent="0.2">
      <c r="A3144" s="529" t="s">
        <v>11490</v>
      </c>
      <c r="B3144" s="530" t="s">
        <v>5639</v>
      </c>
      <c r="C3144" s="529" t="s">
        <v>5597</v>
      </c>
      <c r="D3144" s="581">
        <v>17.25</v>
      </c>
      <c r="F3144" s="581">
        <v>17.25</v>
      </c>
      <c r="G3144" s="530" t="s">
        <v>5639</v>
      </c>
      <c r="I3144" s="534" t="s">
        <v>11489</v>
      </c>
      <c r="J3144" t="s">
        <v>5640</v>
      </c>
    </row>
    <row r="3145" spans="1:10" customFormat="1" ht="38.25" x14ac:dyDescent="0.2">
      <c r="A3145" s="529" t="s">
        <v>11492</v>
      </c>
      <c r="B3145" s="530" t="s">
        <v>5642</v>
      </c>
      <c r="C3145" s="529" t="s">
        <v>5597</v>
      </c>
      <c r="D3145" s="581">
        <v>25.25</v>
      </c>
      <c r="F3145" s="581">
        <v>25.25</v>
      </c>
      <c r="G3145" s="530" t="s">
        <v>5642</v>
      </c>
      <c r="I3145" s="534" t="s">
        <v>11491</v>
      </c>
      <c r="J3145" t="s">
        <v>5643</v>
      </c>
    </row>
    <row r="3146" spans="1:10" customFormat="1" ht="38.25" x14ac:dyDescent="0.2">
      <c r="A3146" s="529" t="s">
        <v>11494</v>
      </c>
      <c r="B3146" s="530" t="s">
        <v>5645</v>
      </c>
      <c r="C3146" s="529" t="s">
        <v>5597</v>
      </c>
      <c r="D3146" s="581">
        <v>40.51</v>
      </c>
      <c r="F3146" s="581">
        <v>40.51</v>
      </c>
      <c r="G3146" s="530" t="s">
        <v>5645</v>
      </c>
      <c r="I3146" s="534" t="s">
        <v>11493</v>
      </c>
      <c r="J3146" t="s">
        <v>5646</v>
      </c>
    </row>
    <row r="3147" spans="1:10" customFormat="1" ht="38.25" x14ac:dyDescent="0.2">
      <c r="A3147" s="529" t="s">
        <v>11496</v>
      </c>
      <c r="B3147" s="530" t="s">
        <v>5648</v>
      </c>
      <c r="C3147" s="529" t="s">
        <v>5597</v>
      </c>
      <c r="D3147" s="581">
        <v>74.39</v>
      </c>
      <c r="F3147" s="581">
        <v>74.39</v>
      </c>
      <c r="G3147" s="530" t="s">
        <v>5648</v>
      </c>
      <c r="I3147" s="534" t="s">
        <v>11495</v>
      </c>
      <c r="J3147" t="s">
        <v>5649</v>
      </c>
    </row>
    <row r="3148" spans="1:10" customFormat="1" ht="38.25" x14ac:dyDescent="0.2">
      <c r="A3148" s="529" t="s">
        <v>11498</v>
      </c>
      <c r="B3148" s="530" t="s">
        <v>5651</v>
      </c>
      <c r="C3148" s="529" t="s">
        <v>5597</v>
      </c>
      <c r="D3148" s="581">
        <v>106.54</v>
      </c>
      <c r="F3148" s="581">
        <v>106.54</v>
      </c>
      <c r="G3148" s="530" t="s">
        <v>5651</v>
      </c>
      <c r="I3148" s="534" t="s">
        <v>11497</v>
      </c>
      <c r="J3148" t="s">
        <v>5652</v>
      </c>
    </row>
    <row r="3149" spans="1:10" customFormat="1" ht="38.25" x14ac:dyDescent="0.2">
      <c r="A3149" s="529" t="s">
        <v>11500</v>
      </c>
      <c r="B3149" s="530" t="s">
        <v>5654</v>
      </c>
      <c r="C3149" s="529" t="s">
        <v>5597</v>
      </c>
      <c r="D3149" s="581">
        <v>178.2</v>
      </c>
      <c r="F3149" s="581">
        <v>178.2</v>
      </c>
      <c r="G3149" s="530" t="s">
        <v>5654</v>
      </c>
      <c r="I3149" s="534" t="s">
        <v>11499</v>
      </c>
      <c r="J3149" t="s">
        <v>5655</v>
      </c>
    </row>
    <row r="3150" spans="1:10" customFormat="1" ht="38.25" x14ac:dyDescent="0.2">
      <c r="A3150" s="529" t="s">
        <v>11502</v>
      </c>
      <c r="B3150" s="530" t="s">
        <v>5657</v>
      </c>
      <c r="C3150" s="529" t="s">
        <v>5597</v>
      </c>
      <c r="D3150" s="581">
        <v>249.58</v>
      </c>
      <c r="F3150" s="581">
        <v>249.58</v>
      </c>
      <c r="G3150" s="530" t="s">
        <v>5657</v>
      </c>
      <c r="I3150" s="534" t="s">
        <v>11501</v>
      </c>
      <c r="J3150" t="s">
        <v>5658</v>
      </c>
    </row>
    <row r="3151" spans="1:10" customFormat="1" ht="38.25" x14ac:dyDescent="0.2">
      <c r="A3151" s="529" t="s">
        <v>11505</v>
      </c>
      <c r="B3151" s="530" t="s">
        <v>11504</v>
      </c>
      <c r="C3151" s="529" t="s">
        <v>5597</v>
      </c>
      <c r="D3151" s="581">
        <v>63.5</v>
      </c>
      <c r="F3151" s="581">
        <v>63.5</v>
      </c>
      <c r="G3151" s="530" t="s">
        <v>11504</v>
      </c>
      <c r="I3151" s="534" t="s">
        <v>11503</v>
      </c>
      <c r="J3151" t="s">
        <v>5661</v>
      </c>
    </row>
    <row r="3152" spans="1:10" customFormat="1" ht="38.25" x14ac:dyDescent="0.2">
      <c r="A3152" s="529" t="s">
        <v>11508</v>
      </c>
      <c r="B3152" s="530" t="s">
        <v>11507</v>
      </c>
      <c r="C3152" s="529" t="s">
        <v>5597</v>
      </c>
      <c r="D3152" s="581">
        <v>65.400000000000006</v>
      </c>
      <c r="F3152" s="581">
        <v>65.400000000000006</v>
      </c>
      <c r="G3152" s="530" t="s">
        <v>11507</v>
      </c>
      <c r="I3152" s="534" t="s">
        <v>11506</v>
      </c>
      <c r="J3152" t="s">
        <v>5664</v>
      </c>
    </row>
    <row r="3153" spans="1:10" customFormat="1" ht="38.25" x14ac:dyDescent="0.2">
      <c r="A3153" s="529" t="s">
        <v>11510</v>
      </c>
      <c r="B3153" s="530" t="s">
        <v>5666</v>
      </c>
      <c r="C3153" s="529" t="s">
        <v>5597</v>
      </c>
      <c r="D3153" s="581">
        <v>0.8</v>
      </c>
      <c r="F3153" s="581">
        <v>0.8</v>
      </c>
      <c r="G3153" s="530" t="s">
        <v>5666</v>
      </c>
      <c r="I3153" s="534" t="s">
        <v>11509</v>
      </c>
      <c r="J3153" t="s">
        <v>5667</v>
      </c>
    </row>
    <row r="3154" spans="1:10" customFormat="1" ht="38.25" x14ac:dyDescent="0.2">
      <c r="A3154" s="529" t="s">
        <v>11512</v>
      </c>
      <c r="B3154" s="530" t="s">
        <v>5669</v>
      </c>
      <c r="C3154" s="529" t="s">
        <v>5597</v>
      </c>
      <c r="D3154" s="581">
        <v>1.1000000000000001</v>
      </c>
      <c r="F3154" s="581">
        <v>1.1000000000000001</v>
      </c>
      <c r="G3154" s="530" t="s">
        <v>5669</v>
      </c>
      <c r="I3154" s="534" t="s">
        <v>11511</v>
      </c>
      <c r="J3154" t="s">
        <v>5670</v>
      </c>
    </row>
    <row r="3155" spans="1:10" customFormat="1" ht="38.25" x14ac:dyDescent="0.2">
      <c r="A3155" s="529" t="s">
        <v>11514</v>
      </c>
      <c r="B3155" s="530" t="s">
        <v>5672</v>
      </c>
      <c r="C3155" s="529" t="s">
        <v>5597</v>
      </c>
      <c r="D3155" s="581">
        <v>1.62</v>
      </c>
      <c r="F3155" s="581">
        <v>1.62</v>
      </c>
      <c r="G3155" s="530" t="s">
        <v>5672</v>
      </c>
      <c r="I3155" s="534" t="s">
        <v>11513</v>
      </c>
      <c r="J3155" t="s">
        <v>5673</v>
      </c>
    </row>
    <row r="3156" spans="1:10" customFormat="1" ht="38.25" x14ac:dyDescent="0.2">
      <c r="A3156" s="529" t="s">
        <v>11516</v>
      </c>
      <c r="B3156" s="530" t="s">
        <v>5675</v>
      </c>
      <c r="C3156" s="529" t="s">
        <v>5597</v>
      </c>
      <c r="D3156" s="581">
        <v>2.1</v>
      </c>
      <c r="F3156" s="581">
        <v>2.1</v>
      </c>
      <c r="G3156" s="530" t="s">
        <v>5675</v>
      </c>
      <c r="I3156" s="534" t="s">
        <v>11515</v>
      </c>
      <c r="J3156" t="s">
        <v>5676</v>
      </c>
    </row>
    <row r="3157" spans="1:10" customFormat="1" ht="38.25" x14ac:dyDescent="0.2">
      <c r="A3157" s="529" t="s">
        <v>11518</v>
      </c>
      <c r="B3157" s="530" t="s">
        <v>5678</v>
      </c>
      <c r="C3157" s="529" t="s">
        <v>5597</v>
      </c>
      <c r="D3157" s="581">
        <v>2.2200000000000002</v>
      </c>
      <c r="F3157" s="581">
        <v>2.2200000000000002</v>
      </c>
      <c r="G3157" s="530" t="s">
        <v>5678</v>
      </c>
      <c r="I3157" s="534" t="s">
        <v>11517</v>
      </c>
      <c r="J3157" t="s">
        <v>5679</v>
      </c>
    </row>
    <row r="3158" spans="1:10" customFormat="1" ht="38.25" x14ac:dyDescent="0.2">
      <c r="A3158" s="529" t="s">
        <v>11520</v>
      </c>
      <c r="B3158" s="530" t="s">
        <v>5681</v>
      </c>
      <c r="C3158" s="529" t="s">
        <v>5597</v>
      </c>
      <c r="D3158" s="581">
        <v>2.76</v>
      </c>
      <c r="F3158" s="581">
        <v>2.76</v>
      </c>
      <c r="G3158" s="530" t="s">
        <v>5681</v>
      </c>
      <c r="I3158" s="534" t="s">
        <v>11519</v>
      </c>
      <c r="J3158" t="s">
        <v>5682</v>
      </c>
    </row>
    <row r="3159" spans="1:10" customFormat="1" ht="38.25" x14ac:dyDescent="0.2">
      <c r="A3159" s="529" t="s">
        <v>11522</v>
      </c>
      <c r="B3159" s="530" t="s">
        <v>5684</v>
      </c>
      <c r="C3159" s="529" t="s">
        <v>5597</v>
      </c>
      <c r="D3159" s="581">
        <v>2.98</v>
      </c>
      <c r="F3159" s="581">
        <v>2.98</v>
      </c>
      <c r="G3159" s="530" t="s">
        <v>5684</v>
      </c>
      <c r="I3159" s="534" t="s">
        <v>11521</v>
      </c>
      <c r="J3159" t="s">
        <v>5685</v>
      </c>
    </row>
    <row r="3160" spans="1:10" customFormat="1" ht="38.25" x14ac:dyDescent="0.2">
      <c r="A3160" s="529" t="s">
        <v>11524</v>
      </c>
      <c r="B3160" s="530" t="s">
        <v>5687</v>
      </c>
      <c r="C3160" s="529" t="s">
        <v>5597</v>
      </c>
      <c r="D3160" s="581">
        <v>5.74</v>
      </c>
      <c r="F3160" s="581">
        <v>5.74</v>
      </c>
      <c r="G3160" s="530" t="s">
        <v>5687</v>
      </c>
      <c r="I3160" s="534" t="s">
        <v>11523</v>
      </c>
      <c r="J3160" t="s">
        <v>5688</v>
      </c>
    </row>
    <row r="3161" spans="1:10" customFormat="1" ht="38.25" x14ac:dyDescent="0.2">
      <c r="A3161" s="529" t="s">
        <v>11526</v>
      </c>
      <c r="B3161" s="530" t="s">
        <v>5690</v>
      </c>
      <c r="C3161" s="529" t="s">
        <v>5597</v>
      </c>
      <c r="D3161" s="581">
        <v>6.1</v>
      </c>
      <c r="F3161" s="581">
        <v>6.1</v>
      </c>
      <c r="G3161" s="530" t="s">
        <v>5690</v>
      </c>
      <c r="I3161" s="534" t="s">
        <v>11525</v>
      </c>
      <c r="J3161" t="s">
        <v>5691</v>
      </c>
    </row>
    <row r="3162" spans="1:10" customFormat="1" ht="38.25" x14ac:dyDescent="0.2">
      <c r="A3162" s="529" t="s">
        <v>11528</v>
      </c>
      <c r="B3162" s="530" t="s">
        <v>5693</v>
      </c>
      <c r="C3162" s="529" t="s">
        <v>5597</v>
      </c>
      <c r="D3162" s="581">
        <v>9.48</v>
      </c>
      <c r="F3162" s="581">
        <v>9.48</v>
      </c>
      <c r="G3162" s="530" t="s">
        <v>5693</v>
      </c>
      <c r="I3162" s="534" t="s">
        <v>11527</v>
      </c>
      <c r="J3162" t="s">
        <v>5694</v>
      </c>
    </row>
    <row r="3163" spans="1:10" customFormat="1" ht="38.25" x14ac:dyDescent="0.2">
      <c r="A3163" s="529" t="s">
        <v>11530</v>
      </c>
      <c r="B3163" s="530" t="s">
        <v>5696</v>
      </c>
      <c r="C3163" s="529" t="s">
        <v>5597</v>
      </c>
      <c r="D3163" s="581">
        <v>9.84</v>
      </c>
      <c r="F3163" s="581">
        <v>9.84</v>
      </c>
      <c r="G3163" s="530" t="s">
        <v>5696</v>
      </c>
      <c r="I3163" s="534" t="s">
        <v>11529</v>
      </c>
      <c r="J3163" t="s">
        <v>5697</v>
      </c>
    </row>
    <row r="3164" spans="1:10" customFormat="1" ht="38.25" x14ac:dyDescent="0.2">
      <c r="A3164" s="529" t="s">
        <v>11532</v>
      </c>
      <c r="B3164" s="530" t="s">
        <v>5699</v>
      </c>
      <c r="C3164" s="529" t="s">
        <v>5597</v>
      </c>
      <c r="D3164" s="581">
        <v>14.85</v>
      </c>
      <c r="F3164" s="581">
        <v>14.85</v>
      </c>
      <c r="G3164" s="530" t="s">
        <v>5699</v>
      </c>
      <c r="I3164" s="534" t="s">
        <v>12647</v>
      </c>
      <c r="J3164" t="s">
        <v>5700</v>
      </c>
    </row>
    <row r="3165" spans="1:10" customFormat="1" ht="38.25" x14ac:dyDescent="0.2">
      <c r="A3165" s="529" t="s">
        <v>11534</v>
      </c>
      <c r="B3165" s="530" t="s">
        <v>5702</v>
      </c>
      <c r="C3165" s="529" t="s">
        <v>5597</v>
      </c>
      <c r="D3165" s="581">
        <v>15.3</v>
      </c>
      <c r="F3165" s="581">
        <v>15.3</v>
      </c>
      <c r="G3165" s="530" t="s">
        <v>5702</v>
      </c>
      <c r="I3165" s="534" t="s">
        <v>11533</v>
      </c>
      <c r="J3165" t="s">
        <v>5703</v>
      </c>
    </row>
    <row r="3166" spans="1:10" customFormat="1" ht="38.25" x14ac:dyDescent="0.2">
      <c r="A3166" s="529" t="s">
        <v>11536</v>
      </c>
      <c r="B3166" s="530" t="s">
        <v>5705</v>
      </c>
      <c r="C3166" s="529" t="s">
        <v>5597</v>
      </c>
      <c r="D3166" s="581">
        <v>21.8</v>
      </c>
      <c r="F3166" s="581">
        <v>21.8</v>
      </c>
      <c r="G3166" s="530" t="s">
        <v>5705</v>
      </c>
      <c r="I3166" s="534" t="s">
        <v>11535</v>
      </c>
      <c r="J3166" t="s">
        <v>5706</v>
      </c>
    </row>
    <row r="3167" spans="1:10" customFormat="1" ht="38.25" x14ac:dyDescent="0.2">
      <c r="A3167" s="529" t="s">
        <v>11538</v>
      </c>
      <c r="B3167" s="530" t="s">
        <v>5708</v>
      </c>
      <c r="C3167" s="529" t="s">
        <v>5597</v>
      </c>
      <c r="D3167" s="581">
        <v>22.4</v>
      </c>
      <c r="F3167" s="581">
        <v>22.4</v>
      </c>
      <c r="G3167" s="530" t="s">
        <v>5708</v>
      </c>
      <c r="I3167" s="534" t="s">
        <v>11537</v>
      </c>
      <c r="J3167" t="s">
        <v>5709</v>
      </c>
    </row>
    <row r="3168" spans="1:10" customFormat="1" ht="38.25" x14ac:dyDescent="0.2">
      <c r="A3168" s="529" t="s">
        <v>11540</v>
      </c>
      <c r="B3168" s="530" t="s">
        <v>5711</v>
      </c>
      <c r="C3168" s="529" t="s">
        <v>5597</v>
      </c>
      <c r="D3168" s="581">
        <v>28.9</v>
      </c>
      <c r="F3168" s="581">
        <v>28.9</v>
      </c>
      <c r="G3168" s="530" t="s">
        <v>5711</v>
      </c>
      <c r="I3168" s="534" t="s">
        <v>11539</v>
      </c>
      <c r="J3168" t="s">
        <v>5712</v>
      </c>
    </row>
    <row r="3169" spans="1:10" customFormat="1" ht="38.25" x14ac:dyDescent="0.2">
      <c r="A3169" s="529" t="s">
        <v>11542</v>
      </c>
      <c r="B3169" s="530" t="s">
        <v>5714</v>
      </c>
      <c r="C3169" s="529" t="s">
        <v>5597</v>
      </c>
      <c r="D3169" s="581">
        <v>29.7</v>
      </c>
      <c r="F3169" s="581">
        <v>29.7</v>
      </c>
      <c r="G3169" s="530" t="s">
        <v>5714</v>
      </c>
      <c r="I3169" s="534" t="s">
        <v>11541</v>
      </c>
      <c r="J3169" t="s">
        <v>5715</v>
      </c>
    </row>
    <row r="3170" spans="1:10" customFormat="1" ht="38.25" x14ac:dyDescent="0.2">
      <c r="A3170" s="529" t="s">
        <v>11544</v>
      </c>
      <c r="B3170" s="530" t="s">
        <v>5717</v>
      </c>
      <c r="C3170" s="529" t="s">
        <v>5597</v>
      </c>
      <c r="D3170" s="581">
        <v>41.5</v>
      </c>
      <c r="F3170" s="581">
        <v>41.5</v>
      </c>
      <c r="G3170" s="530" t="s">
        <v>5717</v>
      </c>
      <c r="I3170" s="534" t="s">
        <v>11543</v>
      </c>
      <c r="J3170" t="s">
        <v>5718</v>
      </c>
    </row>
    <row r="3171" spans="1:10" customFormat="1" ht="38.25" x14ac:dyDescent="0.2">
      <c r="A3171" s="529" t="s">
        <v>11546</v>
      </c>
      <c r="B3171" s="530" t="s">
        <v>5720</v>
      </c>
      <c r="C3171" s="529" t="s">
        <v>5597</v>
      </c>
      <c r="D3171" s="581">
        <v>42.2</v>
      </c>
      <c r="F3171" s="581">
        <v>42.2</v>
      </c>
      <c r="G3171" s="530" t="s">
        <v>5720</v>
      </c>
      <c r="I3171" s="534" t="s">
        <v>11545</v>
      </c>
      <c r="J3171" t="s">
        <v>5721</v>
      </c>
    </row>
    <row r="3172" spans="1:10" customFormat="1" ht="38.25" x14ac:dyDescent="0.2">
      <c r="A3172" s="529" t="s">
        <v>11548</v>
      </c>
      <c r="B3172" s="530" t="s">
        <v>5723</v>
      </c>
      <c r="C3172" s="529" t="s">
        <v>5597</v>
      </c>
      <c r="D3172" s="581">
        <v>69.2</v>
      </c>
      <c r="F3172" s="581">
        <v>69.2</v>
      </c>
      <c r="G3172" s="530" t="s">
        <v>5723</v>
      </c>
      <c r="I3172" s="534" t="s">
        <v>11547</v>
      </c>
      <c r="J3172" t="s">
        <v>5724</v>
      </c>
    </row>
    <row r="3173" spans="1:10" customFormat="1" ht="38.25" x14ac:dyDescent="0.2">
      <c r="A3173" s="529" t="s">
        <v>11549</v>
      </c>
      <c r="B3173" s="530" t="s">
        <v>5726</v>
      </c>
      <c r="C3173" s="529" t="s">
        <v>5597</v>
      </c>
      <c r="D3173" s="581">
        <v>70.3</v>
      </c>
      <c r="F3173" s="581">
        <v>70.3</v>
      </c>
      <c r="G3173" s="530" t="s">
        <v>5726</v>
      </c>
      <c r="I3173" s="534" t="s">
        <v>11531</v>
      </c>
      <c r="J3173" t="s">
        <v>5727</v>
      </c>
    </row>
    <row r="3174" spans="1:10" customFormat="1" ht="38.25" x14ac:dyDescent="0.2">
      <c r="A3174" s="529" t="s">
        <v>11551</v>
      </c>
      <c r="B3174" s="530" t="s">
        <v>5729</v>
      </c>
      <c r="C3174" s="529" t="s">
        <v>5597</v>
      </c>
      <c r="D3174" s="581">
        <v>102.5</v>
      </c>
      <c r="F3174" s="581">
        <v>102.5</v>
      </c>
      <c r="G3174" s="530" t="s">
        <v>5729</v>
      </c>
      <c r="I3174" s="534" t="s">
        <v>11550</v>
      </c>
      <c r="J3174" t="s">
        <v>5730</v>
      </c>
    </row>
    <row r="3175" spans="1:10" customFormat="1" ht="38.25" x14ac:dyDescent="0.2">
      <c r="A3175" s="529" t="s">
        <v>11553</v>
      </c>
      <c r="B3175" s="530" t="s">
        <v>5732</v>
      </c>
      <c r="C3175" s="529" t="s">
        <v>5597</v>
      </c>
      <c r="D3175" s="581">
        <v>105.8</v>
      </c>
      <c r="F3175" s="581">
        <v>105.8</v>
      </c>
      <c r="G3175" s="530" t="s">
        <v>5732</v>
      </c>
      <c r="I3175" s="534" t="s">
        <v>11552</v>
      </c>
      <c r="J3175" t="s">
        <v>5733</v>
      </c>
    </row>
    <row r="3176" spans="1:10" customFormat="1" ht="89.25" x14ac:dyDescent="0.2">
      <c r="A3176" s="529" t="s">
        <v>11556</v>
      </c>
      <c r="B3176" s="530" t="s">
        <v>5738</v>
      </c>
      <c r="C3176" s="529" t="s">
        <v>8171</v>
      </c>
      <c r="D3176" s="581">
        <v>33</v>
      </c>
      <c r="F3176" s="581">
        <v>33</v>
      </c>
      <c r="G3176" s="580" t="s">
        <v>11555</v>
      </c>
      <c r="I3176" s="534" t="s">
        <v>11554</v>
      </c>
      <c r="J3176" t="s">
        <v>5740</v>
      </c>
    </row>
    <row r="3177" spans="1:10" customFormat="1" ht="89.25" x14ac:dyDescent="0.2">
      <c r="A3177" s="529" t="s">
        <v>11559</v>
      </c>
      <c r="B3177" s="530" t="s">
        <v>11558</v>
      </c>
      <c r="C3177" s="529" t="s">
        <v>8171</v>
      </c>
      <c r="D3177" s="581">
        <v>69.3</v>
      </c>
      <c r="F3177" s="581">
        <v>69.3</v>
      </c>
      <c r="G3177" s="580" t="s">
        <v>11555</v>
      </c>
      <c r="I3177" s="534" t="s">
        <v>11557</v>
      </c>
      <c r="J3177" t="s">
        <v>5743</v>
      </c>
    </row>
    <row r="3178" spans="1:10" customFormat="1" ht="89.25" x14ac:dyDescent="0.2">
      <c r="A3178" s="529" t="s">
        <v>11562</v>
      </c>
      <c r="B3178" s="530" t="s">
        <v>11561</v>
      </c>
      <c r="C3178" s="529" t="s">
        <v>8171</v>
      </c>
      <c r="D3178" s="581">
        <v>118.8</v>
      </c>
      <c r="F3178" s="581">
        <v>118.8</v>
      </c>
      <c r="G3178" s="580" t="s">
        <v>11555</v>
      </c>
      <c r="I3178" s="534" t="s">
        <v>11560</v>
      </c>
      <c r="J3178" t="s">
        <v>5746</v>
      </c>
    </row>
    <row r="3179" spans="1:10" customFormat="1" ht="89.25" x14ac:dyDescent="0.2">
      <c r="A3179" s="529" t="s">
        <v>11565</v>
      </c>
      <c r="B3179" s="530" t="s">
        <v>11564</v>
      </c>
      <c r="C3179" s="529" t="s">
        <v>8171</v>
      </c>
      <c r="D3179" s="581">
        <v>204.6</v>
      </c>
      <c r="F3179" s="581">
        <v>204.6</v>
      </c>
      <c r="G3179" s="580" t="s">
        <v>11555</v>
      </c>
      <c r="I3179" s="534" t="s">
        <v>11563</v>
      </c>
      <c r="J3179" t="s">
        <v>5749</v>
      </c>
    </row>
    <row r="3180" spans="1:10" customFormat="1" ht="89.25" x14ac:dyDescent="0.2">
      <c r="A3180" s="529" t="s">
        <v>11567</v>
      </c>
      <c r="B3180" s="530" t="s">
        <v>5751</v>
      </c>
      <c r="C3180" s="529" t="s">
        <v>276</v>
      </c>
      <c r="D3180" s="581">
        <v>272.25</v>
      </c>
      <c r="F3180" s="581">
        <v>272.25</v>
      </c>
      <c r="G3180" s="580" t="s">
        <v>11555</v>
      </c>
      <c r="I3180" s="534" t="s">
        <v>11566</v>
      </c>
      <c r="J3180" t="s">
        <v>5752</v>
      </c>
    </row>
    <row r="3181" spans="1:10" customFormat="1" ht="89.25" x14ac:dyDescent="0.2">
      <c r="A3181" s="529" t="s">
        <v>11570</v>
      </c>
      <c r="B3181" s="530" t="s">
        <v>11569</v>
      </c>
      <c r="C3181" s="529" t="s">
        <v>276</v>
      </c>
      <c r="D3181" s="581">
        <v>224.4</v>
      </c>
      <c r="F3181" s="581">
        <v>224.4</v>
      </c>
      <c r="G3181" s="580" t="s">
        <v>11555</v>
      </c>
      <c r="I3181" s="534" t="s">
        <v>11568</v>
      </c>
      <c r="J3181" t="s">
        <v>5755</v>
      </c>
    </row>
    <row r="3182" spans="1:10" customFormat="1" ht="89.25" x14ac:dyDescent="0.2">
      <c r="A3182" s="529" t="s">
        <v>11572</v>
      </c>
      <c r="B3182" s="530" t="s">
        <v>5757</v>
      </c>
      <c r="C3182" s="529" t="s">
        <v>276</v>
      </c>
      <c r="D3182" s="581">
        <v>188.1</v>
      </c>
      <c r="F3182" s="581">
        <v>188.1</v>
      </c>
      <c r="G3182" s="580" t="s">
        <v>11555</v>
      </c>
      <c r="I3182" s="534" t="s">
        <v>11571</v>
      </c>
      <c r="J3182" t="s">
        <v>5758</v>
      </c>
    </row>
    <row r="3183" spans="1:10" customFormat="1" ht="89.25" x14ac:dyDescent="0.2">
      <c r="A3183" s="529" t="s">
        <v>11575</v>
      </c>
      <c r="B3183" s="530" t="s">
        <v>5760</v>
      </c>
      <c r="C3183" s="529" t="s">
        <v>8171</v>
      </c>
      <c r="D3183" s="581">
        <v>44.55</v>
      </c>
      <c r="F3183" s="581">
        <v>44.55</v>
      </c>
      <c r="G3183" s="580" t="s">
        <v>11574</v>
      </c>
      <c r="I3183" s="534" t="s">
        <v>11573</v>
      </c>
      <c r="J3183" t="s">
        <v>5761</v>
      </c>
    </row>
    <row r="3184" spans="1:10" customFormat="1" ht="89.25" x14ac:dyDescent="0.2">
      <c r="A3184" s="529" t="s">
        <v>11578</v>
      </c>
      <c r="B3184" s="530" t="s">
        <v>11577</v>
      </c>
      <c r="C3184" s="529" t="s">
        <v>8171</v>
      </c>
      <c r="D3184" s="581">
        <v>75.900000000000006</v>
      </c>
      <c r="F3184" s="581">
        <v>75.900000000000006</v>
      </c>
      <c r="G3184" s="580" t="s">
        <v>11574</v>
      </c>
      <c r="I3184" s="534" t="s">
        <v>11576</v>
      </c>
      <c r="J3184" t="s">
        <v>5764</v>
      </c>
    </row>
    <row r="3185" spans="1:10" customFormat="1" ht="89.25" x14ac:dyDescent="0.2">
      <c r="A3185" s="529" t="s">
        <v>11581</v>
      </c>
      <c r="B3185" s="530" t="s">
        <v>11580</v>
      </c>
      <c r="C3185" s="529" t="s">
        <v>8171</v>
      </c>
      <c r="D3185" s="581">
        <v>132</v>
      </c>
      <c r="F3185" s="581">
        <v>132</v>
      </c>
      <c r="G3185" s="580" t="s">
        <v>11574</v>
      </c>
      <c r="I3185" s="534" t="s">
        <v>11579</v>
      </c>
      <c r="J3185" t="s">
        <v>5767</v>
      </c>
    </row>
    <row r="3186" spans="1:10" customFormat="1" ht="89.25" x14ac:dyDescent="0.2">
      <c r="A3186" s="529" t="s">
        <v>11584</v>
      </c>
      <c r="B3186" s="530" t="s">
        <v>11583</v>
      </c>
      <c r="C3186" s="529" t="s">
        <v>8171</v>
      </c>
      <c r="D3186" s="581">
        <v>242.55</v>
      </c>
      <c r="F3186" s="581">
        <v>242.55</v>
      </c>
      <c r="G3186" s="580" t="s">
        <v>11574</v>
      </c>
      <c r="I3186" s="534" t="s">
        <v>11582</v>
      </c>
      <c r="J3186" t="s">
        <v>5770</v>
      </c>
    </row>
    <row r="3187" spans="1:10" customFormat="1" ht="89.25" x14ac:dyDescent="0.2">
      <c r="A3187" s="529" t="s">
        <v>11586</v>
      </c>
      <c r="B3187" s="530" t="s">
        <v>5772</v>
      </c>
      <c r="C3187" s="529" t="s">
        <v>276</v>
      </c>
      <c r="D3187" s="581">
        <v>323.39999999999998</v>
      </c>
      <c r="F3187" s="581">
        <v>323.39999999999998</v>
      </c>
      <c r="G3187" s="580" t="s">
        <v>11574</v>
      </c>
      <c r="I3187" s="534" t="s">
        <v>11585</v>
      </c>
      <c r="J3187" t="s">
        <v>5773</v>
      </c>
    </row>
    <row r="3188" spans="1:10" customFormat="1" ht="89.25" x14ac:dyDescent="0.2">
      <c r="A3188" s="529" t="s">
        <v>11589</v>
      </c>
      <c r="B3188" s="530" t="s">
        <v>11588</v>
      </c>
      <c r="C3188" s="529" t="s">
        <v>276</v>
      </c>
      <c r="D3188" s="581">
        <v>283.8</v>
      </c>
      <c r="F3188" s="581">
        <v>283.8</v>
      </c>
      <c r="G3188" s="580" t="s">
        <v>11574</v>
      </c>
      <c r="I3188" s="534" t="s">
        <v>11587</v>
      </c>
      <c r="J3188" t="s">
        <v>5776</v>
      </c>
    </row>
    <row r="3189" spans="1:10" customFormat="1" ht="89.25" x14ac:dyDescent="0.2">
      <c r="A3189" s="529" t="s">
        <v>11591</v>
      </c>
      <c r="B3189" s="530" t="s">
        <v>5778</v>
      </c>
      <c r="C3189" s="529" t="s">
        <v>276</v>
      </c>
      <c r="D3189" s="581">
        <v>237.6</v>
      </c>
      <c r="F3189" s="581">
        <v>237.6</v>
      </c>
      <c r="G3189" s="580" t="s">
        <v>11574</v>
      </c>
      <c r="I3189" s="534" t="s">
        <v>11590</v>
      </c>
      <c r="J3189" t="s">
        <v>5779</v>
      </c>
    </row>
    <row r="3190" spans="1:10" customFormat="1" ht="114.75" x14ac:dyDescent="0.2">
      <c r="A3190" s="529" t="s">
        <v>11595</v>
      </c>
      <c r="B3190" s="530" t="s">
        <v>11593</v>
      </c>
      <c r="C3190" s="529" t="s">
        <v>641</v>
      </c>
      <c r="D3190" s="581">
        <v>6.93</v>
      </c>
      <c r="F3190" s="581">
        <v>6.93</v>
      </c>
      <c r="G3190" s="580" t="s">
        <v>11594</v>
      </c>
      <c r="I3190" s="534" t="s">
        <v>11592</v>
      </c>
      <c r="J3190" t="s">
        <v>5783</v>
      </c>
    </row>
    <row r="3191" spans="1:10" customFormat="1" ht="114.75" x14ac:dyDescent="0.2">
      <c r="A3191" s="529" t="s">
        <v>11599</v>
      </c>
      <c r="B3191" s="530" t="s">
        <v>11597</v>
      </c>
      <c r="C3191" s="529" t="s">
        <v>641</v>
      </c>
      <c r="D3191" s="581">
        <v>14.52</v>
      </c>
      <c r="F3191" s="581">
        <v>14.52</v>
      </c>
      <c r="G3191" s="580" t="s">
        <v>11598</v>
      </c>
      <c r="I3191" s="534" t="s">
        <v>11596</v>
      </c>
      <c r="J3191" t="s">
        <v>5786</v>
      </c>
    </row>
    <row r="3192" spans="1:10" customFormat="1" ht="114.75" x14ac:dyDescent="0.2">
      <c r="A3192" s="529" t="s">
        <v>11602</v>
      </c>
      <c r="B3192" s="530" t="s">
        <v>11601</v>
      </c>
      <c r="C3192" s="529" t="s">
        <v>641</v>
      </c>
      <c r="D3192" s="581">
        <v>21.78</v>
      </c>
      <c r="F3192" s="581">
        <v>21.78</v>
      </c>
      <c r="G3192" s="580" t="s">
        <v>11598</v>
      </c>
      <c r="I3192" s="534" t="s">
        <v>11600</v>
      </c>
      <c r="J3192" t="s">
        <v>5789</v>
      </c>
    </row>
    <row r="3193" spans="1:10" customFormat="1" ht="114.75" x14ac:dyDescent="0.2">
      <c r="A3193" s="529" t="s">
        <v>11605</v>
      </c>
      <c r="B3193" s="530" t="s">
        <v>11604</v>
      </c>
      <c r="C3193" s="529" t="s">
        <v>641</v>
      </c>
      <c r="D3193" s="581">
        <v>29.04</v>
      </c>
      <c r="F3193" s="581">
        <v>29.04</v>
      </c>
      <c r="G3193" s="580" t="s">
        <v>11598</v>
      </c>
      <c r="I3193" s="534" t="s">
        <v>11603</v>
      </c>
      <c r="J3193" t="s">
        <v>5792</v>
      </c>
    </row>
    <row r="3194" spans="1:10" customFormat="1" ht="114.75" x14ac:dyDescent="0.2">
      <c r="A3194" s="529" t="s">
        <v>11608</v>
      </c>
      <c r="B3194" s="530" t="s">
        <v>11607</v>
      </c>
      <c r="C3194" s="529" t="s">
        <v>641</v>
      </c>
      <c r="D3194" s="581">
        <v>36.299999999999997</v>
      </c>
      <c r="F3194" s="581">
        <v>36.299999999999997</v>
      </c>
      <c r="G3194" s="580" t="s">
        <v>11598</v>
      </c>
      <c r="I3194" s="534" t="s">
        <v>11606</v>
      </c>
      <c r="J3194" t="s">
        <v>5795</v>
      </c>
    </row>
    <row r="3195" spans="1:10" customFormat="1" ht="114.75" x14ac:dyDescent="0.2">
      <c r="A3195" s="529" t="s">
        <v>11611</v>
      </c>
      <c r="B3195" s="530" t="s">
        <v>11610</v>
      </c>
      <c r="C3195" s="529" t="s">
        <v>641</v>
      </c>
      <c r="D3195" s="581">
        <v>43.56</v>
      </c>
      <c r="F3195" s="581">
        <v>43.56</v>
      </c>
      <c r="G3195" s="580" t="s">
        <v>11598</v>
      </c>
      <c r="I3195" s="534" t="s">
        <v>11609</v>
      </c>
      <c r="J3195" t="s">
        <v>5798</v>
      </c>
    </row>
    <row r="3196" spans="1:10" customFormat="1" ht="114.75" x14ac:dyDescent="0.2">
      <c r="A3196" s="529" t="s">
        <v>11614</v>
      </c>
      <c r="B3196" s="530" t="s">
        <v>11613</v>
      </c>
      <c r="C3196" s="529" t="s">
        <v>641</v>
      </c>
      <c r="D3196" s="581">
        <v>3.63</v>
      </c>
      <c r="F3196" s="581">
        <v>3.63</v>
      </c>
      <c r="G3196" s="580" t="s">
        <v>11598</v>
      </c>
      <c r="I3196" s="534" t="s">
        <v>11612</v>
      </c>
      <c r="J3196" t="s">
        <v>5801</v>
      </c>
    </row>
    <row r="3197" spans="1:10" customFormat="1" ht="114.75" x14ac:dyDescent="0.2">
      <c r="A3197" s="529" t="s">
        <v>11617</v>
      </c>
      <c r="B3197" s="530" t="s">
        <v>11616</v>
      </c>
      <c r="C3197" s="529" t="s">
        <v>641</v>
      </c>
      <c r="D3197" s="581">
        <v>6.93</v>
      </c>
      <c r="F3197" s="581">
        <v>6.93</v>
      </c>
      <c r="G3197" s="580" t="s">
        <v>11598</v>
      </c>
      <c r="I3197" s="534" t="s">
        <v>11615</v>
      </c>
      <c r="J3197" t="s">
        <v>5804</v>
      </c>
    </row>
    <row r="3198" spans="1:10" customFormat="1" ht="114.75" x14ac:dyDescent="0.2">
      <c r="A3198" s="529" t="s">
        <v>11620</v>
      </c>
      <c r="B3198" s="530" t="s">
        <v>11619</v>
      </c>
      <c r="C3198" s="529" t="s">
        <v>641</v>
      </c>
      <c r="D3198" s="581">
        <v>10.56</v>
      </c>
      <c r="F3198" s="581">
        <v>10.56</v>
      </c>
      <c r="G3198" s="580" t="s">
        <v>11598</v>
      </c>
      <c r="I3198" s="534" t="s">
        <v>11618</v>
      </c>
      <c r="J3198" t="s">
        <v>5807</v>
      </c>
    </row>
    <row r="3199" spans="1:10" customFormat="1" ht="114.75" x14ac:dyDescent="0.2">
      <c r="A3199" s="529" t="s">
        <v>11623</v>
      </c>
      <c r="B3199" s="530" t="s">
        <v>11622</v>
      </c>
      <c r="C3199" s="529" t="s">
        <v>641</v>
      </c>
      <c r="D3199" s="581">
        <v>14.52</v>
      </c>
      <c r="F3199" s="581">
        <v>14.52</v>
      </c>
      <c r="G3199" s="580" t="s">
        <v>11598</v>
      </c>
      <c r="I3199" s="534" t="s">
        <v>11621</v>
      </c>
      <c r="J3199" t="s">
        <v>5810</v>
      </c>
    </row>
    <row r="3200" spans="1:10" customFormat="1" ht="114.75" x14ac:dyDescent="0.2">
      <c r="A3200" s="529" t="s">
        <v>11626</v>
      </c>
      <c r="B3200" s="530" t="s">
        <v>11625</v>
      </c>
      <c r="C3200" s="529" t="s">
        <v>641</v>
      </c>
      <c r="D3200" s="581">
        <v>18.149999999999999</v>
      </c>
      <c r="F3200" s="581">
        <v>18.149999999999999</v>
      </c>
      <c r="G3200" s="580" t="s">
        <v>11598</v>
      </c>
      <c r="I3200" s="534" t="s">
        <v>11624</v>
      </c>
      <c r="J3200" t="s">
        <v>5813</v>
      </c>
    </row>
    <row r="3201" spans="1:10" customFormat="1" ht="114.75" x14ac:dyDescent="0.2">
      <c r="A3201" s="529" t="s">
        <v>11629</v>
      </c>
      <c r="B3201" s="530" t="s">
        <v>11628</v>
      </c>
      <c r="C3201" s="529" t="s">
        <v>641</v>
      </c>
      <c r="D3201" s="581">
        <v>21.78</v>
      </c>
      <c r="F3201" s="581">
        <v>21.78</v>
      </c>
      <c r="G3201" s="580" t="s">
        <v>11598</v>
      </c>
      <c r="I3201" s="534" t="s">
        <v>11627</v>
      </c>
      <c r="J3201" t="s">
        <v>5816</v>
      </c>
    </row>
    <row r="3202" spans="1:10" customFormat="1" ht="63.75" x14ac:dyDescent="0.2">
      <c r="A3202" s="529" t="s">
        <v>11632</v>
      </c>
      <c r="B3202" s="530" t="s">
        <v>5818</v>
      </c>
      <c r="C3202" s="529" t="s">
        <v>8171</v>
      </c>
      <c r="D3202" s="581">
        <v>478.5</v>
      </c>
      <c r="F3202" s="581">
        <v>478.5</v>
      </c>
      <c r="G3202" s="580" t="s">
        <v>11631</v>
      </c>
      <c r="I3202" s="534" t="s">
        <v>11630</v>
      </c>
      <c r="J3202" t="s">
        <v>5820</v>
      </c>
    </row>
    <row r="3203" spans="1:10" customFormat="1" ht="76.5" x14ac:dyDescent="0.2">
      <c r="A3203" s="529" t="s">
        <v>11635</v>
      </c>
      <c r="B3203" s="530" t="s">
        <v>5822</v>
      </c>
      <c r="C3203" s="529" t="s">
        <v>276</v>
      </c>
      <c r="D3203" s="581">
        <v>264</v>
      </c>
      <c r="F3203" s="581">
        <v>264</v>
      </c>
      <c r="G3203" s="580" t="s">
        <v>11634</v>
      </c>
      <c r="I3203" s="534" t="s">
        <v>11633</v>
      </c>
      <c r="J3203" t="s">
        <v>5824</v>
      </c>
    </row>
    <row r="3204" spans="1:10" customFormat="1" ht="63.75" x14ac:dyDescent="0.2">
      <c r="A3204" s="529" t="s">
        <v>11639</v>
      </c>
      <c r="B3204" s="530" t="s">
        <v>11637</v>
      </c>
      <c r="C3204" s="529" t="s">
        <v>8171</v>
      </c>
      <c r="D3204" s="581">
        <v>643.5</v>
      </c>
      <c r="F3204" s="581">
        <v>643.5</v>
      </c>
      <c r="G3204" s="580" t="s">
        <v>11638</v>
      </c>
      <c r="I3204" s="534" t="s">
        <v>11636</v>
      </c>
      <c r="J3204" t="s">
        <v>5828</v>
      </c>
    </row>
    <row r="3205" spans="1:10" customFormat="1" ht="63.75" x14ac:dyDescent="0.2">
      <c r="A3205" s="529" t="s">
        <v>11642</v>
      </c>
      <c r="B3205" s="530" t="s">
        <v>5830</v>
      </c>
      <c r="C3205" s="529" t="s">
        <v>8171</v>
      </c>
      <c r="D3205" s="581">
        <v>561</v>
      </c>
      <c r="F3205" s="581">
        <v>561</v>
      </c>
      <c r="G3205" s="580" t="s">
        <v>11641</v>
      </c>
      <c r="I3205" s="534" t="s">
        <v>11640</v>
      </c>
      <c r="J3205" t="s">
        <v>5831</v>
      </c>
    </row>
    <row r="3206" spans="1:10" customFormat="1" ht="63.75" x14ac:dyDescent="0.2">
      <c r="A3206" s="529" t="s">
        <v>11646</v>
      </c>
      <c r="B3206" s="530" t="s">
        <v>11644</v>
      </c>
      <c r="C3206" s="529" t="s">
        <v>8171</v>
      </c>
      <c r="D3206" s="581">
        <v>726</v>
      </c>
      <c r="F3206" s="581">
        <v>726</v>
      </c>
      <c r="G3206" s="580" t="s">
        <v>11645</v>
      </c>
      <c r="I3206" s="534" t="s">
        <v>11643</v>
      </c>
      <c r="J3206" t="s">
        <v>5834</v>
      </c>
    </row>
    <row r="3207" spans="1:10" customFormat="1" ht="76.5" x14ac:dyDescent="0.2">
      <c r="A3207" s="529" t="s">
        <v>11649</v>
      </c>
      <c r="B3207" s="530" t="s">
        <v>5836</v>
      </c>
      <c r="C3207" s="529" t="s">
        <v>276</v>
      </c>
      <c r="D3207" s="581">
        <v>323.39999999999998</v>
      </c>
      <c r="F3207" s="581">
        <v>323.39999999999998</v>
      </c>
      <c r="G3207" s="580" t="s">
        <v>11648</v>
      </c>
      <c r="I3207" s="534" t="s">
        <v>11647</v>
      </c>
      <c r="J3207" t="s">
        <v>5837</v>
      </c>
    </row>
    <row r="3208" spans="1:10" customFormat="1" ht="25.5" x14ac:dyDescent="0.2">
      <c r="A3208" s="529" t="s">
        <v>11651</v>
      </c>
      <c r="B3208" s="530" t="s">
        <v>5839</v>
      </c>
      <c r="C3208" s="529" t="s">
        <v>8171</v>
      </c>
      <c r="D3208" s="581">
        <v>59.4</v>
      </c>
      <c r="F3208" s="581">
        <v>59.4</v>
      </c>
      <c r="G3208" s="580" t="s">
        <v>5840</v>
      </c>
      <c r="I3208" s="534" t="s">
        <v>11650</v>
      </c>
      <c r="J3208" t="s">
        <v>5841</v>
      </c>
    </row>
    <row r="3209" spans="1:10" customFormat="1" ht="25.5" x14ac:dyDescent="0.2">
      <c r="A3209" s="529" t="s">
        <v>11653</v>
      </c>
      <c r="B3209" s="530" t="s">
        <v>5843</v>
      </c>
      <c r="C3209" s="529" t="s">
        <v>8171</v>
      </c>
      <c r="D3209" s="581">
        <v>79.2</v>
      </c>
      <c r="F3209" s="581">
        <v>79.2</v>
      </c>
      <c r="G3209" s="580" t="s">
        <v>5840</v>
      </c>
      <c r="I3209" s="534" t="s">
        <v>11652</v>
      </c>
      <c r="J3209" t="s">
        <v>5844</v>
      </c>
    </row>
    <row r="3210" spans="1:10" customFormat="1" ht="25.5" x14ac:dyDescent="0.2">
      <c r="A3210" s="529" t="s">
        <v>11655</v>
      </c>
      <c r="B3210" s="530" t="s">
        <v>5846</v>
      </c>
      <c r="C3210" s="529" t="s">
        <v>276</v>
      </c>
      <c r="D3210" s="581">
        <v>36.299999999999997</v>
      </c>
      <c r="F3210" s="581">
        <v>36.299999999999997</v>
      </c>
      <c r="G3210" s="580" t="s">
        <v>5840</v>
      </c>
      <c r="I3210" s="534" t="s">
        <v>11654</v>
      </c>
      <c r="J3210" t="s">
        <v>5847</v>
      </c>
    </row>
    <row r="3211" spans="1:10" customFormat="1" ht="38.25" x14ac:dyDescent="0.2">
      <c r="A3211" s="529" t="s">
        <v>11657</v>
      </c>
      <c r="B3211" s="530" t="s">
        <v>5849</v>
      </c>
      <c r="C3211" s="529" t="s">
        <v>276</v>
      </c>
      <c r="D3211" s="581">
        <v>627</v>
      </c>
      <c r="F3211" s="581">
        <v>627</v>
      </c>
      <c r="G3211" s="580" t="s">
        <v>5850</v>
      </c>
      <c r="I3211" s="534" t="s">
        <v>11656</v>
      </c>
      <c r="J3211" t="s">
        <v>5851</v>
      </c>
    </row>
    <row r="3212" spans="1:10" customFormat="1" ht="102" x14ac:dyDescent="0.2">
      <c r="A3212" s="529" t="s">
        <v>11661</v>
      </c>
      <c r="B3212" s="530" t="s">
        <v>11659</v>
      </c>
      <c r="C3212" s="529" t="s">
        <v>8171</v>
      </c>
      <c r="D3212" s="581">
        <v>39.6</v>
      </c>
      <c r="F3212" s="581">
        <v>39.6</v>
      </c>
      <c r="G3212" s="580" t="s">
        <v>11660</v>
      </c>
      <c r="I3212" s="534" t="s">
        <v>11658</v>
      </c>
      <c r="J3212" t="s">
        <v>5855</v>
      </c>
    </row>
    <row r="3213" spans="1:10" customFormat="1" ht="102" x14ac:dyDescent="0.2">
      <c r="A3213" s="529" t="s">
        <v>11664</v>
      </c>
      <c r="B3213" s="530" t="s">
        <v>11663</v>
      </c>
      <c r="C3213" s="529" t="s">
        <v>8171</v>
      </c>
      <c r="D3213" s="581">
        <v>59.4</v>
      </c>
      <c r="F3213" s="581">
        <v>59.4</v>
      </c>
      <c r="G3213" s="580" t="s">
        <v>11660</v>
      </c>
      <c r="I3213" s="534" t="s">
        <v>11662</v>
      </c>
      <c r="J3213" t="s">
        <v>5858</v>
      </c>
    </row>
    <row r="3214" spans="1:10" customFormat="1" ht="102" x14ac:dyDescent="0.2">
      <c r="A3214" s="529" t="s">
        <v>11667</v>
      </c>
      <c r="B3214" s="530" t="s">
        <v>11666</v>
      </c>
      <c r="C3214" s="529" t="s">
        <v>8171</v>
      </c>
      <c r="D3214" s="581">
        <v>102.3</v>
      </c>
      <c r="F3214" s="581">
        <v>102.3</v>
      </c>
      <c r="G3214" s="580" t="s">
        <v>11660</v>
      </c>
      <c r="I3214" s="534" t="s">
        <v>11665</v>
      </c>
      <c r="J3214" t="s">
        <v>5861</v>
      </c>
    </row>
    <row r="3215" spans="1:10" customFormat="1" ht="102" x14ac:dyDescent="0.2">
      <c r="A3215" s="529" t="s">
        <v>11670</v>
      </c>
      <c r="B3215" s="530" t="s">
        <v>11669</v>
      </c>
      <c r="C3215" s="529" t="s">
        <v>8171</v>
      </c>
      <c r="D3215" s="581">
        <v>161.69999999999999</v>
      </c>
      <c r="F3215" s="581">
        <v>161.69999999999999</v>
      </c>
      <c r="G3215" s="580" t="s">
        <v>11660</v>
      </c>
      <c r="I3215" s="534" t="s">
        <v>11668</v>
      </c>
      <c r="J3215" t="s">
        <v>5864</v>
      </c>
    </row>
    <row r="3216" spans="1:10" customFormat="1" ht="102" x14ac:dyDescent="0.2">
      <c r="A3216" s="529" t="s">
        <v>11673</v>
      </c>
      <c r="B3216" s="530" t="s">
        <v>11672</v>
      </c>
      <c r="C3216" s="529" t="s">
        <v>8171</v>
      </c>
      <c r="D3216" s="581">
        <v>217.8</v>
      </c>
      <c r="F3216" s="581">
        <v>217.8</v>
      </c>
      <c r="G3216" s="580" t="s">
        <v>11660</v>
      </c>
      <c r="I3216" s="534" t="s">
        <v>11671</v>
      </c>
      <c r="J3216" t="s">
        <v>5867</v>
      </c>
    </row>
    <row r="3217" spans="1:10" customFormat="1" ht="102" x14ac:dyDescent="0.2">
      <c r="A3217" s="529" t="s">
        <v>11677</v>
      </c>
      <c r="B3217" s="530" t="s">
        <v>11675</v>
      </c>
      <c r="C3217" s="529" t="s">
        <v>8171</v>
      </c>
      <c r="D3217" s="581">
        <v>33</v>
      </c>
      <c r="F3217" s="581">
        <v>33</v>
      </c>
      <c r="G3217" s="580" t="s">
        <v>11676</v>
      </c>
      <c r="I3217" s="534" t="s">
        <v>11674</v>
      </c>
      <c r="J3217" t="s">
        <v>5871</v>
      </c>
    </row>
    <row r="3218" spans="1:10" customFormat="1" ht="102" x14ac:dyDescent="0.2">
      <c r="A3218" s="529" t="s">
        <v>11680</v>
      </c>
      <c r="B3218" s="530" t="s">
        <v>11679</v>
      </c>
      <c r="C3218" s="529" t="s">
        <v>8171</v>
      </c>
      <c r="D3218" s="581">
        <v>39.6</v>
      </c>
      <c r="F3218" s="581">
        <v>39.6</v>
      </c>
      <c r="G3218" s="580" t="s">
        <v>11676</v>
      </c>
      <c r="I3218" s="534" t="s">
        <v>11678</v>
      </c>
      <c r="J3218" t="s">
        <v>5874</v>
      </c>
    </row>
    <row r="3219" spans="1:10" customFormat="1" ht="102" x14ac:dyDescent="0.2">
      <c r="A3219" s="529" t="s">
        <v>11683</v>
      </c>
      <c r="B3219" s="530" t="s">
        <v>11682</v>
      </c>
      <c r="C3219" s="529" t="s">
        <v>8171</v>
      </c>
      <c r="D3219" s="581">
        <v>52.8</v>
      </c>
      <c r="F3219" s="581">
        <v>52.8</v>
      </c>
      <c r="G3219" s="580" t="s">
        <v>11676</v>
      </c>
      <c r="I3219" s="534" t="s">
        <v>11681</v>
      </c>
      <c r="J3219" t="s">
        <v>5877</v>
      </c>
    </row>
    <row r="3220" spans="1:10" customFormat="1" ht="102" x14ac:dyDescent="0.2">
      <c r="A3220" s="529" t="s">
        <v>11686</v>
      </c>
      <c r="B3220" s="530" t="s">
        <v>11685</v>
      </c>
      <c r="C3220" s="529" t="s">
        <v>8171</v>
      </c>
      <c r="D3220" s="581">
        <v>59.4</v>
      </c>
      <c r="F3220" s="581">
        <v>59.4</v>
      </c>
      <c r="G3220" s="580" t="s">
        <v>11676</v>
      </c>
      <c r="I3220" s="534" t="s">
        <v>11684</v>
      </c>
      <c r="J3220" t="s">
        <v>5880</v>
      </c>
    </row>
    <row r="3221" spans="1:10" customFormat="1" ht="102" x14ac:dyDescent="0.2">
      <c r="A3221" s="529" t="s">
        <v>11689</v>
      </c>
      <c r="B3221" s="530" t="s">
        <v>11688</v>
      </c>
      <c r="C3221" s="529" t="s">
        <v>8171</v>
      </c>
      <c r="D3221" s="581">
        <v>74.25</v>
      </c>
      <c r="F3221" s="581">
        <v>74.25</v>
      </c>
      <c r="G3221" s="580" t="s">
        <v>11676</v>
      </c>
      <c r="I3221" s="534" t="s">
        <v>11687</v>
      </c>
      <c r="J3221" t="s">
        <v>5883</v>
      </c>
    </row>
    <row r="3222" spans="1:10" customFormat="1" ht="102" x14ac:dyDescent="0.2">
      <c r="A3222" s="529" t="s">
        <v>11692</v>
      </c>
      <c r="B3222" s="530" t="s">
        <v>11691</v>
      </c>
      <c r="C3222" s="529" t="s">
        <v>8171</v>
      </c>
      <c r="D3222" s="581">
        <v>89.1</v>
      </c>
      <c r="F3222" s="581">
        <v>89.1</v>
      </c>
      <c r="G3222" s="580" t="s">
        <v>11676</v>
      </c>
      <c r="I3222" s="534" t="s">
        <v>11690</v>
      </c>
      <c r="J3222" t="s">
        <v>5886</v>
      </c>
    </row>
    <row r="3223" spans="1:10" customFormat="1" ht="76.5" x14ac:dyDescent="0.2">
      <c r="A3223" s="529" t="s">
        <v>11695</v>
      </c>
      <c r="B3223" s="530" t="s">
        <v>5888</v>
      </c>
      <c r="C3223" s="529" t="s">
        <v>276</v>
      </c>
      <c r="D3223" s="581">
        <v>62.7</v>
      </c>
      <c r="F3223" s="581">
        <v>62.7</v>
      </c>
      <c r="G3223" s="580" t="s">
        <v>11694</v>
      </c>
      <c r="I3223" s="534" t="s">
        <v>11693</v>
      </c>
      <c r="J3223" t="s">
        <v>5890</v>
      </c>
    </row>
    <row r="3224" spans="1:10" customFormat="1" ht="89.25" x14ac:dyDescent="0.2">
      <c r="A3224" s="529" t="s">
        <v>11698</v>
      </c>
      <c r="B3224" s="530" t="s">
        <v>5892</v>
      </c>
      <c r="C3224" s="529" t="s">
        <v>276</v>
      </c>
      <c r="D3224" s="581">
        <v>79.2</v>
      </c>
      <c r="F3224" s="581">
        <v>79.2</v>
      </c>
      <c r="G3224" s="580" t="s">
        <v>11697</v>
      </c>
      <c r="I3224" s="534" t="s">
        <v>11696</v>
      </c>
      <c r="J3224" t="s">
        <v>5894</v>
      </c>
    </row>
    <row r="3225" spans="1:10" customFormat="1" ht="63.75" x14ac:dyDescent="0.2">
      <c r="A3225" s="529" t="s">
        <v>11701</v>
      </c>
      <c r="B3225" s="530" t="s">
        <v>5896</v>
      </c>
      <c r="C3225" s="529" t="s">
        <v>276</v>
      </c>
      <c r="D3225" s="581">
        <v>123.75</v>
      </c>
      <c r="F3225" s="581">
        <v>123.75</v>
      </c>
      <c r="G3225" s="580" t="s">
        <v>11700</v>
      </c>
      <c r="I3225" s="534" t="s">
        <v>11699</v>
      </c>
      <c r="J3225" t="s">
        <v>5897</v>
      </c>
    </row>
    <row r="3226" spans="1:10" customFormat="1" ht="63.75" x14ac:dyDescent="0.2">
      <c r="A3226" s="529" t="s">
        <v>11703</v>
      </c>
      <c r="B3226" s="530" t="s">
        <v>5899</v>
      </c>
      <c r="C3226" s="529" t="s">
        <v>276</v>
      </c>
      <c r="D3226" s="581">
        <v>82.5</v>
      </c>
      <c r="F3226" s="581">
        <v>82.5</v>
      </c>
      <c r="G3226" s="580" t="s">
        <v>11700</v>
      </c>
      <c r="I3226" s="534" t="s">
        <v>11702</v>
      </c>
      <c r="J3226" t="s">
        <v>5901</v>
      </c>
    </row>
    <row r="3227" spans="1:10" customFormat="1" ht="63.75" x14ac:dyDescent="0.2">
      <c r="A3227" s="529" t="s">
        <v>11705</v>
      </c>
      <c r="B3227" s="530" t="s">
        <v>5903</v>
      </c>
      <c r="C3227" s="529" t="s">
        <v>276</v>
      </c>
      <c r="D3227" s="581">
        <v>135.30000000000001</v>
      </c>
      <c r="F3227" s="581">
        <v>135.30000000000001</v>
      </c>
      <c r="G3227" s="580" t="s">
        <v>11700</v>
      </c>
      <c r="I3227" s="534" t="s">
        <v>11704</v>
      </c>
      <c r="J3227" t="s">
        <v>5904</v>
      </c>
    </row>
    <row r="3228" spans="1:10" customFormat="1" ht="63.75" x14ac:dyDescent="0.2">
      <c r="A3228" s="529" t="s">
        <v>11709</v>
      </c>
      <c r="B3228" s="530" t="s">
        <v>11707</v>
      </c>
      <c r="C3228" s="529" t="s">
        <v>276</v>
      </c>
      <c r="D3228" s="581">
        <v>95.7</v>
      </c>
      <c r="F3228" s="581">
        <v>95.7</v>
      </c>
      <c r="G3228" s="580" t="s">
        <v>11708</v>
      </c>
      <c r="I3228" s="534" t="s">
        <v>11706</v>
      </c>
      <c r="J3228" t="s">
        <v>5908</v>
      </c>
    </row>
    <row r="3229" spans="1:10" customFormat="1" ht="76.5" x14ac:dyDescent="0.2">
      <c r="A3229" s="529" t="s">
        <v>11713</v>
      </c>
      <c r="B3229" s="530" t="s">
        <v>11711</v>
      </c>
      <c r="C3229" s="529" t="s">
        <v>276</v>
      </c>
      <c r="D3229" s="581">
        <v>22.77</v>
      </c>
      <c r="F3229" s="581">
        <v>22.77</v>
      </c>
      <c r="G3229" s="580" t="s">
        <v>11712</v>
      </c>
      <c r="I3229" s="534" t="s">
        <v>11710</v>
      </c>
      <c r="J3229" t="s">
        <v>5912</v>
      </c>
    </row>
    <row r="3230" spans="1:10" customFormat="1" ht="63.75" x14ac:dyDescent="0.2">
      <c r="A3230" s="529" t="s">
        <v>11715</v>
      </c>
      <c r="B3230" s="530" t="s">
        <v>5478</v>
      </c>
      <c r="C3230" s="529" t="s">
        <v>276</v>
      </c>
      <c r="D3230" s="581">
        <v>94.66</v>
      </c>
      <c r="F3230" s="581">
        <v>94.66</v>
      </c>
      <c r="G3230" s="580" t="s">
        <v>5479</v>
      </c>
      <c r="I3230" s="534" t="s">
        <v>11714</v>
      </c>
      <c r="J3230" t="s">
        <v>5915</v>
      </c>
    </row>
    <row r="3231" spans="1:10" customFormat="1" ht="51" x14ac:dyDescent="0.2">
      <c r="A3231" s="529" t="s">
        <v>11718</v>
      </c>
      <c r="B3231" s="530" t="s">
        <v>11717</v>
      </c>
      <c r="C3231" s="529" t="s">
        <v>8171</v>
      </c>
      <c r="D3231" s="581">
        <v>264</v>
      </c>
      <c r="F3231" s="581">
        <v>264</v>
      </c>
      <c r="G3231" s="580" t="s">
        <v>5542</v>
      </c>
      <c r="I3231" s="534" t="s">
        <v>11716</v>
      </c>
      <c r="J3231" t="s">
        <v>5919</v>
      </c>
    </row>
    <row r="3232" spans="1:10" customFormat="1" ht="38.25" x14ac:dyDescent="0.2">
      <c r="A3232" s="529" t="s">
        <v>11720</v>
      </c>
      <c r="B3232" s="530" t="s">
        <v>5927</v>
      </c>
      <c r="C3232" s="529" t="s">
        <v>8171</v>
      </c>
      <c r="D3232" s="581">
        <v>1959.93</v>
      </c>
      <c r="F3232" s="581">
        <v>1959.93</v>
      </c>
      <c r="G3232" s="580" t="s">
        <v>5928</v>
      </c>
      <c r="I3232" s="534" t="s">
        <v>11719</v>
      </c>
      <c r="J3232" t="s">
        <v>5929</v>
      </c>
    </row>
    <row r="3233" spans="1:10" customFormat="1" ht="25.5" x14ac:dyDescent="0.2">
      <c r="A3233" s="529" t="s">
        <v>11722</v>
      </c>
      <c r="B3233" s="530" t="s">
        <v>5931</v>
      </c>
      <c r="C3233" s="529" t="s">
        <v>8171</v>
      </c>
      <c r="D3233" s="581">
        <v>1085.8</v>
      </c>
      <c r="F3233" s="581">
        <v>1085.8</v>
      </c>
      <c r="G3233" s="580" t="s">
        <v>5932</v>
      </c>
      <c r="I3233" s="534" t="s">
        <v>11721</v>
      </c>
      <c r="J3233" t="s">
        <v>5933</v>
      </c>
    </row>
    <row r="3234" spans="1:10" customFormat="1" ht="114.75" x14ac:dyDescent="0.2">
      <c r="A3234" s="529" t="s">
        <v>11726</v>
      </c>
      <c r="B3234" s="530" t="s">
        <v>11724</v>
      </c>
      <c r="C3234" s="529" t="s">
        <v>8171</v>
      </c>
      <c r="D3234" s="581">
        <v>50281.35</v>
      </c>
      <c r="F3234" s="581">
        <v>50281.35</v>
      </c>
      <c r="G3234" s="580" t="s">
        <v>11725</v>
      </c>
      <c r="I3234" s="534" t="s">
        <v>11723</v>
      </c>
      <c r="J3234" t="s">
        <v>5937</v>
      </c>
    </row>
    <row r="3235" spans="1:10" customFormat="1" ht="140.25" x14ac:dyDescent="0.2">
      <c r="A3235" s="529" t="s">
        <v>11730</v>
      </c>
      <c r="B3235" s="530" t="s">
        <v>11728</v>
      </c>
      <c r="C3235" s="529" t="s">
        <v>8171</v>
      </c>
      <c r="D3235" s="581">
        <v>46720.74</v>
      </c>
      <c r="F3235" s="581">
        <v>46720.74</v>
      </c>
      <c r="G3235" s="580" t="s">
        <v>11729</v>
      </c>
      <c r="I3235" s="534" t="s">
        <v>11727</v>
      </c>
      <c r="J3235" t="s">
        <v>5941</v>
      </c>
    </row>
    <row r="3236" spans="1:10" customFormat="1" ht="102" x14ac:dyDescent="0.2">
      <c r="A3236" s="529" t="s">
        <v>11733</v>
      </c>
      <c r="B3236" s="530" t="s">
        <v>11732</v>
      </c>
      <c r="C3236" s="529" t="s">
        <v>8171</v>
      </c>
      <c r="D3236" s="581">
        <v>40985.9</v>
      </c>
      <c r="F3236" s="581">
        <v>40985.9</v>
      </c>
      <c r="G3236" s="580" t="s">
        <v>5944</v>
      </c>
      <c r="I3236" s="534" t="s">
        <v>11731</v>
      </c>
      <c r="J3236" t="s">
        <v>5945</v>
      </c>
    </row>
    <row r="3237" spans="1:10" customFormat="1" ht="140.25" x14ac:dyDescent="0.2">
      <c r="A3237" s="529" t="s">
        <v>11736</v>
      </c>
      <c r="B3237" s="530" t="s">
        <v>11735</v>
      </c>
      <c r="C3237" s="529" t="s">
        <v>8171</v>
      </c>
      <c r="D3237" s="581">
        <v>50337.74</v>
      </c>
      <c r="F3237" s="581">
        <v>50337.74</v>
      </c>
      <c r="G3237" s="580" t="s">
        <v>5948</v>
      </c>
      <c r="I3237" s="534" t="s">
        <v>11734</v>
      </c>
      <c r="J3237" t="s">
        <v>5949</v>
      </c>
    </row>
    <row r="3238" spans="1:10" customFormat="1" ht="114.75" x14ac:dyDescent="0.2">
      <c r="A3238" s="529" t="s">
        <v>11738</v>
      </c>
      <c r="B3238" s="530" t="s">
        <v>5951</v>
      </c>
      <c r="C3238" s="529" t="s">
        <v>8171</v>
      </c>
      <c r="D3238" s="581">
        <v>20002.46</v>
      </c>
      <c r="F3238" s="581">
        <v>20002.46</v>
      </c>
      <c r="G3238" s="580" t="s">
        <v>5952</v>
      </c>
      <c r="I3238" s="534" t="s">
        <v>11737</v>
      </c>
      <c r="J3238" t="s">
        <v>5953</v>
      </c>
    </row>
    <row r="3239" spans="1:10" customFormat="1" ht="114.75" x14ac:dyDescent="0.2">
      <c r="A3239" s="529" t="s">
        <v>11740</v>
      </c>
      <c r="B3239" s="530" t="s">
        <v>5955</v>
      </c>
      <c r="C3239" s="529" t="s">
        <v>8171</v>
      </c>
      <c r="D3239" s="581">
        <v>17348.64</v>
      </c>
      <c r="F3239" s="581">
        <v>17348.64</v>
      </c>
      <c r="G3239" s="580" t="s">
        <v>5959</v>
      </c>
      <c r="I3239" s="534" t="s">
        <v>11739</v>
      </c>
      <c r="J3239" t="s">
        <v>5960</v>
      </c>
    </row>
    <row r="3240" spans="1:10" customFormat="1" ht="153" x14ac:dyDescent="0.2">
      <c r="A3240" s="529" t="s">
        <v>11742</v>
      </c>
      <c r="B3240" s="530" t="s">
        <v>5962</v>
      </c>
      <c r="C3240" s="529" t="s">
        <v>8171</v>
      </c>
      <c r="D3240" s="581">
        <v>12403.56</v>
      </c>
      <c r="F3240" s="581">
        <v>12403.56</v>
      </c>
      <c r="G3240" s="580" t="s">
        <v>5963</v>
      </c>
      <c r="I3240" s="534" t="s">
        <v>11741</v>
      </c>
      <c r="J3240" t="s">
        <v>5964</v>
      </c>
    </row>
    <row r="3241" spans="1:10" customFormat="1" ht="89.25" x14ac:dyDescent="0.2">
      <c r="A3241" s="529" t="s">
        <v>11746</v>
      </c>
      <c r="B3241" s="530" t="s">
        <v>11744</v>
      </c>
      <c r="C3241" s="529" t="s">
        <v>8171</v>
      </c>
      <c r="D3241" s="581">
        <v>4453.3599999999997</v>
      </c>
      <c r="F3241" s="581">
        <v>4453.3599999999997</v>
      </c>
      <c r="G3241" s="580" t="s">
        <v>11745</v>
      </c>
      <c r="I3241" s="534" t="s">
        <v>11743</v>
      </c>
      <c r="J3241" t="s">
        <v>12420</v>
      </c>
    </row>
    <row r="3242" spans="1:10" customFormat="1" ht="38.25" x14ac:dyDescent="0.2">
      <c r="A3242" s="529" t="s">
        <v>11750</v>
      </c>
      <c r="B3242" s="530" t="s">
        <v>11748</v>
      </c>
      <c r="C3242" s="529" t="s">
        <v>641</v>
      </c>
      <c r="D3242" s="581">
        <v>53.16</v>
      </c>
      <c r="F3242" s="581">
        <v>53.16</v>
      </c>
      <c r="G3242" s="580" t="s">
        <v>11749</v>
      </c>
      <c r="I3242" s="534" t="s">
        <v>11747</v>
      </c>
      <c r="J3242" t="s">
        <v>12421</v>
      </c>
    </row>
    <row r="3243" spans="1:10" customFormat="1" ht="76.5" x14ac:dyDescent="0.2">
      <c r="A3243" s="529" t="s">
        <v>11754</v>
      </c>
      <c r="B3243" s="530" t="s">
        <v>11752</v>
      </c>
      <c r="C3243" s="529" t="s">
        <v>8171</v>
      </c>
      <c r="D3243" s="581">
        <v>11679.67</v>
      </c>
      <c r="F3243" s="581">
        <v>11679.67</v>
      </c>
      <c r="G3243" s="580" t="s">
        <v>11753</v>
      </c>
      <c r="I3243" s="534" t="s">
        <v>11751</v>
      </c>
      <c r="J3243" t="s">
        <v>12422</v>
      </c>
    </row>
    <row r="3244" spans="1:10" customFormat="1" ht="51" x14ac:dyDescent="0.2">
      <c r="A3244" s="529" t="s">
        <v>11757</v>
      </c>
      <c r="B3244" s="530" t="s">
        <v>5966</v>
      </c>
      <c r="C3244" s="529" t="s">
        <v>8171</v>
      </c>
      <c r="D3244" s="581">
        <v>872.3</v>
      </c>
      <c r="F3244" s="581">
        <v>872.3</v>
      </c>
      <c r="G3244" s="580" t="s">
        <v>11756</v>
      </c>
      <c r="I3244" s="534" t="s">
        <v>11755</v>
      </c>
      <c r="J3244" t="s">
        <v>5968</v>
      </c>
    </row>
    <row r="3245" spans="1:10" customFormat="1" ht="76.5" x14ac:dyDescent="0.2">
      <c r="A3245" s="529" t="s">
        <v>11761</v>
      </c>
      <c r="B3245" s="530" t="s">
        <v>11759</v>
      </c>
      <c r="C3245" s="529" t="s">
        <v>8171</v>
      </c>
      <c r="D3245" s="581">
        <v>286.7</v>
      </c>
      <c r="F3245" s="581">
        <v>286.7</v>
      </c>
      <c r="G3245" s="580" t="s">
        <v>11760</v>
      </c>
      <c r="I3245" s="534" t="s">
        <v>11758</v>
      </c>
      <c r="J3245" t="s">
        <v>5972</v>
      </c>
    </row>
    <row r="3246" spans="1:10" customFormat="1" ht="76.5" x14ac:dyDescent="0.2">
      <c r="A3246" s="529" t="s">
        <v>11765</v>
      </c>
      <c r="B3246" s="530" t="s">
        <v>11763</v>
      </c>
      <c r="C3246" s="529" t="s">
        <v>8171</v>
      </c>
      <c r="D3246" s="581">
        <v>347.7</v>
      </c>
      <c r="F3246" s="581">
        <v>347.7</v>
      </c>
      <c r="G3246" s="580" t="s">
        <v>11764</v>
      </c>
      <c r="I3246" s="534" t="s">
        <v>11762</v>
      </c>
      <c r="J3246" t="s">
        <v>5976</v>
      </c>
    </row>
    <row r="3247" spans="1:10" customFormat="1" ht="89.25" x14ac:dyDescent="0.2">
      <c r="A3247" s="529" t="s">
        <v>11769</v>
      </c>
      <c r="B3247" s="530" t="s">
        <v>11767</v>
      </c>
      <c r="C3247" s="529" t="s">
        <v>8171</v>
      </c>
      <c r="D3247" s="581">
        <v>39.04</v>
      </c>
      <c r="F3247" s="581">
        <v>39.04</v>
      </c>
      <c r="G3247" s="580" t="s">
        <v>11768</v>
      </c>
      <c r="I3247" s="534" t="s">
        <v>11766</v>
      </c>
      <c r="J3247" t="s">
        <v>5981</v>
      </c>
    </row>
    <row r="3248" spans="1:10" customFormat="1" ht="89.25" x14ac:dyDescent="0.2">
      <c r="A3248" s="529" t="s">
        <v>11773</v>
      </c>
      <c r="B3248" s="530" t="s">
        <v>11771</v>
      </c>
      <c r="C3248" s="529" t="s">
        <v>8171</v>
      </c>
      <c r="D3248" s="581">
        <v>40.700000000000003</v>
      </c>
      <c r="F3248" s="581">
        <v>40.700000000000003</v>
      </c>
      <c r="G3248" s="580" t="s">
        <v>11772</v>
      </c>
      <c r="I3248" s="534" t="s">
        <v>11770</v>
      </c>
      <c r="J3248" t="s">
        <v>5985</v>
      </c>
    </row>
    <row r="3249" spans="1:10" customFormat="1" ht="76.5" x14ac:dyDescent="0.2">
      <c r="A3249" s="529" t="s">
        <v>11775</v>
      </c>
      <c r="B3249" s="530" t="s">
        <v>5987</v>
      </c>
      <c r="C3249" s="529" t="s">
        <v>8171</v>
      </c>
      <c r="D3249" s="581">
        <v>129.35</v>
      </c>
      <c r="F3249" s="581">
        <v>129.35</v>
      </c>
      <c r="G3249" s="580" t="s">
        <v>5988</v>
      </c>
      <c r="I3249" s="534" t="s">
        <v>11774</v>
      </c>
      <c r="J3249" t="s">
        <v>5989</v>
      </c>
    </row>
    <row r="3250" spans="1:10" customFormat="1" ht="76.5" x14ac:dyDescent="0.2">
      <c r="A3250" s="529" t="s">
        <v>11777</v>
      </c>
      <c r="B3250" s="530" t="s">
        <v>5442</v>
      </c>
      <c r="C3250" s="529" t="s">
        <v>8171</v>
      </c>
      <c r="D3250" s="581">
        <v>90.31</v>
      </c>
      <c r="F3250" s="581">
        <v>90.31</v>
      </c>
      <c r="G3250" s="580" t="s">
        <v>5991</v>
      </c>
      <c r="I3250" s="534" t="s">
        <v>11776</v>
      </c>
      <c r="J3250" t="s">
        <v>5992</v>
      </c>
    </row>
    <row r="3251" spans="1:10" customFormat="1" ht="102" x14ac:dyDescent="0.2">
      <c r="A3251" s="529" t="s">
        <v>11780</v>
      </c>
      <c r="B3251" s="530" t="s">
        <v>11779</v>
      </c>
      <c r="C3251" s="529" t="s">
        <v>8171</v>
      </c>
      <c r="D3251" s="581">
        <v>141.36000000000001</v>
      </c>
      <c r="F3251" s="581">
        <v>141.36000000000001</v>
      </c>
      <c r="G3251" s="580" t="s">
        <v>5995</v>
      </c>
      <c r="I3251" s="534" t="s">
        <v>11778</v>
      </c>
      <c r="J3251" t="s">
        <v>5996</v>
      </c>
    </row>
    <row r="3252" spans="1:10" customFormat="1" ht="102" x14ac:dyDescent="0.2">
      <c r="A3252" s="529" t="s">
        <v>11783</v>
      </c>
      <c r="B3252" s="530" t="s">
        <v>11782</v>
      </c>
      <c r="C3252" s="529" t="s">
        <v>8171</v>
      </c>
      <c r="D3252" s="581">
        <v>247.81</v>
      </c>
      <c r="F3252" s="581">
        <v>247.81</v>
      </c>
      <c r="G3252" s="580" t="s">
        <v>5999</v>
      </c>
      <c r="I3252" s="534" t="s">
        <v>11781</v>
      </c>
      <c r="J3252" t="s">
        <v>6000</v>
      </c>
    </row>
    <row r="3253" spans="1:10" customFormat="1" x14ac:dyDescent="0.2">
      <c r="A3253" s="529" t="s">
        <v>11785</v>
      </c>
      <c r="B3253" s="530" t="s">
        <v>5921</v>
      </c>
      <c r="C3253" s="529" t="s">
        <v>8171</v>
      </c>
      <c r="D3253" s="581">
        <v>176.9</v>
      </c>
      <c r="F3253" s="581">
        <v>176.9</v>
      </c>
      <c r="G3253" s="580" t="s">
        <v>6002</v>
      </c>
      <c r="I3253" s="534" t="s">
        <v>11784</v>
      </c>
      <c r="J3253" t="s">
        <v>6003</v>
      </c>
    </row>
    <row r="3254" spans="1:10" customFormat="1" ht="25.5" x14ac:dyDescent="0.2">
      <c r="A3254" s="529" t="s">
        <v>11787</v>
      </c>
      <c r="B3254" s="530" t="s">
        <v>6005</v>
      </c>
      <c r="C3254" s="529" t="s">
        <v>8171</v>
      </c>
      <c r="D3254" s="581">
        <v>32.4</v>
      </c>
      <c r="F3254" s="581">
        <v>32.4</v>
      </c>
      <c r="G3254" s="580" t="s">
        <v>6006</v>
      </c>
      <c r="I3254" s="534" t="s">
        <v>11786</v>
      </c>
      <c r="J3254" t="s">
        <v>6007</v>
      </c>
    </row>
    <row r="3255" spans="1:10" customFormat="1" ht="38.25" x14ac:dyDescent="0.2">
      <c r="A3255" s="529" t="s">
        <v>11790</v>
      </c>
      <c r="B3255" s="530" t="s">
        <v>11789</v>
      </c>
      <c r="C3255" s="529" t="s">
        <v>8171</v>
      </c>
      <c r="D3255" s="581">
        <v>19.149999999999999</v>
      </c>
      <c r="F3255" s="581">
        <v>19.149999999999999</v>
      </c>
      <c r="G3255" s="580" t="s">
        <v>6006</v>
      </c>
      <c r="I3255" s="534" t="s">
        <v>11788</v>
      </c>
      <c r="J3255" t="s">
        <v>6010</v>
      </c>
    </row>
    <row r="3256" spans="1:10" customFormat="1" ht="38.25" x14ac:dyDescent="0.2">
      <c r="A3256" s="529" t="s">
        <v>11793</v>
      </c>
      <c r="B3256" s="530" t="s">
        <v>11792</v>
      </c>
      <c r="C3256" s="529" t="s">
        <v>8171</v>
      </c>
      <c r="D3256" s="581">
        <v>26.38</v>
      </c>
      <c r="F3256" s="581">
        <v>26.38</v>
      </c>
      <c r="G3256" s="580" t="s">
        <v>6006</v>
      </c>
      <c r="I3256" s="534" t="s">
        <v>11791</v>
      </c>
      <c r="J3256" t="s">
        <v>6013</v>
      </c>
    </row>
    <row r="3257" spans="1:10" customFormat="1" ht="25.5" x14ac:dyDescent="0.2">
      <c r="A3257" s="529" t="s">
        <v>11795</v>
      </c>
      <c r="B3257" s="530" t="s">
        <v>6015</v>
      </c>
      <c r="C3257" s="529" t="s">
        <v>8171</v>
      </c>
      <c r="D3257" s="581">
        <v>47.76</v>
      </c>
      <c r="F3257" s="581">
        <v>47.76</v>
      </c>
      <c r="G3257" s="580" t="s">
        <v>6006</v>
      </c>
      <c r="I3257" s="534" t="s">
        <v>11794</v>
      </c>
      <c r="J3257" t="s">
        <v>6016</v>
      </c>
    </row>
    <row r="3258" spans="1:10" customFormat="1" ht="38.25" x14ac:dyDescent="0.2">
      <c r="A3258" s="529" t="s">
        <v>11797</v>
      </c>
      <c r="B3258" s="530" t="s">
        <v>6018</v>
      </c>
      <c r="C3258" s="529" t="s">
        <v>8171</v>
      </c>
      <c r="D3258" s="581">
        <v>52.76</v>
      </c>
      <c r="F3258" s="581">
        <v>52.76</v>
      </c>
      <c r="G3258" s="580" t="s">
        <v>6006</v>
      </c>
      <c r="I3258" s="534" t="s">
        <v>11796</v>
      </c>
      <c r="J3258" t="s">
        <v>6019</v>
      </c>
    </row>
    <row r="3259" spans="1:10" customFormat="1" ht="38.25" x14ac:dyDescent="0.2">
      <c r="A3259" s="529" t="s">
        <v>11799</v>
      </c>
      <c r="B3259" s="530" t="s">
        <v>6021</v>
      </c>
      <c r="C3259" s="529" t="s">
        <v>8171</v>
      </c>
      <c r="D3259" s="581">
        <v>92.78</v>
      </c>
      <c r="F3259" s="581">
        <v>92.78</v>
      </c>
      <c r="G3259" s="580" t="s">
        <v>6006</v>
      </c>
      <c r="I3259" s="534" t="s">
        <v>11798</v>
      </c>
      <c r="J3259" t="s">
        <v>6022</v>
      </c>
    </row>
    <row r="3260" spans="1:10" customFormat="1" ht="38.25" x14ac:dyDescent="0.2">
      <c r="A3260" s="529" t="s">
        <v>11801</v>
      </c>
      <c r="B3260" s="530" t="s">
        <v>6024</v>
      </c>
      <c r="C3260" s="529" t="s">
        <v>8171</v>
      </c>
      <c r="D3260" s="581">
        <v>22.87</v>
      </c>
      <c r="F3260" s="581">
        <v>22.87</v>
      </c>
      <c r="G3260" s="580" t="s">
        <v>6025</v>
      </c>
      <c r="I3260" s="534" t="s">
        <v>11800</v>
      </c>
      <c r="J3260" t="s">
        <v>6026</v>
      </c>
    </row>
    <row r="3261" spans="1:10" customFormat="1" ht="38.25" x14ac:dyDescent="0.2">
      <c r="A3261" s="529" t="s">
        <v>11804</v>
      </c>
      <c r="B3261" s="530" t="s">
        <v>11803</v>
      </c>
      <c r="C3261" s="529" t="s">
        <v>8171</v>
      </c>
      <c r="D3261" s="581">
        <v>12.39</v>
      </c>
      <c r="F3261" s="581">
        <v>12.39</v>
      </c>
      <c r="G3261" s="580" t="s">
        <v>6029</v>
      </c>
      <c r="I3261" s="534" t="s">
        <v>11802</v>
      </c>
      <c r="J3261" t="s">
        <v>6030</v>
      </c>
    </row>
    <row r="3262" spans="1:10" customFormat="1" ht="38.25" x14ac:dyDescent="0.2">
      <c r="A3262" s="529" t="s">
        <v>11807</v>
      </c>
      <c r="B3262" s="530" t="s">
        <v>11806</v>
      </c>
      <c r="C3262" s="529" t="s">
        <v>8171</v>
      </c>
      <c r="D3262" s="581">
        <v>19.39</v>
      </c>
      <c r="F3262" s="581">
        <v>19.39</v>
      </c>
      <c r="G3262" s="580" t="s">
        <v>6033</v>
      </c>
      <c r="I3262" s="534" t="s">
        <v>11805</v>
      </c>
      <c r="J3262" t="s">
        <v>6034</v>
      </c>
    </row>
    <row r="3263" spans="1:10" customFormat="1" ht="38.25" x14ac:dyDescent="0.2">
      <c r="A3263" s="529" t="s">
        <v>11809</v>
      </c>
      <c r="B3263" s="530" t="s">
        <v>6036</v>
      </c>
      <c r="C3263" s="529" t="s">
        <v>8171</v>
      </c>
      <c r="D3263" s="581">
        <v>35.44</v>
      </c>
      <c r="F3263" s="581">
        <v>35.44</v>
      </c>
      <c r="G3263" s="580" t="s">
        <v>6037</v>
      </c>
      <c r="I3263" s="534" t="s">
        <v>11808</v>
      </c>
      <c r="J3263" t="s">
        <v>6038</v>
      </c>
    </row>
    <row r="3264" spans="1:10" customFormat="1" ht="38.25" x14ac:dyDescent="0.2">
      <c r="A3264" s="529" t="s">
        <v>11811</v>
      </c>
      <c r="B3264" s="530" t="s">
        <v>6040</v>
      </c>
      <c r="C3264" s="529" t="s">
        <v>8171</v>
      </c>
      <c r="D3264" s="581">
        <v>42.98</v>
      </c>
      <c r="F3264" s="581">
        <v>42.98</v>
      </c>
      <c r="G3264" s="580" t="s">
        <v>6041</v>
      </c>
      <c r="I3264" s="534" t="s">
        <v>11810</v>
      </c>
      <c r="J3264" t="s">
        <v>6042</v>
      </c>
    </row>
    <row r="3265" spans="1:10" customFormat="1" ht="38.25" x14ac:dyDescent="0.2">
      <c r="A3265" s="529" t="s">
        <v>11813</v>
      </c>
      <c r="B3265" s="530" t="s">
        <v>6044</v>
      </c>
      <c r="C3265" s="529" t="s">
        <v>8171</v>
      </c>
      <c r="D3265" s="581">
        <v>77.290000000000006</v>
      </c>
      <c r="F3265" s="581">
        <v>77.290000000000006</v>
      </c>
      <c r="G3265" s="580" t="s">
        <v>6045</v>
      </c>
      <c r="I3265" s="534" t="s">
        <v>11812</v>
      </c>
      <c r="J3265" t="s">
        <v>6046</v>
      </c>
    </row>
    <row r="3266" spans="1:10" customFormat="1" ht="38.25" x14ac:dyDescent="0.2">
      <c r="A3266" s="529" t="s">
        <v>11816</v>
      </c>
      <c r="B3266" s="530" t="s">
        <v>11815</v>
      </c>
      <c r="C3266" s="529" t="s">
        <v>8171</v>
      </c>
      <c r="D3266" s="581">
        <v>3.75</v>
      </c>
      <c r="F3266" s="581">
        <v>3.75</v>
      </c>
      <c r="G3266" s="580" t="s">
        <v>6048</v>
      </c>
      <c r="I3266" s="534" t="s">
        <v>11814</v>
      </c>
      <c r="J3266" t="s">
        <v>6049</v>
      </c>
    </row>
    <row r="3267" spans="1:10" customFormat="1" ht="38.25" x14ac:dyDescent="0.2">
      <c r="A3267" s="529" t="s">
        <v>11819</v>
      </c>
      <c r="B3267" s="530" t="s">
        <v>11818</v>
      </c>
      <c r="C3267" s="529" t="s">
        <v>8171</v>
      </c>
      <c r="D3267" s="581">
        <v>3.75</v>
      </c>
      <c r="F3267" s="581">
        <v>3.75</v>
      </c>
      <c r="G3267" s="580" t="s">
        <v>6051</v>
      </c>
      <c r="I3267" s="534" t="s">
        <v>11817</v>
      </c>
      <c r="J3267" t="s">
        <v>6052</v>
      </c>
    </row>
    <row r="3268" spans="1:10" customFormat="1" ht="38.25" x14ac:dyDescent="0.2">
      <c r="A3268" s="529" t="s">
        <v>11821</v>
      </c>
      <c r="B3268" s="530" t="s">
        <v>6054</v>
      </c>
      <c r="C3268" s="529" t="s">
        <v>8171</v>
      </c>
      <c r="D3268" s="581">
        <v>435.2</v>
      </c>
      <c r="F3268" s="581">
        <v>435.2</v>
      </c>
      <c r="G3268" s="580" t="s">
        <v>6055</v>
      </c>
      <c r="I3268" s="534" t="s">
        <v>11820</v>
      </c>
      <c r="J3268" t="s">
        <v>6056</v>
      </c>
    </row>
    <row r="3269" spans="1:10" customFormat="1" ht="25.5" x14ac:dyDescent="0.2">
      <c r="A3269" s="529" t="s">
        <v>11823</v>
      </c>
      <c r="B3269" s="530" t="s">
        <v>6058</v>
      </c>
      <c r="C3269" s="529" t="s">
        <v>8171</v>
      </c>
      <c r="D3269" s="581">
        <v>584.38</v>
      </c>
      <c r="F3269" s="581">
        <v>584.38</v>
      </c>
      <c r="G3269" s="580" t="s">
        <v>6059</v>
      </c>
      <c r="I3269" s="534" t="s">
        <v>11822</v>
      </c>
      <c r="J3269" t="s">
        <v>6060</v>
      </c>
    </row>
    <row r="3270" spans="1:10" customFormat="1" ht="38.25" x14ac:dyDescent="0.2">
      <c r="A3270" s="529" t="s">
        <v>11825</v>
      </c>
      <c r="B3270" s="530" t="s">
        <v>6062</v>
      </c>
      <c r="C3270" s="529" t="s">
        <v>8171</v>
      </c>
      <c r="D3270" s="581">
        <v>1037.54</v>
      </c>
      <c r="F3270" s="581">
        <v>1037.54</v>
      </c>
      <c r="G3270" s="580" t="s">
        <v>6059</v>
      </c>
      <c r="I3270" s="534" t="s">
        <v>11824</v>
      </c>
      <c r="J3270" t="s">
        <v>6065</v>
      </c>
    </row>
    <row r="3271" spans="1:10" customFormat="1" ht="25.5" x14ac:dyDescent="0.2">
      <c r="A3271" s="529" t="s">
        <v>11827</v>
      </c>
      <c r="B3271" s="530" t="s">
        <v>6067</v>
      </c>
      <c r="C3271" s="529" t="s">
        <v>8171</v>
      </c>
      <c r="D3271" s="581">
        <v>791.78</v>
      </c>
      <c r="F3271" s="581">
        <v>791.78</v>
      </c>
      <c r="G3271" s="580" t="s">
        <v>6059</v>
      </c>
      <c r="I3271" s="534" t="s">
        <v>11826</v>
      </c>
      <c r="J3271" t="s">
        <v>6068</v>
      </c>
    </row>
    <row r="3272" spans="1:10" customFormat="1" ht="38.25" x14ac:dyDescent="0.2">
      <c r="A3272" s="529" t="s">
        <v>11831</v>
      </c>
      <c r="B3272" s="530" t="s">
        <v>11829</v>
      </c>
      <c r="C3272" s="529" t="s">
        <v>8171</v>
      </c>
      <c r="D3272" s="581">
        <v>208.92</v>
      </c>
      <c r="F3272" s="581">
        <v>208.92</v>
      </c>
      <c r="G3272" s="580" t="s">
        <v>11830</v>
      </c>
      <c r="I3272" s="534" t="s">
        <v>11828</v>
      </c>
      <c r="J3272" t="s">
        <v>12423</v>
      </c>
    </row>
    <row r="3273" spans="1:10" customFormat="1" ht="63.75" x14ac:dyDescent="0.2">
      <c r="A3273" s="529" t="s">
        <v>11835</v>
      </c>
      <c r="B3273" s="530" t="s">
        <v>11833</v>
      </c>
      <c r="C3273" s="529" t="s">
        <v>8171</v>
      </c>
      <c r="D3273" s="581">
        <v>50</v>
      </c>
      <c r="F3273" s="581">
        <v>50</v>
      </c>
      <c r="G3273" s="593" t="s">
        <v>11834</v>
      </c>
      <c r="I3273" s="534" t="s">
        <v>11832</v>
      </c>
      <c r="J3273" t="s">
        <v>12424</v>
      </c>
    </row>
    <row r="3274" spans="1:10" customFormat="1" ht="114.75" x14ac:dyDescent="0.2">
      <c r="A3274" s="529" t="s">
        <v>11837</v>
      </c>
      <c r="B3274" s="530" t="s">
        <v>5450</v>
      </c>
      <c r="C3274" s="529" t="s">
        <v>8171</v>
      </c>
      <c r="D3274" s="581">
        <v>2001.03</v>
      </c>
      <c r="F3274" s="581">
        <v>2001.03</v>
      </c>
      <c r="G3274" s="580" t="s">
        <v>6073</v>
      </c>
      <c r="I3274" s="534" t="s">
        <v>11836</v>
      </c>
      <c r="J3274" t="s">
        <v>6074</v>
      </c>
    </row>
    <row r="3275" spans="1:10" customFormat="1" ht="38.25" x14ac:dyDescent="0.2">
      <c r="A3275" s="529" t="s">
        <v>11840</v>
      </c>
      <c r="B3275" s="530" t="s">
        <v>11839</v>
      </c>
      <c r="C3275" s="529" t="s">
        <v>8171</v>
      </c>
      <c r="D3275" s="581">
        <v>320.73</v>
      </c>
      <c r="F3275" s="581">
        <v>320.73</v>
      </c>
      <c r="G3275" s="580" t="s">
        <v>6077</v>
      </c>
      <c r="I3275" s="534" t="s">
        <v>11838</v>
      </c>
      <c r="J3275" t="s">
        <v>6078</v>
      </c>
    </row>
    <row r="3276" spans="1:10" customFormat="1" ht="51" x14ac:dyDescent="0.2">
      <c r="A3276" s="529" t="s">
        <v>11842</v>
      </c>
      <c r="B3276" s="530" t="s">
        <v>5458</v>
      </c>
      <c r="C3276" s="529" t="s">
        <v>8171</v>
      </c>
      <c r="D3276" s="581">
        <v>53.42</v>
      </c>
      <c r="F3276" s="581">
        <v>53.42</v>
      </c>
      <c r="G3276" s="580" t="s">
        <v>6081</v>
      </c>
      <c r="I3276" s="534" t="s">
        <v>11841</v>
      </c>
      <c r="J3276" t="s">
        <v>6082</v>
      </c>
    </row>
    <row r="3277" spans="1:10" customFormat="1" ht="25.5" x14ac:dyDescent="0.2">
      <c r="A3277" s="529" t="s">
        <v>11844</v>
      </c>
      <c r="B3277" s="530" t="s">
        <v>5462</v>
      </c>
      <c r="C3277" s="529" t="s">
        <v>8171</v>
      </c>
      <c r="D3277" s="581">
        <v>63.71</v>
      </c>
      <c r="F3277" s="581">
        <v>63.71</v>
      </c>
      <c r="G3277" s="580" t="s">
        <v>6085</v>
      </c>
      <c r="I3277" s="534" t="s">
        <v>11843</v>
      </c>
      <c r="J3277" t="s">
        <v>6086</v>
      </c>
    </row>
    <row r="3278" spans="1:10" customFormat="1" ht="25.5" x14ac:dyDescent="0.2">
      <c r="A3278" s="529" t="s">
        <v>11846</v>
      </c>
      <c r="B3278" s="530" t="s">
        <v>6088</v>
      </c>
      <c r="C3278" s="529" t="s">
        <v>8171</v>
      </c>
      <c r="D3278" s="581">
        <v>63.71</v>
      </c>
      <c r="F3278" s="581">
        <v>63.71</v>
      </c>
      <c r="G3278" s="580" t="s">
        <v>6089</v>
      </c>
      <c r="I3278" s="534" t="s">
        <v>11845</v>
      </c>
      <c r="J3278" t="s">
        <v>6090</v>
      </c>
    </row>
    <row r="3279" spans="1:10" customFormat="1" ht="38.25" x14ac:dyDescent="0.2">
      <c r="A3279" s="529" t="s">
        <v>11849</v>
      </c>
      <c r="B3279" s="530" t="s">
        <v>11848</v>
      </c>
      <c r="C3279" s="529" t="s">
        <v>8171</v>
      </c>
      <c r="D3279" s="581">
        <v>63.71</v>
      </c>
      <c r="F3279" s="581">
        <v>63.71</v>
      </c>
      <c r="G3279" s="580" t="s">
        <v>6093</v>
      </c>
      <c r="I3279" s="534" t="s">
        <v>11847</v>
      </c>
      <c r="J3279" t="s">
        <v>6094</v>
      </c>
    </row>
    <row r="3280" spans="1:10" customFormat="1" ht="38.25" x14ac:dyDescent="0.2">
      <c r="A3280" s="529" t="s">
        <v>11851</v>
      </c>
      <c r="B3280" s="530" t="s">
        <v>5466</v>
      </c>
      <c r="C3280" s="529" t="s">
        <v>8171</v>
      </c>
      <c r="D3280" s="581">
        <v>60.19</v>
      </c>
      <c r="F3280" s="581">
        <v>60.19</v>
      </c>
      <c r="G3280" s="580" t="s">
        <v>6096</v>
      </c>
      <c r="I3280" s="534" t="s">
        <v>11850</v>
      </c>
      <c r="J3280" t="s">
        <v>6097</v>
      </c>
    </row>
    <row r="3281" spans="1:10" customFormat="1" ht="102" x14ac:dyDescent="0.2">
      <c r="A3281" s="529" t="s">
        <v>11853</v>
      </c>
      <c r="B3281" s="530" t="s">
        <v>5470</v>
      </c>
      <c r="C3281" s="529" t="s">
        <v>8171</v>
      </c>
      <c r="D3281" s="581">
        <v>60.19</v>
      </c>
      <c r="F3281" s="581">
        <v>60.19</v>
      </c>
      <c r="G3281" s="580" t="s">
        <v>5471</v>
      </c>
      <c r="I3281" s="534" t="s">
        <v>11852</v>
      </c>
      <c r="J3281" t="s">
        <v>6099</v>
      </c>
    </row>
    <row r="3282" spans="1:10" customFormat="1" ht="51" x14ac:dyDescent="0.2">
      <c r="A3282" s="529" t="s">
        <v>11855</v>
      </c>
      <c r="B3282" s="530" t="s">
        <v>5474</v>
      </c>
      <c r="C3282" s="529" t="s">
        <v>8171</v>
      </c>
      <c r="D3282" s="581">
        <v>64.05</v>
      </c>
      <c r="F3282" s="581">
        <v>64.05</v>
      </c>
      <c r="G3282" s="580" t="s">
        <v>5475</v>
      </c>
      <c r="I3282" s="534" t="s">
        <v>11854</v>
      </c>
      <c r="J3282" t="s">
        <v>6102</v>
      </c>
    </row>
    <row r="3283" spans="1:10" customFormat="1" ht="63.75" x14ac:dyDescent="0.2">
      <c r="A3283" s="529" t="s">
        <v>11857</v>
      </c>
      <c r="B3283" s="530" t="s">
        <v>5482</v>
      </c>
      <c r="C3283" s="529" t="s">
        <v>8171</v>
      </c>
      <c r="D3283" s="581">
        <v>598.61</v>
      </c>
      <c r="F3283" s="581">
        <v>598.61</v>
      </c>
      <c r="G3283" s="580" t="s">
        <v>5483</v>
      </c>
      <c r="I3283" s="534" t="s">
        <v>11856</v>
      </c>
      <c r="J3283" t="s">
        <v>6106</v>
      </c>
    </row>
    <row r="3284" spans="1:10" customFormat="1" ht="25.5" x14ac:dyDescent="0.2">
      <c r="A3284" s="529" t="s">
        <v>11859</v>
      </c>
      <c r="B3284" s="530" t="s">
        <v>5494</v>
      </c>
      <c r="C3284" s="529" t="s">
        <v>8171</v>
      </c>
      <c r="D3284" s="581">
        <v>26.37</v>
      </c>
      <c r="F3284" s="581">
        <v>26.37</v>
      </c>
      <c r="G3284" s="580" t="s">
        <v>5495</v>
      </c>
      <c r="I3284" s="534" t="s">
        <v>11858</v>
      </c>
      <c r="J3284" t="s">
        <v>5496</v>
      </c>
    </row>
    <row r="3285" spans="1:10" customFormat="1" ht="76.5" x14ac:dyDescent="0.2">
      <c r="A3285" s="529" t="s">
        <v>11862</v>
      </c>
      <c r="B3285" s="530" t="s">
        <v>6116</v>
      </c>
      <c r="C3285" s="529" t="s">
        <v>8171</v>
      </c>
      <c r="D3285" s="581">
        <v>274.5</v>
      </c>
      <c r="F3285" s="581">
        <v>274.5</v>
      </c>
      <c r="G3285" s="580" t="s">
        <v>11861</v>
      </c>
      <c r="I3285" s="534" t="s">
        <v>11860</v>
      </c>
      <c r="J3285" t="s">
        <v>6117</v>
      </c>
    </row>
    <row r="3286" spans="1:10" customFormat="1" ht="76.5" x14ac:dyDescent="0.2">
      <c r="A3286" s="529" t="s">
        <v>11866</v>
      </c>
      <c r="B3286" s="530" t="s">
        <v>11864</v>
      </c>
      <c r="C3286" s="529" t="s">
        <v>8171</v>
      </c>
      <c r="D3286" s="581">
        <v>2440</v>
      </c>
      <c r="F3286" s="581">
        <v>2440</v>
      </c>
      <c r="G3286" s="580" t="s">
        <v>11865</v>
      </c>
      <c r="I3286" s="534" t="s">
        <v>11863</v>
      </c>
      <c r="J3286" t="s">
        <v>12425</v>
      </c>
    </row>
    <row r="3287" spans="1:10" customFormat="1" ht="76.5" x14ac:dyDescent="0.2">
      <c r="A3287" s="529" t="s">
        <v>11870</v>
      </c>
      <c r="B3287" s="530" t="s">
        <v>11868</v>
      </c>
      <c r="C3287" s="529" t="s">
        <v>8171</v>
      </c>
      <c r="D3287" s="581">
        <v>3782</v>
      </c>
      <c r="F3287" s="581">
        <v>3782</v>
      </c>
      <c r="G3287" s="580" t="s">
        <v>11869</v>
      </c>
      <c r="I3287" s="534" t="s">
        <v>11867</v>
      </c>
      <c r="J3287" t="s">
        <v>12426</v>
      </c>
    </row>
    <row r="3288" spans="1:10" customFormat="1" ht="76.5" x14ac:dyDescent="0.2">
      <c r="A3288" s="529" t="s">
        <v>11874</v>
      </c>
      <c r="B3288" s="530" t="s">
        <v>11872</v>
      </c>
      <c r="C3288" s="529" t="s">
        <v>8171</v>
      </c>
      <c r="D3288" s="581">
        <v>2440</v>
      </c>
      <c r="F3288" s="581">
        <v>2440</v>
      </c>
      <c r="G3288" s="580" t="s">
        <v>11873</v>
      </c>
      <c r="I3288" s="534" t="s">
        <v>11871</v>
      </c>
      <c r="J3288" t="s">
        <v>12427</v>
      </c>
    </row>
    <row r="3289" spans="1:10" customFormat="1" ht="76.5" x14ac:dyDescent="0.2">
      <c r="A3289" s="529" t="s">
        <v>11878</v>
      </c>
      <c r="B3289" s="530" t="s">
        <v>11876</v>
      </c>
      <c r="C3289" s="529" t="s">
        <v>8171</v>
      </c>
      <c r="D3289" s="581">
        <v>3782</v>
      </c>
      <c r="F3289" s="581">
        <v>3782</v>
      </c>
      <c r="G3289" s="580" t="s">
        <v>11877</v>
      </c>
      <c r="I3289" s="534" t="s">
        <v>11875</v>
      </c>
      <c r="J3289" t="s">
        <v>12428</v>
      </c>
    </row>
    <row r="3290" spans="1:10" customFormat="1" ht="76.5" x14ac:dyDescent="0.2">
      <c r="A3290" s="529" t="s">
        <v>11882</v>
      </c>
      <c r="B3290" s="530" t="s">
        <v>11880</v>
      </c>
      <c r="C3290" s="529" t="s">
        <v>8171</v>
      </c>
      <c r="D3290" s="581">
        <v>4636</v>
      </c>
      <c r="F3290" s="581">
        <v>4636</v>
      </c>
      <c r="G3290" s="580" t="s">
        <v>11881</v>
      </c>
      <c r="I3290" s="534" t="s">
        <v>11879</v>
      </c>
      <c r="J3290" t="s">
        <v>12429</v>
      </c>
    </row>
    <row r="3291" spans="1:10" customFormat="1" ht="76.5" x14ac:dyDescent="0.2">
      <c r="A3291" s="529" t="s">
        <v>11886</v>
      </c>
      <c r="B3291" s="530" t="s">
        <v>11884</v>
      </c>
      <c r="C3291" s="529" t="s">
        <v>8171</v>
      </c>
      <c r="D3291" s="581">
        <v>4636</v>
      </c>
      <c r="F3291" s="581">
        <v>4636</v>
      </c>
      <c r="G3291" s="580" t="s">
        <v>11885</v>
      </c>
      <c r="I3291" s="534" t="s">
        <v>11883</v>
      </c>
      <c r="J3291" t="s">
        <v>12430</v>
      </c>
    </row>
    <row r="3292" spans="1:10" customFormat="1" ht="63.75" x14ac:dyDescent="0.2">
      <c r="A3292" s="529" t="s">
        <v>11890</v>
      </c>
      <c r="B3292" s="530" t="s">
        <v>11888</v>
      </c>
      <c r="C3292" s="529" t="s">
        <v>8171</v>
      </c>
      <c r="D3292" s="581">
        <v>579.5</v>
      </c>
      <c r="F3292" s="581">
        <v>579.5</v>
      </c>
      <c r="G3292" s="580" t="s">
        <v>11889</v>
      </c>
      <c r="I3292" s="534" t="s">
        <v>11887</v>
      </c>
      <c r="J3292" t="s">
        <v>12431</v>
      </c>
    </row>
    <row r="3293" spans="1:10" customFormat="1" ht="63.75" x14ac:dyDescent="0.2">
      <c r="A3293" s="529" t="s">
        <v>11894</v>
      </c>
      <c r="B3293" s="530" t="s">
        <v>11892</v>
      </c>
      <c r="C3293" s="529" t="s">
        <v>8171</v>
      </c>
      <c r="D3293" s="581">
        <v>915</v>
      </c>
      <c r="F3293" s="581">
        <v>915</v>
      </c>
      <c r="G3293" s="580" t="s">
        <v>11893</v>
      </c>
      <c r="I3293" s="534" t="s">
        <v>11891</v>
      </c>
      <c r="J3293" t="s">
        <v>12432</v>
      </c>
    </row>
    <row r="3294" spans="1:10" customFormat="1" ht="38.25" x14ac:dyDescent="0.2">
      <c r="A3294" s="529" t="s">
        <v>11896</v>
      </c>
      <c r="B3294" s="530" t="s">
        <v>6119</v>
      </c>
      <c r="C3294" s="529" t="s">
        <v>641</v>
      </c>
      <c r="D3294" s="581">
        <v>10.64</v>
      </c>
      <c r="F3294" s="581">
        <v>10.64</v>
      </c>
      <c r="G3294" s="580" t="s">
        <v>6120</v>
      </c>
      <c r="I3294" s="534" t="s">
        <v>11895</v>
      </c>
      <c r="J3294" t="s">
        <v>12433</v>
      </c>
    </row>
    <row r="3295" spans="1:10" customFormat="1" ht="38.25" x14ac:dyDescent="0.2">
      <c r="A3295" s="529" t="s">
        <v>11898</v>
      </c>
      <c r="B3295" s="530" t="s">
        <v>6123</v>
      </c>
      <c r="C3295" s="529" t="s">
        <v>641</v>
      </c>
      <c r="D3295" s="581">
        <v>11.76</v>
      </c>
      <c r="F3295" s="581">
        <v>11.76</v>
      </c>
      <c r="G3295" s="580" t="s">
        <v>6124</v>
      </c>
      <c r="I3295" s="534" t="s">
        <v>11897</v>
      </c>
      <c r="J3295" t="s">
        <v>12434</v>
      </c>
    </row>
    <row r="3296" spans="1:10" customFormat="1" ht="38.25" x14ac:dyDescent="0.2">
      <c r="A3296" s="529" t="s">
        <v>11902</v>
      </c>
      <c r="B3296" s="530" t="s">
        <v>11900</v>
      </c>
      <c r="C3296" s="529" t="s">
        <v>641</v>
      </c>
      <c r="D3296" s="581">
        <v>11.17</v>
      </c>
      <c r="F3296" s="581">
        <v>11.17</v>
      </c>
      <c r="G3296" s="580" t="s">
        <v>11901</v>
      </c>
      <c r="I3296" s="534" t="s">
        <v>11899</v>
      </c>
      <c r="J3296" t="s">
        <v>12435</v>
      </c>
    </row>
    <row r="3297" spans="1:10" customFormat="1" ht="25.5" x14ac:dyDescent="0.2">
      <c r="A3297" s="529" t="s">
        <v>11906</v>
      </c>
      <c r="B3297" s="530" t="s">
        <v>11904</v>
      </c>
      <c r="C3297" s="529" t="s">
        <v>8171</v>
      </c>
      <c r="D3297" s="581">
        <v>81.86</v>
      </c>
      <c r="F3297" s="581">
        <v>81.86</v>
      </c>
      <c r="G3297" s="580" t="s">
        <v>11905</v>
      </c>
      <c r="I3297" s="534" t="s">
        <v>11903</v>
      </c>
      <c r="J3297" t="s">
        <v>12436</v>
      </c>
    </row>
    <row r="3298" spans="1:10" customFormat="1" x14ac:dyDescent="0.2">
      <c r="A3298" s="529" t="s">
        <v>11910</v>
      </c>
      <c r="B3298" s="530" t="s">
        <v>11908</v>
      </c>
      <c r="C3298" s="529" t="s">
        <v>8171</v>
      </c>
      <c r="D3298" s="581">
        <v>162.24</v>
      </c>
      <c r="F3298" s="581">
        <v>162.24</v>
      </c>
      <c r="G3298" s="580" t="s">
        <v>11909</v>
      </c>
      <c r="I3298" s="534" t="s">
        <v>11907</v>
      </c>
      <c r="J3298" t="s">
        <v>12437</v>
      </c>
    </row>
    <row r="3299" spans="1:10" customFormat="1" ht="25.5" x14ac:dyDescent="0.2">
      <c r="A3299" s="529" t="s">
        <v>11914</v>
      </c>
      <c r="B3299" s="530" t="s">
        <v>11912</v>
      </c>
      <c r="C3299" s="529" t="s">
        <v>8171</v>
      </c>
      <c r="D3299" s="581">
        <v>120.95</v>
      </c>
      <c r="F3299" s="581">
        <v>120.95</v>
      </c>
      <c r="G3299" s="580" t="s">
        <v>11913</v>
      </c>
      <c r="I3299" s="534" t="s">
        <v>11911</v>
      </c>
      <c r="J3299" t="s">
        <v>12438</v>
      </c>
    </row>
    <row r="3300" spans="1:10" customFormat="1" ht="25.5" x14ac:dyDescent="0.2">
      <c r="A3300" s="529" t="s">
        <v>11918</v>
      </c>
      <c r="B3300" s="530" t="s">
        <v>11916</v>
      </c>
      <c r="C3300" s="529" t="s">
        <v>8171</v>
      </c>
      <c r="D3300" s="581">
        <v>48.48</v>
      </c>
      <c r="F3300" s="581">
        <v>48.48</v>
      </c>
      <c r="G3300" s="580" t="s">
        <v>11917</v>
      </c>
      <c r="I3300" s="534" t="s">
        <v>11915</v>
      </c>
      <c r="J3300" t="s">
        <v>12439</v>
      </c>
    </row>
    <row r="3301" spans="1:10" customFormat="1" x14ac:dyDescent="0.2">
      <c r="A3301" s="529" t="s">
        <v>11922</v>
      </c>
      <c r="B3301" s="530" t="s">
        <v>11920</v>
      </c>
      <c r="C3301" s="529" t="s">
        <v>8171</v>
      </c>
      <c r="D3301" s="581">
        <v>69.930000000000007</v>
      </c>
      <c r="F3301" s="581">
        <v>69.930000000000007</v>
      </c>
      <c r="G3301" s="580" t="s">
        <v>11921</v>
      </c>
      <c r="I3301" s="534" t="s">
        <v>11919</v>
      </c>
      <c r="J3301" t="s">
        <v>12440</v>
      </c>
    </row>
    <row r="3302" spans="1:10" customFormat="1" ht="25.5" x14ac:dyDescent="0.2">
      <c r="A3302" s="529" t="s">
        <v>11926</v>
      </c>
      <c r="B3302" s="530" t="s">
        <v>11924</v>
      </c>
      <c r="C3302" s="529" t="s">
        <v>8171</v>
      </c>
      <c r="D3302" s="581">
        <v>525.25</v>
      </c>
      <c r="F3302" s="581">
        <v>525.25</v>
      </c>
      <c r="G3302" s="580" t="s">
        <v>11925</v>
      </c>
      <c r="I3302" s="534" t="s">
        <v>11923</v>
      </c>
      <c r="J3302" t="s">
        <v>12441</v>
      </c>
    </row>
    <row r="3303" spans="1:10" customFormat="1" ht="38.25" x14ac:dyDescent="0.2">
      <c r="A3303" s="529" t="s">
        <v>11930</v>
      </c>
      <c r="B3303" s="530" t="s">
        <v>11928</v>
      </c>
      <c r="C3303" s="529" t="s">
        <v>8171</v>
      </c>
      <c r="D3303" s="581">
        <v>59.23</v>
      </c>
      <c r="F3303" s="581">
        <v>59.23</v>
      </c>
      <c r="G3303" s="580" t="s">
        <v>11929</v>
      </c>
      <c r="I3303" s="534" t="s">
        <v>11927</v>
      </c>
      <c r="J3303" t="s">
        <v>12442</v>
      </c>
    </row>
    <row r="3304" spans="1:10" customFormat="1" ht="25.5" x14ac:dyDescent="0.2">
      <c r="A3304" s="529" t="s">
        <v>11934</v>
      </c>
      <c r="B3304" s="530" t="s">
        <v>11932</v>
      </c>
      <c r="C3304" s="529" t="s">
        <v>8171</v>
      </c>
      <c r="D3304" s="581">
        <v>295.44</v>
      </c>
      <c r="F3304" s="581">
        <v>295.44</v>
      </c>
      <c r="G3304" s="580" t="s">
        <v>11933</v>
      </c>
      <c r="I3304" s="534" t="s">
        <v>11931</v>
      </c>
      <c r="J3304" t="s">
        <v>12443</v>
      </c>
    </row>
    <row r="3305" spans="1:10" customFormat="1" ht="25.5" x14ac:dyDescent="0.2">
      <c r="A3305" s="529" t="s">
        <v>11938</v>
      </c>
      <c r="B3305" s="530" t="s">
        <v>11936</v>
      </c>
      <c r="C3305" s="529" t="s">
        <v>8171</v>
      </c>
      <c r="D3305" s="581">
        <v>90.2</v>
      </c>
      <c r="F3305" s="581">
        <v>90.2</v>
      </c>
      <c r="G3305" s="580" t="s">
        <v>11937</v>
      </c>
      <c r="I3305" s="534" t="s">
        <v>11935</v>
      </c>
      <c r="J3305" t="s">
        <v>12444</v>
      </c>
    </row>
    <row r="3306" spans="1:10" customFormat="1" ht="89.25" x14ac:dyDescent="0.2">
      <c r="A3306" s="529" t="s">
        <v>11942</v>
      </c>
      <c r="B3306" s="574" t="s">
        <v>11940</v>
      </c>
      <c r="C3306" s="529" t="s">
        <v>7295</v>
      </c>
      <c r="D3306" s="581">
        <v>15.6</v>
      </c>
      <c r="F3306" s="581">
        <v>15.6</v>
      </c>
      <c r="G3306" s="580" t="s">
        <v>11941</v>
      </c>
      <c r="I3306" s="534" t="s">
        <v>11939</v>
      </c>
      <c r="J3306" t="s">
        <v>6145</v>
      </c>
    </row>
    <row r="3307" spans="1:10" customFormat="1" ht="25.5" x14ac:dyDescent="0.2">
      <c r="A3307" s="529" t="s">
        <v>11944</v>
      </c>
      <c r="B3307" s="530" t="s">
        <v>6155</v>
      </c>
      <c r="C3307" s="529" t="s">
        <v>7295</v>
      </c>
      <c r="D3307" s="581">
        <v>8.0500000000000007</v>
      </c>
      <c r="F3307" s="581">
        <v>8.0500000000000007</v>
      </c>
      <c r="G3307" s="580" t="s">
        <v>6156</v>
      </c>
      <c r="I3307" s="534" t="s">
        <v>11943</v>
      </c>
      <c r="J3307" t="s">
        <v>6157</v>
      </c>
    </row>
    <row r="3308" spans="1:10" customFormat="1" ht="25.5" x14ac:dyDescent="0.2">
      <c r="A3308" s="529" t="s">
        <v>11946</v>
      </c>
      <c r="B3308" s="530" t="s">
        <v>6159</v>
      </c>
      <c r="C3308" s="529" t="s">
        <v>276</v>
      </c>
      <c r="D3308" s="581">
        <v>8.0500000000000007</v>
      </c>
      <c r="F3308" s="581">
        <v>8.0500000000000007</v>
      </c>
      <c r="G3308" s="580" t="s">
        <v>6160</v>
      </c>
      <c r="I3308" s="534" t="s">
        <v>11945</v>
      </c>
      <c r="J3308" t="s">
        <v>6161</v>
      </c>
    </row>
    <row r="3309" spans="1:10" customFormat="1" ht="114.75" x14ac:dyDescent="0.2">
      <c r="A3309" s="529" t="s">
        <v>11948</v>
      </c>
      <c r="B3309" s="530" t="s">
        <v>6163</v>
      </c>
      <c r="C3309" s="529" t="s">
        <v>276</v>
      </c>
      <c r="D3309" s="587">
        <v>0.03</v>
      </c>
      <c r="F3309" s="587">
        <v>0.03</v>
      </c>
      <c r="G3309" s="530" t="s">
        <v>6164</v>
      </c>
      <c r="I3309" s="534" t="s">
        <v>11947</v>
      </c>
      <c r="J3309" t="s">
        <v>6165</v>
      </c>
    </row>
    <row r="3310" spans="1:10" customFormat="1" ht="38.25" x14ac:dyDescent="0.2">
      <c r="A3310" s="529" t="s">
        <v>11950</v>
      </c>
      <c r="B3310" s="530" t="s">
        <v>6167</v>
      </c>
      <c r="C3310" s="529" t="s">
        <v>616</v>
      </c>
      <c r="D3310" s="581">
        <v>7.05</v>
      </c>
      <c r="F3310" s="581">
        <v>7.05</v>
      </c>
      <c r="G3310" s="580" t="s">
        <v>6168</v>
      </c>
      <c r="I3310" s="534" t="s">
        <v>11949</v>
      </c>
      <c r="J3310" t="s">
        <v>6169</v>
      </c>
    </row>
    <row r="3311" spans="1:10" customFormat="1" ht="38.25" x14ac:dyDescent="0.2">
      <c r="A3311" s="529" t="s">
        <v>11952</v>
      </c>
      <c r="B3311" s="530" t="s">
        <v>6171</v>
      </c>
      <c r="C3311" s="529" t="s">
        <v>276</v>
      </c>
      <c r="D3311" s="587">
        <v>0.18</v>
      </c>
      <c r="F3311" s="587">
        <v>0.18</v>
      </c>
      <c r="G3311" s="530" t="s">
        <v>6172</v>
      </c>
      <c r="I3311" s="534" t="s">
        <v>11951</v>
      </c>
      <c r="J3311" t="s">
        <v>6173</v>
      </c>
    </row>
    <row r="3312" spans="1:10" customFormat="1" ht="76.5" x14ac:dyDescent="0.2">
      <c r="A3312" s="529" t="s">
        <v>11954</v>
      </c>
      <c r="B3312" s="530" t="s">
        <v>6175</v>
      </c>
      <c r="C3312" s="529" t="s">
        <v>276</v>
      </c>
      <c r="D3312" s="587">
        <v>1.06</v>
      </c>
      <c r="F3312" s="587">
        <v>1.06</v>
      </c>
      <c r="G3312" s="530" t="s">
        <v>6176</v>
      </c>
      <c r="I3312" s="534" t="s">
        <v>11953</v>
      </c>
      <c r="J3312" t="s">
        <v>6177</v>
      </c>
    </row>
    <row r="3313" spans="1:10" customFormat="1" x14ac:dyDescent="0.2">
      <c r="A3313" s="529" t="s">
        <v>11956</v>
      </c>
      <c r="B3313" s="530" t="s">
        <v>6179</v>
      </c>
      <c r="C3313" s="529" t="s">
        <v>276</v>
      </c>
      <c r="D3313" s="581">
        <v>1.5</v>
      </c>
      <c r="F3313" s="581">
        <v>1.5</v>
      </c>
      <c r="G3313" s="530" t="s">
        <v>6179</v>
      </c>
      <c r="I3313" s="534" t="s">
        <v>11955</v>
      </c>
      <c r="J3313" t="s">
        <v>6181</v>
      </c>
    </row>
    <row r="3314" spans="1:10" customFormat="1" ht="63.75" x14ac:dyDescent="0.2">
      <c r="A3314" s="529" t="s">
        <v>11958</v>
      </c>
      <c r="B3314" s="530" t="s">
        <v>6183</v>
      </c>
      <c r="C3314" s="529" t="s">
        <v>7295</v>
      </c>
      <c r="D3314" s="581">
        <v>0.56000000000000005</v>
      </c>
      <c r="F3314" s="581">
        <v>0.56000000000000005</v>
      </c>
      <c r="G3314" s="580" t="s">
        <v>6184</v>
      </c>
      <c r="I3314" s="534" t="s">
        <v>11957</v>
      </c>
      <c r="J3314" t="s">
        <v>6185</v>
      </c>
    </row>
    <row r="3315" spans="1:10" customFormat="1" ht="102" x14ac:dyDescent="0.2">
      <c r="A3315" s="529" t="s">
        <v>11960</v>
      </c>
      <c r="B3315" s="530" t="s">
        <v>6187</v>
      </c>
      <c r="C3315" s="529" t="s">
        <v>7295</v>
      </c>
      <c r="D3315" s="581">
        <v>14</v>
      </c>
      <c r="F3315" s="581">
        <v>14</v>
      </c>
      <c r="G3315" s="580" t="s">
        <v>6188</v>
      </c>
      <c r="I3315" s="534" t="s">
        <v>11959</v>
      </c>
      <c r="J3315" t="s">
        <v>6189</v>
      </c>
    </row>
    <row r="3316" spans="1:10" customFormat="1" ht="25.5" x14ac:dyDescent="0.2">
      <c r="A3316" s="529" t="s">
        <v>11962</v>
      </c>
      <c r="B3316" s="530" t="s">
        <v>6191</v>
      </c>
      <c r="C3316" s="529" t="s">
        <v>8171</v>
      </c>
      <c r="D3316" s="581">
        <v>52.5</v>
      </c>
      <c r="F3316" s="581">
        <v>52.5</v>
      </c>
      <c r="G3316" s="580" t="s">
        <v>6192</v>
      </c>
      <c r="I3316" s="534" t="s">
        <v>11961</v>
      </c>
      <c r="J3316" t="s">
        <v>6193</v>
      </c>
    </row>
    <row r="3317" spans="1:10" customFormat="1" ht="127.5" x14ac:dyDescent="0.2">
      <c r="A3317" s="529" t="s">
        <v>11964</v>
      </c>
      <c r="B3317" s="530" t="s">
        <v>6195</v>
      </c>
      <c r="C3317" s="529" t="s">
        <v>8171</v>
      </c>
      <c r="D3317" s="581">
        <v>206.25</v>
      </c>
      <c r="F3317" s="581">
        <v>206.25</v>
      </c>
      <c r="G3317" s="580" t="s">
        <v>6196</v>
      </c>
      <c r="I3317" s="534" t="s">
        <v>11963</v>
      </c>
      <c r="J3317" t="s">
        <v>6197</v>
      </c>
    </row>
    <row r="3318" spans="1:10" customFormat="1" ht="63.75" x14ac:dyDescent="0.2">
      <c r="A3318" s="529" t="s">
        <v>11966</v>
      </c>
      <c r="B3318" s="530" t="s">
        <v>6203</v>
      </c>
      <c r="C3318" s="529" t="s">
        <v>8171</v>
      </c>
      <c r="D3318" s="581">
        <v>126</v>
      </c>
      <c r="F3318" s="581">
        <v>126</v>
      </c>
      <c r="G3318" s="580" t="s">
        <v>6204</v>
      </c>
      <c r="I3318" s="534" t="s">
        <v>11965</v>
      </c>
      <c r="J3318" t="s">
        <v>6205</v>
      </c>
    </row>
    <row r="3319" spans="1:10" customFormat="1" ht="127.5" x14ac:dyDescent="0.2">
      <c r="A3319" s="529" t="s">
        <v>11968</v>
      </c>
      <c r="B3319" s="530" t="s">
        <v>6207</v>
      </c>
      <c r="C3319" s="529" t="s">
        <v>8171</v>
      </c>
      <c r="D3319" s="581">
        <v>250</v>
      </c>
      <c r="F3319" s="581">
        <v>250</v>
      </c>
      <c r="G3319" s="580" t="s">
        <v>6208</v>
      </c>
      <c r="I3319" s="534" t="s">
        <v>11967</v>
      </c>
      <c r="J3319" t="s">
        <v>6209</v>
      </c>
    </row>
    <row r="3320" spans="1:10" customFormat="1" ht="114.75" x14ac:dyDescent="0.2">
      <c r="A3320" s="529" t="s">
        <v>11970</v>
      </c>
      <c r="B3320" s="530" t="s">
        <v>6211</v>
      </c>
      <c r="C3320" s="529" t="s">
        <v>8171</v>
      </c>
      <c r="D3320" s="581">
        <v>194</v>
      </c>
      <c r="F3320" s="581">
        <v>194</v>
      </c>
      <c r="G3320" s="580" t="s">
        <v>6212</v>
      </c>
      <c r="I3320" s="534" t="s">
        <v>11969</v>
      </c>
      <c r="J3320" t="s">
        <v>6213</v>
      </c>
    </row>
    <row r="3321" spans="1:10" customFormat="1" ht="89.25" x14ac:dyDescent="0.2">
      <c r="A3321" s="529" t="s">
        <v>11974</v>
      </c>
      <c r="B3321" s="530" t="s">
        <v>11972</v>
      </c>
      <c r="C3321" s="529" t="s">
        <v>8171</v>
      </c>
      <c r="D3321" s="581">
        <v>175</v>
      </c>
      <c r="F3321" s="581">
        <v>175</v>
      </c>
      <c r="G3321" s="580" t="s">
        <v>11973</v>
      </c>
      <c r="I3321" s="534" t="s">
        <v>11971</v>
      </c>
      <c r="J3321" t="s">
        <v>12445</v>
      </c>
    </row>
    <row r="3322" spans="1:10" customFormat="1" ht="89.25" x14ac:dyDescent="0.2">
      <c r="A3322" s="529" t="s">
        <v>11978</v>
      </c>
      <c r="B3322" s="530" t="s">
        <v>11976</v>
      </c>
      <c r="C3322" s="529" t="s">
        <v>8171</v>
      </c>
      <c r="D3322" s="581">
        <v>100</v>
      </c>
      <c r="F3322" s="581">
        <v>100</v>
      </c>
      <c r="G3322" s="580" t="s">
        <v>11977</v>
      </c>
      <c r="I3322" s="534" t="s">
        <v>11975</v>
      </c>
      <c r="J3322" t="s">
        <v>12446</v>
      </c>
    </row>
    <row r="3323" spans="1:10" customFormat="1" ht="89.25" x14ac:dyDescent="0.2">
      <c r="A3323" s="529" t="s">
        <v>11982</v>
      </c>
      <c r="B3323" s="530" t="s">
        <v>11980</v>
      </c>
      <c r="C3323" s="529" t="s">
        <v>8171</v>
      </c>
      <c r="D3323" s="581">
        <v>50</v>
      </c>
      <c r="F3323" s="581">
        <v>50</v>
      </c>
      <c r="G3323" s="580" t="s">
        <v>11981</v>
      </c>
      <c r="I3323" s="534" t="s">
        <v>11979</v>
      </c>
      <c r="J3323" t="s">
        <v>12447</v>
      </c>
    </row>
    <row r="3324" spans="1:10" customFormat="1" ht="63.75" x14ac:dyDescent="0.2">
      <c r="A3324" s="529" t="s">
        <v>11984</v>
      </c>
      <c r="B3324" s="530" t="s">
        <v>6218</v>
      </c>
      <c r="C3324" s="529" t="s">
        <v>8171</v>
      </c>
      <c r="D3324" s="581">
        <v>4331.87</v>
      </c>
      <c r="F3324" s="581">
        <v>4331.87</v>
      </c>
      <c r="G3324" s="580" t="s">
        <v>6219</v>
      </c>
      <c r="I3324" s="534" t="s">
        <v>11983</v>
      </c>
      <c r="J3324" t="s">
        <v>6220</v>
      </c>
    </row>
    <row r="3325" spans="1:10" customFormat="1" ht="63.75" x14ac:dyDescent="0.2">
      <c r="A3325" s="529" t="s">
        <v>11986</v>
      </c>
      <c r="B3325" s="530" t="s">
        <v>6222</v>
      </c>
      <c r="C3325" s="529" t="s">
        <v>8171</v>
      </c>
      <c r="D3325" s="581">
        <v>5660.83</v>
      </c>
      <c r="F3325" s="581">
        <v>5660.83</v>
      </c>
      <c r="G3325" s="580" t="s">
        <v>6219</v>
      </c>
      <c r="I3325" s="534" t="s">
        <v>11985</v>
      </c>
      <c r="J3325" t="s">
        <v>6223</v>
      </c>
    </row>
    <row r="3326" spans="1:10" customFormat="1" ht="63.75" x14ac:dyDescent="0.2">
      <c r="A3326" s="529" t="s">
        <v>11988</v>
      </c>
      <c r="B3326" s="530" t="s">
        <v>6225</v>
      </c>
      <c r="C3326" s="529" t="s">
        <v>8171</v>
      </c>
      <c r="D3326" s="581">
        <v>6989.79</v>
      </c>
      <c r="F3326" s="581">
        <v>6989.79</v>
      </c>
      <c r="G3326" s="580" t="s">
        <v>6219</v>
      </c>
      <c r="I3326" s="534" t="s">
        <v>11987</v>
      </c>
      <c r="J3326" t="s">
        <v>6226</v>
      </c>
    </row>
    <row r="3327" spans="1:10" customFormat="1" ht="63.75" x14ac:dyDescent="0.2">
      <c r="A3327" s="529" t="s">
        <v>11990</v>
      </c>
      <c r="B3327" s="530" t="s">
        <v>6228</v>
      </c>
      <c r="C3327" s="529" t="s">
        <v>8171</v>
      </c>
      <c r="D3327" s="581">
        <v>4331.87</v>
      </c>
      <c r="F3327" s="581">
        <v>4331.87</v>
      </c>
      <c r="G3327" s="580" t="s">
        <v>6219</v>
      </c>
      <c r="I3327" s="534" t="s">
        <v>11989</v>
      </c>
      <c r="J3327" t="s">
        <v>6229</v>
      </c>
    </row>
    <row r="3328" spans="1:10" customFormat="1" ht="89.25" x14ac:dyDescent="0.2">
      <c r="A3328" s="529" t="s">
        <v>11993</v>
      </c>
      <c r="B3328" s="530" t="s">
        <v>11992</v>
      </c>
      <c r="C3328" s="529" t="s">
        <v>8171</v>
      </c>
      <c r="D3328" s="581">
        <v>250</v>
      </c>
      <c r="F3328" s="581">
        <v>250</v>
      </c>
      <c r="G3328" s="580" t="s">
        <v>6232</v>
      </c>
      <c r="I3328" s="534" t="s">
        <v>11991</v>
      </c>
      <c r="J3328" t="s">
        <v>6233</v>
      </c>
    </row>
    <row r="3329" spans="1:10" customFormat="1" ht="89.25" x14ac:dyDescent="0.2">
      <c r="A3329" s="529" t="s">
        <v>11995</v>
      </c>
      <c r="B3329" s="530" t="s">
        <v>6235</v>
      </c>
      <c r="C3329" s="529" t="s">
        <v>8171</v>
      </c>
      <c r="D3329" s="581">
        <v>500</v>
      </c>
      <c r="F3329" s="581">
        <v>500</v>
      </c>
      <c r="G3329" s="580" t="s">
        <v>6232</v>
      </c>
      <c r="I3329" s="534" t="s">
        <v>11994</v>
      </c>
      <c r="J3329" t="s">
        <v>6236</v>
      </c>
    </row>
    <row r="3330" spans="1:10" customFormat="1" ht="76.5" x14ac:dyDescent="0.2">
      <c r="A3330" s="529" t="s">
        <v>11998</v>
      </c>
      <c r="B3330" s="530" t="s">
        <v>11997</v>
      </c>
      <c r="C3330" s="529" t="s">
        <v>8171</v>
      </c>
      <c r="D3330" s="581">
        <v>90</v>
      </c>
      <c r="F3330" s="581">
        <v>90</v>
      </c>
      <c r="G3330" s="580" t="s">
        <v>6239</v>
      </c>
      <c r="I3330" s="534" t="s">
        <v>11996</v>
      </c>
      <c r="J3330" t="s">
        <v>6240</v>
      </c>
    </row>
    <row r="3331" spans="1:10" customFormat="1" ht="76.5" x14ac:dyDescent="0.2">
      <c r="A3331" s="529" t="s">
        <v>12000</v>
      </c>
      <c r="B3331" s="530" t="s">
        <v>6242</v>
      </c>
      <c r="C3331" s="529" t="s">
        <v>8171</v>
      </c>
      <c r="D3331" s="581">
        <v>180</v>
      </c>
      <c r="F3331" s="581">
        <v>180</v>
      </c>
      <c r="G3331" s="580" t="s">
        <v>6239</v>
      </c>
      <c r="I3331" s="534" t="s">
        <v>11999</v>
      </c>
      <c r="J3331" t="s">
        <v>6243</v>
      </c>
    </row>
    <row r="3332" spans="1:10" customFormat="1" ht="102" x14ac:dyDescent="0.2">
      <c r="A3332" s="529" t="s">
        <v>12002</v>
      </c>
      <c r="B3332" s="530" t="s">
        <v>6245</v>
      </c>
      <c r="C3332" s="529" t="s">
        <v>8171</v>
      </c>
      <c r="D3332" s="581">
        <v>114.3</v>
      </c>
      <c r="F3332" s="581">
        <v>114.3</v>
      </c>
      <c r="G3332" s="580" t="s">
        <v>6246</v>
      </c>
      <c r="I3332" s="534" t="s">
        <v>12001</v>
      </c>
      <c r="J3332" t="s">
        <v>6247</v>
      </c>
    </row>
    <row r="3333" spans="1:10" customFormat="1" ht="38.25" x14ac:dyDescent="0.2">
      <c r="A3333" s="529" t="s">
        <v>12004</v>
      </c>
      <c r="B3333" s="530" t="s">
        <v>6249</v>
      </c>
      <c r="C3333" s="529" t="s">
        <v>8171</v>
      </c>
      <c r="D3333" s="581">
        <v>302.27</v>
      </c>
      <c r="F3333" s="581">
        <v>302.27</v>
      </c>
      <c r="G3333" s="580" t="s">
        <v>6250</v>
      </c>
      <c r="I3333" s="534" t="s">
        <v>12003</v>
      </c>
      <c r="J3333" t="s">
        <v>6251</v>
      </c>
    </row>
    <row r="3334" spans="1:10" customFormat="1" ht="51" x14ac:dyDescent="0.2">
      <c r="A3334" s="529" t="s">
        <v>12006</v>
      </c>
      <c r="B3334" s="530" t="s">
        <v>6253</v>
      </c>
      <c r="C3334" s="529" t="s">
        <v>8171</v>
      </c>
      <c r="D3334" s="581">
        <v>571.41999999999996</v>
      </c>
      <c r="F3334" s="581">
        <v>571.41999999999996</v>
      </c>
      <c r="G3334" s="580" t="s">
        <v>6254</v>
      </c>
      <c r="I3334" s="534" t="s">
        <v>12005</v>
      </c>
      <c r="J3334" t="s">
        <v>6255</v>
      </c>
    </row>
    <row r="3335" spans="1:10" customFormat="1" ht="76.5" x14ac:dyDescent="0.2">
      <c r="A3335" s="529" t="s">
        <v>12008</v>
      </c>
      <c r="B3335" s="530" t="s">
        <v>6257</v>
      </c>
      <c r="C3335" s="529" t="s">
        <v>8171</v>
      </c>
      <c r="D3335" s="581">
        <v>69.28</v>
      </c>
      <c r="F3335" s="581">
        <v>69.28</v>
      </c>
      <c r="G3335" s="580" t="s">
        <v>6258</v>
      </c>
      <c r="I3335" s="534" t="s">
        <v>12007</v>
      </c>
      <c r="J3335" t="s">
        <v>6259</v>
      </c>
    </row>
    <row r="3336" spans="1:10" customFormat="1" ht="51" x14ac:dyDescent="0.2">
      <c r="A3336" s="529" t="s">
        <v>12010</v>
      </c>
      <c r="B3336" s="530" t="s">
        <v>6261</v>
      </c>
      <c r="C3336" s="529" t="s">
        <v>8171</v>
      </c>
      <c r="D3336" s="581">
        <v>78.8</v>
      </c>
      <c r="F3336" s="581">
        <v>78.8</v>
      </c>
      <c r="G3336" s="580" t="s">
        <v>6262</v>
      </c>
      <c r="I3336" s="534" t="s">
        <v>12009</v>
      </c>
      <c r="J3336" t="s">
        <v>6263</v>
      </c>
    </row>
    <row r="3337" spans="1:10" customFormat="1" ht="102" x14ac:dyDescent="0.2">
      <c r="A3337" s="529" t="s">
        <v>12013</v>
      </c>
      <c r="B3337" s="530" t="s">
        <v>12012</v>
      </c>
      <c r="C3337" s="529" t="s">
        <v>8171</v>
      </c>
      <c r="D3337" s="581">
        <v>3250</v>
      </c>
      <c r="F3337" s="581">
        <v>3250</v>
      </c>
      <c r="G3337" s="580" t="s">
        <v>6266</v>
      </c>
      <c r="I3337" s="534" t="s">
        <v>12011</v>
      </c>
      <c r="J3337" t="s">
        <v>6267</v>
      </c>
    </row>
    <row r="3338" spans="1:10" customFormat="1" ht="102" x14ac:dyDescent="0.2">
      <c r="A3338" s="529" t="s">
        <v>12016</v>
      </c>
      <c r="B3338" s="530" t="s">
        <v>12015</v>
      </c>
      <c r="C3338" s="529" t="s">
        <v>8171</v>
      </c>
      <c r="D3338" s="581">
        <v>3500</v>
      </c>
      <c r="F3338" s="581">
        <v>3500</v>
      </c>
      <c r="G3338" s="580" t="s">
        <v>6266</v>
      </c>
      <c r="I3338" s="534" t="s">
        <v>12014</v>
      </c>
      <c r="J3338" t="s">
        <v>6270</v>
      </c>
    </row>
    <row r="3339" spans="1:10" customFormat="1" ht="102" x14ac:dyDescent="0.2">
      <c r="A3339" s="529" t="s">
        <v>12019</v>
      </c>
      <c r="B3339" s="530" t="s">
        <v>12018</v>
      </c>
      <c r="C3339" s="529" t="s">
        <v>8171</v>
      </c>
      <c r="D3339" s="581">
        <v>3950</v>
      </c>
      <c r="F3339" s="581">
        <v>3950</v>
      </c>
      <c r="G3339" s="580" t="s">
        <v>6266</v>
      </c>
      <c r="I3339" s="534" t="s">
        <v>12017</v>
      </c>
      <c r="J3339" t="s">
        <v>6273</v>
      </c>
    </row>
    <row r="3340" spans="1:10" customFormat="1" ht="38.25" x14ac:dyDescent="0.2">
      <c r="A3340" s="529" t="s">
        <v>12022</v>
      </c>
      <c r="B3340" s="530" t="s">
        <v>12021</v>
      </c>
      <c r="C3340" s="529" t="s">
        <v>8171</v>
      </c>
      <c r="D3340" s="581">
        <v>0</v>
      </c>
      <c r="F3340" s="581">
        <v>0</v>
      </c>
      <c r="G3340" s="580" t="s">
        <v>6276</v>
      </c>
      <c r="I3340" s="534" t="s">
        <v>12020</v>
      </c>
      <c r="J3340" t="s">
        <v>6277</v>
      </c>
    </row>
    <row r="3341" spans="1:10" customFormat="1" ht="63.75" x14ac:dyDescent="0.2">
      <c r="A3341" s="529" t="s">
        <v>12025</v>
      </c>
      <c r="B3341" s="530" t="s">
        <v>12024</v>
      </c>
      <c r="C3341" s="529" t="s">
        <v>8171</v>
      </c>
      <c r="D3341" s="581">
        <v>100</v>
      </c>
      <c r="F3341" s="581">
        <v>100</v>
      </c>
      <c r="G3341" s="580" t="s">
        <v>6280</v>
      </c>
      <c r="I3341" s="534" t="s">
        <v>12023</v>
      </c>
      <c r="J3341" t="s">
        <v>6281</v>
      </c>
    </row>
    <row r="3342" spans="1:10" customFormat="1" ht="63.75" x14ac:dyDescent="0.2">
      <c r="A3342" s="529" t="s">
        <v>12028</v>
      </c>
      <c r="B3342" s="530" t="s">
        <v>12027</v>
      </c>
      <c r="C3342" s="529" t="s">
        <v>8171</v>
      </c>
      <c r="D3342" s="581">
        <v>100</v>
      </c>
      <c r="F3342" s="581">
        <v>100</v>
      </c>
      <c r="G3342" s="580" t="s">
        <v>6284</v>
      </c>
      <c r="I3342" s="534" t="s">
        <v>12026</v>
      </c>
      <c r="J3342" t="s">
        <v>6285</v>
      </c>
    </row>
    <row r="3343" spans="1:10" customFormat="1" ht="63.75" x14ac:dyDescent="0.2">
      <c r="A3343" s="529" t="s">
        <v>12031</v>
      </c>
      <c r="B3343" s="530" t="s">
        <v>12030</v>
      </c>
      <c r="C3343" s="529" t="s">
        <v>8171</v>
      </c>
      <c r="D3343" s="581">
        <v>50.4</v>
      </c>
      <c r="F3343" s="581">
        <v>50.4</v>
      </c>
      <c r="G3343" s="580" t="s">
        <v>6288</v>
      </c>
      <c r="I3343" s="534" t="s">
        <v>12029</v>
      </c>
      <c r="J3343" t="s">
        <v>6289</v>
      </c>
    </row>
    <row r="3344" spans="1:10" customFormat="1" ht="63.75" x14ac:dyDescent="0.2">
      <c r="A3344" s="529" t="s">
        <v>12033</v>
      </c>
      <c r="B3344" s="530" t="s">
        <v>6291</v>
      </c>
      <c r="C3344" s="529" t="s">
        <v>8171</v>
      </c>
      <c r="D3344" s="581">
        <v>102</v>
      </c>
      <c r="F3344" s="581">
        <v>102</v>
      </c>
      <c r="G3344" s="580" t="s">
        <v>6288</v>
      </c>
      <c r="I3344" s="534" t="s">
        <v>12032</v>
      </c>
      <c r="J3344" t="s">
        <v>6292</v>
      </c>
    </row>
    <row r="3345" spans="1:10" customFormat="1" ht="51" x14ac:dyDescent="0.2">
      <c r="A3345" s="529" t="s">
        <v>12036</v>
      </c>
      <c r="B3345" s="530" t="s">
        <v>12035</v>
      </c>
      <c r="C3345" s="529" t="s">
        <v>8171</v>
      </c>
      <c r="D3345" s="581">
        <v>52</v>
      </c>
      <c r="F3345" s="581">
        <v>52</v>
      </c>
      <c r="G3345" s="580" t="s">
        <v>6295</v>
      </c>
      <c r="I3345" s="534" t="s">
        <v>12034</v>
      </c>
      <c r="J3345" t="s">
        <v>6296</v>
      </c>
    </row>
    <row r="3346" spans="1:10" customFormat="1" ht="51" x14ac:dyDescent="0.2">
      <c r="A3346" s="529" t="s">
        <v>12038</v>
      </c>
      <c r="B3346" s="530" t="s">
        <v>6298</v>
      </c>
      <c r="C3346" s="529" t="s">
        <v>8171</v>
      </c>
      <c r="D3346" s="581">
        <v>104.5</v>
      </c>
      <c r="F3346" s="581">
        <v>104.5</v>
      </c>
      <c r="G3346" s="580" t="s">
        <v>6295</v>
      </c>
      <c r="I3346" s="534" t="s">
        <v>12037</v>
      </c>
      <c r="J3346" t="s">
        <v>6299</v>
      </c>
    </row>
    <row r="3347" spans="1:10" customFormat="1" ht="63.75" x14ac:dyDescent="0.2">
      <c r="A3347" s="529" t="s">
        <v>12040</v>
      </c>
      <c r="B3347" s="530" t="s">
        <v>6301</v>
      </c>
      <c r="C3347" s="529" t="s">
        <v>8171</v>
      </c>
      <c r="D3347" s="581">
        <v>810</v>
      </c>
      <c r="F3347" s="581">
        <v>810</v>
      </c>
      <c r="G3347" s="580" t="s">
        <v>6302</v>
      </c>
      <c r="I3347" s="534" t="s">
        <v>12039</v>
      </c>
      <c r="J3347" t="s">
        <v>6303</v>
      </c>
    </row>
    <row r="3348" spans="1:10" customFormat="1" ht="63.75" x14ac:dyDescent="0.2">
      <c r="A3348" s="529" t="s">
        <v>12042</v>
      </c>
      <c r="B3348" s="530" t="s">
        <v>6305</v>
      </c>
      <c r="C3348" s="529" t="s">
        <v>8171</v>
      </c>
      <c r="D3348" s="581">
        <v>810</v>
      </c>
      <c r="F3348" s="581">
        <v>810</v>
      </c>
      <c r="G3348" s="580" t="s">
        <v>6306</v>
      </c>
      <c r="I3348" s="534" t="s">
        <v>12041</v>
      </c>
      <c r="J3348" t="s">
        <v>6307</v>
      </c>
    </row>
    <row r="3349" spans="1:10" customFormat="1" ht="76.5" x14ac:dyDescent="0.2">
      <c r="A3349" s="529" t="s">
        <v>12046</v>
      </c>
      <c r="B3349" s="560" t="s">
        <v>12044</v>
      </c>
      <c r="C3349" s="529" t="s">
        <v>8171</v>
      </c>
      <c r="D3349" s="581">
        <v>160</v>
      </c>
      <c r="F3349" s="581">
        <v>160</v>
      </c>
      <c r="G3349" s="580" t="s">
        <v>12045</v>
      </c>
      <c r="I3349" s="534" t="s">
        <v>12043</v>
      </c>
      <c r="J3349" t="s">
        <v>6315</v>
      </c>
    </row>
    <row r="3350" spans="1:10" customFormat="1" ht="63.75" x14ac:dyDescent="0.2">
      <c r="A3350" s="529" t="s">
        <v>12048</v>
      </c>
      <c r="B3350" s="530" t="s">
        <v>6317</v>
      </c>
      <c r="C3350" s="529" t="s">
        <v>8171</v>
      </c>
      <c r="D3350" s="581">
        <v>1240</v>
      </c>
      <c r="F3350" s="581">
        <v>1240</v>
      </c>
      <c r="G3350" s="580" t="s">
        <v>6318</v>
      </c>
      <c r="I3350" s="534" t="s">
        <v>12047</v>
      </c>
      <c r="J3350" t="s">
        <v>6319</v>
      </c>
    </row>
    <row r="3351" spans="1:10" customFormat="1" ht="63.75" x14ac:dyDescent="0.2">
      <c r="A3351" s="529" t="s">
        <v>12050</v>
      </c>
      <c r="B3351" s="530" t="s">
        <v>6321</v>
      </c>
      <c r="C3351" s="529" t="s">
        <v>8171</v>
      </c>
      <c r="D3351" s="581">
        <v>210</v>
      </c>
      <c r="F3351" s="581">
        <v>210</v>
      </c>
      <c r="G3351" s="580" t="s">
        <v>6322</v>
      </c>
      <c r="I3351" s="534" t="s">
        <v>12049</v>
      </c>
      <c r="J3351" t="s">
        <v>6323</v>
      </c>
    </row>
    <row r="3352" spans="1:10" customFormat="1" ht="63.75" x14ac:dyDescent="0.2">
      <c r="A3352" s="529" t="s">
        <v>12054</v>
      </c>
      <c r="B3352" s="566" t="s">
        <v>12052</v>
      </c>
      <c r="C3352" s="529" t="s">
        <v>8171</v>
      </c>
      <c r="D3352" s="581">
        <v>1240</v>
      </c>
      <c r="F3352" s="581">
        <v>1240</v>
      </c>
      <c r="G3352" s="580" t="s">
        <v>12053</v>
      </c>
      <c r="I3352" s="534" t="s">
        <v>12051</v>
      </c>
      <c r="J3352" t="s">
        <v>6327</v>
      </c>
    </row>
    <row r="3353" spans="1:10" customFormat="1" ht="63.75" x14ac:dyDescent="0.2">
      <c r="A3353" s="529" t="s">
        <v>12058</v>
      </c>
      <c r="B3353" s="566" t="s">
        <v>12056</v>
      </c>
      <c r="C3353" s="529" t="s">
        <v>8171</v>
      </c>
      <c r="D3353" s="581">
        <v>210</v>
      </c>
      <c r="F3353" s="581">
        <v>210</v>
      </c>
      <c r="G3353" s="580" t="s">
        <v>12057</v>
      </c>
      <c r="I3353" s="534" t="s">
        <v>12055</v>
      </c>
      <c r="J3353" t="s">
        <v>6331</v>
      </c>
    </row>
    <row r="3354" spans="1:10" customFormat="1" ht="63.75" x14ac:dyDescent="0.2">
      <c r="A3354" s="529" t="s">
        <v>12060</v>
      </c>
      <c r="B3354" s="530" t="s">
        <v>6333</v>
      </c>
      <c r="C3354" s="529" t="s">
        <v>8171</v>
      </c>
      <c r="D3354" s="581">
        <v>1440</v>
      </c>
      <c r="F3354" s="581">
        <v>1440</v>
      </c>
      <c r="G3354" s="580" t="s">
        <v>6334</v>
      </c>
      <c r="I3354" s="534" t="s">
        <v>12059</v>
      </c>
      <c r="J3354" t="s">
        <v>6335</v>
      </c>
    </row>
    <row r="3355" spans="1:10" customFormat="1" ht="63.75" x14ac:dyDescent="0.2">
      <c r="A3355" s="529" t="s">
        <v>12062</v>
      </c>
      <c r="B3355" s="530" t="s">
        <v>6337</v>
      </c>
      <c r="C3355" s="529" t="s">
        <v>8171</v>
      </c>
      <c r="D3355" s="581">
        <v>210</v>
      </c>
      <c r="F3355" s="581">
        <v>210</v>
      </c>
      <c r="G3355" s="580" t="s">
        <v>6338</v>
      </c>
      <c r="I3355" s="534" t="s">
        <v>12061</v>
      </c>
      <c r="J3355" t="s">
        <v>6339</v>
      </c>
    </row>
    <row r="3356" spans="1:10" customFormat="1" ht="76.5" x14ac:dyDescent="0.2">
      <c r="A3356" s="529" t="s">
        <v>12065</v>
      </c>
      <c r="B3356" s="530" t="s">
        <v>12064</v>
      </c>
      <c r="C3356" s="529" t="s">
        <v>8171</v>
      </c>
      <c r="D3356" s="581">
        <v>622</v>
      </c>
      <c r="F3356" s="581">
        <v>622</v>
      </c>
      <c r="G3356" s="580" t="s">
        <v>6342</v>
      </c>
      <c r="I3356" s="534" t="s">
        <v>12063</v>
      </c>
      <c r="J3356" t="s">
        <v>6343</v>
      </c>
    </row>
    <row r="3357" spans="1:10" customFormat="1" ht="76.5" x14ac:dyDescent="0.2">
      <c r="A3357" s="529" t="s">
        <v>12067</v>
      </c>
      <c r="B3357" s="530" t="s">
        <v>6345</v>
      </c>
      <c r="C3357" s="529" t="s">
        <v>8171</v>
      </c>
      <c r="D3357" s="581">
        <v>210</v>
      </c>
      <c r="F3357" s="581">
        <v>210</v>
      </c>
      <c r="G3357" s="580" t="s">
        <v>6346</v>
      </c>
      <c r="I3357" s="534" t="s">
        <v>12066</v>
      </c>
      <c r="J3357" t="s">
        <v>6347</v>
      </c>
    </row>
    <row r="3358" spans="1:10" customFormat="1" ht="76.5" x14ac:dyDescent="0.2">
      <c r="A3358" s="529" t="s">
        <v>12069</v>
      </c>
      <c r="B3358" s="530" t="s">
        <v>6349</v>
      </c>
      <c r="C3358" s="529" t="s">
        <v>8171</v>
      </c>
      <c r="D3358" s="581">
        <v>730</v>
      </c>
      <c r="F3358" s="581">
        <v>730</v>
      </c>
      <c r="G3358" s="580" t="s">
        <v>6350</v>
      </c>
      <c r="I3358" s="534" t="s">
        <v>12068</v>
      </c>
      <c r="J3358" t="s">
        <v>6351</v>
      </c>
    </row>
    <row r="3359" spans="1:10" customFormat="1" ht="76.5" x14ac:dyDescent="0.2">
      <c r="A3359" s="529" t="s">
        <v>12071</v>
      </c>
      <c r="B3359" s="530" t="s">
        <v>6345</v>
      </c>
      <c r="C3359" s="529" t="s">
        <v>8171</v>
      </c>
      <c r="D3359" s="581">
        <v>210</v>
      </c>
      <c r="F3359" s="581">
        <v>210</v>
      </c>
      <c r="G3359" s="580" t="s">
        <v>6346</v>
      </c>
      <c r="I3359" s="534" t="s">
        <v>12070</v>
      </c>
      <c r="J3359" t="s">
        <v>6347</v>
      </c>
    </row>
    <row r="3360" spans="1:10" customFormat="1" ht="51" x14ac:dyDescent="0.2">
      <c r="A3360" s="529" t="s">
        <v>12073</v>
      </c>
      <c r="B3360" s="530" t="s">
        <v>6355</v>
      </c>
      <c r="C3360" s="529" t="s">
        <v>725</v>
      </c>
      <c r="D3360" s="581">
        <v>13</v>
      </c>
      <c r="F3360" s="581">
        <v>13</v>
      </c>
      <c r="G3360" s="580" t="s">
        <v>6356</v>
      </c>
      <c r="I3360" s="534" t="s">
        <v>12072</v>
      </c>
      <c r="J3360" t="s">
        <v>6357</v>
      </c>
    </row>
    <row r="3361" spans="1:10" customFormat="1" ht="25.5" x14ac:dyDescent="0.2">
      <c r="A3361" s="529" t="s">
        <v>12075</v>
      </c>
      <c r="B3361" s="530" t="s">
        <v>6359</v>
      </c>
      <c r="C3361" s="529" t="s">
        <v>8171</v>
      </c>
      <c r="D3361" s="581">
        <v>7</v>
      </c>
      <c r="F3361" s="581">
        <v>7</v>
      </c>
      <c r="G3361" s="580" t="s">
        <v>6360</v>
      </c>
      <c r="I3361" s="534" t="s">
        <v>12074</v>
      </c>
      <c r="J3361" t="s">
        <v>6361</v>
      </c>
    </row>
    <row r="3362" spans="1:10" customFormat="1" ht="63.75" x14ac:dyDescent="0.2">
      <c r="A3362" s="529" t="s">
        <v>12078</v>
      </c>
      <c r="B3362" s="561" t="s">
        <v>12077</v>
      </c>
      <c r="C3362" s="529" t="s">
        <v>8171</v>
      </c>
      <c r="D3362" s="588">
        <v>3002.92</v>
      </c>
      <c r="F3362" s="588">
        <v>3002.92</v>
      </c>
      <c r="G3362" s="591" t="s">
        <v>6219</v>
      </c>
      <c r="I3362" s="534" t="s">
        <v>12076</v>
      </c>
      <c r="J3362" t="s">
        <v>12448</v>
      </c>
    </row>
    <row r="3363" spans="1:10" customFormat="1" ht="63.75" x14ac:dyDescent="0.2">
      <c r="A3363" s="529" t="s">
        <v>12082</v>
      </c>
      <c r="B3363" s="560" t="s">
        <v>12080</v>
      </c>
      <c r="C3363" s="529" t="s">
        <v>8171</v>
      </c>
      <c r="D3363" s="588">
        <v>1250</v>
      </c>
      <c r="F3363" s="588">
        <v>1250</v>
      </c>
      <c r="G3363" s="593" t="s">
        <v>12081</v>
      </c>
      <c r="I3363" s="534" t="s">
        <v>12079</v>
      </c>
      <c r="J3363" t="s">
        <v>12449</v>
      </c>
    </row>
    <row r="3364" spans="1:10" customFormat="1" ht="75" x14ac:dyDescent="0.2">
      <c r="A3364" s="529" t="s">
        <v>12085</v>
      </c>
      <c r="B3364" s="560" t="s">
        <v>12084</v>
      </c>
      <c r="C3364" s="529" t="s">
        <v>8171</v>
      </c>
      <c r="D3364" s="588">
        <v>650</v>
      </c>
      <c r="F3364" s="588">
        <v>650</v>
      </c>
      <c r="G3364" s="593" t="s">
        <v>12306</v>
      </c>
      <c r="I3364" s="534" t="s">
        <v>12083</v>
      </c>
      <c r="J3364" t="s">
        <v>12450</v>
      </c>
    </row>
    <row r="3365" spans="1:10" customFormat="1" ht="191.25" x14ac:dyDescent="0.2">
      <c r="A3365" s="529" t="s">
        <v>12087</v>
      </c>
      <c r="B3365" s="530" t="s">
        <v>6370</v>
      </c>
      <c r="C3365" s="529" t="s">
        <v>8171</v>
      </c>
      <c r="D3365" s="581">
        <v>9723</v>
      </c>
      <c r="F3365" s="581">
        <v>9723</v>
      </c>
      <c r="G3365" s="580" t="s">
        <v>6371</v>
      </c>
      <c r="I3365" s="534" t="s">
        <v>12086</v>
      </c>
      <c r="J3365" t="s">
        <v>6372</v>
      </c>
    </row>
    <row r="3366" spans="1:10" customFormat="1" ht="140.25" x14ac:dyDescent="0.2">
      <c r="A3366" s="529" t="s">
        <v>12089</v>
      </c>
      <c r="B3366" s="530" t="s">
        <v>6374</v>
      </c>
      <c r="C3366" s="529" t="s">
        <v>8171</v>
      </c>
      <c r="D3366" s="581">
        <v>3215</v>
      </c>
      <c r="F3366" s="581">
        <v>3215</v>
      </c>
      <c r="G3366" s="580" t="s">
        <v>6375</v>
      </c>
      <c r="I3366" s="534" t="s">
        <v>12088</v>
      </c>
      <c r="J3366" t="s">
        <v>6376</v>
      </c>
    </row>
    <row r="3367" spans="1:10" customFormat="1" ht="102" x14ac:dyDescent="0.2">
      <c r="A3367" s="529" t="s">
        <v>12091</v>
      </c>
      <c r="B3367" s="530" t="s">
        <v>6378</v>
      </c>
      <c r="C3367" s="529" t="s">
        <v>8171</v>
      </c>
      <c r="D3367" s="581">
        <v>8604</v>
      </c>
      <c r="F3367" s="581">
        <v>8604</v>
      </c>
      <c r="G3367" s="580" t="s">
        <v>6379</v>
      </c>
      <c r="I3367" s="534" t="s">
        <v>12090</v>
      </c>
      <c r="J3367" t="s">
        <v>6380</v>
      </c>
    </row>
    <row r="3368" spans="1:10" customFormat="1" ht="102" x14ac:dyDescent="0.2">
      <c r="A3368" s="529" t="s">
        <v>12093</v>
      </c>
      <c r="B3368" s="530" t="s">
        <v>6382</v>
      </c>
      <c r="C3368" s="529" t="s">
        <v>8171</v>
      </c>
      <c r="D3368" s="581">
        <v>1737</v>
      </c>
      <c r="F3368" s="581">
        <v>1737</v>
      </c>
      <c r="G3368" s="580" t="s">
        <v>6379</v>
      </c>
      <c r="I3368" s="534" t="s">
        <v>12092</v>
      </c>
      <c r="J3368" t="s">
        <v>6383</v>
      </c>
    </row>
    <row r="3369" spans="1:10" customFormat="1" ht="165.75" x14ac:dyDescent="0.2">
      <c r="A3369" s="529" t="s">
        <v>12095</v>
      </c>
      <c r="B3369" s="530" t="s">
        <v>6385</v>
      </c>
      <c r="C3369" s="529" t="s">
        <v>8171</v>
      </c>
      <c r="D3369" s="581">
        <v>9724</v>
      </c>
      <c r="F3369" s="581">
        <v>9724</v>
      </c>
      <c r="G3369" s="580" t="s">
        <v>6386</v>
      </c>
      <c r="I3369" s="534" t="s">
        <v>12094</v>
      </c>
      <c r="J3369" t="s">
        <v>6387</v>
      </c>
    </row>
    <row r="3370" spans="1:10" customFormat="1" ht="165.75" x14ac:dyDescent="0.2">
      <c r="A3370" s="529" t="s">
        <v>12097</v>
      </c>
      <c r="B3370" s="530" t="s">
        <v>6389</v>
      </c>
      <c r="C3370" s="529" t="s">
        <v>8171</v>
      </c>
      <c r="D3370" s="581">
        <v>12686</v>
      </c>
      <c r="F3370" s="581">
        <v>12686</v>
      </c>
      <c r="G3370" s="580" t="s">
        <v>6386</v>
      </c>
      <c r="I3370" s="534" t="s">
        <v>12096</v>
      </c>
      <c r="J3370" t="s">
        <v>6390</v>
      </c>
    </row>
    <row r="3371" spans="1:10" customFormat="1" ht="165.75" x14ac:dyDescent="0.2">
      <c r="A3371" s="529" t="s">
        <v>12099</v>
      </c>
      <c r="B3371" s="530" t="s">
        <v>6392</v>
      </c>
      <c r="C3371" s="529" t="s">
        <v>8171</v>
      </c>
      <c r="D3371" s="581">
        <v>11698</v>
      </c>
      <c r="F3371" s="581">
        <v>11698</v>
      </c>
      <c r="G3371" s="580" t="s">
        <v>6386</v>
      </c>
      <c r="I3371" s="534" t="s">
        <v>12098</v>
      </c>
      <c r="J3371" t="s">
        <v>6393</v>
      </c>
    </row>
    <row r="3372" spans="1:10" customFormat="1" ht="165.75" x14ac:dyDescent="0.2">
      <c r="A3372" s="529" t="s">
        <v>12101</v>
      </c>
      <c r="B3372" s="530" t="s">
        <v>6395</v>
      </c>
      <c r="C3372" s="529" t="s">
        <v>8171</v>
      </c>
      <c r="D3372" s="581">
        <v>13511</v>
      </c>
      <c r="F3372" s="581">
        <v>13511</v>
      </c>
      <c r="G3372" s="580" t="s">
        <v>6386</v>
      </c>
      <c r="I3372" s="534" t="s">
        <v>12100</v>
      </c>
      <c r="J3372" t="s">
        <v>6396</v>
      </c>
    </row>
    <row r="3373" spans="1:10" customFormat="1" ht="89.25" x14ac:dyDescent="0.2">
      <c r="A3373" s="529" t="s">
        <v>12103</v>
      </c>
      <c r="B3373" s="530" t="s">
        <v>6398</v>
      </c>
      <c r="C3373" s="529" t="s">
        <v>8171</v>
      </c>
      <c r="D3373" s="581">
        <v>987</v>
      </c>
      <c r="F3373" s="581">
        <v>987</v>
      </c>
      <c r="G3373" s="580" t="s">
        <v>6399</v>
      </c>
      <c r="I3373" s="534" t="s">
        <v>12102</v>
      </c>
      <c r="J3373" t="s">
        <v>6400</v>
      </c>
    </row>
    <row r="3374" spans="1:10" customFormat="1" ht="89.25" x14ac:dyDescent="0.2">
      <c r="A3374" s="529" t="s">
        <v>12105</v>
      </c>
      <c r="B3374" s="530" t="s">
        <v>6402</v>
      </c>
      <c r="C3374" s="529" t="s">
        <v>8171</v>
      </c>
      <c r="D3374" s="581">
        <v>1674</v>
      </c>
      <c r="F3374" s="581">
        <v>1674</v>
      </c>
      <c r="G3374" s="580" t="s">
        <v>6399</v>
      </c>
      <c r="I3374" s="534" t="s">
        <v>12104</v>
      </c>
      <c r="J3374" t="s">
        <v>6403</v>
      </c>
    </row>
    <row r="3375" spans="1:10" customFormat="1" ht="89.25" x14ac:dyDescent="0.2">
      <c r="A3375" s="529" t="s">
        <v>12107</v>
      </c>
      <c r="B3375" s="530" t="s">
        <v>6405</v>
      </c>
      <c r="C3375" s="529" t="s">
        <v>8171</v>
      </c>
      <c r="D3375" s="581">
        <v>903</v>
      </c>
      <c r="F3375" s="581">
        <v>903</v>
      </c>
      <c r="G3375" s="580" t="s">
        <v>6406</v>
      </c>
      <c r="I3375" s="534" t="s">
        <v>12106</v>
      </c>
      <c r="J3375" t="s">
        <v>6407</v>
      </c>
    </row>
    <row r="3376" spans="1:10" customFormat="1" ht="127.5" x14ac:dyDescent="0.2">
      <c r="A3376" s="529" t="s">
        <v>12109</v>
      </c>
      <c r="B3376" s="530" t="s">
        <v>6409</v>
      </c>
      <c r="C3376" s="529" t="s">
        <v>8171</v>
      </c>
      <c r="D3376" s="581">
        <v>1736</v>
      </c>
      <c r="F3376" s="581">
        <v>1736</v>
      </c>
      <c r="G3376" s="580" t="s">
        <v>6410</v>
      </c>
      <c r="I3376" s="534" t="s">
        <v>12108</v>
      </c>
      <c r="J3376" t="s">
        <v>6411</v>
      </c>
    </row>
    <row r="3377" spans="1:10" customFormat="1" ht="38.25" x14ac:dyDescent="0.2">
      <c r="A3377" s="529" t="s">
        <v>12111</v>
      </c>
      <c r="B3377" s="530" t="s">
        <v>6413</v>
      </c>
      <c r="C3377" s="529" t="s">
        <v>8171</v>
      </c>
      <c r="D3377" s="581">
        <v>2962</v>
      </c>
      <c r="F3377" s="581">
        <v>2962</v>
      </c>
      <c r="G3377" s="580" t="s">
        <v>6414</v>
      </c>
      <c r="I3377" s="534" t="s">
        <v>12110</v>
      </c>
      <c r="J3377" t="s">
        <v>6415</v>
      </c>
    </row>
    <row r="3378" spans="1:10" customFormat="1" ht="38.25" x14ac:dyDescent="0.2">
      <c r="A3378" s="529" t="s">
        <v>12113</v>
      </c>
      <c r="B3378" s="530" t="s">
        <v>6417</v>
      </c>
      <c r="C3378" s="529" t="s">
        <v>8171</v>
      </c>
      <c r="D3378" s="581">
        <v>2962</v>
      </c>
      <c r="F3378" s="581">
        <v>2962</v>
      </c>
      <c r="G3378" s="580" t="s">
        <v>6418</v>
      </c>
      <c r="I3378" s="534" t="s">
        <v>12112</v>
      </c>
      <c r="J3378" t="s">
        <v>6419</v>
      </c>
    </row>
    <row r="3379" spans="1:10" customFormat="1" ht="38.25" x14ac:dyDescent="0.2">
      <c r="A3379" s="529" t="s">
        <v>12115</v>
      </c>
      <c r="B3379" s="530" t="s">
        <v>6421</v>
      </c>
      <c r="C3379" s="529" t="s">
        <v>8171</v>
      </c>
      <c r="D3379" s="581">
        <v>903</v>
      </c>
      <c r="F3379" s="581">
        <v>903</v>
      </c>
      <c r="G3379" s="580" t="s">
        <v>6422</v>
      </c>
      <c r="I3379" s="534" t="s">
        <v>12114</v>
      </c>
      <c r="J3379" t="s">
        <v>6423</v>
      </c>
    </row>
    <row r="3380" spans="1:10" customFormat="1" x14ac:dyDescent="0.2">
      <c r="A3380" s="529" t="s">
        <v>12117</v>
      </c>
      <c r="B3380" s="530" t="s">
        <v>6901</v>
      </c>
      <c r="C3380" s="529" t="s">
        <v>8171</v>
      </c>
      <c r="D3380" s="581">
        <v>102.57000000000001</v>
      </c>
      <c r="F3380" s="581">
        <v>102.57000000000001</v>
      </c>
      <c r="G3380" s="530" t="s">
        <v>6901</v>
      </c>
      <c r="I3380" s="534" t="s">
        <v>12116</v>
      </c>
      <c r="J3380" t="s">
        <v>6902</v>
      </c>
    </row>
    <row r="3381" spans="1:10" customFormat="1" ht="127.5" x14ac:dyDescent="0.2">
      <c r="A3381" s="529" t="s">
        <v>12119</v>
      </c>
      <c r="B3381" s="530" t="s">
        <v>6904</v>
      </c>
      <c r="C3381" s="529" t="s">
        <v>5597</v>
      </c>
      <c r="D3381" s="581">
        <v>1</v>
      </c>
      <c r="F3381" s="581">
        <v>1</v>
      </c>
      <c r="G3381" s="580" t="s">
        <v>6905</v>
      </c>
      <c r="I3381" s="534" t="s">
        <v>12118</v>
      </c>
      <c r="J3381" t="s">
        <v>6906</v>
      </c>
    </row>
    <row r="3382" spans="1:10" customFormat="1" ht="63.75" x14ac:dyDescent="0.2">
      <c r="A3382" s="529" t="s">
        <v>12121</v>
      </c>
      <c r="B3382" s="530" t="s">
        <v>6908</v>
      </c>
      <c r="C3382" s="529" t="s">
        <v>8171</v>
      </c>
      <c r="D3382" s="581">
        <v>1</v>
      </c>
      <c r="F3382" s="581">
        <v>1</v>
      </c>
      <c r="G3382" s="580" t="s">
        <v>6909</v>
      </c>
      <c r="I3382" s="534" t="s">
        <v>12120</v>
      </c>
      <c r="J3382" t="s">
        <v>6910</v>
      </c>
    </row>
    <row r="3383" spans="1:10" customFormat="1" ht="89.25" x14ac:dyDescent="0.2">
      <c r="A3383" s="529" t="s">
        <v>12123</v>
      </c>
      <c r="B3383" s="530" t="s">
        <v>6912</v>
      </c>
      <c r="C3383" s="529" t="s">
        <v>5597</v>
      </c>
      <c r="D3383" s="581">
        <v>29.56</v>
      </c>
      <c r="F3383" s="581">
        <v>29.56</v>
      </c>
      <c r="G3383" s="580" t="s">
        <v>6913</v>
      </c>
      <c r="I3383" s="534" t="s">
        <v>12122</v>
      </c>
      <c r="J3383" t="s">
        <v>6914</v>
      </c>
    </row>
    <row r="3384" spans="1:10" customFormat="1" ht="51" x14ac:dyDescent="0.2">
      <c r="A3384" s="529" t="s">
        <v>12125</v>
      </c>
      <c r="B3384" s="530" t="s">
        <v>6916</v>
      </c>
      <c r="C3384" s="529" t="s">
        <v>5597</v>
      </c>
      <c r="D3384" s="581">
        <v>24.78</v>
      </c>
      <c r="F3384" s="581">
        <v>24.78</v>
      </c>
      <c r="G3384" s="580" t="s">
        <v>6917</v>
      </c>
      <c r="I3384" s="534" t="s">
        <v>12124</v>
      </c>
      <c r="J3384" t="s">
        <v>6918</v>
      </c>
    </row>
    <row r="3385" spans="1:10" customFormat="1" ht="76.5" x14ac:dyDescent="0.2">
      <c r="A3385" s="529" t="s">
        <v>12127</v>
      </c>
      <c r="B3385" s="530" t="s">
        <v>6920</v>
      </c>
      <c r="C3385" s="529" t="s">
        <v>5597</v>
      </c>
      <c r="D3385" s="581">
        <v>58.6</v>
      </c>
      <c r="F3385" s="581">
        <v>58.6</v>
      </c>
      <c r="G3385" s="580" t="s">
        <v>6921</v>
      </c>
      <c r="I3385" s="534" t="s">
        <v>12126</v>
      </c>
      <c r="J3385" t="s">
        <v>6922</v>
      </c>
    </row>
    <row r="3386" spans="1:10" customFormat="1" ht="102" x14ac:dyDescent="0.2">
      <c r="A3386" s="529" t="s">
        <v>12129</v>
      </c>
      <c r="B3386" s="530" t="s">
        <v>6924</v>
      </c>
      <c r="C3386" s="529" t="s">
        <v>6448</v>
      </c>
      <c r="D3386" s="581">
        <v>2.7</v>
      </c>
      <c r="F3386" s="581">
        <v>2.7</v>
      </c>
      <c r="G3386" s="580" t="s">
        <v>6925</v>
      </c>
      <c r="I3386" s="534" t="s">
        <v>12128</v>
      </c>
      <c r="J3386" t="s">
        <v>6926</v>
      </c>
    </row>
    <row r="3387" spans="1:10" customFormat="1" ht="76.5" x14ac:dyDescent="0.2">
      <c r="A3387" s="529" t="s">
        <v>12131</v>
      </c>
      <c r="B3387" s="530" t="s">
        <v>6928</v>
      </c>
      <c r="C3387" s="529" t="s">
        <v>5597</v>
      </c>
      <c r="D3387" s="581">
        <v>78.099999999999994</v>
      </c>
      <c r="F3387" s="581">
        <v>78.099999999999994</v>
      </c>
      <c r="G3387" s="580" t="s">
        <v>6921</v>
      </c>
      <c r="I3387" s="534" t="s">
        <v>12130</v>
      </c>
      <c r="J3387" t="s">
        <v>6929</v>
      </c>
    </row>
    <row r="3388" spans="1:10" customFormat="1" ht="102" x14ac:dyDescent="0.2">
      <c r="A3388" s="529" t="s">
        <v>12133</v>
      </c>
      <c r="B3388" s="530" t="s">
        <v>6931</v>
      </c>
      <c r="C3388" s="529" t="s">
        <v>6448</v>
      </c>
      <c r="D3388" s="581">
        <v>4.1399999999999997</v>
      </c>
      <c r="F3388" s="581">
        <v>4.1399999999999997</v>
      </c>
      <c r="G3388" s="580" t="s">
        <v>6925</v>
      </c>
      <c r="I3388" s="534" t="s">
        <v>12132</v>
      </c>
      <c r="J3388" t="s">
        <v>6932</v>
      </c>
    </row>
    <row r="3389" spans="1:10" customFormat="1" ht="76.5" x14ac:dyDescent="0.2">
      <c r="A3389" s="529" t="s">
        <v>12135</v>
      </c>
      <c r="B3389" s="530" t="s">
        <v>6934</v>
      </c>
      <c r="C3389" s="529" t="s">
        <v>5597</v>
      </c>
      <c r="D3389" s="581">
        <v>107.44</v>
      </c>
      <c r="F3389" s="581">
        <v>107.44</v>
      </c>
      <c r="G3389" s="580" t="s">
        <v>6921</v>
      </c>
      <c r="I3389" s="534" t="s">
        <v>12134</v>
      </c>
      <c r="J3389" t="s">
        <v>6935</v>
      </c>
    </row>
    <row r="3390" spans="1:10" customFormat="1" ht="102" x14ac:dyDescent="0.2">
      <c r="A3390" s="529" t="s">
        <v>12137</v>
      </c>
      <c r="B3390" s="530" t="s">
        <v>6937</v>
      </c>
      <c r="C3390" s="529" t="s">
        <v>6448</v>
      </c>
      <c r="D3390" s="581">
        <v>6.53</v>
      </c>
      <c r="F3390" s="581">
        <v>6.53</v>
      </c>
      <c r="G3390" s="580" t="s">
        <v>6925</v>
      </c>
      <c r="I3390" s="534" t="s">
        <v>12136</v>
      </c>
      <c r="J3390" t="s">
        <v>6938</v>
      </c>
    </row>
    <row r="3391" spans="1:10" customFormat="1" ht="76.5" x14ac:dyDescent="0.2">
      <c r="A3391" s="529" t="s">
        <v>12139</v>
      </c>
      <c r="B3391" s="530" t="s">
        <v>6940</v>
      </c>
      <c r="C3391" s="529" t="s">
        <v>5597</v>
      </c>
      <c r="D3391" s="581">
        <v>136.38</v>
      </c>
      <c r="F3391" s="581">
        <v>136.38</v>
      </c>
      <c r="G3391" s="580" t="s">
        <v>6921</v>
      </c>
      <c r="I3391" s="534" t="s">
        <v>12138</v>
      </c>
      <c r="J3391" t="s">
        <v>6941</v>
      </c>
    </row>
    <row r="3392" spans="1:10" customFormat="1" ht="102" x14ac:dyDescent="0.2">
      <c r="A3392" s="529" t="s">
        <v>12141</v>
      </c>
      <c r="B3392" s="530" t="s">
        <v>6943</v>
      </c>
      <c r="C3392" s="529" t="s">
        <v>6448</v>
      </c>
      <c r="D3392" s="581">
        <v>7.57</v>
      </c>
      <c r="F3392" s="581">
        <v>7.57</v>
      </c>
      <c r="G3392" s="580" t="s">
        <v>6925</v>
      </c>
      <c r="I3392" s="534" t="s">
        <v>12140</v>
      </c>
      <c r="J3392" t="s">
        <v>6944</v>
      </c>
    </row>
    <row r="3393" spans="1:10" customFormat="1" ht="76.5" x14ac:dyDescent="0.2">
      <c r="A3393" s="529" t="s">
        <v>12143</v>
      </c>
      <c r="B3393" s="530" t="s">
        <v>6946</v>
      </c>
      <c r="C3393" s="529" t="s">
        <v>5597</v>
      </c>
      <c r="D3393" s="581">
        <v>155.97999999999999</v>
      </c>
      <c r="F3393" s="581">
        <v>155.97999999999999</v>
      </c>
      <c r="G3393" s="580" t="s">
        <v>6921</v>
      </c>
      <c r="I3393" s="534" t="s">
        <v>12142</v>
      </c>
      <c r="J3393" t="s">
        <v>6947</v>
      </c>
    </row>
    <row r="3394" spans="1:10" customFormat="1" ht="102" x14ac:dyDescent="0.2">
      <c r="A3394" s="529" t="s">
        <v>12145</v>
      </c>
      <c r="B3394" s="530" t="s">
        <v>6949</v>
      </c>
      <c r="C3394" s="529" t="s">
        <v>6448</v>
      </c>
      <c r="D3394" s="581">
        <v>8.19</v>
      </c>
      <c r="F3394" s="581">
        <v>8.19</v>
      </c>
      <c r="G3394" s="580" t="s">
        <v>6925</v>
      </c>
      <c r="I3394" s="534" t="s">
        <v>12144</v>
      </c>
      <c r="J3394" t="s">
        <v>6950</v>
      </c>
    </row>
    <row r="3395" spans="1:10" customFormat="1" ht="76.5" x14ac:dyDescent="0.2">
      <c r="A3395" s="529" t="s">
        <v>12147</v>
      </c>
      <c r="B3395" s="530" t="s">
        <v>6952</v>
      </c>
      <c r="C3395" s="529" t="s">
        <v>5597</v>
      </c>
      <c r="D3395" s="581">
        <v>180.05</v>
      </c>
      <c r="F3395" s="581">
        <v>180.05</v>
      </c>
      <c r="G3395" s="580" t="s">
        <v>6921</v>
      </c>
      <c r="I3395" s="534" t="s">
        <v>12146</v>
      </c>
      <c r="J3395" t="s">
        <v>6953</v>
      </c>
    </row>
    <row r="3396" spans="1:10" customFormat="1" ht="102" x14ac:dyDescent="0.2">
      <c r="A3396" s="529" t="s">
        <v>12149</v>
      </c>
      <c r="B3396" s="530" t="s">
        <v>6955</v>
      </c>
      <c r="C3396" s="529" t="s">
        <v>6448</v>
      </c>
      <c r="D3396" s="581">
        <v>9.23</v>
      </c>
      <c r="F3396" s="581">
        <v>9.23</v>
      </c>
      <c r="G3396" s="580" t="s">
        <v>6925</v>
      </c>
      <c r="I3396" s="534" t="s">
        <v>12148</v>
      </c>
      <c r="J3396" t="s">
        <v>6956</v>
      </c>
    </row>
    <row r="3397" spans="1:10" customFormat="1" ht="76.5" x14ac:dyDescent="0.2">
      <c r="A3397" s="529" t="s">
        <v>12151</v>
      </c>
      <c r="B3397" s="530" t="s">
        <v>6958</v>
      </c>
      <c r="C3397" s="529" t="s">
        <v>5597</v>
      </c>
      <c r="D3397" s="581">
        <v>224.74</v>
      </c>
      <c r="F3397" s="581">
        <v>224.74</v>
      </c>
      <c r="G3397" s="580" t="s">
        <v>6921</v>
      </c>
      <c r="I3397" s="534" t="s">
        <v>12150</v>
      </c>
      <c r="J3397" t="s">
        <v>6959</v>
      </c>
    </row>
    <row r="3398" spans="1:10" customFormat="1" ht="102" x14ac:dyDescent="0.2">
      <c r="A3398" s="529" t="s">
        <v>12153</v>
      </c>
      <c r="B3398" s="530" t="s">
        <v>6961</v>
      </c>
      <c r="C3398" s="529" t="s">
        <v>6448</v>
      </c>
      <c r="D3398" s="581">
        <v>10.68</v>
      </c>
      <c r="F3398" s="581">
        <v>10.68</v>
      </c>
      <c r="G3398" s="580" t="s">
        <v>6925</v>
      </c>
      <c r="I3398" s="534" t="s">
        <v>12152</v>
      </c>
      <c r="J3398" t="s">
        <v>6962</v>
      </c>
    </row>
    <row r="3399" spans="1:10" customFormat="1" ht="76.5" x14ac:dyDescent="0.2">
      <c r="A3399" s="529" t="s">
        <v>12155</v>
      </c>
      <c r="B3399" s="530" t="s">
        <v>6964</v>
      </c>
      <c r="C3399" s="529" t="s">
        <v>5597</v>
      </c>
      <c r="D3399" s="581">
        <v>305.44</v>
      </c>
      <c r="F3399" s="581">
        <v>305.44</v>
      </c>
      <c r="G3399" s="580" t="s">
        <v>6921</v>
      </c>
      <c r="I3399" s="534" t="s">
        <v>12154</v>
      </c>
      <c r="J3399" t="s">
        <v>6965</v>
      </c>
    </row>
    <row r="3400" spans="1:10" customFormat="1" ht="102" x14ac:dyDescent="0.2">
      <c r="A3400" s="529" t="s">
        <v>12157</v>
      </c>
      <c r="B3400" s="530" t="s">
        <v>6967</v>
      </c>
      <c r="C3400" s="529" t="s">
        <v>6448</v>
      </c>
      <c r="D3400" s="581">
        <v>13.58</v>
      </c>
      <c r="F3400" s="581">
        <v>13.58</v>
      </c>
      <c r="G3400" s="580" t="s">
        <v>6925</v>
      </c>
      <c r="I3400" s="534" t="s">
        <v>12156</v>
      </c>
      <c r="J3400" t="s">
        <v>6968</v>
      </c>
    </row>
    <row r="3401" spans="1:10" customFormat="1" ht="76.5" x14ac:dyDescent="0.2">
      <c r="A3401" s="529" t="s">
        <v>12159</v>
      </c>
      <c r="B3401" s="530" t="s">
        <v>6970</v>
      </c>
      <c r="C3401" s="529" t="s">
        <v>5597</v>
      </c>
      <c r="D3401" s="581">
        <v>368.7</v>
      </c>
      <c r="F3401" s="581">
        <v>368.7</v>
      </c>
      <c r="G3401" s="580" t="s">
        <v>6921</v>
      </c>
      <c r="I3401" s="534" t="s">
        <v>12158</v>
      </c>
      <c r="J3401" t="s">
        <v>6971</v>
      </c>
    </row>
    <row r="3402" spans="1:10" customFormat="1" ht="102" x14ac:dyDescent="0.2">
      <c r="A3402" s="529" t="s">
        <v>12161</v>
      </c>
      <c r="B3402" s="530" t="s">
        <v>6973</v>
      </c>
      <c r="C3402" s="529" t="s">
        <v>6448</v>
      </c>
      <c r="D3402" s="581">
        <v>16.899999999999999</v>
      </c>
      <c r="F3402" s="581">
        <v>16.899999999999999</v>
      </c>
      <c r="G3402" s="580" t="s">
        <v>6925</v>
      </c>
      <c r="I3402" s="534" t="s">
        <v>12160</v>
      </c>
      <c r="J3402" t="s">
        <v>6974</v>
      </c>
    </row>
    <row r="3403" spans="1:10" customFormat="1" ht="76.5" x14ac:dyDescent="0.2">
      <c r="A3403" s="529" t="s">
        <v>12163</v>
      </c>
      <c r="B3403" s="530" t="s">
        <v>6976</v>
      </c>
      <c r="C3403" s="529" t="s">
        <v>5597</v>
      </c>
      <c r="D3403" s="581">
        <v>497.52</v>
      </c>
      <c r="F3403" s="581">
        <v>497.52</v>
      </c>
      <c r="G3403" s="580" t="s">
        <v>6921</v>
      </c>
      <c r="I3403" s="534" t="s">
        <v>12162</v>
      </c>
      <c r="J3403" t="s">
        <v>6977</v>
      </c>
    </row>
    <row r="3404" spans="1:10" customFormat="1" ht="102" x14ac:dyDescent="0.2">
      <c r="A3404" s="529" t="s">
        <v>12165</v>
      </c>
      <c r="B3404" s="530" t="s">
        <v>6979</v>
      </c>
      <c r="C3404" s="529" t="s">
        <v>6448</v>
      </c>
      <c r="D3404" s="581">
        <v>21.78</v>
      </c>
      <c r="F3404" s="581">
        <v>21.78</v>
      </c>
      <c r="G3404" s="580" t="s">
        <v>6925</v>
      </c>
      <c r="I3404" s="534" t="s">
        <v>12164</v>
      </c>
      <c r="J3404" t="s">
        <v>6980</v>
      </c>
    </row>
    <row r="3405" spans="1:10" customFormat="1" ht="51" x14ac:dyDescent="0.2">
      <c r="A3405" s="529" t="s">
        <v>12168</v>
      </c>
      <c r="B3405" s="530" t="s">
        <v>12167</v>
      </c>
      <c r="C3405" s="529" t="s">
        <v>8171</v>
      </c>
      <c r="D3405" s="581">
        <v>490.99</v>
      </c>
      <c r="F3405" s="581">
        <v>490.99</v>
      </c>
      <c r="G3405" s="580" t="s">
        <v>6983</v>
      </c>
      <c r="I3405" s="534" t="s">
        <v>12166</v>
      </c>
      <c r="J3405" t="s">
        <v>6984</v>
      </c>
    </row>
    <row r="3406" spans="1:10" customFormat="1" ht="51" x14ac:dyDescent="0.2">
      <c r="A3406" s="529" t="s">
        <v>12170</v>
      </c>
      <c r="B3406" s="530" t="s">
        <v>6912</v>
      </c>
      <c r="C3406" s="529" t="s">
        <v>5597</v>
      </c>
      <c r="D3406" s="581">
        <v>29.56</v>
      </c>
      <c r="F3406" s="581">
        <v>29.56</v>
      </c>
      <c r="G3406" s="580" t="s">
        <v>6917</v>
      </c>
      <c r="I3406" s="534" t="s">
        <v>12169</v>
      </c>
      <c r="J3406" t="s">
        <v>6914</v>
      </c>
    </row>
    <row r="3407" spans="1:10" customFormat="1" ht="51" x14ac:dyDescent="0.2">
      <c r="A3407" s="529" t="s">
        <v>12172</v>
      </c>
      <c r="B3407" s="530" t="s">
        <v>6916</v>
      </c>
      <c r="C3407" s="529" t="s">
        <v>5597</v>
      </c>
      <c r="D3407" s="581">
        <v>24.78</v>
      </c>
      <c r="F3407" s="581">
        <v>24.78</v>
      </c>
      <c r="G3407" s="580" t="s">
        <v>6917</v>
      </c>
      <c r="I3407" s="534" t="s">
        <v>12171</v>
      </c>
      <c r="J3407" t="s">
        <v>6918</v>
      </c>
    </row>
    <row r="3408" spans="1:10" customFormat="1" ht="76.5" x14ac:dyDescent="0.2">
      <c r="A3408" s="529" t="s">
        <v>12174</v>
      </c>
      <c r="B3408" s="530" t="s">
        <v>6993</v>
      </c>
      <c r="C3408" s="529" t="s">
        <v>5597</v>
      </c>
      <c r="D3408" s="581">
        <v>42.2</v>
      </c>
      <c r="F3408" s="581">
        <v>42.2</v>
      </c>
      <c r="G3408" s="580" t="s">
        <v>6921</v>
      </c>
      <c r="I3408" s="534" t="s">
        <v>12173</v>
      </c>
      <c r="J3408" t="s">
        <v>6994</v>
      </c>
    </row>
    <row r="3409" spans="1:10" customFormat="1" ht="102" x14ac:dyDescent="0.2">
      <c r="A3409" s="529" t="s">
        <v>12176</v>
      </c>
      <c r="B3409" s="530" t="s">
        <v>6996</v>
      </c>
      <c r="C3409" s="529" t="s">
        <v>6448</v>
      </c>
      <c r="D3409" s="581">
        <v>1.87</v>
      </c>
      <c r="F3409" s="581">
        <v>1.87</v>
      </c>
      <c r="G3409" s="580" t="s">
        <v>6925</v>
      </c>
      <c r="I3409" s="534" t="s">
        <v>12175</v>
      </c>
      <c r="J3409" t="s">
        <v>6997</v>
      </c>
    </row>
    <row r="3410" spans="1:10" customFormat="1" ht="76.5" x14ac:dyDescent="0.2">
      <c r="A3410" s="529" t="s">
        <v>12178</v>
      </c>
      <c r="B3410" s="530" t="s">
        <v>6999</v>
      </c>
      <c r="C3410" s="529" t="s">
        <v>5597</v>
      </c>
      <c r="D3410" s="581">
        <v>58.6</v>
      </c>
      <c r="F3410" s="581">
        <v>58.6</v>
      </c>
      <c r="G3410" s="580" t="s">
        <v>6921</v>
      </c>
      <c r="I3410" s="534" t="s">
        <v>12177</v>
      </c>
      <c r="J3410" t="s">
        <v>7000</v>
      </c>
    </row>
    <row r="3411" spans="1:10" customFormat="1" ht="102" x14ac:dyDescent="0.2">
      <c r="A3411" s="529" t="s">
        <v>12180</v>
      </c>
      <c r="B3411" s="530" t="s">
        <v>7002</v>
      </c>
      <c r="C3411" s="529" t="s">
        <v>6448</v>
      </c>
      <c r="D3411" s="581">
        <v>2.7</v>
      </c>
      <c r="F3411" s="581">
        <v>2.7</v>
      </c>
      <c r="G3411" s="580" t="s">
        <v>6925</v>
      </c>
      <c r="I3411" s="534" t="s">
        <v>12179</v>
      </c>
      <c r="J3411" t="s">
        <v>7003</v>
      </c>
    </row>
    <row r="3412" spans="1:10" customFormat="1" ht="76.5" x14ac:dyDescent="0.2">
      <c r="A3412" s="529" t="s">
        <v>12182</v>
      </c>
      <c r="B3412" s="530" t="s">
        <v>7005</v>
      </c>
      <c r="C3412" s="529" t="s">
        <v>5597</v>
      </c>
      <c r="D3412" s="581">
        <v>78.099999999999994</v>
      </c>
      <c r="F3412" s="581">
        <v>78.099999999999994</v>
      </c>
      <c r="G3412" s="580" t="s">
        <v>6921</v>
      </c>
      <c r="I3412" s="534" t="s">
        <v>12181</v>
      </c>
      <c r="J3412" t="s">
        <v>7006</v>
      </c>
    </row>
    <row r="3413" spans="1:10" customFormat="1" ht="102" x14ac:dyDescent="0.2">
      <c r="A3413" s="529" t="s">
        <v>12184</v>
      </c>
      <c r="B3413" s="530" t="s">
        <v>7008</v>
      </c>
      <c r="C3413" s="529" t="s">
        <v>6448</v>
      </c>
      <c r="D3413" s="581">
        <v>4.1399999999999997</v>
      </c>
      <c r="F3413" s="581">
        <v>4.1399999999999997</v>
      </c>
      <c r="G3413" s="580" t="s">
        <v>6925</v>
      </c>
      <c r="I3413" s="534" t="s">
        <v>12183</v>
      </c>
      <c r="J3413" t="s">
        <v>7009</v>
      </c>
    </row>
    <row r="3414" spans="1:10" customFormat="1" ht="76.5" x14ac:dyDescent="0.2">
      <c r="A3414" s="529" t="s">
        <v>12186</v>
      </c>
      <c r="B3414" s="530" t="s">
        <v>7011</v>
      </c>
      <c r="C3414" s="529" t="s">
        <v>5597</v>
      </c>
      <c r="D3414" s="581">
        <v>107.44</v>
      </c>
      <c r="F3414" s="581">
        <v>107.44</v>
      </c>
      <c r="G3414" s="580" t="s">
        <v>6921</v>
      </c>
      <c r="I3414" s="534" t="s">
        <v>12185</v>
      </c>
      <c r="J3414" t="s">
        <v>7012</v>
      </c>
    </row>
    <row r="3415" spans="1:10" customFormat="1" ht="102" x14ac:dyDescent="0.2">
      <c r="A3415" s="529" t="s">
        <v>12188</v>
      </c>
      <c r="B3415" s="530" t="s">
        <v>7014</v>
      </c>
      <c r="C3415" s="529" t="s">
        <v>6448</v>
      </c>
      <c r="D3415" s="581">
        <v>6.53</v>
      </c>
      <c r="F3415" s="581">
        <v>6.53</v>
      </c>
      <c r="G3415" s="580" t="s">
        <v>6925</v>
      </c>
      <c r="I3415" s="534" t="s">
        <v>12187</v>
      </c>
      <c r="J3415" t="s">
        <v>7015</v>
      </c>
    </row>
    <row r="3416" spans="1:10" customFormat="1" ht="76.5" x14ac:dyDescent="0.2">
      <c r="A3416" s="529" t="s">
        <v>12190</v>
      </c>
      <c r="B3416" s="530" t="s">
        <v>7017</v>
      </c>
      <c r="C3416" s="529" t="s">
        <v>5597</v>
      </c>
      <c r="D3416" s="581">
        <v>136.38</v>
      </c>
      <c r="F3416" s="581">
        <v>136.38</v>
      </c>
      <c r="G3416" s="580" t="s">
        <v>6921</v>
      </c>
      <c r="I3416" s="534" t="s">
        <v>12189</v>
      </c>
      <c r="J3416" t="s">
        <v>7018</v>
      </c>
    </row>
    <row r="3417" spans="1:10" customFormat="1" ht="102" x14ac:dyDescent="0.2">
      <c r="A3417" s="529" t="s">
        <v>12192</v>
      </c>
      <c r="B3417" s="530" t="s">
        <v>7020</v>
      </c>
      <c r="C3417" s="529" t="s">
        <v>6448</v>
      </c>
      <c r="D3417" s="581">
        <v>7.57</v>
      </c>
      <c r="F3417" s="581">
        <v>7.57</v>
      </c>
      <c r="G3417" s="580" t="s">
        <v>6925</v>
      </c>
      <c r="I3417" s="534" t="s">
        <v>12191</v>
      </c>
      <c r="J3417" t="s">
        <v>7021</v>
      </c>
    </row>
    <row r="3418" spans="1:10" customFormat="1" ht="76.5" x14ac:dyDescent="0.2">
      <c r="A3418" s="529" t="s">
        <v>12195</v>
      </c>
      <c r="B3418" s="530" t="s">
        <v>12194</v>
      </c>
      <c r="C3418" s="529" t="s">
        <v>5597</v>
      </c>
      <c r="D3418" s="581">
        <v>51.85</v>
      </c>
      <c r="F3418" s="581">
        <v>51.85</v>
      </c>
      <c r="G3418" s="580" t="s">
        <v>7027</v>
      </c>
      <c r="I3418" s="534" t="s">
        <v>12193</v>
      </c>
      <c r="J3418" t="s">
        <v>7028</v>
      </c>
    </row>
    <row r="3419" spans="1:10" customFormat="1" ht="127.5" x14ac:dyDescent="0.2">
      <c r="A3419" s="529" t="s">
        <v>12197</v>
      </c>
      <c r="B3419" s="530" t="s">
        <v>7030</v>
      </c>
      <c r="C3419" s="529" t="s">
        <v>5597</v>
      </c>
      <c r="D3419" s="581">
        <v>0.25</v>
      </c>
      <c r="F3419" s="581">
        <v>0.25</v>
      </c>
      <c r="G3419" s="580" t="s">
        <v>7031</v>
      </c>
      <c r="I3419" s="534" t="s">
        <v>12196</v>
      </c>
      <c r="J3419" t="s">
        <v>7032</v>
      </c>
    </row>
    <row r="3420" spans="1:10" customFormat="1" ht="76.5" x14ac:dyDescent="0.2">
      <c r="A3420" s="529" t="s">
        <v>12199</v>
      </c>
      <c r="B3420" s="530" t="s">
        <v>7034</v>
      </c>
      <c r="C3420" s="529" t="s">
        <v>8171</v>
      </c>
      <c r="D3420" s="581">
        <v>342.26</v>
      </c>
      <c r="F3420" s="581">
        <v>342.26</v>
      </c>
      <c r="G3420" s="580" t="s">
        <v>7035</v>
      </c>
      <c r="I3420" s="534" t="s">
        <v>12198</v>
      </c>
      <c r="J3420" t="s">
        <v>7036</v>
      </c>
    </row>
    <row r="3421" spans="1:10" customFormat="1" ht="102" x14ac:dyDescent="0.2">
      <c r="A3421" s="529" t="s">
        <v>12202</v>
      </c>
      <c r="B3421" s="530" t="s">
        <v>12201</v>
      </c>
      <c r="C3421" s="529" t="s">
        <v>6448</v>
      </c>
      <c r="D3421" s="581">
        <v>0.9</v>
      </c>
      <c r="F3421" s="581">
        <v>0.9</v>
      </c>
      <c r="G3421" s="580" t="s">
        <v>6925</v>
      </c>
      <c r="I3421" s="534" t="s">
        <v>12200</v>
      </c>
      <c r="J3421" t="s">
        <v>7039</v>
      </c>
    </row>
    <row r="3422" spans="1:10" customFormat="1" ht="102" x14ac:dyDescent="0.2">
      <c r="A3422" s="529" t="s">
        <v>12205</v>
      </c>
      <c r="B3422" s="530" t="s">
        <v>12204</v>
      </c>
      <c r="C3422" s="529" t="s">
        <v>6448</v>
      </c>
      <c r="D3422" s="581">
        <v>1.43</v>
      </c>
      <c r="F3422" s="581">
        <v>1.43</v>
      </c>
      <c r="G3422" s="580" t="s">
        <v>6925</v>
      </c>
      <c r="I3422" s="534" t="s">
        <v>12203</v>
      </c>
      <c r="J3422" t="s">
        <v>7042</v>
      </c>
    </row>
    <row r="3423" spans="1:10" customFormat="1" ht="76.5" x14ac:dyDescent="0.2">
      <c r="A3423" s="529" t="s">
        <v>12208</v>
      </c>
      <c r="B3423" s="530" t="s">
        <v>12207</v>
      </c>
      <c r="C3423" s="529" t="s">
        <v>5597</v>
      </c>
      <c r="D3423" s="581">
        <v>72.599999999999994</v>
      </c>
      <c r="F3423" s="581">
        <v>72.599999999999994</v>
      </c>
      <c r="G3423" s="580" t="s">
        <v>7027</v>
      </c>
      <c r="I3423" s="534" t="s">
        <v>12206</v>
      </c>
      <c r="J3423" t="s">
        <v>7045</v>
      </c>
    </row>
    <row r="3424" spans="1:10" customFormat="1" ht="76.5" x14ac:dyDescent="0.2">
      <c r="A3424" s="529" t="s">
        <v>12210</v>
      </c>
      <c r="B3424" s="530" t="s">
        <v>7047</v>
      </c>
      <c r="C3424" s="529" t="s">
        <v>8171</v>
      </c>
      <c r="D3424" s="581">
        <v>545.54</v>
      </c>
      <c r="F3424" s="581">
        <v>545.54</v>
      </c>
      <c r="G3424" s="580" t="s">
        <v>7035</v>
      </c>
      <c r="I3424" s="534" t="s">
        <v>12209</v>
      </c>
      <c r="J3424" t="s">
        <v>7048</v>
      </c>
    </row>
    <row r="3425" spans="1:10" customFormat="1" ht="102" x14ac:dyDescent="0.2">
      <c r="A3425" s="529" t="s">
        <v>12213</v>
      </c>
      <c r="B3425" s="530" t="s">
        <v>12212</v>
      </c>
      <c r="C3425" s="529" t="s">
        <v>6448</v>
      </c>
      <c r="D3425" s="581">
        <v>1.34</v>
      </c>
      <c r="F3425" s="581">
        <v>1.34</v>
      </c>
      <c r="G3425" s="580" t="s">
        <v>6925</v>
      </c>
      <c r="I3425" s="534" t="s">
        <v>12211</v>
      </c>
      <c r="J3425" t="s">
        <v>7051</v>
      </c>
    </row>
    <row r="3426" spans="1:10" customFormat="1" ht="102" x14ac:dyDescent="0.2">
      <c r="A3426" s="529" t="s">
        <v>12216</v>
      </c>
      <c r="B3426" s="530" t="s">
        <v>12215</v>
      </c>
      <c r="C3426" s="529" t="s">
        <v>6448</v>
      </c>
      <c r="D3426" s="581">
        <v>3.03</v>
      </c>
      <c r="F3426" s="581">
        <v>3.03</v>
      </c>
      <c r="G3426" s="580" t="s">
        <v>6925</v>
      </c>
      <c r="I3426" s="534" t="s">
        <v>12214</v>
      </c>
      <c r="J3426" t="s">
        <v>7054</v>
      </c>
    </row>
    <row r="3427" spans="1:10" customFormat="1" ht="76.5" x14ac:dyDescent="0.2">
      <c r="A3427" s="529" t="s">
        <v>12219</v>
      </c>
      <c r="B3427" s="530" t="s">
        <v>12218</v>
      </c>
      <c r="C3427" s="529" t="s">
        <v>5597</v>
      </c>
      <c r="D3427" s="581">
        <v>176.31</v>
      </c>
      <c r="F3427" s="581">
        <v>176.31</v>
      </c>
      <c r="G3427" s="580" t="s">
        <v>7027</v>
      </c>
      <c r="I3427" s="534" t="s">
        <v>12217</v>
      </c>
      <c r="J3427" t="s">
        <v>7057</v>
      </c>
    </row>
    <row r="3428" spans="1:10" customFormat="1" ht="76.5" x14ac:dyDescent="0.2">
      <c r="A3428" s="529" t="s">
        <v>12221</v>
      </c>
      <c r="B3428" s="530" t="s">
        <v>7059</v>
      </c>
      <c r="C3428" s="529" t="s">
        <v>8171</v>
      </c>
      <c r="D3428" s="581">
        <v>1036.53</v>
      </c>
      <c r="F3428" s="581">
        <v>1036.53</v>
      </c>
      <c r="G3428" s="580" t="s">
        <v>7035</v>
      </c>
      <c r="I3428" s="534" t="s">
        <v>12220</v>
      </c>
      <c r="J3428" t="s">
        <v>7060</v>
      </c>
    </row>
    <row r="3429" spans="1:10" customFormat="1" ht="25.5" x14ac:dyDescent="0.2">
      <c r="A3429" s="529" t="s">
        <v>12224</v>
      </c>
      <c r="B3429" s="530" t="s">
        <v>12223</v>
      </c>
      <c r="C3429" s="529" t="s">
        <v>6448</v>
      </c>
      <c r="D3429" s="581">
        <v>7.79</v>
      </c>
      <c r="F3429" s="581">
        <v>7.79</v>
      </c>
      <c r="G3429" s="530" t="s">
        <v>12223</v>
      </c>
      <c r="I3429" s="534" t="s">
        <v>12222</v>
      </c>
      <c r="J3429" t="s">
        <v>7063</v>
      </c>
    </row>
    <row r="3430" spans="1:10" customFormat="1" ht="25.5" x14ac:dyDescent="0.2">
      <c r="A3430" s="529" t="s">
        <v>12227</v>
      </c>
      <c r="B3430" s="530" t="s">
        <v>12226</v>
      </c>
      <c r="C3430" s="529" t="s">
        <v>6448</v>
      </c>
      <c r="D3430" s="581">
        <v>19.8</v>
      </c>
      <c r="F3430" s="581">
        <v>19.8</v>
      </c>
      <c r="G3430" s="530" t="s">
        <v>12226</v>
      </c>
      <c r="I3430" s="534" t="s">
        <v>12225</v>
      </c>
      <c r="J3430" t="s">
        <v>7066</v>
      </c>
    </row>
    <row r="3431" spans="1:10" customFormat="1" ht="76.5" x14ac:dyDescent="0.2">
      <c r="A3431" s="529" t="s">
        <v>12230</v>
      </c>
      <c r="B3431" s="530" t="s">
        <v>12229</v>
      </c>
      <c r="C3431" s="529" t="s">
        <v>5597</v>
      </c>
      <c r="D3431" s="581">
        <v>414.86</v>
      </c>
      <c r="F3431" s="581">
        <v>414.86</v>
      </c>
      <c r="G3431" s="580" t="s">
        <v>7027</v>
      </c>
      <c r="I3431" s="534" t="s">
        <v>12228</v>
      </c>
      <c r="J3431" t="s">
        <v>7069</v>
      </c>
    </row>
    <row r="3432" spans="1:10" customFormat="1" ht="76.5" x14ac:dyDescent="0.2">
      <c r="A3432" s="529" t="s">
        <v>12232</v>
      </c>
      <c r="B3432" s="530" t="s">
        <v>7071</v>
      </c>
      <c r="C3432" s="529" t="s">
        <v>8171</v>
      </c>
      <c r="D3432" s="581">
        <v>1309.3</v>
      </c>
      <c r="F3432" s="581">
        <v>1309.3</v>
      </c>
      <c r="G3432" s="580" t="s">
        <v>7035</v>
      </c>
      <c r="I3432" s="534" t="s">
        <v>12231</v>
      </c>
      <c r="J3432" t="s">
        <v>7072</v>
      </c>
    </row>
    <row r="3433" spans="1:10" customFormat="1" ht="102" x14ac:dyDescent="0.2">
      <c r="A3433" s="529" t="s">
        <v>12235</v>
      </c>
      <c r="B3433" s="530" t="s">
        <v>12234</v>
      </c>
      <c r="C3433" s="529" t="s">
        <v>6448</v>
      </c>
      <c r="D3433" s="581">
        <v>13.58</v>
      </c>
      <c r="F3433" s="581">
        <v>13.58</v>
      </c>
      <c r="G3433" s="580" t="s">
        <v>6925</v>
      </c>
      <c r="I3433" s="534" t="s">
        <v>12233</v>
      </c>
      <c r="J3433" t="s">
        <v>7075</v>
      </c>
    </row>
    <row r="3434" spans="1:10" customFormat="1" ht="102" x14ac:dyDescent="0.2">
      <c r="A3434" s="529" t="s">
        <v>12238</v>
      </c>
      <c r="B3434" s="530" t="s">
        <v>12237</v>
      </c>
      <c r="C3434" s="529" t="s">
        <v>6448</v>
      </c>
      <c r="D3434" s="581">
        <v>26.75</v>
      </c>
      <c r="F3434" s="581">
        <v>26.75</v>
      </c>
      <c r="G3434" s="580" t="s">
        <v>6925</v>
      </c>
      <c r="I3434" s="534" t="s">
        <v>12236</v>
      </c>
      <c r="J3434" t="s">
        <v>7078</v>
      </c>
    </row>
    <row r="3435" spans="1:10" customFormat="1" ht="76.5" x14ac:dyDescent="0.2">
      <c r="A3435" s="529" t="s">
        <v>12241</v>
      </c>
      <c r="B3435" s="530" t="s">
        <v>12240</v>
      </c>
      <c r="C3435" s="529" t="s">
        <v>5597</v>
      </c>
      <c r="D3435" s="581">
        <v>944.07</v>
      </c>
      <c r="F3435" s="581">
        <v>944.07</v>
      </c>
      <c r="G3435" s="580" t="s">
        <v>7027</v>
      </c>
      <c r="I3435" s="534" t="s">
        <v>12239</v>
      </c>
      <c r="J3435" t="s">
        <v>7081</v>
      </c>
    </row>
    <row r="3436" spans="1:10" customFormat="1" ht="76.5" x14ac:dyDescent="0.2">
      <c r="A3436" s="529" t="s">
        <v>12243</v>
      </c>
      <c r="B3436" s="530" t="s">
        <v>7083</v>
      </c>
      <c r="C3436" s="529" t="s">
        <v>8171</v>
      </c>
      <c r="D3436" s="581">
        <v>1555.73</v>
      </c>
      <c r="F3436" s="581">
        <v>1555.73</v>
      </c>
      <c r="G3436" s="580" t="s">
        <v>7035</v>
      </c>
      <c r="I3436" s="534" t="s">
        <v>12242</v>
      </c>
      <c r="J3436" t="s">
        <v>7084</v>
      </c>
    </row>
    <row r="3437" spans="1:10" customFormat="1" ht="102" x14ac:dyDescent="0.2">
      <c r="A3437" s="529" t="s">
        <v>12246</v>
      </c>
      <c r="B3437" s="530" t="s">
        <v>12245</v>
      </c>
      <c r="C3437" s="529" t="s">
        <v>6448</v>
      </c>
      <c r="D3437" s="581">
        <v>18.66</v>
      </c>
      <c r="F3437" s="581">
        <v>18.66</v>
      </c>
      <c r="G3437" s="580" t="s">
        <v>6925</v>
      </c>
      <c r="I3437" s="534" t="s">
        <v>12244</v>
      </c>
      <c r="J3437" t="s">
        <v>7087</v>
      </c>
    </row>
    <row r="3438" spans="1:10" customFormat="1" ht="102" x14ac:dyDescent="0.2">
      <c r="A3438" s="529" t="s">
        <v>12249</v>
      </c>
      <c r="B3438" s="530" t="s">
        <v>12248</v>
      </c>
      <c r="C3438" s="529" t="s">
        <v>6448</v>
      </c>
      <c r="D3438" s="581">
        <v>28.82</v>
      </c>
      <c r="F3438" s="581">
        <v>28.82</v>
      </c>
      <c r="G3438" s="580" t="s">
        <v>6925</v>
      </c>
      <c r="I3438" s="534" t="s">
        <v>12247</v>
      </c>
      <c r="J3438" t="s">
        <v>7090</v>
      </c>
    </row>
    <row r="3439" spans="1:10" customFormat="1" ht="25.5" x14ac:dyDescent="0.2">
      <c r="A3439" s="529" t="s">
        <v>12251</v>
      </c>
      <c r="B3439" s="530" t="s">
        <v>7092</v>
      </c>
      <c r="C3439" s="529" t="s">
        <v>8171</v>
      </c>
      <c r="D3439" s="581">
        <v>2312.5</v>
      </c>
      <c r="F3439" s="581">
        <v>2312.5</v>
      </c>
      <c r="G3439" s="530" t="s">
        <v>7092</v>
      </c>
      <c r="I3439" s="534" t="s">
        <v>12250</v>
      </c>
      <c r="J3439" t="s">
        <v>7093</v>
      </c>
    </row>
    <row r="3440" spans="1:10" customFormat="1" ht="25.5" x14ac:dyDescent="0.2">
      <c r="A3440" s="529" t="s">
        <v>12253</v>
      </c>
      <c r="B3440" s="530" t="s">
        <v>7098</v>
      </c>
      <c r="C3440" s="529" t="s">
        <v>5597</v>
      </c>
      <c r="D3440" s="581">
        <v>46.67</v>
      </c>
      <c r="F3440" s="581">
        <v>46.67</v>
      </c>
      <c r="G3440" s="530" t="s">
        <v>7098</v>
      </c>
      <c r="I3440" s="534" t="s">
        <v>12252</v>
      </c>
      <c r="J3440" t="s">
        <v>7099</v>
      </c>
    </row>
    <row r="3441" spans="1:10" customFormat="1" ht="102" x14ac:dyDescent="0.2">
      <c r="A3441" s="529" t="s">
        <v>12255</v>
      </c>
      <c r="B3441" s="530" t="s">
        <v>7101</v>
      </c>
      <c r="C3441" s="529" t="s">
        <v>6448</v>
      </c>
      <c r="D3441" s="581">
        <v>1.55</v>
      </c>
      <c r="F3441" s="581">
        <v>1.55</v>
      </c>
      <c r="G3441" s="580" t="s">
        <v>6925</v>
      </c>
      <c r="I3441" s="534" t="s">
        <v>12254</v>
      </c>
      <c r="J3441" t="s">
        <v>7102</v>
      </c>
    </row>
    <row r="3442" spans="1:10" customFormat="1" ht="25.5" x14ac:dyDescent="0.2">
      <c r="A3442" s="529" t="s">
        <v>12257</v>
      </c>
      <c r="B3442" s="530" t="s">
        <v>7104</v>
      </c>
      <c r="C3442" s="529" t="s">
        <v>5597</v>
      </c>
      <c r="D3442" s="581">
        <v>51.85</v>
      </c>
      <c r="F3442" s="581">
        <v>51.85</v>
      </c>
      <c r="G3442" s="530" t="s">
        <v>7104</v>
      </c>
      <c r="I3442" s="534" t="s">
        <v>12256</v>
      </c>
      <c r="J3442" t="s">
        <v>7105</v>
      </c>
    </row>
    <row r="3443" spans="1:10" customFormat="1" ht="102" x14ac:dyDescent="0.2">
      <c r="A3443" s="529" t="s">
        <v>12259</v>
      </c>
      <c r="B3443" s="530" t="s">
        <v>7107</v>
      </c>
      <c r="C3443" s="529" t="s">
        <v>6448</v>
      </c>
      <c r="D3443" s="581">
        <v>3.37</v>
      </c>
      <c r="F3443" s="581">
        <v>3.37</v>
      </c>
      <c r="G3443" s="580" t="s">
        <v>6925</v>
      </c>
      <c r="I3443" s="534" t="s">
        <v>12258</v>
      </c>
      <c r="J3443" t="s">
        <v>7108</v>
      </c>
    </row>
    <row r="3444" spans="1:10" customFormat="1" ht="25.5" x14ac:dyDescent="0.2">
      <c r="A3444" s="529" t="s">
        <v>12261</v>
      </c>
      <c r="B3444" s="530" t="s">
        <v>7113</v>
      </c>
      <c r="C3444" s="529" t="s">
        <v>8171</v>
      </c>
      <c r="D3444" s="581">
        <v>87.33</v>
      </c>
      <c r="F3444" s="581">
        <v>87.33</v>
      </c>
      <c r="G3444" s="530" t="s">
        <v>7113</v>
      </c>
      <c r="I3444" s="534" t="s">
        <v>12260</v>
      </c>
      <c r="J3444" t="s">
        <v>7114</v>
      </c>
    </row>
    <row r="3445" spans="1:10" customFormat="1" ht="25.5" x14ac:dyDescent="0.2">
      <c r="A3445" s="529" t="s">
        <v>12263</v>
      </c>
      <c r="B3445" s="530" t="s">
        <v>7116</v>
      </c>
      <c r="C3445" s="529" t="s">
        <v>8171</v>
      </c>
      <c r="D3445" s="581">
        <v>111.28</v>
      </c>
      <c r="F3445" s="581">
        <v>111.28</v>
      </c>
      <c r="G3445" s="530" t="s">
        <v>7116</v>
      </c>
      <c r="I3445" s="534" t="s">
        <v>12262</v>
      </c>
      <c r="J3445" t="s">
        <v>7117</v>
      </c>
    </row>
    <row r="3446" spans="1:10" customFormat="1" ht="25.5" x14ac:dyDescent="0.2">
      <c r="A3446" s="529" t="s">
        <v>12265</v>
      </c>
      <c r="B3446" s="530" t="s">
        <v>7119</v>
      </c>
      <c r="C3446" s="529" t="s">
        <v>8171</v>
      </c>
      <c r="D3446" s="581">
        <v>185.44</v>
      </c>
      <c r="F3446" s="581">
        <v>185.44</v>
      </c>
      <c r="G3446" s="530" t="s">
        <v>7119</v>
      </c>
      <c r="I3446" s="534" t="s">
        <v>12264</v>
      </c>
      <c r="J3446" t="s">
        <v>7120</v>
      </c>
    </row>
    <row r="3447" spans="1:10" customFormat="1" ht="25.5" x14ac:dyDescent="0.2">
      <c r="A3447" s="529" t="s">
        <v>12267</v>
      </c>
      <c r="B3447" s="530" t="s">
        <v>7122</v>
      </c>
      <c r="C3447" s="529" t="s">
        <v>8171</v>
      </c>
      <c r="D3447" s="581">
        <v>278.26</v>
      </c>
      <c r="F3447" s="581">
        <v>278.26</v>
      </c>
      <c r="G3447" s="530" t="s">
        <v>7122</v>
      </c>
      <c r="I3447" s="534" t="s">
        <v>12266</v>
      </c>
      <c r="J3447" t="s">
        <v>7123</v>
      </c>
    </row>
    <row r="3448" spans="1:10" customFormat="1" ht="25.5" x14ac:dyDescent="0.2">
      <c r="A3448" s="529" t="s">
        <v>12269</v>
      </c>
      <c r="B3448" s="530" t="s">
        <v>7125</v>
      </c>
      <c r="C3448" s="529" t="s">
        <v>8171</v>
      </c>
      <c r="D3448" s="581">
        <v>370.99</v>
      </c>
      <c r="F3448" s="581">
        <v>370.99</v>
      </c>
      <c r="G3448" s="530" t="s">
        <v>7125</v>
      </c>
      <c r="I3448" s="534" t="s">
        <v>12268</v>
      </c>
      <c r="J3448" t="s">
        <v>7126</v>
      </c>
    </row>
    <row r="3449" spans="1:10" customFormat="1" x14ac:dyDescent="0.2">
      <c r="A3449" s="529" t="s">
        <v>12271</v>
      </c>
      <c r="B3449" s="530" t="s">
        <v>7128</v>
      </c>
      <c r="C3449" s="529" t="s">
        <v>8171</v>
      </c>
      <c r="D3449" s="581">
        <v>27.27</v>
      </c>
      <c r="F3449" s="581">
        <v>27.27</v>
      </c>
      <c r="G3449" s="530" t="s">
        <v>7128</v>
      </c>
      <c r="I3449" s="534" t="s">
        <v>12270</v>
      </c>
      <c r="J3449" t="s">
        <v>7129</v>
      </c>
    </row>
    <row r="3450" spans="1:10" customFormat="1" x14ac:dyDescent="0.2">
      <c r="A3450" s="529" t="s">
        <v>12273</v>
      </c>
      <c r="B3450" s="530" t="s">
        <v>7131</v>
      </c>
      <c r="C3450" s="529" t="s">
        <v>8171</v>
      </c>
      <c r="D3450" s="581">
        <v>55.69</v>
      </c>
      <c r="F3450" s="581">
        <v>55.69</v>
      </c>
      <c r="G3450" s="530" t="s">
        <v>7131</v>
      </c>
      <c r="I3450" s="534" t="s">
        <v>12272</v>
      </c>
      <c r="J3450" t="s">
        <v>7132</v>
      </c>
    </row>
    <row r="3451" spans="1:10" customFormat="1" x14ac:dyDescent="0.2">
      <c r="A3451" s="529" t="s">
        <v>12275</v>
      </c>
      <c r="B3451" s="530" t="s">
        <v>7134</v>
      </c>
      <c r="C3451" s="529" t="s">
        <v>8171</v>
      </c>
      <c r="D3451" s="581">
        <v>64.41</v>
      </c>
      <c r="F3451" s="581">
        <v>64.41</v>
      </c>
      <c r="G3451" s="530" t="s">
        <v>7134</v>
      </c>
      <c r="I3451" s="534" t="s">
        <v>12274</v>
      </c>
      <c r="J3451" t="s">
        <v>7135</v>
      </c>
    </row>
    <row r="3452" spans="1:10" customFormat="1" x14ac:dyDescent="0.2">
      <c r="A3452" s="529" t="s">
        <v>12277</v>
      </c>
      <c r="B3452" s="530" t="s">
        <v>7137</v>
      </c>
      <c r="C3452" s="529" t="s">
        <v>8171</v>
      </c>
      <c r="D3452" s="581">
        <v>92.72</v>
      </c>
      <c r="F3452" s="581">
        <v>92.72</v>
      </c>
      <c r="G3452" s="530" t="s">
        <v>7137</v>
      </c>
      <c r="I3452" s="534" t="s">
        <v>12276</v>
      </c>
      <c r="J3452" t="s">
        <v>7138</v>
      </c>
    </row>
    <row r="3453" spans="1:10" customFormat="1" x14ac:dyDescent="0.2">
      <c r="A3453" s="529" t="s">
        <v>12279</v>
      </c>
      <c r="B3453" s="530" t="s">
        <v>7140</v>
      </c>
      <c r="C3453" s="529" t="s">
        <v>8171</v>
      </c>
      <c r="D3453" s="581">
        <v>55.69</v>
      </c>
      <c r="F3453" s="581">
        <v>55.69</v>
      </c>
      <c r="G3453" s="530" t="s">
        <v>7140</v>
      </c>
      <c r="I3453" s="534" t="s">
        <v>12278</v>
      </c>
      <c r="J3453" t="s">
        <v>7141</v>
      </c>
    </row>
    <row r="3454" spans="1:10" customFormat="1" x14ac:dyDescent="0.2">
      <c r="A3454" s="529" t="s">
        <v>12281</v>
      </c>
      <c r="B3454" s="530" t="s">
        <v>7143</v>
      </c>
      <c r="C3454" s="529" t="s">
        <v>8171</v>
      </c>
      <c r="D3454" s="581">
        <v>8.7100000000000009</v>
      </c>
      <c r="F3454" s="581">
        <v>8.7100000000000009</v>
      </c>
      <c r="G3454" s="530" t="s">
        <v>7143</v>
      </c>
      <c r="I3454" s="534" t="s">
        <v>12280</v>
      </c>
      <c r="J3454" t="s">
        <v>7144</v>
      </c>
    </row>
    <row r="3455" spans="1:10" customFormat="1" ht="25.5" x14ac:dyDescent="0.2">
      <c r="A3455" s="529" t="s">
        <v>12283</v>
      </c>
      <c r="B3455" s="530" t="s">
        <v>7146</v>
      </c>
      <c r="C3455" s="529" t="s">
        <v>8171</v>
      </c>
      <c r="D3455" s="581">
        <v>148.41</v>
      </c>
      <c r="F3455" s="581">
        <v>148.41</v>
      </c>
      <c r="G3455" s="530" t="s">
        <v>7146</v>
      </c>
      <c r="I3455" s="534" t="s">
        <v>12282</v>
      </c>
      <c r="J3455" t="s">
        <v>7147</v>
      </c>
    </row>
    <row r="3456" spans="1:10" customFormat="1" ht="25.5" x14ac:dyDescent="0.2">
      <c r="A3456" s="529" t="s">
        <v>12285</v>
      </c>
      <c r="B3456" s="530" t="s">
        <v>7149</v>
      </c>
      <c r="C3456" s="529" t="s">
        <v>8171</v>
      </c>
      <c r="D3456" s="581">
        <v>370.99</v>
      </c>
      <c r="F3456" s="581">
        <v>370.99</v>
      </c>
      <c r="G3456" s="530" t="s">
        <v>7149</v>
      </c>
      <c r="I3456" s="534" t="s">
        <v>12284</v>
      </c>
      <c r="J3456" t="s">
        <v>7150</v>
      </c>
    </row>
    <row r="3457" spans="1:10" customFormat="1" ht="25.5" x14ac:dyDescent="0.2">
      <c r="A3457" s="529" t="s">
        <v>12287</v>
      </c>
      <c r="B3457" s="530" t="s">
        <v>7152</v>
      </c>
      <c r="C3457" s="529" t="s">
        <v>8171</v>
      </c>
      <c r="D3457" s="581">
        <v>463.7</v>
      </c>
      <c r="F3457" s="581">
        <v>463.7</v>
      </c>
      <c r="G3457" s="530" t="s">
        <v>7152</v>
      </c>
      <c r="I3457" s="534" t="s">
        <v>12286</v>
      </c>
      <c r="J3457" t="s">
        <v>7153</v>
      </c>
    </row>
    <row r="3458" spans="1:10" customFormat="1" ht="25.5" x14ac:dyDescent="0.2">
      <c r="A3458" s="529" t="s">
        <v>12289</v>
      </c>
      <c r="B3458" s="530" t="s">
        <v>7155</v>
      </c>
      <c r="C3458" s="529" t="s">
        <v>8171</v>
      </c>
      <c r="D3458" s="581">
        <v>1669.4</v>
      </c>
      <c r="F3458" s="581">
        <v>1669.4</v>
      </c>
      <c r="G3458" s="530" t="s">
        <v>7155</v>
      </c>
      <c r="I3458" s="534" t="s">
        <v>12288</v>
      </c>
      <c r="J3458" t="s">
        <v>7156</v>
      </c>
    </row>
    <row r="3459" spans="1:10" customFormat="1" ht="25.5" x14ac:dyDescent="0.2">
      <c r="A3459" s="529" t="s">
        <v>12291</v>
      </c>
      <c r="B3459" s="530" t="s">
        <v>7158</v>
      </c>
      <c r="C3459" s="529" t="s">
        <v>8171</v>
      </c>
      <c r="D3459" s="581">
        <v>55.69</v>
      </c>
      <c r="F3459" s="581">
        <v>55.69</v>
      </c>
      <c r="G3459" s="530" t="s">
        <v>7158</v>
      </c>
      <c r="I3459" s="534" t="s">
        <v>12290</v>
      </c>
      <c r="J3459" t="s">
        <v>7159</v>
      </c>
    </row>
    <row r="3460" spans="1:10" customFormat="1" x14ac:dyDescent="0.2">
      <c r="A3460" s="529" t="s">
        <v>12293</v>
      </c>
      <c r="B3460" s="530" t="s">
        <v>7161</v>
      </c>
      <c r="C3460" s="529" t="s">
        <v>8171</v>
      </c>
      <c r="D3460" s="581">
        <v>58.91</v>
      </c>
      <c r="F3460" s="581">
        <v>58.91</v>
      </c>
      <c r="G3460" s="530" t="s">
        <v>7161</v>
      </c>
      <c r="I3460" s="534" t="s">
        <v>12292</v>
      </c>
      <c r="J3460" t="s">
        <v>7162</v>
      </c>
    </row>
    <row r="3461" spans="1:10" customFormat="1" ht="38.25" x14ac:dyDescent="0.2">
      <c r="A3461" s="529" t="s">
        <v>12295</v>
      </c>
      <c r="B3461" s="530" t="s">
        <v>7164</v>
      </c>
      <c r="C3461" s="529" t="s">
        <v>8171</v>
      </c>
      <c r="D3461" s="581">
        <v>2074.31</v>
      </c>
      <c r="F3461" s="581">
        <v>2074.31</v>
      </c>
      <c r="G3461" s="530" t="s">
        <v>7164</v>
      </c>
      <c r="I3461" s="534" t="s">
        <v>12294</v>
      </c>
      <c r="J3461" t="s">
        <v>7165</v>
      </c>
    </row>
    <row r="3462" spans="1:10" customFormat="1" x14ac:dyDescent="0.2">
      <c r="A3462" s="529" t="s">
        <v>12297</v>
      </c>
      <c r="B3462" s="530" t="s">
        <v>7167</v>
      </c>
      <c r="C3462" s="529" t="s">
        <v>8171</v>
      </c>
      <c r="D3462" s="581">
        <v>3111.46</v>
      </c>
      <c r="F3462" s="581">
        <v>3111.46</v>
      </c>
      <c r="G3462" s="530" t="s">
        <v>7167</v>
      </c>
      <c r="I3462" s="534" t="s">
        <v>12296</v>
      </c>
      <c r="J3462" t="s">
        <v>7168</v>
      </c>
    </row>
    <row r="3463" spans="1:10" customFormat="1" x14ac:dyDescent="0.2">
      <c r="A3463" s="529" t="s">
        <v>12299</v>
      </c>
      <c r="B3463" s="530" t="s">
        <v>7170</v>
      </c>
      <c r="C3463" s="529" t="s">
        <v>8171</v>
      </c>
      <c r="D3463" s="581">
        <v>570.42999999999995</v>
      </c>
      <c r="F3463" s="581">
        <v>570.42999999999995</v>
      </c>
      <c r="G3463" s="530" t="s">
        <v>7170</v>
      </c>
      <c r="I3463" s="534" t="s">
        <v>12298</v>
      </c>
      <c r="J3463" t="s">
        <v>7171</v>
      </c>
    </row>
    <row r="3464" spans="1:10" customFormat="1" ht="102" x14ac:dyDescent="0.2">
      <c r="A3464" s="529" t="s">
        <v>12301</v>
      </c>
      <c r="B3464" s="530" t="s">
        <v>7176</v>
      </c>
      <c r="C3464" s="529" t="s">
        <v>8171</v>
      </c>
      <c r="D3464" s="581">
        <v>311.14</v>
      </c>
      <c r="F3464" s="581">
        <v>311.14</v>
      </c>
      <c r="G3464" s="580" t="s">
        <v>7177</v>
      </c>
      <c r="I3464" s="534" t="s">
        <v>12300</v>
      </c>
      <c r="J3464" t="s">
        <v>7178</v>
      </c>
    </row>
    <row r="3465" spans="1:10" customFormat="1" x14ac:dyDescent="0.2">
      <c r="A3465" s="529" t="s">
        <v>12303</v>
      </c>
      <c r="B3465" s="530" t="s">
        <v>7180</v>
      </c>
      <c r="C3465" s="529" t="s">
        <v>8171</v>
      </c>
      <c r="D3465" s="581">
        <v>109.1</v>
      </c>
      <c r="F3465" s="581">
        <v>109.1</v>
      </c>
      <c r="G3465" s="530" t="s">
        <v>7180</v>
      </c>
      <c r="I3465" s="534" t="s">
        <v>12302</v>
      </c>
      <c r="J3465" t="s">
        <v>7181</v>
      </c>
    </row>
    <row r="3466" spans="1:10" customFormat="1" ht="25.5" x14ac:dyDescent="0.2">
      <c r="A3466" s="529" t="s">
        <v>12305</v>
      </c>
      <c r="B3466" s="530" t="s">
        <v>7183</v>
      </c>
      <c r="C3466" s="529" t="s">
        <v>8171</v>
      </c>
      <c r="D3466" s="581">
        <v>233.1</v>
      </c>
      <c r="F3466" s="581">
        <v>233.1</v>
      </c>
      <c r="G3466" s="530" t="s">
        <v>7183</v>
      </c>
      <c r="I3466" s="534" t="s">
        <v>12304</v>
      </c>
      <c r="J3466" t="s">
        <v>7184</v>
      </c>
    </row>
    <row r="3467" spans="1:10" customFormat="1" ht="255" x14ac:dyDescent="0.2">
      <c r="A3467" s="578" t="s">
        <v>12307</v>
      </c>
      <c r="B3467" s="530" t="s">
        <v>12308</v>
      </c>
      <c r="C3467" s="529" t="s">
        <v>8171</v>
      </c>
      <c r="D3467" s="594">
        <v>1</v>
      </c>
      <c r="F3467" s="594">
        <v>1</v>
      </c>
      <c r="G3467" s="595" t="s">
        <v>12309</v>
      </c>
      <c r="I3467" s="534"/>
    </row>
    <row r="3468" spans="1:10" customFormat="1" ht="344.25" x14ac:dyDescent="0.2">
      <c r="A3468" s="578" t="s">
        <v>12310</v>
      </c>
      <c r="B3468" s="530" t="s">
        <v>12311</v>
      </c>
      <c r="C3468" s="529" t="s">
        <v>8171</v>
      </c>
      <c r="D3468" s="594">
        <v>1</v>
      </c>
      <c r="F3468" s="594">
        <v>1</v>
      </c>
      <c r="G3468" s="595" t="s">
        <v>12312</v>
      </c>
      <c r="I3468" s="534"/>
    </row>
    <row r="3469" spans="1:10" customFormat="1" ht="280.5" x14ac:dyDescent="0.2">
      <c r="A3469" s="578" t="s">
        <v>12313</v>
      </c>
      <c r="B3469" s="530" t="s">
        <v>12314</v>
      </c>
      <c r="C3469" s="529" t="s">
        <v>8171</v>
      </c>
      <c r="D3469" s="594">
        <v>6.32</v>
      </c>
      <c r="F3469" s="594">
        <v>6.32</v>
      </c>
      <c r="G3469" s="595" t="s">
        <v>12315</v>
      </c>
      <c r="I3469" s="534"/>
    </row>
    <row r="3470" spans="1:10" customFormat="1" ht="140.25" x14ac:dyDescent="0.2">
      <c r="A3470" s="578" t="s">
        <v>12316</v>
      </c>
      <c r="B3470" s="530" t="s">
        <v>12317</v>
      </c>
      <c r="C3470" s="529" t="s">
        <v>8171</v>
      </c>
      <c r="D3470" s="594">
        <v>100</v>
      </c>
      <c r="F3470" s="594">
        <v>100</v>
      </c>
      <c r="G3470" s="595" t="s">
        <v>12318</v>
      </c>
      <c r="I3470" s="534"/>
    </row>
    <row r="3471" spans="1:10" customFormat="1" ht="38.25" x14ac:dyDescent="0.2">
      <c r="A3471" s="578" t="s">
        <v>7292</v>
      </c>
      <c r="B3471" s="530" t="s">
        <v>12697</v>
      </c>
      <c r="C3471" s="529" t="s">
        <v>8171</v>
      </c>
      <c r="D3471" s="596">
        <v>10</v>
      </c>
      <c r="F3471" s="596">
        <v>10</v>
      </c>
      <c r="G3471" s="580" t="s">
        <v>12698</v>
      </c>
      <c r="I3471" s="534"/>
    </row>
    <row r="3472" spans="1:10" customFormat="1" ht="38.25" x14ac:dyDescent="0.2">
      <c r="A3472" s="578" t="s">
        <v>12699</v>
      </c>
      <c r="B3472" s="530" t="s">
        <v>12700</v>
      </c>
      <c r="C3472" s="529" t="s">
        <v>8171</v>
      </c>
      <c r="D3472" s="596">
        <v>0.1</v>
      </c>
      <c r="F3472" s="596">
        <v>0.1</v>
      </c>
      <c r="G3472" s="580" t="s">
        <v>12698</v>
      </c>
      <c r="I3472" s="534"/>
    </row>
    <row r="3473" spans="1:10" customFormat="1" x14ac:dyDescent="0.2">
      <c r="A3473" s="578" t="s">
        <v>12594</v>
      </c>
      <c r="B3473" s="530" t="s">
        <v>7187</v>
      </c>
      <c r="C3473" s="529" t="s">
        <v>5597</v>
      </c>
      <c r="D3473" s="592">
        <v>48.61</v>
      </c>
      <c r="F3473" s="592">
        <v>48.61</v>
      </c>
      <c r="G3473" s="597"/>
      <c r="I3473" s="534" t="s">
        <v>12648</v>
      </c>
      <c r="J3473" t="s">
        <v>7188</v>
      </c>
    </row>
    <row r="3474" spans="1:10" customFormat="1" ht="25.5" x14ac:dyDescent="0.2">
      <c r="A3474" s="578" t="s">
        <v>12595</v>
      </c>
      <c r="B3474" s="530" t="s">
        <v>7189</v>
      </c>
      <c r="C3474" s="529" t="s">
        <v>5597</v>
      </c>
      <c r="D3474" s="592">
        <v>31.68</v>
      </c>
      <c r="F3474" s="592">
        <v>31.68</v>
      </c>
      <c r="G3474" s="597"/>
      <c r="I3474" s="534" t="s">
        <v>12649</v>
      </c>
      <c r="J3474" t="s">
        <v>7190</v>
      </c>
    </row>
    <row r="3475" spans="1:10" customFormat="1" x14ac:dyDescent="0.2">
      <c r="A3475" s="578" t="s">
        <v>12596</v>
      </c>
      <c r="B3475" s="530" t="s">
        <v>7191</v>
      </c>
      <c r="C3475" s="529" t="s">
        <v>5597</v>
      </c>
      <c r="D3475" s="592">
        <v>30.91</v>
      </c>
      <c r="F3475" s="592">
        <v>30.91</v>
      </c>
      <c r="G3475" s="597"/>
      <c r="I3475" s="534" t="s">
        <v>12650</v>
      </c>
      <c r="J3475" t="s">
        <v>7192</v>
      </c>
    </row>
    <row r="3476" spans="1:10" customFormat="1" x14ac:dyDescent="0.2">
      <c r="A3476" s="578" t="s">
        <v>12597</v>
      </c>
      <c r="B3476" s="530" t="s">
        <v>7193</v>
      </c>
      <c r="C3476" s="529" t="s">
        <v>5597</v>
      </c>
      <c r="D3476" s="592">
        <v>26.93</v>
      </c>
      <c r="F3476" s="592">
        <v>26.93</v>
      </c>
      <c r="G3476" s="597"/>
      <c r="I3476" s="534" t="s">
        <v>12651</v>
      </c>
      <c r="J3476" t="s">
        <v>7194</v>
      </c>
    </row>
    <row r="3477" spans="1:10" customFormat="1" x14ac:dyDescent="0.2">
      <c r="A3477" s="578" t="s">
        <v>12598</v>
      </c>
      <c r="B3477" s="530" t="s">
        <v>7195</v>
      </c>
      <c r="C3477" s="529" t="s">
        <v>5597</v>
      </c>
      <c r="D3477" s="592">
        <v>59.91</v>
      </c>
      <c r="F3477" s="592">
        <v>59.91</v>
      </c>
      <c r="G3477" s="597"/>
      <c r="I3477" s="534" t="s">
        <v>12652</v>
      </c>
      <c r="J3477" t="s">
        <v>7196</v>
      </c>
    </row>
    <row r="3478" spans="1:10" customFormat="1" x14ac:dyDescent="0.2">
      <c r="A3478" s="578" t="s">
        <v>12599</v>
      </c>
      <c r="B3478" s="530" t="s">
        <v>7197</v>
      </c>
      <c r="C3478" s="529" t="s">
        <v>5597</v>
      </c>
      <c r="D3478" s="592">
        <v>35.950000000000003</v>
      </c>
      <c r="F3478" s="592">
        <v>35.950000000000003</v>
      </c>
      <c r="G3478" s="597"/>
      <c r="I3478" s="534" t="s">
        <v>12653</v>
      </c>
      <c r="J3478" t="s">
        <v>7198</v>
      </c>
    </row>
    <row r="3479" spans="1:10" customFormat="1" ht="25.5" x14ac:dyDescent="0.2">
      <c r="A3479" s="578" t="s">
        <v>12600</v>
      </c>
      <c r="B3479" s="530" t="s">
        <v>7199</v>
      </c>
      <c r="C3479" s="529" t="s">
        <v>5597</v>
      </c>
      <c r="D3479" s="592">
        <v>41.19</v>
      </c>
      <c r="F3479" s="592">
        <v>41.19</v>
      </c>
      <c r="G3479" s="597"/>
      <c r="I3479" s="534" t="s">
        <v>12654</v>
      </c>
      <c r="J3479" t="s">
        <v>7200</v>
      </c>
    </row>
    <row r="3480" spans="1:10" customFormat="1" ht="38.25" x14ac:dyDescent="0.2">
      <c r="A3480" s="578" t="s">
        <v>12601</v>
      </c>
      <c r="B3480" s="530" t="s">
        <v>7201</v>
      </c>
      <c r="C3480" s="529" t="s">
        <v>5597</v>
      </c>
      <c r="D3480" s="592">
        <v>56.17</v>
      </c>
      <c r="F3480" s="592">
        <v>56.17</v>
      </c>
      <c r="G3480" s="597"/>
      <c r="I3480" s="534" t="s">
        <v>12655</v>
      </c>
      <c r="J3480" t="s">
        <v>7202</v>
      </c>
    </row>
    <row r="3481" spans="1:10" customFormat="1" ht="38.25" x14ac:dyDescent="0.2">
      <c r="A3481" s="578" t="s">
        <v>12602</v>
      </c>
      <c r="B3481" s="530" t="s">
        <v>7203</v>
      </c>
      <c r="C3481" s="529" t="s">
        <v>5597</v>
      </c>
      <c r="D3481" s="592">
        <v>26.21</v>
      </c>
      <c r="F3481" s="592">
        <v>26.21</v>
      </c>
      <c r="G3481" s="597"/>
      <c r="I3481" s="534" t="s">
        <v>12656</v>
      </c>
      <c r="J3481" t="s">
        <v>7204</v>
      </c>
    </row>
    <row r="3482" spans="1:10" customFormat="1" ht="38.25" x14ac:dyDescent="0.2">
      <c r="A3482" s="578" t="s">
        <v>12603</v>
      </c>
      <c r="B3482" s="530" t="s">
        <v>7205</v>
      </c>
      <c r="C3482" s="529" t="s">
        <v>5597</v>
      </c>
      <c r="D3482" s="592">
        <v>39.700000000000003</v>
      </c>
      <c r="F3482" s="592">
        <v>39.700000000000003</v>
      </c>
      <c r="G3482" s="597"/>
      <c r="I3482" s="534" t="s">
        <v>12657</v>
      </c>
      <c r="J3482" t="s">
        <v>7206</v>
      </c>
    </row>
    <row r="3483" spans="1:10" customFormat="1" ht="25.5" x14ac:dyDescent="0.2">
      <c r="A3483" s="578" t="s">
        <v>12604</v>
      </c>
      <c r="B3483" s="530" t="s">
        <v>7207</v>
      </c>
      <c r="C3483" s="529" t="s">
        <v>5597</v>
      </c>
      <c r="D3483" s="592">
        <v>5.25</v>
      </c>
      <c r="F3483" s="592">
        <v>5.25</v>
      </c>
      <c r="G3483" s="597"/>
      <c r="I3483" s="534" t="s">
        <v>12658</v>
      </c>
      <c r="J3483" t="s">
        <v>7208</v>
      </c>
    </row>
    <row r="3484" spans="1:10" customFormat="1" x14ac:dyDescent="0.2">
      <c r="A3484" s="578" t="s">
        <v>12605</v>
      </c>
      <c r="B3484" s="530" t="s">
        <v>7209</v>
      </c>
      <c r="C3484" s="529" t="s">
        <v>5597</v>
      </c>
      <c r="D3484" s="592">
        <v>3.53</v>
      </c>
      <c r="F3484" s="592">
        <v>3.53</v>
      </c>
      <c r="G3484" s="597"/>
      <c r="I3484" s="534" t="s">
        <v>12659</v>
      </c>
      <c r="J3484" t="s">
        <v>7210</v>
      </c>
    </row>
    <row r="3485" spans="1:10" customFormat="1" x14ac:dyDescent="0.2">
      <c r="A3485" s="578" t="s">
        <v>12606</v>
      </c>
      <c r="B3485" s="530" t="s">
        <v>7211</v>
      </c>
      <c r="C3485" s="529" t="s">
        <v>5597</v>
      </c>
      <c r="D3485" s="592">
        <v>4.12</v>
      </c>
      <c r="F3485" s="592">
        <v>4.12</v>
      </c>
      <c r="G3485" s="597"/>
      <c r="I3485" s="534" t="s">
        <v>12660</v>
      </c>
      <c r="J3485" t="s">
        <v>7212</v>
      </c>
    </row>
    <row r="3486" spans="1:10" customFormat="1" x14ac:dyDescent="0.2">
      <c r="A3486" s="578" t="s">
        <v>12607</v>
      </c>
      <c r="B3486" s="530" t="s">
        <v>7213</v>
      </c>
      <c r="C3486" s="529" t="s">
        <v>5597</v>
      </c>
      <c r="D3486" s="592">
        <v>3.37</v>
      </c>
      <c r="F3486" s="592">
        <v>3.37</v>
      </c>
      <c r="G3486" s="597"/>
      <c r="I3486" s="534" t="s">
        <v>12661</v>
      </c>
      <c r="J3486" t="s">
        <v>7214</v>
      </c>
    </row>
    <row r="3487" spans="1:10" customFormat="1" ht="25.5" x14ac:dyDescent="0.2">
      <c r="A3487" s="578" t="s">
        <v>12608</v>
      </c>
      <c r="B3487" s="530" t="s">
        <v>7215</v>
      </c>
      <c r="C3487" s="529" t="s">
        <v>5597</v>
      </c>
      <c r="D3487" s="592">
        <v>3.55</v>
      </c>
      <c r="F3487" s="592">
        <v>3.55</v>
      </c>
      <c r="G3487" s="597"/>
      <c r="I3487" s="534" t="s">
        <v>12662</v>
      </c>
      <c r="J3487" t="s">
        <v>7216</v>
      </c>
    </row>
    <row r="3488" spans="1:10" customFormat="1" ht="25.5" x14ac:dyDescent="0.2">
      <c r="A3488" s="578" t="s">
        <v>12609</v>
      </c>
      <c r="B3488" s="530" t="s">
        <v>7217</v>
      </c>
      <c r="C3488" s="529" t="s">
        <v>5597</v>
      </c>
      <c r="D3488" s="592">
        <v>179.74</v>
      </c>
      <c r="F3488" s="592">
        <v>179.74</v>
      </c>
      <c r="G3488" s="597"/>
      <c r="I3488" s="534" t="s">
        <v>12663</v>
      </c>
      <c r="J3488" t="s">
        <v>7218</v>
      </c>
    </row>
    <row r="3489" spans="1:10" customFormat="1" ht="25.5" x14ac:dyDescent="0.2">
      <c r="A3489" s="578" t="s">
        <v>12610</v>
      </c>
      <c r="B3489" s="530" t="s">
        <v>7219</v>
      </c>
      <c r="C3489" s="529" t="s">
        <v>5597</v>
      </c>
      <c r="D3489" s="592">
        <v>230.79</v>
      </c>
      <c r="F3489" s="592">
        <v>230.79</v>
      </c>
      <c r="G3489" s="597"/>
      <c r="I3489" s="534" t="s">
        <v>12664</v>
      </c>
      <c r="J3489" t="s">
        <v>7220</v>
      </c>
    </row>
    <row r="3490" spans="1:10" customFormat="1" ht="25.5" x14ac:dyDescent="0.2">
      <c r="A3490" s="578" t="s">
        <v>12611</v>
      </c>
      <c r="B3490" s="530" t="s">
        <v>7221</v>
      </c>
      <c r="C3490" s="529" t="s">
        <v>5597</v>
      </c>
      <c r="D3490" s="592">
        <v>144.24</v>
      </c>
      <c r="F3490" s="592">
        <v>144.24</v>
      </c>
      <c r="G3490" s="597"/>
      <c r="I3490" s="534" t="s">
        <v>12665</v>
      </c>
      <c r="J3490" t="s">
        <v>7222</v>
      </c>
    </row>
    <row r="3491" spans="1:10" customFormat="1" ht="25.5" x14ac:dyDescent="0.2">
      <c r="A3491" s="578" t="s">
        <v>12612</v>
      </c>
      <c r="B3491" s="530" t="s">
        <v>7223</v>
      </c>
      <c r="C3491" s="529" t="s">
        <v>5597</v>
      </c>
      <c r="D3491" s="592">
        <v>104.58</v>
      </c>
      <c r="F3491" s="592">
        <v>104.58</v>
      </c>
      <c r="G3491" s="597"/>
      <c r="I3491" s="534" t="s">
        <v>12666</v>
      </c>
      <c r="J3491" t="s">
        <v>7224</v>
      </c>
    </row>
    <row r="3492" spans="1:10" customFormat="1" ht="25.5" x14ac:dyDescent="0.2">
      <c r="A3492" s="578" t="s">
        <v>12613</v>
      </c>
      <c r="B3492" s="530" t="s">
        <v>7225</v>
      </c>
      <c r="C3492" s="529" t="s">
        <v>5597</v>
      </c>
      <c r="D3492" s="592">
        <v>52.89</v>
      </c>
      <c r="F3492" s="592">
        <v>52.89</v>
      </c>
      <c r="G3492" s="597"/>
      <c r="I3492" s="534" t="s">
        <v>12667</v>
      </c>
      <c r="J3492" t="s">
        <v>7226</v>
      </c>
    </row>
    <row r="3493" spans="1:10" customFormat="1" x14ac:dyDescent="0.2">
      <c r="A3493" s="578" t="s">
        <v>12614</v>
      </c>
      <c r="B3493" s="530" t="s">
        <v>7227</v>
      </c>
      <c r="C3493" s="529" t="s">
        <v>5597</v>
      </c>
      <c r="D3493" s="592">
        <v>41.19</v>
      </c>
      <c r="F3493" s="592">
        <v>41.19</v>
      </c>
      <c r="G3493" s="597"/>
      <c r="I3493" s="534" t="s">
        <v>12668</v>
      </c>
      <c r="J3493" t="s">
        <v>7228</v>
      </c>
    </row>
    <row r="3494" spans="1:10" customFormat="1" ht="25.5" x14ac:dyDescent="0.2">
      <c r="A3494" s="578" t="s">
        <v>12615</v>
      </c>
      <c r="B3494" s="530" t="s">
        <v>7229</v>
      </c>
      <c r="C3494" s="529" t="s">
        <v>5597</v>
      </c>
      <c r="D3494" s="592">
        <v>24.71</v>
      </c>
      <c r="F3494" s="592">
        <v>24.71</v>
      </c>
      <c r="G3494" s="597"/>
      <c r="I3494" s="534" t="s">
        <v>12669</v>
      </c>
      <c r="J3494" t="s">
        <v>7230</v>
      </c>
    </row>
    <row r="3495" spans="1:10" customFormat="1" ht="25.5" x14ac:dyDescent="0.2">
      <c r="A3495" s="578" t="s">
        <v>12616</v>
      </c>
      <c r="B3495" s="530" t="s">
        <v>7231</v>
      </c>
      <c r="C3495" s="529" t="s">
        <v>5597</v>
      </c>
      <c r="D3495" s="592">
        <v>22.47</v>
      </c>
      <c r="F3495" s="592">
        <v>22.47</v>
      </c>
      <c r="G3495" s="597"/>
      <c r="I3495" s="534" t="s">
        <v>12670</v>
      </c>
      <c r="J3495" t="s">
        <v>7232</v>
      </c>
    </row>
    <row r="3496" spans="1:10" customFormat="1" x14ac:dyDescent="0.2">
      <c r="A3496" s="578" t="s">
        <v>12617</v>
      </c>
      <c r="B3496" s="530" t="s">
        <v>7233</v>
      </c>
      <c r="C3496" s="529" t="s">
        <v>6448</v>
      </c>
      <c r="D3496" s="592">
        <v>9.02</v>
      </c>
      <c r="F3496" s="592">
        <v>9.02</v>
      </c>
      <c r="G3496" s="597"/>
      <c r="I3496" s="534" t="s">
        <v>12671</v>
      </c>
      <c r="J3496" t="s">
        <v>7234</v>
      </c>
    </row>
    <row r="3497" spans="1:10" customFormat="1" x14ac:dyDescent="0.2">
      <c r="A3497" s="578" t="s">
        <v>12618</v>
      </c>
      <c r="B3497" s="530" t="s">
        <v>7235</v>
      </c>
      <c r="C3497" s="529" t="s">
        <v>6448</v>
      </c>
      <c r="D3497" s="592">
        <v>7.21</v>
      </c>
      <c r="F3497" s="592">
        <v>7.21</v>
      </c>
      <c r="G3497" s="597"/>
      <c r="I3497" s="534" t="s">
        <v>12672</v>
      </c>
      <c r="J3497" t="s">
        <v>7236</v>
      </c>
    </row>
    <row r="3498" spans="1:10" customFormat="1" x14ac:dyDescent="0.2">
      <c r="A3498" s="578" t="s">
        <v>12619</v>
      </c>
      <c r="B3498" s="530" t="s">
        <v>7237</v>
      </c>
      <c r="C3498" s="529" t="s">
        <v>6448</v>
      </c>
      <c r="D3498" s="592">
        <v>4.8099999999999996</v>
      </c>
      <c r="F3498" s="592">
        <v>4.8099999999999996</v>
      </c>
      <c r="G3498" s="597"/>
      <c r="I3498" s="534" t="s">
        <v>12673</v>
      </c>
      <c r="J3498" t="s">
        <v>7238</v>
      </c>
    </row>
    <row r="3499" spans="1:10" customFormat="1" x14ac:dyDescent="0.2">
      <c r="A3499" s="578" t="s">
        <v>12620</v>
      </c>
      <c r="B3499" s="530" t="s">
        <v>7239</v>
      </c>
      <c r="C3499" s="529" t="s">
        <v>6448</v>
      </c>
      <c r="D3499" s="592">
        <v>1.27</v>
      </c>
      <c r="F3499" s="592">
        <v>1.27</v>
      </c>
      <c r="G3499" s="597"/>
      <c r="I3499" s="534" t="s">
        <v>12674</v>
      </c>
      <c r="J3499" t="s">
        <v>7240</v>
      </c>
    </row>
    <row r="3500" spans="1:10" customFormat="1" x14ac:dyDescent="0.2">
      <c r="A3500" s="578" t="s">
        <v>12621</v>
      </c>
      <c r="B3500" s="530" t="s">
        <v>7241</v>
      </c>
      <c r="C3500" s="529" t="s">
        <v>6448</v>
      </c>
      <c r="D3500" s="592">
        <v>1.1200000000000001</v>
      </c>
      <c r="F3500" s="592">
        <v>1.1200000000000001</v>
      </c>
      <c r="G3500" s="597"/>
      <c r="I3500" s="534" t="s">
        <v>12675</v>
      </c>
      <c r="J3500" t="s">
        <v>7242</v>
      </c>
    </row>
    <row r="3501" spans="1:10" customFormat="1" x14ac:dyDescent="0.2">
      <c r="A3501" s="578" t="s">
        <v>12622</v>
      </c>
      <c r="B3501" s="530" t="s">
        <v>7243</v>
      </c>
      <c r="C3501" s="529" t="s">
        <v>6448</v>
      </c>
      <c r="D3501" s="592">
        <v>0.77</v>
      </c>
      <c r="F3501" s="592">
        <v>0.77</v>
      </c>
      <c r="G3501" s="597"/>
      <c r="I3501" s="534" t="s">
        <v>12676</v>
      </c>
      <c r="J3501" t="s">
        <v>7244</v>
      </c>
    </row>
    <row r="3502" spans="1:10" customFormat="1" x14ac:dyDescent="0.2">
      <c r="A3502" s="578" t="s">
        <v>12623</v>
      </c>
      <c r="B3502" s="530" t="s">
        <v>7245</v>
      </c>
      <c r="C3502" s="529" t="s">
        <v>6448</v>
      </c>
      <c r="D3502" s="592">
        <v>0.22</v>
      </c>
      <c r="F3502" s="592">
        <v>0.22</v>
      </c>
      <c r="G3502" s="597"/>
      <c r="I3502" s="534" t="s">
        <v>12677</v>
      </c>
      <c r="J3502" t="s">
        <v>7246</v>
      </c>
    </row>
    <row r="3503" spans="1:10" customFormat="1" x14ac:dyDescent="0.2">
      <c r="A3503" s="578" t="s">
        <v>12624</v>
      </c>
      <c r="B3503" s="530" t="s">
        <v>7247</v>
      </c>
      <c r="C3503" s="529" t="s">
        <v>6448</v>
      </c>
      <c r="D3503" s="592">
        <v>0.3</v>
      </c>
      <c r="F3503" s="592">
        <v>0.3</v>
      </c>
      <c r="G3503" s="597"/>
      <c r="I3503" s="534" t="s">
        <v>12678</v>
      </c>
      <c r="J3503" t="s">
        <v>7248</v>
      </c>
    </row>
    <row r="3504" spans="1:10" customFormat="1" x14ac:dyDescent="0.2">
      <c r="A3504" s="578" t="s">
        <v>12625</v>
      </c>
      <c r="B3504" s="530" t="s">
        <v>7249</v>
      </c>
      <c r="C3504" s="529" t="s">
        <v>6448</v>
      </c>
      <c r="D3504" s="592">
        <v>0.39</v>
      </c>
      <c r="F3504" s="592">
        <v>0.39</v>
      </c>
      <c r="G3504" s="597"/>
      <c r="I3504" s="534" t="s">
        <v>12679</v>
      </c>
      <c r="J3504" t="s">
        <v>7250</v>
      </c>
    </row>
    <row r="3505" spans="1:10" customFormat="1" x14ac:dyDescent="0.2">
      <c r="A3505" s="578" t="s">
        <v>12626</v>
      </c>
      <c r="B3505" s="530" t="s">
        <v>7251</v>
      </c>
      <c r="C3505" s="529" t="s">
        <v>6448</v>
      </c>
      <c r="D3505" s="592">
        <v>0.34</v>
      </c>
      <c r="F3505" s="592">
        <v>0.34</v>
      </c>
      <c r="G3505" s="597"/>
      <c r="I3505" s="534" t="s">
        <v>12680</v>
      </c>
      <c r="J3505" t="s">
        <v>7252</v>
      </c>
    </row>
    <row r="3506" spans="1:10" customFormat="1" ht="25.5" x14ac:dyDescent="0.2">
      <c r="A3506" s="578" t="s">
        <v>12627</v>
      </c>
      <c r="B3506" s="530" t="s">
        <v>7253</v>
      </c>
      <c r="C3506" s="529" t="s">
        <v>8171</v>
      </c>
      <c r="D3506" s="592">
        <v>22.47</v>
      </c>
      <c r="F3506" s="592">
        <v>22.47</v>
      </c>
      <c r="G3506" s="597"/>
      <c r="I3506" s="534" t="s">
        <v>12681</v>
      </c>
      <c r="J3506" t="s">
        <v>7254</v>
      </c>
    </row>
    <row r="3507" spans="1:10" customFormat="1" ht="25.5" x14ac:dyDescent="0.2">
      <c r="A3507" s="578" t="s">
        <v>12628</v>
      </c>
      <c r="B3507" s="530" t="s">
        <v>7255</v>
      </c>
      <c r="C3507" s="529" t="s">
        <v>8171</v>
      </c>
      <c r="D3507" s="592">
        <v>13.5</v>
      </c>
      <c r="F3507" s="592">
        <v>13.5</v>
      </c>
      <c r="G3507" s="597"/>
      <c r="I3507" s="534" t="s">
        <v>12682</v>
      </c>
      <c r="J3507" t="s">
        <v>7256</v>
      </c>
    </row>
    <row r="3508" spans="1:10" customFormat="1" ht="25.5" x14ac:dyDescent="0.2">
      <c r="A3508" s="578" t="s">
        <v>12629</v>
      </c>
      <c r="B3508" s="530" t="s">
        <v>7257</v>
      </c>
      <c r="C3508" s="529" t="s">
        <v>8171</v>
      </c>
      <c r="D3508" s="592">
        <v>23.98</v>
      </c>
      <c r="F3508" s="592">
        <v>23.98</v>
      </c>
      <c r="G3508" s="597"/>
      <c r="I3508" s="534" t="s">
        <v>12683</v>
      </c>
      <c r="J3508" t="s">
        <v>7258</v>
      </c>
    </row>
    <row r="3509" spans="1:10" customFormat="1" ht="38.25" x14ac:dyDescent="0.2">
      <c r="A3509" s="578" t="s">
        <v>12630</v>
      </c>
      <c r="B3509" s="530" t="s">
        <v>7259</v>
      </c>
      <c r="C3509" s="529" t="s">
        <v>8171</v>
      </c>
      <c r="D3509" s="592">
        <v>81.94</v>
      </c>
      <c r="F3509" s="592">
        <v>81.94</v>
      </c>
      <c r="G3509" s="597"/>
      <c r="I3509" s="534" t="s">
        <v>12684</v>
      </c>
      <c r="J3509" t="s">
        <v>7260</v>
      </c>
    </row>
    <row r="3510" spans="1:10" customFormat="1" ht="25.5" x14ac:dyDescent="0.2">
      <c r="A3510" s="578" t="s">
        <v>12631</v>
      </c>
      <c r="B3510" s="530" t="s">
        <v>7261</v>
      </c>
      <c r="C3510" s="529" t="s">
        <v>8171</v>
      </c>
      <c r="D3510" s="592">
        <v>6.73</v>
      </c>
      <c r="F3510" s="592">
        <v>6.73</v>
      </c>
      <c r="G3510" s="597"/>
      <c r="I3510" s="534" t="s">
        <v>12685</v>
      </c>
      <c r="J3510" t="s">
        <v>7262</v>
      </c>
    </row>
    <row r="3511" spans="1:10" customFormat="1" ht="25.5" x14ac:dyDescent="0.2">
      <c r="A3511" s="578" t="s">
        <v>12632</v>
      </c>
      <c r="B3511" s="530" t="s">
        <v>7263</v>
      </c>
      <c r="C3511" s="529" t="s">
        <v>8171</v>
      </c>
      <c r="D3511" s="592">
        <v>22.48</v>
      </c>
      <c r="F3511" s="592">
        <v>22.48</v>
      </c>
      <c r="G3511" s="597"/>
      <c r="I3511" s="534" t="s">
        <v>12686</v>
      </c>
      <c r="J3511" t="s">
        <v>7264</v>
      </c>
    </row>
    <row r="3512" spans="1:10" customFormat="1" ht="25.5" x14ac:dyDescent="0.2">
      <c r="A3512" s="578" t="s">
        <v>12633</v>
      </c>
      <c r="B3512" s="530" t="s">
        <v>7265</v>
      </c>
      <c r="C3512" s="529" t="s">
        <v>8171</v>
      </c>
      <c r="D3512" s="592">
        <v>7.49</v>
      </c>
      <c r="F3512" s="592">
        <v>7.49</v>
      </c>
      <c r="G3512" s="597"/>
      <c r="I3512" s="534" t="s">
        <v>12687</v>
      </c>
      <c r="J3512" t="s">
        <v>7266</v>
      </c>
    </row>
    <row r="3513" spans="1:10" customFormat="1" ht="38.25" x14ac:dyDescent="0.2">
      <c r="A3513" s="578" t="s">
        <v>12634</v>
      </c>
      <c r="B3513" s="530" t="s">
        <v>7267</v>
      </c>
      <c r="C3513" s="529" t="s">
        <v>8171</v>
      </c>
      <c r="D3513" s="592">
        <v>13.48</v>
      </c>
      <c r="F3513" s="592">
        <v>13.48</v>
      </c>
      <c r="G3513" s="597"/>
      <c r="I3513" s="534" t="s">
        <v>12688</v>
      </c>
      <c r="J3513" t="s">
        <v>7268</v>
      </c>
    </row>
    <row r="3514" spans="1:10" customFormat="1" ht="25.5" x14ac:dyDescent="0.2">
      <c r="A3514" s="578" t="s">
        <v>12635</v>
      </c>
      <c r="B3514" s="530" t="s">
        <v>7269</v>
      </c>
      <c r="C3514" s="529" t="s">
        <v>8171</v>
      </c>
      <c r="D3514" s="592">
        <v>28.46</v>
      </c>
      <c r="F3514" s="592">
        <v>28.46</v>
      </c>
      <c r="G3514" s="597"/>
      <c r="I3514" s="534" t="s">
        <v>12689</v>
      </c>
      <c r="J3514" t="s">
        <v>7270</v>
      </c>
    </row>
    <row r="3515" spans="1:10" customFormat="1" ht="25.5" x14ac:dyDescent="0.2">
      <c r="A3515" s="578" t="s">
        <v>12636</v>
      </c>
      <c r="B3515" s="530" t="s">
        <v>7271</v>
      </c>
      <c r="C3515" s="529" t="s">
        <v>8171</v>
      </c>
      <c r="D3515" s="592">
        <v>18.72</v>
      </c>
      <c r="F3515" s="592">
        <v>18.72</v>
      </c>
      <c r="G3515" s="597"/>
      <c r="I3515" s="534" t="s">
        <v>12690</v>
      </c>
      <c r="J3515" t="s">
        <v>7272</v>
      </c>
    </row>
    <row r="3516" spans="1:10" customFormat="1" ht="51" x14ac:dyDescent="0.2">
      <c r="A3516" s="578" t="s">
        <v>12637</v>
      </c>
      <c r="B3516" s="530" t="s">
        <v>7273</v>
      </c>
      <c r="C3516" s="529" t="s">
        <v>8171</v>
      </c>
      <c r="D3516" s="592">
        <v>128.21</v>
      </c>
      <c r="F3516" s="592">
        <v>128.21</v>
      </c>
      <c r="G3516" s="595" t="s">
        <v>7274</v>
      </c>
      <c r="I3516" s="534" t="s">
        <v>12691</v>
      </c>
      <c r="J3516" t="s">
        <v>7275</v>
      </c>
    </row>
    <row r="3517" spans="1:10" customFormat="1" ht="51" x14ac:dyDescent="0.2">
      <c r="A3517" s="578" t="s">
        <v>12638</v>
      </c>
      <c r="B3517" s="530" t="s">
        <v>7276</v>
      </c>
      <c r="C3517" s="529" t="s">
        <v>8171</v>
      </c>
      <c r="D3517" s="592">
        <v>69.45</v>
      </c>
      <c r="F3517" s="592">
        <v>69.45</v>
      </c>
      <c r="G3517" s="595" t="s">
        <v>7277</v>
      </c>
      <c r="I3517" s="534" t="s">
        <v>12692</v>
      </c>
      <c r="J3517" t="s">
        <v>7278</v>
      </c>
    </row>
    <row r="3518" spans="1:10" customFormat="1" ht="51" x14ac:dyDescent="0.2">
      <c r="A3518" s="578" t="s">
        <v>12639</v>
      </c>
      <c r="B3518" s="530" t="s">
        <v>7279</v>
      </c>
      <c r="C3518" s="529" t="s">
        <v>8171</v>
      </c>
      <c r="D3518" s="592">
        <v>512.86</v>
      </c>
      <c r="F3518" s="592">
        <v>512.86</v>
      </c>
      <c r="G3518" s="595" t="s">
        <v>7280</v>
      </c>
      <c r="I3518" s="534" t="s">
        <v>12693</v>
      </c>
      <c r="J3518" t="s">
        <v>7281</v>
      </c>
    </row>
    <row r="3519" spans="1:10" customFormat="1" ht="51" x14ac:dyDescent="0.2">
      <c r="A3519" s="578" t="s">
        <v>12640</v>
      </c>
      <c r="B3519" s="530" t="s">
        <v>7282</v>
      </c>
      <c r="C3519" s="529" t="s">
        <v>8171</v>
      </c>
      <c r="D3519" s="592">
        <v>267.11</v>
      </c>
      <c r="F3519" s="592">
        <v>267.11</v>
      </c>
      <c r="G3519" s="595" t="s">
        <v>7283</v>
      </c>
      <c r="I3519" s="534" t="s">
        <v>12694</v>
      </c>
      <c r="J3519" t="s">
        <v>7284</v>
      </c>
    </row>
    <row r="3520" spans="1:10" customFormat="1" ht="51" x14ac:dyDescent="0.2">
      <c r="A3520" s="578" t="s">
        <v>12641</v>
      </c>
      <c r="B3520" s="530" t="s">
        <v>7285</v>
      </c>
      <c r="C3520" s="529" t="s">
        <v>8171</v>
      </c>
      <c r="D3520" s="592">
        <v>256.43</v>
      </c>
      <c r="F3520" s="592">
        <v>256.43</v>
      </c>
      <c r="G3520" s="595" t="s">
        <v>7286</v>
      </c>
      <c r="I3520" s="534" t="s">
        <v>12695</v>
      </c>
      <c r="J3520" t="s">
        <v>7287</v>
      </c>
    </row>
    <row r="3521" spans="1:10" customFormat="1" ht="51" x14ac:dyDescent="0.2">
      <c r="A3521" s="578" t="s">
        <v>12642</v>
      </c>
      <c r="B3521" s="530" t="s">
        <v>7288</v>
      </c>
      <c r="C3521" s="529" t="s">
        <v>8171</v>
      </c>
      <c r="D3521" s="592">
        <v>133.56</v>
      </c>
      <c r="F3521" s="592">
        <v>133.56</v>
      </c>
      <c r="G3521" s="595" t="s">
        <v>7289</v>
      </c>
      <c r="I3521" s="534" t="s">
        <v>12696</v>
      </c>
      <c r="J3521" t="s">
        <v>7290</v>
      </c>
    </row>
    <row r="3522" spans="1:10" customFormat="1" ht="18" customHeight="1" x14ac:dyDescent="0.25">
      <c r="A3522" s="667" t="s">
        <v>12703</v>
      </c>
      <c r="B3522" s="667"/>
      <c r="C3522" s="667"/>
      <c r="D3522" s="667"/>
      <c r="E3522" s="667"/>
      <c r="F3522" s="667"/>
      <c r="G3522" s="667"/>
      <c r="H3522" s="667"/>
      <c r="I3522" s="270"/>
      <c r="J3522" s="270"/>
    </row>
    <row r="3523" spans="1:10" ht="42.75" customHeight="1" x14ac:dyDescent="0.2">
      <c r="A3523" s="278" t="s">
        <v>190</v>
      </c>
      <c r="B3523" s="278" t="s">
        <v>191</v>
      </c>
      <c r="C3523" s="290" t="s">
        <v>192</v>
      </c>
      <c r="D3523" s="291" t="s">
        <v>7293</v>
      </c>
      <c r="E3523" s="291"/>
      <c r="F3523" s="291"/>
      <c r="G3523" s="291"/>
      <c r="H3523" s="292" t="s">
        <v>7294</v>
      </c>
    </row>
    <row r="3524" spans="1:10" x14ac:dyDescent="0.2">
      <c r="A3524" s="293" t="s">
        <v>7295</v>
      </c>
      <c r="B3524" s="293" t="s">
        <v>7296</v>
      </c>
      <c r="C3524" s="294" t="s">
        <v>212</v>
      </c>
      <c r="D3524" s="295"/>
      <c r="E3524" s="295"/>
      <c r="F3524" s="295"/>
      <c r="G3524" s="295"/>
      <c r="H3524" s="296"/>
    </row>
    <row r="3525" spans="1:10" x14ac:dyDescent="0.2">
      <c r="A3525" s="297" t="s">
        <v>7297</v>
      </c>
      <c r="B3525" s="297" t="s">
        <v>7298</v>
      </c>
      <c r="C3525" s="298" t="s">
        <v>212</v>
      </c>
      <c r="D3525" s="299"/>
      <c r="E3525" s="299"/>
      <c r="F3525" s="299"/>
      <c r="G3525" s="299"/>
      <c r="H3525" s="300"/>
    </row>
    <row r="3526" spans="1:10" x14ac:dyDescent="0.2">
      <c r="A3526" s="301" t="s">
        <v>7299</v>
      </c>
      <c r="B3526" s="301" t="s">
        <v>7300</v>
      </c>
      <c r="C3526" s="302" t="s">
        <v>212</v>
      </c>
      <c r="D3526" s="303"/>
      <c r="E3526" s="303"/>
      <c r="F3526" s="303"/>
      <c r="G3526" s="303"/>
      <c r="H3526" s="304"/>
    </row>
    <row r="3527" spans="1:10" ht="22.5" x14ac:dyDescent="0.2">
      <c r="A3527" s="297" t="s">
        <v>7301</v>
      </c>
      <c r="B3527" s="297" t="s">
        <v>7302</v>
      </c>
      <c r="C3527" s="298" t="s">
        <v>212</v>
      </c>
      <c r="D3527" s="299"/>
      <c r="E3527" s="299"/>
      <c r="F3527" s="299"/>
      <c r="G3527" s="299"/>
      <c r="H3527" s="300"/>
    </row>
    <row r="3528" spans="1:10" x14ac:dyDescent="0.2">
      <c r="A3528" s="301" t="s">
        <v>7303</v>
      </c>
      <c r="B3528" s="301" t="s">
        <v>7304</v>
      </c>
      <c r="C3528" s="302" t="s">
        <v>212</v>
      </c>
      <c r="D3528" s="303"/>
      <c r="E3528" s="303"/>
      <c r="F3528" s="303"/>
      <c r="G3528" s="303"/>
      <c r="H3528" s="304" t="s">
        <v>7305</v>
      </c>
    </row>
    <row r="3529" spans="1:10" x14ac:dyDescent="0.2">
      <c r="A3529" s="301" t="s">
        <v>7306</v>
      </c>
      <c r="B3529" s="305" t="s">
        <v>7307</v>
      </c>
      <c r="C3529" s="306" t="s">
        <v>212</v>
      </c>
      <c r="D3529" s="307"/>
      <c r="E3529" s="307"/>
      <c r="F3529" s="307"/>
      <c r="G3529" s="307"/>
      <c r="H3529" s="308" t="s">
        <v>7305</v>
      </c>
    </row>
    <row r="3530" spans="1:10" x14ac:dyDescent="0.2">
      <c r="A3530" s="297" t="s">
        <v>7308</v>
      </c>
      <c r="B3530" s="297" t="s">
        <v>7309</v>
      </c>
      <c r="C3530" s="298" t="s">
        <v>212</v>
      </c>
      <c r="D3530" s="299"/>
      <c r="E3530" s="299"/>
      <c r="F3530" s="299"/>
      <c r="G3530" s="299"/>
      <c r="H3530" s="300"/>
    </row>
    <row r="3531" spans="1:10" x14ac:dyDescent="0.2">
      <c r="A3531" s="301" t="s">
        <v>7310</v>
      </c>
      <c r="B3531" s="305" t="s">
        <v>7311</v>
      </c>
      <c r="C3531" s="306" t="s">
        <v>212</v>
      </c>
      <c r="D3531" s="309">
        <v>2138.25</v>
      </c>
      <c r="E3531" s="309"/>
      <c r="F3531" s="309"/>
      <c r="G3531" s="309"/>
      <c r="H3531" s="310">
        <v>50</v>
      </c>
    </row>
    <row r="3532" spans="1:10" ht="33.75" x14ac:dyDescent="0.2">
      <c r="A3532" s="301" t="s">
        <v>7312</v>
      </c>
      <c r="B3532" s="305" t="s">
        <v>7313</v>
      </c>
      <c r="C3532" s="306" t="s">
        <v>212</v>
      </c>
      <c r="D3532" s="309">
        <v>1527.3000000000002</v>
      </c>
      <c r="E3532" s="309"/>
      <c r="F3532" s="309"/>
      <c r="G3532" s="309"/>
      <c r="H3532" s="310">
        <v>33</v>
      </c>
    </row>
    <row r="3533" spans="1:10" x14ac:dyDescent="0.2">
      <c r="A3533" s="301"/>
      <c r="B3533" s="301"/>
      <c r="C3533" s="302" t="s">
        <v>212</v>
      </c>
      <c r="D3533" s="309"/>
      <c r="E3533" s="309"/>
      <c r="F3533" s="309"/>
      <c r="G3533" s="309"/>
      <c r="H3533" s="302"/>
    </row>
    <row r="3534" spans="1:10" x14ac:dyDescent="0.2">
      <c r="A3534" s="293" t="s">
        <v>7314</v>
      </c>
      <c r="B3534" s="293" t="s">
        <v>7315</v>
      </c>
      <c r="C3534" s="294" t="s">
        <v>212</v>
      </c>
      <c r="D3534" s="295"/>
      <c r="E3534" s="295"/>
      <c r="F3534" s="295"/>
      <c r="G3534" s="295"/>
      <c r="H3534" s="296"/>
    </row>
    <row r="3535" spans="1:10" x14ac:dyDescent="0.2">
      <c r="A3535" s="297" t="s">
        <v>7316</v>
      </c>
      <c r="B3535" s="297" t="s">
        <v>7317</v>
      </c>
      <c r="C3535" s="298" t="s">
        <v>212</v>
      </c>
      <c r="D3535" s="299"/>
      <c r="E3535" s="299"/>
      <c r="F3535" s="299"/>
      <c r="G3535" s="299"/>
      <c r="H3535" s="300"/>
    </row>
    <row r="3536" spans="1:10" x14ac:dyDescent="0.2">
      <c r="A3536" s="301" t="s">
        <v>7318</v>
      </c>
      <c r="B3536" s="301" t="s">
        <v>7319</v>
      </c>
      <c r="C3536" s="302" t="s">
        <v>212</v>
      </c>
      <c r="D3536" s="309">
        <v>5439.71</v>
      </c>
      <c r="E3536" s="309"/>
      <c r="F3536" s="309"/>
      <c r="G3536" s="309"/>
      <c r="H3536" s="310">
        <v>145</v>
      </c>
    </row>
    <row r="3537" spans="1:8" x14ac:dyDescent="0.2">
      <c r="A3537" s="297" t="s">
        <v>7316</v>
      </c>
      <c r="B3537" s="297" t="s">
        <v>7320</v>
      </c>
      <c r="C3537" s="298" t="s">
        <v>212</v>
      </c>
      <c r="D3537" s="299"/>
      <c r="E3537" s="299"/>
      <c r="F3537" s="299"/>
      <c r="G3537" s="299"/>
      <c r="H3537" s="300"/>
    </row>
    <row r="3538" spans="1:8" x14ac:dyDescent="0.2">
      <c r="A3538" s="301" t="s">
        <v>7321</v>
      </c>
      <c r="B3538" s="301" t="s">
        <v>7322</v>
      </c>
      <c r="C3538" s="302" t="s">
        <v>212</v>
      </c>
      <c r="D3538" s="309">
        <v>8480.8100000000013</v>
      </c>
      <c r="E3538" s="309"/>
      <c r="F3538" s="309"/>
      <c r="G3538" s="309"/>
      <c r="H3538" s="310">
        <v>222</v>
      </c>
    </row>
    <row r="3539" spans="1:8" x14ac:dyDescent="0.2">
      <c r="A3539" s="301" t="s">
        <v>7323</v>
      </c>
      <c r="B3539" s="301" t="s">
        <v>7324</v>
      </c>
      <c r="C3539" s="302" t="s">
        <v>212</v>
      </c>
      <c r="D3539" s="309">
        <v>8157.25</v>
      </c>
      <c r="E3539" s="309"/>
      <c r="F3539" s="309"/>
      <c r="G3539" s="309"/>
      <c r="H3539" s="310">
        <v>215</v>
      </c>
    </row>
    <row r="3540" spans="1:8" x14ac:dyDescent="0.2">
      <c r="A3540" s="301" t="s">
        <v>7325</v>
      </c>
      <c r="B3540" s="301" t="s">
        <v>7326</v>
      </c>
      <c r="C3540" s="302" t="s">
        <v>212</v>
      </c>
      <c r="D3540" s="309">
        <v>11257.25</v>
      </c>
      <c r="E3540" s="309"/>
      <c r="F3540" s="309"/>
      <c r="G3540" s="309"/>
      <c r="H3540" s="310">
        <v>295</v>
      </c>
    </row>
    <row r="3541" spans="1:8" x14ac:dyDescent="0.2">
      <c r="A3541" s="301" t="s">
        <v>7327</v>
      </c>
      <c r="B3541" s="301" t="s">
        <v>7328</v>
      </c>
      <c r="C3541" s="302" t="s">
        <v>212</v>
      </c>
      <c r="D3541" s="309">
        <v>5439.71</v>
      </c>
      <c r="E3541" s="309"/>
      <c r="F3541" s="309"/>
      <c r="G3541" s="309"/>
      <c r="H3541" s="310">
        <v>145</v>
      </c>
    </row>
    <row r="3542" spans="1:8" x14ac:dyDescent="0.2">
      <c r="A3542" s="301" t="s">
        <v>7329</v>
      </c>
      <c r="B3542" s="301" t="s">
        <v>7330</v>
      </c>
      <c r="C3542" s="302" t="s">
        <v>212</v>
      </c>
      <c r="D3542" s="309">
        <v>5439.71</v>
      </c>
      <c r="E3542" s="309"/>
      <c r="F3542" s="309"/>
      <c r="G3542" s="309"/>
      <c r="H3542" s="310">
        <v>145</v>
      </c>
    </row>
    <row r="3543" spans="1:8" x14ac:dyDescent="0.2">
      <c r="A3543" s="297" t="s">
        <v>7331</v>
      </c>
      <c r="B3543" s="297" t="s">
        <v>7332</v>
      </c>
      <c r="C3543" s="298" t="s">
        <v>212</v>
      </c>
      <c r="D3543" s="299"/>
      <c r="E3543" s="299"/>
      <c r="F3543" s="299"/>
      <c r="G3543" s="299"/>
      <c r="H3543" s="300"/>
    </row>
    <row r="3544" spans="1:8" x14ac:dyDescent="0.2">
      <c r="A3544" s="301" t="s">
        <v>7333</v>
      </c>
      <c r="B3544" s="301" t="s">
        <v>7334</v>
      </c>
      <c r="C3544" s="302" t="s">
        <v>212</v>
      </c>
      <c r="D3544" s="309">
        <v>4253.9800000000005</v>
      </c>
      <c r="E3544" s="309"/>
      <c r="F3544" s="309"/>
      <c r="G3544" s="309"/>
      <c r="H3544" s="310">
        <v>111</v>
      </c>
    </row>
    <row r="3545" spans="1:8" x14ac:dyDescent="0.2">
      <c r="A3545" s="301" t="s">
        <v>7335</v>
      </c>
      <c r="B3545" s="301" t="s">
        <v>7336</v>
      </c>
      <c r="C3545" s="302" t="s">
        <v>212</v>
      </c>
      <c r="D3545" s="309">
        <v>4050.34</v>
      </c>
      <c r="E3545" s="309"/>
      <c r="F3545" s="309"/>
      <c r="G3545" s="309"/>
      <c r="H3545" s="310">
        <v>107</v>
      </c>
    </row>
    <row r="3546" spans="1:8" x14ac:dyDescent="0.2">
      <c r="A3546" s="301" t="s">
        <v>7337</v>
      </c>
      <c r="B3546" s="301" t="s">
        <v>7338</v>
      </c>
      <c r="C3546" s="302" t="s">
        <v>212</v>
      </c>
      <c r="D3546" s="309">
        <v>5600.34</v>
      </c>
      <c r="E3546" s="309"/>
      <c r="F3546" s="309"/>
      <c r="G3546" s="309"/>
      <c r="H3546" s="310">
        <v>147</v>
      </c>
    </row>
    <row r="3547" spans="1:8" x14ac:dyDescent="0.2">
      <c r="A3547" s="301" t="s">
        <v>7339</v>
      </c>
      <c r="B3547" s="301" t="s">
        <v>7340</v>
      </c>
      <c r="C3547" s="302" t="s">
        <v>212</v>
      </c>
      <c r="D3547" s="309">
        <v>2697.23</v>
      </c>
      <c r="E3547" s="309"/>
      <c r="F3547" s="309"/>
      <c r="G3547" s="309"/>
      <c r="H3547" s="310">
        <v>72</v>
      </c>
    </row>
    <row r="3548" spans="1:8" x14ac:dyDescent="0.2">
      <c r="A3548" s="301" t="s">
        <v>7341</v>
      </c>
      <c r="B3548" s="301" t="s">
        <v>7342</v>
      </c>
      <c r="C3548" s="302" t="s">
        <v>212</v>
      </c>
      <c r="D3548" s="309">
        <v>2697.23</v>
      </c>
      <c r="E3548" s="309"/>
      <c r="F3548" s="309"/>
      <c r="G3548" s="309"/>
      <c r="H3548" s="310">
        <v>72</v>
      </c>
    </row>
    <row r="3549" spans="1:8" x14ac:dyDescent="0.2">
      <c r="A3549" s="297" t="s">
        <v>7343</v>
      </c>
      <c r="B3549" s="297" t="s">
        <v>7344</v>
      </c>
      <c r="C3549" s="298" t="s">
        <v>212</v>
      </c>
      <c r="D3549" s="299"/>
      <c r="E3549" s="299"/>
      <c r="F3549" s="299"/>
      <c r="G3549" s="299"/>
      <c r="H3549" s="300"/>
    </row>
    <row r="3550" spans="1:8" x14ac:dyDescent="0.2">
      <c r="A3550" s="301" t="s">
        <v>7345</v>
      </c>
      <c r="B3550" s="301" t="s">
        <v>7346</v>
      </c>
      <c r="C3550" s="302" t="s">
        <v>212</v>
      </c>
      <c r="D3550" s="309"/>
      <c r="E3550" s="309"/>
      <c r="F3550" s="309"/>
      <c r="G3550" s="309"/>
      <c r="H3550" s="310" t="s">
        <v>7305</v>
      </c>
    </row>
    <row r="3551" spans="1:8" x14ac:dyDescent="0.2">
      <c r="A3551" s="301" t="s">
        <v>7347</v>
      </c>
      <c r="B3551" s="301" t="s">
        <v>7348</v>
      </c>
      <c r="C3551" s="302" t="s">
        <v>212</v>
      </c>
      <c r="D3551" s="309">
        <v>441.3</v>
      </c>
      <c r="E3551" s="309"/>
      <c r="F3551" s="309"/>
      <c r="G3551" s="309"/>
      <c r="H3551" s="310">
        <v>15</v>
      </c>
    </row>
    <row r="3552" spans="1:8" x14ac:dyDescent="0.2">
      <c r="A3552" s="301"/>
      <c r="B3552" s="311"/>
      <c r="C3552" s="302" t="s">
        <v>212</v>
      </c>
      <c r="D3552" s="309"/>
      <c r="E3552" s="309"/>
      <c r="F3552" s="309"/>
      <c r="G3552" s="309"/>
      <c r="H3552" s="310"/>
    </row>
    <row r="3553" spans="1:8" x14ac:dyDescent="0.2">
      <c r="A3553" s="293" t="s">
        <v>7349</v>
      </c>
      <c r="B3553" s="293" t="s">
        <v>7350</v>
      </c>
      <c r="C3553" s="294" t="s">
        <v>212</v>
      </c>
      <c r="D3553" s="295"/>
      <c r="E3553" s="295"/>
      <c r="F3553" s="295"/>
      <c r="G3553" s="295"/>
      <c r="H3553" s="296"/>
    </row>
    <row r="3554" spans="1:8" x14ac:dyDescent="0.2">
      <c r="A3554" s="297" t="s">
        <v>7351</v>
      </c>
      <c r="B3554" s="297" t="s">
        <v>7352</v>
      </c>
      <c r="C3554" s="298" t="s">
        <v>212</v>
      </c>
      <c r="D3554" s="299"/>
      <c r="E3554" s="299"/>
      <c r="F3554" s="299"/>
      <c r="G3554" s="299"/>
      <c r="H3554" s="300"/>
    </row>
    <row r="3555" spans="1:8" ht="22.5" x14ac:dyDescent="0.2">
      <c r="A3555" s="301" t="s">
        <v>7353</v>
      </c>
      <c r="B3555" s="305" t="s">
        <v>7354</v>
      </c>
      <c r="C3555" s="306" t="s">
        <v>212</v>
      </c>
      <c r="D3555" s="312">
        <v>2138.25</v>
      </c>
      <c r="E3555" s="312"/>
      <c r="F3555" s="312"/>
      <c r="G3555" s="312"/>
      <c r="H3555" s="313">
        <v>50</v>
      </c>
    </row>
    <row r="3556" spans="1:8" ht="22.5" x14ac:dyDescent="0.2">
      <c r="A3556" s="301" t="s">
        <v>7355</v>
      </c>
      <c r="B3556" s="305" t="s">
        <v>7356</v>
      </c>
      <c r="C3556" s="306" t="s">
        <v>212</v>
      </c>
      <c r="D3556" s="312">
        <v>2715.45</v>
      </c>
      <c r="E3556" s="312"/>
      <c r="F3556" s="312"/>
      <c r="G3556" s="312"/>
      <c r="H3556" s="313">
        <v>75</v>
      </c>
    </row>
    <row r="3557" spans="1:8" x14ac:dyDescent="0.2">
      <c r="A3557" s="297" t="s">
        <v>7357</v>
      </c>
      <c r="B3557" s="297" t="s">
        <v>7358</v>
      </c>
      <c r="C3557" s="298" t="s">
        <v>212</v>
      </c>
      <c r="D3557" s="299"/>
      <c r="E3557" s="299"/>
      <c r="F3557" s="299"/>
      <c r="G3557" s="299"/>
      <c r="H3557" s="300"/>
    </row>
    <row r="3558" spans="1:8" ht="22.5" x14ac:dyDescent="0.2">
      <c r="A3558" s="301" t="s">
        <v>7359</v>
      </c>
      <c r="B3558" s="314" t="s">
        <v>7360</v>
      </c>
      <c r="C3558" s="306" t="s">
        <v>212</v>
      </c>
      <c r="D3558" s="307">
        <v>3115.77</v>
      </c>
      <c r="E3558" s="307"/>
      <c r="F3558" s="307"/>
      <c r="G3558" s="307"/>
      <c r="H3558" s="308">
        <v>79</v>
      </c>
    </row>
    <row r="3559" spans="1:8" ht="22.5" x14ac:dyDescent="0.2">
      <c r="A3559" s="301" t="s">
        <v>7361</v>
      </c>
      <c r="B3559" s="314" t="s">
        <v>7362</v>
      </c>
      <c r="C3559" s="306" t="s">
        <v>212</v>
      </c>
      <c r="D3559" s="307">
        <v>1529.6000000000001</v>
      </c>
      <c r="E3559" s="307"/>
      <c r="F3559" s="307"/>
      <c r="G3559" s="307"/>
      <c r="H3559" s="308">
        <v>39</v>
      </c>
    </row>
    <row r="3560" spans="1:8" ht="22.5" x14ac:dyDescent="0.2">
      <c r="A3560" s="301" t="s">
        <v>7363</v>
      </c>
      <c r="B3560" s="314" t="s">
        <v>7364</v>
      </c>
      <c r="C3560" s="306" t="s">
        <v>212</v>
      </c>
      <c r="D3560" s="307">
        <v>441.3</v>
      </c>
      <c r="E3560" s="307"/>
      <c r="F3560" s="307"/>
      <c r="G3560" s="307"/>
      <c r="H3560" s="308">
        <v>15</v>
      </c>
    </row>
    <row r="3561" spans="1:8" ht="22.5" x14ac:dyDescent="0.2">
      <c r="A3561" s="301" t="s">
        <v>7365</v>
      </c>
      <c r="B3561" s="314" t="s">
        <v>7366</v>
      </c>
      <c r="C3561" s="306" t="s">
        <v>212</v>
      </c>
      <c r="D3561" s="315"/>
      <c r="E3561" s="315"/>
      <c r="F3561" s="315"/>
      <c r="G3561" s="315"/>
      <c r="H3561" s="316" t="s">
        <v>7305</v>
      </c>
    </row>
    <row r="3562" spans="1:8" x14ac:dyDescent="0.2">
      <c r="A3562" s="297" t="s">
        <v>7367</v>
      </c>
      <c r="B3562" s="297" t="s">
        <v>7368</v>
      </c>
      <c r="C3562" s="298" t="s">
        <v>212</v>
      </c>
      <c r="D3562" s="299"/>
      <c r="E3562" s="299"/>
      <c r="F3562" s="299"/>
      <c r="G3562" s="299"/>
      <c r="H3562" s="300"/>
    </row>
    <row r="3563" spans="1:8" ht="45" x14ac:dyDescent="0.2">
      <c r="A3563" s="301" t="s">
        <v>7369</v>
      </c>
      <c r="B3563" s="314" t="s">
        <v>7370</v>
      </c>
      <c r="C3563" s="306" t="s">
        <v>212</v>
      </c>
      <c r="D3563" s="315"/>
      <c r="E3563" s="315"/>
      <c r="F3563" s="315"/>
      <c r="G3563" s="315"/>
      <c r="H3563" s="316" t="s">
        <v>7305</v>
      </c>
    </row>
    <row r="3564" spans="1:8" x14ac:dyDescent="0.2">
      <c r="A3564" s="297" t="s">
        <v>7371</v>
      </c>
      <c r="B3564" s="297" t="s">
        <v>7372</v>
      </c>
      <c r="C3564" s="298" t="s">
        <v>212</v>
      </c>
      <c r="D3564" s="299"/>
      <c r="E3564" s="299"/>
      <c r="F3564" s="299"/>
      <c r="G3564" s="299"/>
      <c r="H3564" s="300"/>
    </row>
    <row r="3565" spans="1:8" ht="45" x14ac:dyDescent="0.2">
      <c r="A3565" s="301" t="s">
        <v>7373</v>
      </c>
      <c r="B3565" s="314" t="s">
        <v>7374</v>
      </c>
      <c r="C3565" s="306" t="s">
        <v>212</v>
      </c>
      <c r="D3565" s="315"/>
      <c r="E3565" s="315"/>
      <c r="F3565" s="315"/>
      <c r="G3565" s="315"/>
      <c r="H3565" s="316" t="s">
        <v>7305</v>
      </c>
    </row>
    <row r="3566" spans="1:8" ht="45" x14ac:dyDescent="0.2">
      <c r="A3566" s="301" t="s">
        <v>7375</v>
      </c>
      <c r="B3566" s="314" t="s">
        <v>7376</v>
      </c>
      <c r="C3566" s="306" t="s">
        <v>212</v>
      </c>
      <c r="D3566" s="315"/>
      <c r="E3566" s="315"/>
      <c r="F3566" s="315"/>
      <c r="G3566" s="315"/>
      <c r="H3566" s="316" t="s">
        <v>7305</v>
      </c>
    </row>
    <row r="3567" spans="1:8" x14ac:dyDescent="0.2">
      <c r="A3567" s="317"/>
      <c r="B3567" s="317"/>
      <c r="C3567" s="318" t="s">
        <v>212</v>
      </c>
      <c r="D3567" s="319"/>
      <c r="E3567" s="319"/>
      <c r="F3567" s="319"/>
      <c r="G3567" s="319"/>
      <c r="H3567" s="320"/>
    </row>
    <row r="3568" spans="1:8" x14ac:dyDescent="0.2">
      <c r="A3568" s="293" t="s">
        <v>7377</v>
      </c>
      <c r="B3568" s="293" t="s">
        <v>7378</v>
      </c>
      <c r="C3568" s="294" t="s">
        <v>212</v>
      </c>
      <c r="D3568" s="295"/>
      <c r="E3568" s="295"/>
      <c r="F3568" s="295"/>
      <c r="G3568" s="295"/>
      <c r="H3568" s="296"/>
    </row>
    <row r="3569" spans="1:8" x14ac:dyDescent="0.2">
      <c r="A3569" s="297" t="s">
        <v>7379</v>
      </c>
      <c r="B3569" s="297" t="s">
        <v>7380</v>
      </c>
      <c r="C3569" s="298" t="s">
        <v>212</v>
      </c>
      <c r="D3569" s="299"/>
      <c r="E3569" s="299"/>
      <c r="F3569" s="299"/>
      <c r="G3569" s="299"/>
      <c r="H3569" s="300"/>
    </row>
    <row r="3570" spans="1:8" ht="22.5" x14ac:dyDescent="0.2">
      <c r="A3570" s="305" t="s">
        <v>7381</v>
      </c>
      <c r="B3570" s="305" t="s">
        <v>7382</v>
      </c>
      <c r="C3570" s="306" t="s">
        <v>212</v>
      </c>
      <c r="D3570" s="307">
        <v>3246.9500000000003</v>
      </c>
      <c r="E3570" s="307"/>
      <c r="F3570" s="307"/>
      <c r="G3570" s="307"/>
      <c r="H3570" s="308">
        <v>75</v>
      </c>
    </row>
    <row r="3571" spans="1:8" ht="22.5" x14ac:dyDescent="0.2">
      <c r="A3571" s="305" t="s">
        <v>7383</v>
      </c>
      <c r="B3571" s="305" t="s">
        <v>7384</v>
      </c>
      <c r="C3571" s="306" t="s">
        <v>212</v>
      </c>
      <c r="D3571" s="307">
        <v>1142.69</v>
      </c>
      <c r="E3571" s="307"/>
      <c r="F3571" s="307"/>
      <c r="G3571" s="307"/>
      <c r="H3571" s="308">
        <v>27</v>
      </c>
    </row>
    <row r="3572" spans="1:8" ht="33.75" x14ac:dyDescent="0.2">
      <c r="A3572" s="305" t="s">
        <v>7385</v>
      </c>
      <c r="B3572" s="305" t="s">
        <v>7386</v>
      </c>
      <c r="C3572" s="306" t="s">
        <v>212</v>
      </c>
      <c r="D3572" s="307">
        <v>2285.38</v>
      </c>
      <c r="E3572" s="307"/>
      <c r="F3572" s="307"/>
      <c r="G3572" s="307"/>
      <c r="H3572" s="308">
        <v>54</v>
      </c>
    </row>
    <row r="3573" spans="1:8" ht="33.75" x14ac:dyDescent="0.2">
      <c r="A3573" s="305" t="s">
        <v>7387</v>
      </c>
      <c r="B3573" s="305" t="s">
        <v>7388</v>
      </c>
      <c r="C3573" s="306" t="s">
        <v>212</v>
      </c>
      <c r="D3573" s="307">
        <v>601.90000000000009</v>
      </c>
      <c r="E3573" s="307"/>
      <c r="F3573" s="307"/>
      <c r="G3573" s="307"/>
      <c r="H3573" s="308">
        <v>15</v>
      </c>
    </row>
    <row r="3574" spans="1:8" ht="33.75" x14ac:dyDescent="0.2">
      <c r="A3574" s="305" t="s">
        <v>7389</v>
      </c>
      <c r="B3574" s="305" t="s">
        <v>7390</v>
      </c>
      <c r="C3574" s="306" t="s">
        <v>212</v>
      </c>
      <c r="D3574" s="307">
        <v>601.90000000000009</v>
      </c>
      <c r="E3574" s="307"/>
      <c r="F3574" s="307"/>
      <c r="G3574" s="307"/>
      <c r="H3574" s="308">
        <v>15</v>
      </c>
    </row>
    <row r="3575" spans="1:8" ht="33.75" x14ac:dyDescent="0.2">
      <c r="A3575" s="305" t="s">
        <v>7391</v>
      </c>
      <c r="B3575" s="305" t="s">
        <v>7392</v>
      </c>
      <c r="C3575" s="306" t="s">
        <v>212</v>
      </c>
      <c r="D3575" s="307">
        <v>1203.8000000000002</v>
      </c>
      <c r="E3575" s="307"/>
      <c r="F3575" s="307"/>
      <c r="G3575" s="307"/>
      <c r="H3575" s="308">
        <v>30</v>
      </c>
    </row>
    <row r="3576" spans="1:8" ht="33.75" x14ac:dyDescent="0.2">
      <c r="A3576" s="305" t="s">
        <v>7393</v>
      </c>
      <c r="B3576" s="305" t="s">
        <v>7394</v>
      </c>
      <c r="C3576" s="306" t="s">
        <v>212</v>
      </c>
      <c r="D3576" s="307">
        <v>5023.2000000000007</v>
      </c>
      <c r="E3576" s="307"/>
      <c r="F3576" s="307"/>
      <c r="G3576" s="307"/>
      <c r="H3576" s="308">
        <v>120</v>
      </c>
    </row>
    <row r="3577" spans="1:8" ht="33.75" x14ac:dyDescent="0.2">
      <c r="A3577" s="305" t="s">
        <v>7395</v>
      </c>
      <c r="B3577" s="305" t="s">
        <v>7396</v>
      </c>
      <c r="C3577" s="306" t="s">
        <v>212</v>
      </c>
      <c r="D3577" s="307">
        <v>6335.6</v>
      </c>
      <c r="E3577" s="307"/>
      <c r="F3577" s="307"/>
      <c r="G3577" s="307"/>
      <c r="H3577" s="308">
        <v>150</v>
      </c>
    </row>
    <row r="3578" spans="1:8" ht="22.5" x14ac:dyDescent="0.2">
      <c r="A3578" s="305" t="s">
        <v>7397</v>
      </c>
      <c r="B3578" s="305" t="s">
        <v>7398</v>
      </c>
      <c r="C3578" s="306" t="s">
        <v>212</v>
      </c>
      <c r="D3578" s="307">
        <v>1821.44</v>
      </c>
      <c r="E3578" s="307"/>
      <c r="F3578" s="307"/>
      <c r="G3578" s="307"/>
      <c r="H3578" s="308">
        <v>42</v>
      </c>
    </row>
    <row r="3579" spans="1:8" ht="33.75" x14ac:dyDescent="0.2">
      <c r="A3579" s="305" t="s">
        <v>7399</v>
      </c>
      <c r="B3579" s="305" t="s">
        <v>7400</v>
      </c>
      <c r="C3579" s="306" t="s">
        <v>212</v>
      </c>
      <c r="D3579" s="307">
        <v>3020.7000000000003</v>
      </c>
      <c r="E3579" s="307"/>
      <c r="F3579" s="307"/>
      <c r="G3579" s="307"/>
      <c r="H3579" s="308">
        <v>70</v>
      </c>
    </row>
    <row r="3580" spans="1:8" ht="22.5" x14ac:dyDescent="0.2">
      <c r="A3580" s="305" t="s">
        <v>7401</v>
      </c>
      <c r="B3580" s="305" t="s">
        <v>7402</v>
      </c>
      <c r="C3580" s="306" t="s">
        <v>212</v>
      </c>
      <c r="D3580" s="307">
        <v>1934.55</v>
      </c>
      <c r="E3580" s="307"/>
      <c r="F3580" s="307"/>
      <c r="G3580" s="307"/>
      <c r="H3580" s="308">
        <v>45</v>
      </c>
    </row>
    <row r="3581" spans="1:8" ht="33.75" x14ac:dyDescent="0.2">
      <c r="A3581" s="305" t="s">
        <v>7403</v>
      </c>
      <c r="B3581" s="305" t="s">
        <v>7404</v>
      </c>
      <c r="C3581" s="306" t="s">
        <v>212</v>
      </c>
      <c r="D3581" s="307">
        <v>2964.1</v>
      </c>
      <c r="E3581" s="307"/>
      <c r="F3581" s="307"/>
      <c r="G3581" s="307"/>
      <c r="H3581" s="308">
        <v>70</v>
      </c>
    </row>
    <row r="3582" spans="1:8" ht="22.5" x14ac:dyDescent="0.2">
      <c r="A3582" s="305" t="s">
        <v>7405</v>
      </c>
      <c r="B3582" s="305" t="s">
        <v>7406</v>
      </c>
      <c r="C3582" s="306" t="s">
        <v>212</v>
      </c>
      <c r="D3582" s="307">
        <v>1821.53</v>
      </c>
      <c r="E3582" s="307"/>
      <c r="F3582" s="307"/>
      <c r="G3582" s="307"/>
      <c r="H3582" s="308">
        <v>48</v>
      </c>
    </row>
    <row r="3583" spans="1:8" ht="22.5" x14ac:dyDescent="0.2">
      <c r="A3583" s="305" t="s">
        <v>7407</v>
      </c>
      <c r="B3583" s="305" t="s">
        <v>7408</v>
      </c>
      <c r="C3583" s="306" t="s">
        <v>212</v>
      </c>
      <c r="D3583" s="307">
        <v>2579.52</v>
      </c>
      <c r="E3583" s="307"/>
      <c r="F3583" s="307"/>
      <c r="G3583" s="307"/>
      <c r="H3583" s="308">
        <v>66</v>
      </c>
    </row>
    <row r="3584" spans="1:8" ht="22.5" x14ac:dyDescent="0.2">
      <c r="A3584" s="305" t="s">
        <v>7409</v>
      </c>
      <c r="B3584" s="305" t="s">
        <v>7410</v>
      </c>
      <c r="C3584" s="306" t="s">
        <v>212</v>
      </c>
      <c r="D3584" s="307">
        <v>2522.9499999999998</v>
      </c>
      <c r="E3584" s="307"/>
      <c r="F3584" s="307"/>
      <c r="G3584" s="307"/>
      <c r="H3584" s="308">
        <v>65</v>
      </c>
    </row>
    <row r="3585" spans="1:8" ht="33.75" x14ac:dyDescent="0.2">
      <c r="A3585" s="305" t="s">
        <v>7411</v>
      </c>
      <c r="B3585" s="305" t="s">
        <v>7412</v>
      </c>
      <c r="C3585" s="306" t="s">
        <v>212</v>
      </c>
      <c r="D3585" s="307">
        <v>3710.7999999999997</v>
      </c>
      <c r="E3585" s="307"/>
      <c r="F3585" s="307"/>
      <c r="G3585" s="307"/>
      <c r="H3585" s="308">
        <v>90</v>
      </c>
    </row>
    <row r="3586" spans="1:8" ht="22.5" x14ac:dyDescent="0.2">
      <c r="A3586" s="305" t="s">
        <v>7413</v>
      </c>
      <c r="B3586" s="305" t="s">
        <v>7414</v>
      </c>
      <c r="C3586" s="306" t="s">
        <v>212</v>
      </c>
      <c r="D3586" s="307">
        <v>7059.6</v>
      </c>
      <c r="E3586" s="307"/>
      <c r="F3586" s="307"/>
      <c r="G3586" s="307"/>
      <c r="H3586" s="308">
        <v>160</v>
      </c>
    </row>
    <row r="3587" spans="1:8" x14ac:dyDescent="0.2">
      <c r="A3587" s="305" t="s">
        <v>7415</v>
      </c>
      <c r="B3587" s="305" t="s">
        <v>7416</v>
      </c>
      <c r="C3587" s="306" t="s">
        <v>212</v>
      </c>
      <c r="D3587" s="307">
        <v>2918.91</v>
      </c>
      <c r="E3587" s="307"/>
      <c r="F3587" s="307"/>
      <c r="G3587" s="307"/>
      <c r="H3587" s="308">
        <v>73</v>
      </c>
    </row>
    <row r="3588" spans="1:8" ht="45" x14ac:dyDescent="0.2">
      <c r="A3588" s="305" t="s">
        <v>7417</v>
      </c>
      <c r="B3588" s="305" t="s">
        <v>7418</v>
      </c>
      <c r="C3588" s="306" t="s">
        <v>212</v>
      </c>
      <c r="D3588" s="307">
        <v>4412.1000000000004</v>
      </c>
      <c r="E3588" s="307"/>
      <c r="F3588" s="307"/>
      <c r="G3588" s="307"/>
      <c r="H3588" s="308">
        <v>90</v>
      </c>
    </row>
    <row r="3589" spans="1:8" ht="22.5" x14ac:dyDescent="0.2">
      <c r="A3589" s="305" t="s">
        <v>7419</v>
      </c>
      <c r="B3589" s="305" t="s">
        <v>7420</v>
      </c>
      <c r="C3589" s="306" t="s">
        <v>212</v>
      </c>
      <c r="D3589" s="307">
        <v>1516.04</v>
      </c>
      <c r="E3589" s="307"/>
      <c r="F3589" s="307"/>
      <c r="G3589" s="307"/>
      <c r="H3589" s="308">
        <v>37</v>
      </c>
    </row>
    <row r="3590" spans="1:8" ht="22.5" x14ac:dyDescent="0.2">
      <c r="A3590" s="305" t="s">
        <v>7421</v>
      </c>
      <c r="B3590" s="305" t="s">
        <v>7422</v>
      </c>
      <c r="C3590" s="306" t="s">
        <v>212</v>
      </c>
      <c r="D3590" s="315"/>
      <c r="E3590" s="315"/>
      <c r="F3590" s="315"/>
      <c r="G3590" s="315"/>
      <c r="H3590" s="316" t="s">
        <v>7305</v>
      </c>
    </row>
    <row r="3591" spans="1:8" ht="22.5" x14ac:dyDescent="0.2">
      <c r="A3591" s="297" t="s">
        <v>7423</v>
      </c>
      <c r="B3591" s="297" t="s">
        <v>7424</v>
      </c>
      <c r="C3591" s="298" t="s">
        <v>212</v>
      </c>
      <c r="D3591" s="299"/>
      <c r="E3591" s="299"/>
      <c r="F3591" s="299"/>
      <c r="G3591" s="299"/>
      <c r="H3591" s="300"/>
    </row>
    <row r="3592" spans="1:8" x14ac:dyDescent="0.2">
      <c r="A3592" s="305" t="s">
        <v>7425</v>
      </c>
      <c r="B3592" s="305" t="s">
        <v>7426</v>
      </c>
      <c r="C3592" s="306" t="s">
        <v>212</v>
      </c>
      <c r="D3592" s="307">
        <v>2500.4</v>
      </c>
      <c r="E3592" s="307"/>
      <c r="F3592" s="307"/>
      <c r="G3592" s="307"/>
      <c r="H3592" s="308">
        <v>65</v>
      </c>
    </row>
    <row r="3593" spans="1:8" ht="22.5" x14ac:dyDescent="0.2">
      <c r="A3593" s="305" t="s">
        <v>7427</v>
      </c>
      <c r="B3593" s="305" t="s">
        <v>7428</v>
      </c>
      <c r="C3593" s="306" t="s">
        <v>212</v>
      </c>
      <c r="D3593" s="307">
        <v>1866.81</v>
      </c>
      <c r="E3593" s="307"/>
      <c r="F3593" s="307"/>
      <c r="G3593" s="307"/>
      <c r="H3593" s="308">
        <v>48</v>
      </c>
    </row>
    <row r="3594" spans="1:8" x14ac:dyDescent="0.2">
      <c r="A3594" s="297" t="s">
        <v>7429</v>
      </c>
      <c r="B3594" s="297" t="s">
        <v>7430</v>
      </c>
      <c r="C3594" s="298" t="s">
        <v>212</v>
      </c>
      <c r="D3594" s="299"/>
      <c r="E3594" s="299"/>
      <c r="F3594" s="299"/>
      <c r="G3594" s="299"/>
      <c r="H3594" s="300"/>
    </row>
    <row r="3595" spans="1:8" ht="22.5" x14ac:dyDescent="0.2">
      <c r="A3595" s="305" t="s">
        <v>7431</v>
      </c>
      <c r="B3595" s="305" t="s">
        <v>7432</v>
      </c>
      <c r="C3595" s="306" t="s">
        <v>212</v>
      </c>
      <c r="D3595" s="307">
        <v>14414.600000000002</v>
      </c>
      <c r="E3595" s="307"/>
      <c r="F3595" s="307"/>
      <c r="G3595" s="307"/>
      <c r="H3595" s="308">
        <v>410</v>
      </c>
    </row>
    <row r="3596" spans="1:8" ht="22.5" x14ac:dyDescent="0.2">
      <c r="A3596" s="305" t="s">
        <v>7433</v>
      </c>
      <c r="B3596" s="305" t="s">
        <v>7434</v>
      </c>
      <c r="C3596" s="306" t="s">
        <v>212</v>
      </c>
      <c r="D3596" s="307">
        <v>16258.800000000001</v>
      </c>
      <c r="E3596" s="307"/>
      <c r="F3596" s="307"/>
      <c r="G3596" s="307"/>
      <c r="H3596" s="308">
        <v>460</v>
      </c>
    </row>
    <row r="3597" spans="1:8" ht="22.5" x14ac:dyDescent="0.2">
      <c r="A3597" s="305" t="s">
        <v>7435</v>
      </c>
      <c r="B3597" s="305" t="s">
        <v>7436</v>
      </c>
      <c r="C3597" s="306" t="s">
        <v>212</v>
      </c>
      <c r="D3597" s="307">
        <v>5763.33</v>
      </c>
      <c r="E3597" s="307"/>
      <c r="F3597" s="307"/>
      <c r="G3597" s="307"/>
      <c r="H3597" s="308">
        <v>156</v>
      </c>
    </row>
    <row r="3598" spans="1:8" ht="22.5" x14ac:dyDescent="0.2">
      <c r="A3598" s="305" t="s">
        <v>7437</v>
      </c>
      <c r="B3598" s="305" t="s">
        <v>7438</v>
      </c>
      <c r="C3598" s="306" t="s">
        <v>212</v>
      </c>
      <c r="D3598" s="307">
        <v>10748.6</v>
      </c>
      <c r="E3598" s="307"/>
      <c r="F3598" s="307"/>
      <c r="G3598" s="307"/>
      <c r="H3598" s="308">
        <v>300</v>
      </c>
    </row>
    <row r="3599" spans="1:8" ht="22.5" x14ac:dyDescent="0.2">
      <c r="A3599" s="305" t="s">
        <v>7439</v>
      </c>
      <c r="B3599" s="305" t="s">
        <v>7440</v>
      </c>
      <c r="C3599" s="306" t="s">
        <v>212</v>
      </c>
      <c r="D3599" s="307">
        <v>12366.55</v>
      </c>
      <c r="E3599" s="307"/>
      <c r="F3599" s="307"/>
      <c r="G3599" s="307"/>
      <c r="H3599" s="308">
        <v>345</v>
      </c>
    </row>
    <row r="3600" spans="1:8" ht="33.75" x14ac:dyDescent="0.2">
      <c r="A3600" s="305" t="s">
        <v>7441</v>
      </c>
      <c r="B3600" s="305" t="s">
        <v>7442</v>
      </c>
      <c r="C3600" s="306" t="s">
        <v>212</v>
      </c>
      <c r="D3600" s="307">
        <v>3115.77</v>
      </c>
      <c r="E3600" s="307"/>
      <c r="F3600" s="307"/>
      <c r="G3600" s="307"/>
      <c r="H3600" s="308">
        <v>79</v>
      </c>
    </row>
    <row r="3601" spans="1:8" x14ac:dyDescent="0.2">
      <c r="A3601" s="305" t="s">
        <v>7443</v>
      </c>
      <c r="B3601" s="305" t="s">
        <v>7444</v>
      </c>
      <c r="C3601" s="306" t="s">
        <v>212</v>
      </c>
      <c r="D3601" s="307">
        <v>8259.4</v>
      </c>
      <c r="E3601" s="307"/>
      <c r="F3601" s="307"/>
      <c r="G3601" s="307"/>
      <c r="H3601" s="308">
        <v>230</v>
      </c>
    </row>
    <row r="3602" spans="1:8" x14ac:dyDescent="0.2">
      <c r="A3602" s="301" t="s">
        <v>7445</v>
      </c>
      <c r="B3602" s="321" t="s">
        <v>7446</v>
      </c>
      <c r="C3602" s="322" t="s">
        <v>212</v>
      </c>
      <c r="D3602" s="307">
        <v>2522.98</v>
      </c>
      <c r="E3602" s="307"/>
      <c r="F3602" s="307"/>
      <c r="G3602" s="307"/>
      <c r="H3602" s="308">
        <v>67</v>
      </c>
    </row>
    <row r="3603" spans="1:8" x14ac:dyDescent="0.2">
      <c r="A3603" s="297" t="s">
        <v>7447</v>
      </c>
      <c r="B3603" s="297" t="s">
        <v>7358</v>
      </c>
      <c r="C3603" s="298" t="s">
        <v>212</v>
      </c>
      <c r="D3603" s="299"/>
      <c r="E3603" s="299"/>
      <c r="F3603" s="299"/>
      <c r="G3603" s="299"/>
      <c r="H3603" s="300"/>
    </row>
    <row r="3604" spans="1:8" x14ac:dyDescent="0.2">
      <c r="A3604" s="305" t="s">
        <v>7448</v>
      </c>
      <c r="B3604" s="314" t="s">
        <v>7449</v>
      </c>
      <c r="C3604" s="306" t="s">
        <v>212</v>
      </c>
      <c r="D3604" s="307">
        <v>3115.77</v>
      </c>
      <c r="E3604" s="307"/>
      <c r="F3604" s="307"/>
      <c r="G3604" s="307"/>
      <c r="H3604" s="308">
        <v>79</v>
      </c>
    </row>
    <row r="3605" spans="1:8" x14ac:dyDescent="0.2">
      <c r="A3605" s="305" t="s">
        <v>7450</v>
      </c>
      <c r="B3605" s="314" t="s">
        <v>7451</v>
      </c>
      <c r="C3605" s="306" t="s">
        <v>212</v>
      </c>
      <c r="D3605" s="307">
        <v>1529.6000000000001</v>
      </c>
      <c r="E3605" s="307"/>
      <c r="F3605" s="307"/>
      <c r="G3605" s="307"/>
      <c r="H3605" s="308">
        <v>39</v>
      </c>
    </row>
    <row r="3606" spans="1:8" ht="22.5" x14ac:dyDescent="0.2">
      <c r="A3606" s="305" t="s">
        <v>7452</v>
      </c>
      <c r="B3606" s="314" t="s">
        <v>7453</v>
      </c>
      <c r="C3606" s="306" t="s">
        <v>212</v>
      </c>
      <c r="D3606" s="307">
        <v>3835.3500000000004</v>
      </c>
      <c r="E3606" s="307"/>
      <c r="F3606" s="307"/>
      <c r="G3606" s="307"/>
      <c r="H3606" s="308">
        <v>95</v>
      </c>
    </row>
    <row r="3607" spans="1:8" ht="22.5" x14ac:dyDescent="0.2">
      <c r="A3607" s="305" t="s">
        <v>7454</v>
      </c>
      <c r="B3607" s="314" t="s">
        <v>7455</v>
      </c>
      <c r="C3607" s="306" t="s">
        <v>212</v>
      </c>
      <c r="D3607" s="307">
        <v>441.3</v>
      </c>
      <c r="E3607" s="307"/>
      <c r="F3607" s="307"/>
      <c r="G3607" s="307"/>
      <c r="H3607" s="308">
        <v>15</v>
      </c>
    </row>
    <row r="3608" spans="1:8" x14ac:dyDescent="0.2">
      <c r="A3608" s="297" t="s">
        <v>7456</v>
      </c>
      <c r="B3608" s="297" t="s">
        <v>7368</v>
      </c>
      <c r="C3608" s="298" t="s">
        <v>212</v>
      </c>
      <c r="D3608" s="299"/>
      <c r="E3608" s="299"/>
      <c r="F3608" s="299"/>
      <c r="G3608" s="299"/>
      <c r="H3608" s="300"/>
    </row>
    <row r="3609" spans="1:8" ht="45" x14ac:dyDescent="0.2">
      <c r="A3609" s="314" t="s">
        <v>7457</v>
      </c>
      <c r="B3609" s="314" t="s">
        <v>7458</v>
      </c>
      <c r="C3609" s="306" t="s">
        <v>212</v>
      </c>
      <c r="D3609" s="315"/>
      <c r="E3609" s="315"/>
      <c r="F3609" s="315"/>
      <c r="G3609" s="315"/>
      <c r="H3609" s="316" t="s">
        <v>7305</v>
      </c>
    </row>
    <row r="3610" spans="1:8" x14ac:dyDescent="0.2">
      <c r="A3610" s="297" t="s">
        <v>7459</v>
      </c>
      <c r="B3610" s="297" t="s">
        <v>7372</v>
      </c>
      <c r="C3610" s="298" t="s">
        <v>212</v>
      </c>
      <c r="D3610" s="299"/>
      <c r="E3610" s="299"/>
      <c r="F3610" s="299"/>
      <c r="G3610" s="299"/>
      <c r="H3610" s="300"/>
    </row>
    <row r="3611" spans="1:8" ht="45" x14ac:dyDescent="0.2">
      <c r="A3611" s="301" t="s">
        <v>7460</v>
      </c>
      <c r="B3611" s="314" t="s">
        <v>7374</v>
      </c>
      <c r="C3611" s="306" t="s">
        <v>212</v>
      </c>
      <c r="D3611" s="315"/>
      <c r="E3611" s="315"/>
      <c r="F3611" s="315"/>
      <c r="G3611" s="315"/>
      <c r="H3611" s="316" t="s">
        <v>7305</v>
      </c>
    </row>
    <row r="3612" spans="1:8" ht="45" x14ac:dyDescent="0.2">
      <c r="A3612" s="301" t="s">
        <v>7461</v>
      </c>
      <c r="B3612" s="314" t="s">
        <v>7462</v>
      </c>
      <c r="C3612" s="306" t="s">
        <v>212</v>
      </c>
      <c r="D3612" s="315"/>
      <c r="E3612" s="315"/>
      <c r="F3612" s="315"/>
      <c r="G3612" s="315"/>
      <c r="H3612" s="316" t="s">
        <v>7305</v>
      </c>
    </row>
    <row r="3613" spans="1:8" x14ac:dyDescent="0.2">
      <c r="A3613" s="323"/>
      <c r="B3613" s="323"/>
      <c r="C3613" s="318" t="s">
        <v>212</v>
      </c>
      <c r="D3613" s="324"/>
      <c r="E3613" s="324"/>
      <c r="F3613" s="324"/>
      <c r="G3613" s="324"/>
      <c r="H3613" s="323"/>
    </row>
    <row r="3614" spans="1:8" x14ac:dyDescent="0.2">
      <c r="A3614" s="293" t="s">
        <v>7463</v>
      </c>
      <c r="B3614" s="293" t="s">
        <v>7464</v>
      </c>
      <c r="C3614" s="294" t="s">
        <v>212</v>
      </c>
      <c r="D3614" s="295"/>
      <c r="E3614" s="295"/>
      <c r="F3614" s="295"/>
      <c r="G3614" s="295"/>
      <c r="H3614" s="296"/>
    </row>
    <row r="3615" spans="1:8" x14ac:dyDescent="0.2">
      <c r="A3615" s="297" t="s">
        <v>7465</v>
      </c>
      <c r="B3615" s="297" t="s">
        <v>7466</v>
      </c>
      <c r="C3615" s="298" t="s">
        <v>212</v>
      </c>
      <c r="D3615" s="299"/>
      <c r="E3615" s="299"/>
      <c r="F3615" s="299"/>
      <c r="G3615" s="299"/>
      <c r="H3615" s="300"/>
    </row>
    <row r="3616" spans="1:8" x14ac:dyDescent="0.2">
      <c r="A3616" s="301" t="s">
        <v>7467</v>
      </c>
      <c r="B3616" s="301" t="s">
        <v>7468</v>
      </c>
      <c r="C3616" s="302" t="s">
        <v>212</v>
      </c>
      <c r="D3616" s="309">
        <v>4733.87</v>
      </c>
      <c r="E3616" s="309"/>
      <c r="F3616" s="309"/>
      <c r="G3616" s="309"/>
      <c r="H3616" s="310">
        <v>134</v>
      </c>
    </row>
    <row r="3617" spans="1:8" x14ac:dyDescent="0.2">
      <c r="A3617" s="301" t="s">
        <v>7469</v>
      </c>
      <c r="B3617" s="301" t="s">
        <v>7470</v>
      </c>
      <c r="C3617" s="302" t="s">
        <v>212</v>
      </c>
      <c r="D3617" s="325">
        <v>2115.4899999999998</v>
      </c>
      <c r="E3617" s="325"/>
      <c r="F3617" s="325"/>
      <c r="G3617" s="325"/>
      <c r="H3617" s="326">
        <v>45</v>
      </c>
    </row>
    <row r="3618" spans="1:8" x14ac:dyDescent="0.2">
      <c r="A3618" s="297" t="s">
        <v>7471</v>
      </c>
      <c r="B3618" s="297" t="s">
        <v>7472</v>
      </c>
      <c r="C3618" s="298" t="s">
        <v>212</v>
      </c>
      <c r="D3618" s="299"/>
      <c r="E3618" s="299"/>
      <c r="F3618" s="299"/>
      <c r="G3618" s="299"/>
      <c r="H3618" s="300"/>
    </row>
    <row r="3619" spans="1:8" x14ac:dyDescent="0.2">
      <c r="A3619" s="301" t="s">
        <v>7473</v>
      </c>
      <c r="B3619" s="301" t="s">
        <v>7474</v>
      </c>
      <c r="C3619" s="302" t="s">
        <v>212</v>
      </c>
      <c r="D3619" s="307">
        <v>8098.59</v>
      </c>
      <c r="E3619" s="307"/>
      <c r="F3619" s="307"/>
      <c r="G3619" s="307"/>
      <c r="H3619" s="308">
        <v>222</v>
      </c>
    </row>
    <row r="3620" spans="1:8" x14ac:dyDescent="0.2">
      <c r="A3620" s="301" t="s">
        <v>7475</v>
      </c>
      <c r="B3620" s="301" t="s">
        <v>7476</v>
      </c>
      <c r="C3620" s="302" t="s">
        <v>212</v>
      </c>
      <c r="D3620" s="307">
        <v>9741.3900000000012</v>
      </c>
      <c r="E3620" s="307"/>
      <c r="F3620" s="307"/>
      <c r="G3620" s="307"/>
      <c r="H3620" s="308">
        <v>267</v>
      </c>
    </row>
    <row r="3621" spans="1:8" x14ac:dyDescent="0.2">
      <c r="A3621" s="301" t="s">
        <v>7477</v>
      </c>
      <c r="B3621" s="301" t="s">
        <v>7478</v>
      </c>
      <c r="C3621" s="302" t="s">
        <v>212</v>
      </c>
      <c r="D3621" s="307">
        <v>4086.63</v>
      </c>
      <c r="E3621" s="307"/>
      <c r="F3621" s="307"/>
      <c r="G3621" s="307"/>
      <c r="H3621" s="308">
        <v>112</v>
      </c>
    </row>
    <row r="3622" spans="1:8" x14ac:dyDescent="0.2">
      <c r="A3622" s="301" t="s">
        <v>7479</v>
      </c>
      <c r="B3622" s="301" t="s">
        <v>7480</v>
      </c>
      <c r="C3622" s="302" t="s">
        <v>212</v>
      </c>
      <c r="D3622" s="307">
        <v>6410.57</v>
      </c>
      <c r="E3622" s="307"/>
      <c r="F3622" s="307"/>
      <c r="G3622" s="307"/>
      <c r="H3622" s="308">
        <v>178</v>
      </c>
    </row>
    <row r="3623" spans="1:8" x14ac:dyDescent="0.2">
      <c r="A3623" s="301" t="s">
        <v>7481</v>
      </c>
      <c r="B3623" s="301" t="s">
        <v>7482</v>
      </c>
      <c r="C3623" s="302" t="s">
        <v>212</v>
      </c>
      <c r="D3623" s="307">
        <v>7668.7000000000007</v>
      </c>
      <c r="E3623" s="307"/>
      <c r="F3623" s="307"/>
      <c r="G3623" s="307"/>
      <c r="H3623" s="308">
        <v>213</v>
      </c>
    </row>
    <row r="3624" spans="1:8" x14ac:dyDescent="0.2">
      <c r="A3624" s="301" t="s">
        <v>7483</v>
      </c>
      <c r="B3624" s="301" t="s">
        <v>7484</v>
      </c>
      <c r="C3624" s="302" t="s">
        <v>212</v>
      </c>
      <c r="D3624" s="307">
        <v>3763.0099999999998</v>
      </c>
      <c r="E3624" s="307"/>
      <c r="F3624" s="307"/>
      <c r="G3624" s="307"/>
      <c r="H3624" s="308">
        <v>101</v>
      </c>
    </row>
    <row r="3625" spans="1:8" x14ac:dyDescent="0.2">
      <c r="A3625" s="301" t="s">
        <v>7485</v>
      </c>
      <c r="B3625" s="301" t="s">
        <v>7486</v>
      </c>
      <c r="C3625" s="302" t="s">
        <v>212</v>
      </c>
      <c r="D3625" s="307">
        <v>4369.45</v>
      </c>
      <c r="E3625" s="307"/>
      <c r="F3625" s="307"/>
      <c r="G3625" s="307"/>
      <c r="H3625" s="308">
        <v>118</v>
      </c>
    </row>
    <row r="3626" spans="1:8" x14ac:dyDescent="0.2">
      <c r="A3626" s="301" t="s">
        <v>7487</v>
      </c>
      <c r="B3626" s="301" t="s">
        <v>7488</v>
      </c>
      <c r="C3626" s="302" t="s">
        <v>212</v>
      </c>
      <c r="D3626" s="307">
        <v>5272.3</v>
      </c>
      <c r="E3626" s="307"/>
      <c r="F3626" s="307"/>
      <c r="G3626" s="307"/>
      <c r="H3626" s="308">
        <v>142</v>
      </c>
    </row>
    <row r="3627" spans="1:8" x14ac:dyDescent="0.2">
      <c r="A3627" s="301" t="s">
        <v>7489</v>
      </c>
      <c r="B3627" s="301" t="s">
        <v>7490</v>
      </c>
      <c r="C3627" s="302" t="s">
        <v>212</v>
      </c>
      <c r="D3627" s="307">
        <v>2651.9500000000003</v>
      </c>
      <c r="E3627" s="307"/>
      <c r="F3627" s="307"/>
      <c r="G3627" s="307"/>
      <c r="H3627" s="308">
        <v>69</v>
      </c>
    </row>
    <row r="3628" spans="1:8" x14ac:dyDescent="0.2">
      <c r="A3628" s="301" t="s">
        <v>7491</v>
      </c>
      <c r="B3628" s="301" t="s">
        <v>7492</v>
      </c>
      <c r="C3628" s="302" t="s">
        <v>212</v>
      </c>
      <c r="D3628" s="303"/>
      <c r="E3628" s="303"/>
      <c r="F3628" s="303"/>
      <c r="G3628" s="303"/>
      <c r="H3628" s="304" t="s">
        <v>7305</v>
      </c>
    </row>
    <row r="3629" spans="1:8" x14ac:dyDescent="0.2">
      <c r="A3629" s="301" t="s">
        <v>7493</v>
      </c>
      <c r="B3629" s="301" t="s">
        <v>7494</v>
      </c>
      <c r="C3629" s="302" t="s">
        <v>212</v>
      </c>
      <c r="D3629" s="307">
        <v>2794.54</v>
      </c>
      <c r="E3629" s="307"/>
      <c r="F3629" s="307"/>
      <c r="G3629" s="307"/>
      <c r="H3629" s="308">
        <v>74</v>
      </c>
    </row>
    <row r="3630" spans="1:8" x14ac:dyDescent="0.2">
      <c r="A3630" s="297" t="s">
        <v>7495</v>
      </c>
      <c r="B3630" s="297" t="s">
        <v>7496</v>
      </c>
      <c r="C3630" s="298" t="s">
        <v>212</v>
      </c>
      <c r="D3630" s="299"/>
      <c r="E3630" s="299"/>
      <c r="F3630" s="299"/>
      <c r="G3630" s="299"/>
      <c r="H3630" s="300"/>
    </row>
    <row r="3631" spans="1:8" x14ac:dyDescent="0.2">
      <c r="A3631" s="327" t="s">
        <v>7497</v>
      </c>
      <c r="B3631" s="301" t="s">
        <v>7498</v>
      </c>
      <c r="C3631" s="302" t="s">
        <v>212</v>
      </c>
      <c r="D3631" s="307">
        <v>4086.63</v>
      </c>
      <c r="E3631" s="307"/>
      <c r="F3631" s="307"/>
      <c r="G3631" s="307"/>
      <c r="H3631" s="308">
        <v>112</v>
      </c>
    </row>
    <row r="3632" spans="1:8" x14ac:dyDescent="0.2">
      <c r="A3632" s="327" t="s">
        <v>7499</v>
      </c>
      <c r="B3632" s="301" t="s">
        <v>7500</v>
      </c>
      <c r="C3632" s="302" t="s">
        <v>212</v>
      </c>
      <c r="D3632" s="307">
        <v>4887.66</v>
      </c>
      <c r="E3632" s="307"/>
      <c r="F3632" s="307"/>
      <c r="G3632" s="307"/>
      <c r="H3632" s="308">
        <v>134</v>
      </c>
    </row>
    <row r="3633" spans="1:8" x14ac:dyDescent="0.2">
      <c r="A3633" s="327" t="s">
        <v>7501</v>
      </c>
      <c r="B3633" s="301" t="s">
        <v>7502</v>
      </c>
      <c r="C3633" s="302" t="s">
        <v>212</v>
      </c>
      <c r="D3633" s="307">
        <v>2749.35</v>
      </c>
      <c r="E3633" s="307"/>
      <c r="F3633" s="307"/>
      <c r="G3633" s="307"/>
      <c r="H3633" s="308">
        <v>77</v>
      </c>
    </row>
    <row r="3634" spans="1:8" x14ac:dyDescent="0.2">
      <c r="A3634" s="327" t="s">
        <v>7503</v>
      </c>
      <c r="B3634" s="301" t="s">
        <v>7504</v>
      </c>
      <c r="C3634" s="302" t="s">
        <v>212</v>
      </c>
      <c r="D3634" s="307">
        <v>3281.12</v>
      </c>
      <c r="E3634" s="307"/>
      <c r="F3634" s="307"/>
      <c r="G3634" s="307"/>
      <c r="H3634" s="308">
        <v>92</v>
      </c>
    </row>
    <row r="3635" spans="1:8" x14ac:dyDescent="0.2">
      <c r="A3635" s="327" t="s">
        <v>7505</v>
      </c>
      <c r="B3635" s="301" t="s">
        <v>7506</v>
      </c>
      <c r="C3635" s="302" t="s">
        <v>212</v>
      </c>
      <c r="D3635" s="307">
        <v>1242.3000000000002</v>
      </c>
      <c r="E3635" s="307"/>
      <c r="F3635" s="307"/>
      <c r="G3635" s="307"/>
      <c r="H3635" s="308">
        <v>35</v>
      </c>
    </row>
    <row r="3636" spans="1:8" x14ac:dyDescent="0.2">
      <c r="A3636" s="327" t="s">
        <v>7507</v>
      </c>
      <c r="B3636" s="301" t="s">
        <v>7508</v>
      </c>
      <c r="C3636" s="302" t="s">
        <v>212</v>
      </c>
      <c r="D3636" s="307">
        <v>1242.3000000000002</v>
      </c>
      <c r="E3636" s="307"/>
      <c r="F3636" s="307"/>
      <c r="G3636" s="307"/>
      <c r="H3636" s="308">
        <v>35</v>
      </c>
    </row>
    <row r="3637" spans="1:8" x14ac:dyDescent="0.2">
      <c r="A3637" s="327" t="s">
        <v>7509</v>
      </c>
      <c r="B3637" s="301" t="s">
        <v>7510</v>
      </c>
      <c r="C3637" s="302" t="s">
        <v>212</v>
      </c>
      <c r="D3637" s="307">
        <v>1242.3000000000002</v>
      </c>
      <c r="E3637" s="307"/>
      <c r="F3637" s="307"/>
      <c r="G3637" s="307"/>
      <c r="H3637" s="308">
        <v>35</v>
      </c>
    </row>
    <row r="3638" spans="1:8" x14ac:dyDescent="0.2">
      <c r="A3638" s="297" t="s">
        <v>7511</v>
      </c>
      <c r="B3638" s="297" t="s">
        <v>7512</v>
      </c>
      <c r="C3638" s="298" t="s">
        <v>212</v>
      </c>
      <c r="D3638" s="299"/>
      <c r="E3638" s="299"/>
      <c r="F3638" s="299"/>
      <c r="G3638" s="299"/>
      <c r="H3638" s="300"/>
    </row>
    <row r="3639" spans="1:8" x14ac:dyDescent="0.2">
      <c r="A3639" s="327" t="s">
        <v>7513</v>
      </c>
      <c r="B3639" s="301" t="s">
        <v>7514</v>
      </c>
      <c r="C3639" s="302" t="s">
        <v>212</v>
      </c>
      <c r="D3639" s="307">
        <v>1242.3000000000002</v>
      </c>
      <c r="E3639" s="307"/>
      <c r="F3639" s="307"/>
      <c r="G3639" s="307"/>
      <c r="H3639" s="308">
        <v>35</v>
      </c>
    </row>
    <row r="3640" spans="1:8" x14ac:dyDescent="0.2">
      <c r="A3640" s="327" t="s">
        <v>7515</v>
      </c>
      <c r="B3640" s="301" t="s">
        <v>7516</v>
      </c>
      <c r="C3640" s="302" t="s">
        <v>212</v>
      </c>
      <c r="D3640" s="307">
        <v>1479.9</v>
      </c>
      <c r="E3640" s="307"/>
      <c r="F3640" s="307"/>
      <c r="G3640" s="307"/>
      <c r="H3640" s="308">
        <v>42</v>
      </c>
    </row>
    <row r="3641" spans="1:8" x14ac:dyDescent="0.2">
      <c r="A3641" s="327" t="s">
        <v>7517</v>
      </c>
      <c r="B3641" s="301" t="s">
        <v>7518</v>
      </c>
      <c r="C3641" s="302" t="s">
        <v>212</v>
      </c>
      <c r="D3641" s="307">
        <v>1065.78</v>
      </c>
      <c r="E3641" s="307"/>
      <c r="F3641" s="307"/>
      <c r="G3641" s="307"/>
      <c r="H3641" s="308">
        <v>29</v>
      </c>
    </row>
    <row r="3642" spans="1:8" x14ac:dyDescent="0.2">
      <c r="A3642" s="327" t="s">
        <v>7519</v>
      </c>
      <c r="B3642" s="301" t="s">
        <v>7520</v>
      </c>
      <c r="C3642" s="302" t="s">
        <v>212</v>
      </c>
      <c r="D3642" s="307">
        <v>1244.54</v>
      </c>
      <c r="E3642" s="307"/>
      <c r="F3642" s="307"/>
      <c r="G3642" s="307"/>
      <c r="H3642" s="308">
        <v>34</v>
      </c>
    </row>
    <row r="3643" spans="1:8" x14ac:dyDescent="0.2">
      <c r="A3643" s="327" t="s">
        <v>7521</v>
      </c>
      <c r="B3643" s="301" t="s">
        <v>7522</v>
      </c>
      <c r="C3643" s="302" t="s">
        <v>212</v>
      </c>
      <c r="D3643" s="307">
        <v>1242.3000000000002</v>
      </c>
      <c r="E3643" s="307"/>
      <c r="F3643" s="307"/>
      <c r="G3643" s="307"/>
      <c r="H3643" s="308">
        <v>35</v>
      </c>
    </row>
    <row r="3644" spans="1:8" x14ac:dyDescent="0.2">
      <c r="A3644" s="327" t="s">
        <v>7523</v>
      </c>
      <c r="B3644" s="301" t="s">
        <v>7524</v>
      </c>
      <c r="C3644" s="302" t="s">
        <v>212</v>
      </c>
      <c r="D3644" s="307">
        <v>1479.9</v>
      </c>
      <c r="E3644" s="307"/>
      <c r="F3644" s="307"/>
      <c r="G3644" s="307"/>
      <c r="H3644" s="308">
        <v>42</v>
      </c>
    </row>
    <row r="3645" spans="1:8" x14ac:dyDescent="0.2">
      <c r="A3645" s="327" t="s">
        <v>7525</v>
      </c>
      <c r="B3645" s="301" t="s">
        <v>7526</v>
      </c>
      <c r="C3645" s="302" t="s">
        <v>212</v>
      </c>
      <c r="D3645" s="307">
        <v>1065.78</v>
      </c>
      <c r="E3645" s="307"/>
      <c r="F3645" s="307"/>
      <c r="G3645" s="307"/>
      <c r="H3645" s="308">
        <v>29</v>
      </c>
    </row>
    <row r="3646" spans="1:8" x14ac:dyDescent="0.2">
      <c r="A3646" s="327" t="s">
        <v>7527</v>
      </c>
      <c r="B3646" s="301" t="s">
        <v>7528</v>
      </c>
      <c r="C3646" s="302" t="s">
        <v>212</v>
      </c>
      <c r="D3646" s="307">
        <v>1244.54</v>
      </c>
      <c r="E3646" s="307"/>
      <c r="F3646" s="307"/>
      <c r="G3646" s="307"/>
      <c r="H3646" s="308">
        <v>34</v>
      </c>
    </row>
    <row r="3647" spans="1:8" x14ac:dyDescent="0.2">
      <c r="A3647" s="327" t="s">
        <v>7529</v>
      </c>
      <c r="B3647" s="301" t="s">
        <v>7530</v>
      </c>
      <c r="C3647" s="302" t="s">
        <v>212</v>
      </c>
      <c r="D3647" s="307">
        <v>633.59</v>
      </c>
      <c r="E3647" s="307"/>
      <c r="F3647" s="307"/>
      <c r="G3647" s="307"/>
      <c r="H3647" s="308">
        <v>17</v>
      </c>
    </row>
    <row r="3648" spans="1:8" x14ac:dyDescent="0.2">
      <c r="A3648" s="327" t="s">
        <v>7531</v>
      </c>
      <c r="B3648" s="301" t="s">
        <v>7532</v>
      </c>
      <c r="C3648" s="302" t="s">
        <v>212</v>
      </c>
      <c r="D3648" s="307">
        <v>395.99</v>
      </c>
      <c r="E3648" s="307"/>
      <c r="F3648" s="307"/>
      <c r="G3648" s="307"/>
      <c r="H3648" s="308">
        <v>10</v>
      </c>
    </row>
    <row r="3649" spans="1:8" x14ac:dyDescent="0.2">
      <c r="A3649" s="327" t="s">
        <v>7533</v>
      </c>
      <c r="B3649" s="301" t="s">
        <v>7534</v>
      </c>
      <c r="C3649" s="302" t="s">
        <v>212</v>
      </c>
      <c r="D3649" s="307">
        <v>633.59</v>
      </c>
      <c r="E3649" s="307"/>
      <c r="F3649" s="307"/>
      <c r="G3649" s="307"/>
      <c r="H3649" s="308">
        <v>17</v>
      </c>
    </row>
    <row r="3650" spans="1:8" x14ac:dyDescent="0.2">
      <c r="A3650" s="327" t="s">
        <v>7535</v>
      </c>
      <c r="B3650" s="301" t="s">
        <v>7536</v>
      </c>
      <c r="C3650" s="302" t="s">
        <v>212</v>
      </c>
      <c r="D3650" s="307">
        <v>395.99</v>
      </c>
      <c r="E3650" s="307"/>
      <c r="F3650" s="307"/>
      <c r="G3650" s="307"/>
      <c r="H3650" s="308">
        <v>10</v>
      </c>
    </row>
    <row r="3651" spans="1:8" x14ac:dyDescent="0.2">
      <c r="A3651" s="297" t="s">
        <v>7537</v>
      </c>
      <c r="B3651" s="297" t="s">
        <v>7538</v>
      </c>
      <c r="C3651" s="298" t="s">
        <v>212</v>
      </c>
      <c r="D3651" s="299"/>
      <c r="E3651" s="299"/>
      <c r="F3651" s="299"/>
      <c r="G3651" s="299"/>
      <c r="H3651" s="300"/>
    </row>
    <row r="3652" spans="1:8" x14ac:dyDescent="0.2">
      <c r="A3652" s="327" t="s">
        <v>7539</v>
      </c>
      <c r="B3652" s="301" t="s">
        <v>7540</v>
      </c>
      <c r="C3652" s="302" t="s">
        <v>212</v>
      </c>
      <c r="D3652" s="307">
        <v>1762.69</v>
      </c>
      <c r="E3652" s="307"/>
      <c r="F3652" s="307"/>
      <c r="G3652" s="307"/>
      <c r="H3652" s="308">
        <v>46</v>
      </c>
    </row>
    <row r="3653" spans="1:8" x14ac:dyDescent="0.2">
      <c r="A3653" s="327" t="s">
        <v>7541</v>
      </c>
      <c r="B3653" s="301" t="s">
        <v>7542</v>
      </c>
      <c r="C3653" s="302" t="s">
        <v>212</v>
      </c>
      <c r="D3653" s="307">
        <v>2409.9300000000003</v>
      </c>
      <c r="E3653" s="307"/>
      <c r="F3653" s="307"/>
      <c r="G3653" s="307"/>
      <c r="H3653" s="308">
        <v>68</v>
      </c>
    </row>
    <row r="3654" spans="1:8" x14ac:dyDescent="0.2">
      <c r="A3654" s="327" t="s">
        <v>7543</v>
      </c>
      <c r="B3654" s="301" t="s">
        <v>7544</v>
      </c>
      <c r="C3654" s="302" t="s">
        <v>212</v>
      </c>
      <c r="D3654" s="307">
        <v>3439.39</v>
      </c>
      <c r="E3654" s="307"/>
      <c r="F3654" s="307"/>
      <c r="G3654" s="307"/>
      <c r="H3654" s="308">
        <v>90</v>
      </c>
    </row>
    <row r="3655" spans="1:8" x14ac:dyDescent="0.2">
      <c r="A3655" s="327" t="s">
        <v>7545</v>
      </c>
      <c r="B3655" s="301" t="s">
        <v>7546</v>
      </c>
      <c r="C3655" s="302" t="s">
        <v>212</v>
      </c>
      <c r="D3655" s="303"/>
      <c r="E3655" s="303"/>
      <c r="F3655" s="303"/>
      <c r="G3655" s="303"/>
      <c r="H3655" s="304" t="s">
        <v>7305</v>
      </c>
    </row>
    <row r="3656" spans="1:8" x14ac:dyDescent="0.2">
      <c r="A3656" s="297" t="s">
        <v>7547</v>
      </c>
      <c r="B3656" s="297" t="s">
        <v>7548</v>
      </c>
      <c r="C3656" s="298" t="s">
        <v>212</v>
      </c>
      <c r="D3656" s="299"/>
      <c r="E3656" s="299"/>
      <c r="F3656" s="299"/>
      <c r="G3656" s="299"/>
      <c r="H3656" s="300"/>
    </row>
    <row r="3657" spans="1:8" x14ac:dyDescent="0.2">
      <c r="A3657" s="327" t="s">
        <v>7549</v>
      </c>
      <c r="B3657" s="301" t="s">
        <v>7550</v>
      </c>
      <c r="C3657" s="302" t="s">
        <v>212</v>
      </c>
      <c r="D3657" s="303">
        <v>3280.7</v>
      </c>
      <c r="E3657" s="303"/>
      <c r="F3657" s="303"/>
      <c r="G3657" s="303"/>
      <c r="H3657" s="304">
        <v>70</v>
      </c>
    </row>
    <row r="3658" spans="1:8" x14ac:dyDescent="0.2">
      <c r="A3658" s="327" t="s">
        <v>7551</v>
      </c>
      <c r="B3658" s="301" t="s">
        <v>7552</v>
      </c>
      <c r="C3658" s="302" t="s">
        <v>212</v>
      </c>
      <c r="D3658" s="303">
        <v>1414.1</v>
      </c>
      <c r="E3658" s="303"/>
      <c r="F3658" s="303"/>
      <c r="G3658" s="303"/>
      <c r="H3658" s="304">
        <v>30</v>
      </c>
    </row>
    <row r="3659" spans="1:8" x14ac:dyDescent="0.2">
      <c r="A3659" s="327" t="s">
        <v>7553</v>
      </c>
      <c r="B3659" s="301" t="s">
        <v>7554</v>
      </c>
      <c r="C3659" s="302" t="s">
        <v>212</v>
      </c>
      <c r="D3659" s="303"/>
      <c r="E3659" s="303"/>
      <c r="F3659" s="303"/>
      <c r="G3659" s="303"/>
      <c r="H3659" s="304" t="s">
        <v>7305</v>
      </c>
    </row>
    <row r="3660" spans="1:8" x14ac:dyDescent="0.2">
      <c r="A3660" s="297" t="s">
        <v>7555</v>
      </c>
      <c r="B3660" s="297" t="s">
        <v>7556</v>
      </c>
      <c r="C3660" s="298" t="s">
        <v>212</v>
      </c>
      <c r="D3660" s="299"/>
      <c r="E3660" s="299"/>
      <c r="F3660" s="299"/>
      <c r="G3660" s="299"/>
      <c r="H3660" s="300"/>
    </row>
    <row r="3661" spans="1:8" x14ac:dyDescent="0.2">
      <c r="A3661" s="327" t="s">
        <v>7557</v>
      </c>
      <c r="B3661" s="301" t="s">
        <v>7558</v>
      </c>
      <c r="C3661" s="302" t="s">
        <v>212</v>
      </c>
      <c r="D3661" s="307">
        <v>8098.59</v>
      </c>
      <c r="E3661" s="307"/>
      <c r="F3661" s="307"/>
      <c r="G3661" s="307"/>
      <c r="H3661" s="328">
        <v>222</v>
      </c>
    </row>
    <row r="3662" spans="1:8" x14ac:dyDescent="0.2">
      <c r="A3662" s="327" t="s">
        <v>7559</v>
      </c>
      <c r="B3662" s="301" t="s">
        <v>7560</v>
      </c>
      <c r="C3662" s="302" t="s">
        <v>212</v>
      </c>
      <c r="D3662" s="307">
        <v>9741.3900000000012</v>
      </c>
      <c r="E3662" s="307"/>
      <c r="F3662" s="307"/>
      <c r="G3662" s="307"/>
      <c r="H3662" s="308">
        <v>267</v>
      </c>
    </row>
    <row r="3663" spans="1:8" x14ac:dyDescent="0.2">
      <c r="A3663" s="327" t="s">
        <v>7561</v>
      </c>
      <c r="B3663" s="301" t="s">
        <v>7562</v>
      </c>
      <c r="C3663" s="302" t="s">
        <v>212</v>
      </c>
      <c r="D3663" s="307">
        <v>2233.41</v>
      </c>
      <c r="E3663" s="307"/>
      <c r="F3663" s="307"/>
      <c r="G3663" s="307"/>
      <c r="H3663" s="328">
        <v>62</v>
      </c>
    </row>
    <row r="3664" spans="1:8" x14ac:dyDescent="0.2">
      <c r="A3664" s="327" t="s">
        <v>7563</v>
      </c>
      <c r="B3664" s="301" t="s">
        <v>7564</v>
      </c>
      <c r="C3664" s="302" t="s">
        <v>212</v>
      </c>
      <c r="D3664" s="307">
        <v>6410.57</v>
      </c>
      <c r="E3664" s="307"/>
      <c r="F3664" s="307"/>
      <c r="G3664" s="307"/>
      <c r="H3664" s="328">
        <v>178</v>
      </c>
    </row>
    <row r="3665" spans="1:8" x14ac:dyDescent="0.2">
      <c r="A3665" s="327" t="s">
        <v>7565</v>
      </c>
      <c r="B3665" s="301" t="s">
        <v>7566</v>
      </c>
      <c r="C3665" s="302" t="s">
        <v>212</v>
      </c>
      <c r="D3665" s="307">
        <v>7668.7000000000007</v>
      </c>
      <c r="E3665" s="307"/>
      <c r="F3665" s="307"/>
      <c r="G3665" s="307"/>
      <c r="H3665" s="328">
        <v>213</v>
      </c>
    </row>
    <row r="3666" spans="1:8" x14ac:dyDescent="0.2">
      <c r="A3666" s="327" t="s">
        <v>7567</v>
      </c>
      <c r="B3666" s="301" t="s">
        <v>7568</v>
      </c>
      <c r="C3666" s="302" t="s">
        <v>212</v>
      </c>
      <c r="D3666" s="307">
        <v>2233.41</v>
      </c>
      <c r="E3666" s="307"/>
      <c r="F3666" s="307"/>
      <c r="G3666" s="307"/>
      <c r="H3666" s="328">
        <v>62</v>
      </c>
    </row>
    <row r="3667" spans="1:8" x14ac:dyDescent="0.2">
      <c r="A3667" s="327" t="s">
        <v>7569</v>
      </c>
      <c r="B3667" s="301" t="s">
        <v>7570</v>
      </c>
      <c r="C3667" s="302" t="s">
        <v>212</v>
      </c>
      <c r="D3667" s="307">
        <v>1525.1200000000001</v>
      </c>
      <c r="E3667" s="307"/>
      <c r="F3667" s="307"/>
      <c r="G3667" s="307"/>
      <c r="H3667" s="328">
        <v>41</v>
      </c>
    </row>
    <row r="3668" spans="1:8" x14ac:dyDescent="0.2">
      <c r="A3668" s="327" t="s">
        <v>7571</v>
      </c>
      <c r="B3668" s="301" t="s">
        <v>7572</v>
      </c>
      <c r="C3668" s="302" t="s">
        <v>212</v>
      </c>
      <c r="D3668" s="303"/>
      <c r="E3668" s="303"/>
      <c r="F3668" s="303"/>
      <c r="G3668" s="303"/>
      <c r="H3668" s="304" t="s">
        <v>7305</v>
      </c>
    </row>
    <row r="3669" spans="1:8" x14ac:dyDescent="0.2">
      <c r="A3669" s="297" t="s">
        <v>7573</v>
      </c>
      <c r="B3669" s="297" t="s">
        <v>7358</v>
      </c>
      <c r="C3669" s="298" t="s">
        <v>212</v>
      </c>
      <c r="D3669" s="299"/>
      <c r="E3669" s="299"/>
      <c r="F3669" s="299"/>
      <c r="G3669" s="299"/>
      <c r="H3669" s="300"/>
    </row>
    <row r="3670" spans="1:8" x14ac:dyDescent="0.2">
      <c r="A3670" s="329" t="s">
        <v>7574</v>
      </c>
      <c r="B3670" s="330" t="s">
        <v>7575</v>
      </c>
      <c r="C3670" s="328" t="s">
        <v>212</v>
      </c>
      <c r="D3670" s="307">
        <v>3115.77</v>
      </c>
      <c r="E3670" s="307"/>
      <c r="F3670" s="307"/>
      <c r="G3670" s="307"/>
      <c r="H3670" s="308">
        <v>79</v>
      </c>
    </row>
    <row r="3671" spans="1:8" x14ac:dyDescent="0.2">
      <c r="A3671" s="327" t="s">
        <v>7576</v>
      </c>
      <c r="B3671" s="301" t="s">
        <v>7577</v>
      </c>
      <c r="C3671" s="302" t="s">
        <v>212</v>
      </c>
      <c r="D3671" s="307">
        <v>3115.77</v>
      </c>
      <c r="E3671" s="307"/>
      <c r="F3671" s="307"/>
      <c r="G3671" s="307"/>
      <c r="H3671" s="308">
        <v>79</v>
      </c>
    </row>
    <row r="3672" spans="1:8" x14ac:dyDescent="0.2">
      <c r="A3672" s="327" t="s">
        <v>7578</v>
      </c>
      <c r="B3672" s="301" t="s">
        <v>7579</v>
      </c>
      <c r="C3672" s="302" t="s">
        <v>212</v>
      </c>
      <c r="D3672" s="307">
        <v>1909.79</v>
      </c>
      <c r="E3672" s="307"/>
      <c r="F3672" s="307"/>
      <c r="G3672" s="307"/>
      <c r="H3672" s="308">
        <v>51</v>
      </c>
    </row>
    <row r="3673" spans="1:8" x14ac:dyDescent="0.2">
      <c r="A3673" s="327" t="s">
        <v>7580</v>
      </c>
      <c r="B3673" s="301" t="s">
        <v>7581</v>
      </c>
      <c r="C3673" s="302" t="s">
        <v>212</v>
      </c>
      <c r="D3673" s="307">
        <v>1909.79</v>
      </c>
      <c r="E3673" s="307"/>
      <c r="F3673" s="307"/>
      <c r="G3673" s="307"/>
      <c r="H3673" s="308">
        <v>51</v>
      </c>
    </row>
    <row r="3674" spans="1:8" x14ac:dyDescent="0.2">
      <c r="A3674" s="327" t="s">
        <v>7582</v>
      </c>
      <c r="B3674" s="301" t="s">
        <v>7583</v>
      </c>
      <c r="C3674" s="302" t="s">
        <v>212</v>
      </c>
      <c r="D3674" s="307">
        <v>1529.6000000000001</v>
      </c>
      <c r="E3674" s="307"/>
      <c r="F3674" s="307"/>
      <c r="G3674" s="307"/>
      <c r="H3674" s="308">
        <v>39</v>
      </c>
    </row>
    <row r="3675" spans="1:8" x14ac:dyDescent="0.2">
      <c r="A3675" s="327" t="s">
        <v>7584</v>
      </c>
      <c r="B3675" s="301" t="s">
        <v>7585</v>
      </c>
      <c r="C3675" s="302" t="s">
        <v>212</v>
      </c>
      <c r="D3675" s="307">
        <v>1529.6000000000001</v>
      </c>
      <c r="E3675" s="307"/>
      <c r="F3675" s="307"/>
      <c r="G3675" s="307"/>
      <c r="H3675" s="308">
        <v>39</v>
      </c>
    </row>
    <row r="3676" spans="1:8" x14ac:dyDescent="0.2">
      <c r="A3676" s="327" t="s">
        <v>7586</v>
      </c>
      <c r="B3676" s="301" t="s">
        <v>7587</v>
      </c>
      <c r="C3676" s="302" t="s">
        <v>212</v>
      </c>
      <c r="D3676" s="307">
        <v>977.52</v>
      </c>
      <c r="E3676" s="307"/>
      <c r="F3676" s="307"/>
      <c r="G3676" s="307"/>
      <c r="H3676" s="308">
        <v>26</v>
      </c>
    </row>
    <row r="3677" spans="1:8" x14ac:dyDescent="0.2">
      <c r="A3677" s="327" t="s">
        <v>7588</v>
      </c>
      <c r="B3677" s="301" t="s">
        <v>7589</v>
      </c>
      <c r="C3677" s="302" t="s">
        <v>212</v>
      </c>
      <c r="D3677" s="307">
        <v>977.52</v>
      </c>
      <c r="E3677" s="307"/>
      <c r="F3677" s="307"/>
      <c r="G3677" s="307"/>
      <c r="H3677" s="308">
        <v>26</v>
      </c>
    </row>
    <row r="3678" spans="1:8" x14ac:dyDescent="0.2">
      <c r="A3678" s="327" t="s">
        <v>7590</v>
      </c>
      <c r="B3678" s="301" t="s">
        <v>7591</v>
      </c>
      <c r="C3678" s="302" t="s">
        <v>212</v>
      </c>
      <c r="D3678" s="307">
        <v>1108.8499999999999</v>
      </c>
      <c r="E3678" s="307"/>
      <c r="F3678" s="307"/>
      <c r="G3678" s="307"/>
      <c r="H3678" s="308">
        <v>35</v>
      </c>
    </row>
    <row r="3679" spans="1:8" x14ac:dyDescent="0.2">
      <c r="A3679" s="327" t="s">
        <v>7592</v>
      </c>
      <c r="B3679" s="301" t="s">
        <v>7593</v>
      </c>
      <c r="C3679" s="302" t="s">
        <v>212</v>
      </c>
      <c r="D3679" s="307">
        <v>1108.8499999999999</v>
      </c>
      <c r="E3679" s="307"/>
      <c r="F3679" s="307"/>
      <c r="G3679" s="307"/>
      <c r="H3679" s="308">
        <v>35</v>
      </c>
    </row>
    <row r="3680" spans="1:8" x14ac:dyDescent="0.2">
      <c r="A3680" s="327" t="s">
        <v>7594</v>
      </c>
      <c r="B3680" s="301" t="s">
        <v>7595</v>
      </c>
      <c r="C3680" s="302" t="s">
        <v>212</v>
      </c>
      <c r="D3680" s="307">
        <v>577.04999999999995</v>
      </c>
      <c r="E3680" s="307"/>
      <c r="F3680" s="307"/>
      <c r="G3680" s="307"/>
      <c r="H3680" s="308">
        <v>18</v>
      </c>
    </row>
    <row r="3681" spans="1:8" x14ac:dyDescent="0.2">
      <c r="A3681" s="327" t="s">
        <v>7596</v>
      </c>
      <c r="B3681" s="301" t="s">
        <v>7597</v>
      </c>
      <c r="C3681" s="302" t="s">
        <v>212</v>
      </c>
      <c r="D3681" s="307">
        <v>577.04999999999995</v>
      </c>
      <c r="E3681" s="307"/>
      <c r="F3681" s="307"/>
      <c r="G3681" s="307"/>
      <c r="H3681" s="308">
        <v>18</v>
      </c>
    </row>
    <row r="3682" spans="1:8" x14ac:dyDescent="0.2">
      <c r="A3682" s="327" t="s">
        <v>7598</v>
      </c>
      <c r="B3682" s="301" t="s">
        <v>7599</v>
      </c>
      <c r="C3682" s="302" t="s">
        <v>212</v>
      </c>
      <c r="D3682" s="307">
        <v>8225.0499999999993</v>
      </c>
      <c r="E3682" s="307"/>
      <c r="F3682" s="307"/>
      <c r="G3682" s="307"/>
      <c r="H3682" s="308">
        <v>210</v>
      </c>
    </row>
    <row r="3683" spans="1:8" ht="45" x14ac:dyDescent="0.2">
      <c r="A3683" s="327" t="s">
        <v>7600</v>
      </c>
      <c r="B3683" s="331" t="s">
        <v>7601</v>
      </c>
      <c r="C3683" s="332" t="s">
        <v>212</v>
      </c>
      <c r="D3683" s="307">
        <v>7019.25</v>
      </c>
      <c r="E3683" s="307"/>
      <c r="F3683" s="307"/>
      <c r="G3683" s="307"/>
      <c r="H3683" s="308">
        <v>191</v>
      </c>
    </row>
    <row r="3684" spans="1:8" ht="56.25" x14ac:dyDescent="0.2">
      <c r="A3684" s="327" t="s">
        <v>7602</v>
      </c>
      <c r="B3684" s="331" t="s">
        <v>7603</v>
      </c>
      <c r="C3684" s="332" t="s">
        <v>212</v>
      </c>
      <c r="D3684" s="307">
        <v>6254.4500000000007</v>
      </c>
      <c r="E3684" s="307"/>
      <c r="F3684" s="307"/>
      <c r="G3684" s="307"/>
      <c r="H3684" s="308">
        <v>173</v>
      </c>
    </row>
    <row r="3685" spans="1:8" ht="33.75" x14ac:dyDescent="0.2">
      <c r="A3685" s="327" t="s">
        <v>7604</v>
      </c>
      <c r="B3685" s="331" t="s">
        <v>7605</v>
      </c>
      <c r="C3685" s="332" t="s">
        <v>212</v>
      </c>
      <c r="D3685" s="307">
        <v>4152.3099999999995</v>
      </c>
      <c r="E3685" s="307"/>
      <c r="F3685" s="307"/>
      <c r="G3685" s="307"/>
      <c r="H3685" s="308">
        <v>116</v>
      </c>
    </row>
    <row r="3686" spans="1:8" ht="33.75" x14ac:dyDescent="0.2">
      <c r="A3686" s="327" t="s">
        <v>7606</v>
      </c>
      <c r="B3686" s="331" t="s">
        <v>7607</v>
      </c>
      <c r="C3686" s="332" t="s">
        <v>212</v>
      </c>
      <c r="D3686" s="307">
        <v>2794.57</v>
      </c>
      <c r="E3686" s="307"/>
      <c r="F3686" s="307"/>
      <c r="G3686" s="307"/>
      <c r="H3686" s="308">
        <v>76</v>
      </c>
    </row>
    <row r="3687" spans="1:8" x14ac:dyDescent="0.2">
      <c r="A3687" s="327" t="s">
        <v>7608</v>
      </c>
      <c r="B3687" s="301" t="s">
        <v>7609</v>
      </c>
      <c r="C3687" s="302" t="s">
        <v>212</v>
      </c>
      <c r="D3687" s="307">
        <v>441.3</v>
      </c>
      <c r="E3687" s="307"/>
      <c r="F3687" s="307"/>
      <c r="G3687" s="307"/>
      <c r="H3687" s="308">
        <v>15</v>
      </c>
    </row>
    <row r="3688" spans="1:8" x14ac:dyDescent="0.2">
      <c r="A3688" s="297" t="s">
        <v>7610</v>
      </c>
      <c r="B3688" s="297" t="s">
        <v>7368</v>
      </c>
      <c r="C3688" s="298" t="s">
        <v>212</v>
      </c>
      <c r="D3688" s="299"/>
      <c r="E3688" s="299"/>
      <c r="F3688" s="299"/>
      <c r="G3688" s="299"/>
      <c r="H3688" s="300"/>
    </row>
    <row r="3689" spans="1:8" ht="45" x14ac:dyDescent="0.2">
      <c r="A3689" s="301" t="s">
        <v>7611</v>
      </c>
      <c r="B3689" s="331" t="s">
        <v>7612</v>
      </c>
      <c r="C3689" s="332" t="s">
        <v>212</v>
      </c>
      <c r="D3689" s="315"/>
      <c r="E3689" s="315"/>
      <c r="F3689" s="315"/>
      <c r="G3689" s="315"/>
      <c r="H3689" s="316" t="s">
        <v>7305</v>
      </c>
    </row>
    <row r="3690" spans="1:8" x14ac:dyDescent="0.2">
      <c r="A3690" s="297" t="s">
        <v>7613</v>
      </c>
      <c r="B3690" s="297" t="s">
        <v>7372</v>
      </c>
      <c r="C3690" s="298" t="s">
        <v>212</v>
      </c>
      <c r="D3690" s="299"/>
      <c r="E3690" s="299"/>
      <c r="F3690" s="299"/>
      <c r="G3690" s="299"/>
      <c r="H3690" s="300"/>
    </row>
    <row r="3691" spans="1:8" ht="45" x14ac:dyDescent="0.2">
      <c r="A3691" s="301" t="s">
        <v>7614</v>
      </c>
      <c r="B3691" s="314" t="s">
        <v>7374</v>
      </c>
      <c r="C3691" s="306" t="s">
        <v>212</v>
      </c>
      <c r="D3691" s="315"/>
      <c r="E3691" s="315"/>
      <c r="F3691" s="315"/>
      <c r="G3691" s="315"/>
      <c r="H3691" s="316" t="s">
        <v>7305</v>
      </c>
    </row>
    <row r="3692" spans="1:8" ht="45" x14ac:dyDescent="0.2">
      <c r="A3692" s="301" t="s">
        <v>7615</v>
      </c>
      <c r="B3692" s="314" t="s">
        <v>7462</v>
      </c>
      <c r="C3692" s="306" t="s">
        <v>212</v>
      </c>
      <c r="D3692" s="315"/>
      <c r="E3692" s="315"/>
      <c r="F3692" s="315"/>
      <c r="G3692" s="315"/>
      <c r="H3692" s="316" t="s">
        <v>7305</v>
      </c>
    </row>
    <row r="3693" spans="1:8" x14ac:dyDescent="0.2">
      <c r="A3693" s="327"/>
      <c r="B3693" s="301"/>
      <c r="C3693" s="302" t="s">
        <v>212</v>
      </c>
      <c r="D3693" s="303"/>
      <c r="E3693" s="303"/>
      <c r="F3693" s="303"/>
      <c r="G3693" s="303"/>
      <c r="H3693" s="304"/>
    </row>
    <row r="3694" spans="1:8" x14ac:dyDescent="0.2">
      <c r="A3694" s="293" t="s">
        <v>7616</v>
      </c>
      <c r="B3694" s="293" t="s">
        <v>7617</v>
      </c>
      <c r="C3694" s="294" t="s">
        <v>212</v>
      </c>
      <c r="D3694" s="295"/>
      <c r="E3694" s="295"/>
      <c r="F3694" s="295"/>
      <c r="G3694" s="295"/>
      <c r="H3694" s="296"/>
    </row>
    <row r="3695" spans="1:8" x14ac:dyDescent="0.2">
      <c r="A3695" s="297" t="s">
        <v>7618</v>
      </c>
      <c r="B3695" s="297" t="s">
        <v>7619</v>
      </c>
      <c r="C3695" s="298" t="s">
        <v>212</v>
      </c>
      <c r="D3695" s="299"/>
      <c r="E3695" s="299"/>
      <c r="F3695" s="299"/>
      <c r="G3695" s="299"/>
      <c r="H3695" s="300"/>
    </row>
    <row r="3696" spans="1:8" x14ac:dyDescent="0.2">
      <c r="A3696" s="327" t="s">
        <v>7620</v>
      </c>
      <c r="B3696" s="301" t="s">
        <v>7621</v>
      </c>
      <c r="C3696" s="302" t="s">
        <v>212</v>
      </c>
      <c r="D3696" s="307">
        <v>9128.0500000000011</v>
      </c>
      <c r="E3696" s="307"/>
      <c r="F3696" s="307"/>
      <c r="G3696" s="307"/>
      <c r="H3696" s="308">
        <v>244</v>
      </c>
    </row>
    <row r="3697" spans="1:8" x14ac:dyDescent="0.2">
      <c r="A3697" s="327" t="s">
        <v>7622</v>
      </c>
      <c r="B3697" s="301" t="s">
        <v>7623</v>
      </c>
      <c r="C3697" s="302" t="s">
        <v>212</v>
      </c>
      <c r="D3697" s="307">
        <v>13649.08</v>
      </c>
      <c r="E3697" s="307"/>
      <c r="F3697" s="307"/>
      <c r="G3697" s="307"/>
      <c r="H3697" s="308">
        <v>365</v>
      </c>
    </row>
    <row r="3698" spans="1:8" x14ac:dyDescent="0.2">
      <c r="A3698" s="327" t="s">
        <v>7624</v>
      </c>
      <c r="B3698" s="301" t="s">
        <v>7625</v>
      </c>
      <c r="C3698" s="302" t="s">
        <v>212</v>
      </c>
      <c r="D3698" s="307">
        <v>8284.0400000000009</v>
      </c>
      <c r="E3698" s="307"/>
      <c r="F3698" s="307"/>
      <c r="G3698" s="307"/>
      <c r="H3698" s="308">
        <v>222</v>
      </c>
    </row>
    <row r="3699" spans="1:8" x14ac:dyDescent="0.2">
      <c r="A3699" s="327" t="s">
        <v>7626</v>
      </c>
      <c r="B3699" s="301" t="s">
        <v>7627</v>
      </c>
      <c r="C3699" s="302" t="s">
        <v>212</v>
      </c>
      <c r="D3699" s="307">
        <v>10804.75</v>
      </c>
      <c r="E3699" s="307"/>
      <c r="F3699" s="307"/>
      <c r="G3699" s="307"/>
      <c r="H3699" s="308">
        <v>288</v>
      </c>
    </row>
    <row r="3700" spans="1:8" x14ac:dyDescent="0.2">
      <c r="A3700" s="327" t="s">
        <v>7628</v>
      </c>
      <c r="B3700" s="301" t="s">
        <v>7629</v>
      </c>
      <c r="C3700" s="302" t="s">
        <v>212</v>
      </c>
      <c r="D3700" s="307">
        <v>13649.08</v>
      </c>
      <c r="E3700" s="307"/>
      <c r="F3700" s="307"/>
      <c r="G3700" s="307"/>
      <c r="H3700" s="308">
        <v>365</v>
      </c>
    </row>
    <row r="3701" spans="1:8" x14ac:dyDescent="0.2">
      <c r="A3701" s="327" t="s">
        <v>7630</v>
      </c>
      <c r="B3701" s="301" t="s">
        <v>7631</v>
      </c>
      <c r="C3701" s="302" t="s">
        <v>212</v>
      </c>
      <c r="D3701" s="307">
        <v>7451.35</v>
      </c>
      <c r="E3701" s="307"/>
      <c r="F3701" s="307"/>
      <c r="G3701" s="307"/>
      <c r="H3701" s="308">
        <v>200</v>
      </c>
    </row>
    <row r="3702" spans="1:8" x14ac:dyDescent="0.2">
      <c r="A3702" s="327" t="s">
        <v>7632</v>
      </c>
      <c r="B3702" s="301" t="s">
        <v>7633</v>
      </c>
      <c r="C3702" s="302" t="s">
        <v>212</v>
      </c>
      <c r="D3702" s="307">
        <v>3439.39</v>
      </c>
      <c r="E3702" s="307"/>
      <c r="F3702" s="307"/>
      <c r="G3702" s="307"/>
      <c r="H3702" s="308">
        <v>90</v>
      </c>
    </row>
    <row r="3703" spans="1:8" x14ac:dyDescent="0.2">
      <c r="A3703" s="327" t="s">
        <v>7634</v>
      </c>
      <c r="B3703" s="301" t="s">
        <v>7635</v>
      </c>
      <c r="C3703" s="302" t="s">
        <v>212</v>
      </c>
      <c r="D3703" s="307">
        <v>5172.66</v>
      </c>
      <c r="E3703" s="307"/>
      <c r="F3703" s="307"/>
      <c r="G3703" s="307"/>
      <c r="H3703" s="308">
        <v>135</v>
      </c>
    </row>
    <row r="3704" spans="1:8" x14ac:dyDescent="0.2">
      <c r="A3704" s="327" t="s">
        <v>7636</v>
      </c>
      <c r="B3704" s="301" t="s">
        <v>7637</v>
      </c>
      <c r="C3704" s="302" t="s">
        <v>212</v>
      </c>
      <c r="D3704" s="307">
        <v>3084.1400000000003</v>
      </c>
      <c r="E3704" s="307"/>
      <c r="F3704" s="307"/>
      <c r="G3704" s="307"/>
      <c r="H3704" s="308">
        <v>81</v>
      </c>
    </row>
    <row r="3705" spans="1:8" x14ac:dyDescent="0.2">
      <c r="A3705" s="327" t="s">
        <v>7638</v>
      </c>
      <c r="B3705" s="301" t="s">
        <v>7639</v>
      </c>
      <c r="C3705" s="302" t="s">
        <v>212</v>
      </c>
      <c r="D3705" s="307">
        <v>4063.9</v>
      </c>
      <c r="E3705" s="307"/>
      <c r="F3705" s="307"/>
      <c r="G3705" s="307"/>
      <c r="H3705" s="308">
        <v>106</v>
      </c>
    </row>
    <row r="3706" spans="1:8" x14ac:dyDescent="0.2">
      <c r="A3706" s="327" t="s">
        <v>7640</v>
      </c>
      <c r="B3706" s="301" t="s">
        <v>7641</v>
      </c>
      <c r="C3706" s="302" t="s">
        <v>212</v>
      </c>
      <c r="D3706" s="307">
        <v>5172.66</v>
      </c>
      <c r="E3706" s="307"/>
      <c r="F3706" s="307"/>
      <c r="G3706" s="307"/>
      <c r="H3706" s="308">
        <v>135</v>
      </c>
    </row>
    <row r="3707" spans="1:8" x14ac:dyDescent="0.2">
      <c r="A3707" s="327" t="s">
        <v>7642</v>
      </c>
      <c r="B3707" s="301" t="s">
        <v>7643</v>
      </c>
      <c r="C3707" s="302" t="s">
        <v>212</v>
      </c>
      <c r="D3707" s="307">
        <v>2785.46</v>
      </c>
      <c r="E3707" s="307"/>
      <c r="F3707" s="307"/>
      <c r="G3707" s="307"/>
      <c r="H3707" s="308">
        <v>73</v>
      </c>
    </row>
    <row r="3708" spans="1:8" x14ac:dyDescent="0.2">
      <c r="A3708" s="327" t="s">
        <v>7644</v>
      </c>
      <c r="B3708" s="301" t="s">
        <v>7645</v>
      </c>
      <c r="C3708" s="302" t="s">
        <v>212</v>
      </c>
      <c r="D3708" s="307">
        <v>5763.33</v>
      </c>
      <c r="E3708" s="307"/>
      <c r="F3708" s="307"/>
      <c r="G3708" s="307"/>
      <c r="H3708" s="308">
        <v>156</v>
      </c>
    </row>
    <row r="3709" spans="1:8" x14ac:dyDescent="0.2">
      <c r="A3709" s="327" t="s">
        <v>7646</v>
      </c>
      <c r="B3709" s="301" t="s">
        <v>7647</v>
      </c>
      <c r="C3709" s="302" t="s">
        <v>212</v>
      </c>
      <c r="D3709" s="307">
        <v>1525.1200000000001</v>
      </c>
      <c r="E3709" s="307"/>
      <c r="F3709" s="307"/>
      <c r="G3709" s="307"/>
      <c r="H3709" s="308">
        <v>41</v>
      </c>
    </row>
    <row r="3710" spans="1:8" x14ac:dyDescent="0.2">
      <c r="A3710" s="327" t="s">
        <v>7648</v>
      </c>
      <c r="B3710" s="301" t="s">
        <v>7649</v>
      </c>
      <c r="C3710" s="302" t="s">
        <v>212</v>
      </c>
      <c r="D3710" s="307">
        <v>6804.11</v>
      </c>
      <c r="E3710" s="307"/>
      <c r="F3710" s="307"/>
      <c r="G3710" s="307"/>
      <c r="H3710" s="308">
        <v>178</v>
      </c>
    </row>
    <row r="3711" spans="1:8" x14ac:dyDescent="0.2">
      <c r="A3711" s="327" t="s">
        <v>7650</v>
      </c>
      <c r="B3711" s="301" t="s">
        <v>7651</v>
      </c>
      <c r="C3711" s="302" t="s">
        <v>212</v>
      </c>
      <c r="D3711" s="307">
        <v>10157.51</v>
      </c>
      <c r="E3711" s="307"/>
      <c r="F3711" s="307"/>
      <c r="G3711" s="307"/>
      <c r="H3711" s="308">
        <v>266</v>
      </c>
    </row>
    <row r="3712" spans="1:8" x14ac:dyDescent="0.2">
      <c r="A3712" s="327" t="s">
        <v>7652</v>
      </c>
      <c r="B3712" s="301" t="s">
        <v>7653</v>
      </c>
      <c r="C3712" s="302" t="s">
        <v>212</v>
      </c>
      <c r="D3712" s="307">
        <v>5439.71</v>
      </c>
      <c r="E3712" s="307"/>
      <c r="F3712" s="307"/>
      <c r="G3712" s="307"/>
      <c r="H3712" s="308">
        <v>145</v>
      </c>
    </row>
    <row r="3713" spans="1:8" x14ac:dyDescent="0.2">
      <c r="A3713" s="327" t="s">
        <v>7654</v>
      </c>
      <c r="B3713" s="301" t="s">
        <v>7655</v>
      </c>
      <c r="C3713" s="302" t="s">
        <v>212</v>
      </c>
      <c r="D3713" s="307">
        <v>5439.71</v>
      </c>
      <c r="E3713" s="307"/>
      <c r="F3713" s="307"/>
      <c r="G3713" s="307"/>
      <c r="H3713" s="308">
        <v>145</v>
      </c>
    </row>
    <row r="3714" spans="1:8" x14ac:dyDescent="0.2">
      <c r="A3714" s="327" t="s">
        <v>7656</v>
      </c>
      <c r="B3714" s="301" t="s">
        <v>7657</v>
      </c>
      <c r="C3714" s="302" t="s">
        <v>212</v>
      </c>
      <c r="D3714" s="307">
        <v>2409.9300000000003</v>
      </c>
      <c r="E3714" s="307"/>
      <c r="F3714" s="307"/>
      <c r="G3714" s="307"/>
      <c r="H3714" s="308">
        <v>68</v>
      </c>
    </row>
    <row r="3715" spans="1:8" x14ac:dyDescent="0.2">
      <c r="A3715" s="327" t="s">
        <v>7658</v>
      </c>
      <c r="B3715" s="301" t="s">
        <v>7659</v>
      </c>
      <c r="C3715" s="302" t="s">
        <v>212</v>
      </c>
      <c r="D3715" s="307">
        <v>2409.9300000000003</v>
      </c>
      <c r="E3715" s="307"/>
      <c r="F3715" s="307"/>
      <c r="G3715" s="307"/>
      <c r="H3715" s="308">
        <v>68</v>
      </c>
    </row>
    <row r="3716" spans="1:8" x14ac:dyDescent="0.2">
      <c r="A3716" s="327" t="s">
        <v>7660</v>
      </c>
      <c r="B3716" s="301" t="s">
        <v>7661</v>
      </c>
      <c r="C3716" s="302" t="s">
        <v>212</v>
      </c>
      <c r="D3716" s="307">
        <v>2409.9300000000003</v>
      </c>
      <c r="E3716" s="307"/>
      <c r="F3716" s="307"/>
      <c r="G3716" s="307"/>
      <c r="H3716" s="308">
        <v>68</v>
      </c>
    </row>
    <row r="3717" spans="1:8" x14ac:dyDescent="0.2">
      <c r="A3717" s="327" t="s">
        <v>7662</v>
      </c>
      <c r="B3717" s="301" t="s">
        <v>7663</v>
      </c>
      <c r="C3717" s="302" t="s">
        <v>212</v>
      </c>
      <c r="D3717" s="307">
        <v>4086.63</v>
      </c>
      <c r="E3717" s="307"/>
      <c r="F3717" s="307"/>
      <c r="G3717" s="307"/>
      <c r="H3717" s="308">
        <v>112</v>
      </c>
    </row>
    <row r="3718" spans="1:8" x14ac:dyDescent="0.2">
      <c r="A3718" s="327" t="s">
        <v>7664</v>
      </c>
      <c r="B3718" s="301" t="s">
        <v>7665</v>
      </c>
      <c r="C3718" s="302" t="s">
        <v>212</v>
      </c>
      <c r="D3718" s="307">
        <v>1525.1200000000001</v>
      </c>
      <c r="E3718" s="307"/>
      <c r="F3718" s="307"/>
      <c r="G3718" s="307"/>
      <c r="H3718" s="308">
        <v>41</v>
      </c>
    </row>
    <row r="3719" spans="1:8" x14ac:dyDescent="0.2">
      <c r="A3719" s="327" t="s">
        <v>7666</v>
      </c>
      <c r="B3719" s="301" t="s">
        <v>7667</v>
      </c>
      <c r="C3719" s="302" t="s">
        <v>212</v>
      </c>
      <c r="D3719" s="307">
        <v>6804.11</v>
      </c>
      <c r="E3719" s="307"/>
      <c r="F3719" s="307"/>
      <c r="G3719" s="307"/>
      <c r="H3719" s="308">
        <v>178</v>
      </c>
    </row>
    <row r="3720" spans="1:8" x14ac:dyDescent="0.2">
      <c r="A3720" s="327" t="s">
        <v>7668</v>
      </c>
      <c r="B3720" s="301" t="s">
        <v>7669</v>
      </c>
      <c r="C3720" s="302" t="s">
        <v>212</v>
      </c>
      <c r="D3720" s="307">
        <v>10157.51</v>
      </c>
      <c r="E3720" s="307"/>
      <c r="F3720" s="307"/>
      <c r="G3720" s="307"/>
      <c r="H3720" s="308">
        <v>266</v>
      </c>
    </row>
    <row r="3721" spans="1:8" x14ac:dyDescent="0.2">
      <c r="A3721" s="327" t="s">
        <v>7670</v>
      </c>
      <c r="B3721" s="301" t="s">
        <v>7671</v>
      </c>
      <c r="C3721" s="302" t="s">
        <v>212</v>
      </c>
      <c r="D3721" s="307">
        <v>5439.71</v>
      </c>
      <c r="E3721" s="307"/>
      <c r="F3721" s="307"/>
      <c r="G3721" s="307"/>
      <c r="H3721" s="308">
        <v>145</v>
      </c>
    </row>
    <row r="3722" spans="1:8" x14ac:dyDescent="0.2">
      <c r="A3722" s="327" t="s">
        <v>7672</v>
      </c>
      <c r="B3722" s="301" t="s">
        <v>7673</v>
      </c>
      <c r="C3722" s="302" t="s">
        <v>212</v>
      </c>
      <c r="D3722" s="307">
        <v>5439.71</v>
      </c>
      <c r="E3722" s="307"/>
      <c r="F3722" s="307"/>
      <c r="G3722" s="307"/>
      <c r="H3722" s="308">
        <v>145</v>
      </c>
    </row>
    <row r="3723" spans="1:8" x14ac:dyDescent="0.2">
      <c r="A3723" s="327" t="s">
        <v>7674</v>
      </c>
      <c r="B3723" s="301" t="s">
        <v>7675</v>
      </c>
      <c r="C3723" s="302" t="s">
        <v>212</v>
      </c>
      <c r="D3723" s="307">
        <v>2409.9300000000003</v>
      </c>
      <c r="E3723" s="307"/>
      <c r="F3723" s="307"/>
      <c r="G3723" s="307"/>
      <c r="H3723" s="308">
        <v>68</v>
      </c>
    </row>
    <row r="3724" spans="1:8" x14ac:dyDescent="0.2">
      <c r="A3724" s="327" t="s">
        <v>7676</v>
      </c>
      <c r="B3724" s="301" t="s">
        <v>7677</v>
      </c>
      <c r="C3724" s="302" t="s">
        <v>212</v>
      </c>
      <c r="D3724" s="307">
        <v>2409.9300000000003</v>
      </c>
      <c r="E3724" s="307"/>
      <c r="F3724" s="307"/>
      <c r="G3724" s="307"/>
      <c r="H3724" s="308">
        <v>68</v>
      </c>
    </row>
    <row r="3725" spans="1:8" x14ac:dyDescent="0.2">
      <c r="A3725" s="327" t="s">
        <v>7678</v>
      </c>
      <c r="B3725" s="301" t="s">
        <v>7679</v>
      </c>
      <c r="C3725" s="302" t="s">
        <v>212</v>
      </c>
      <c r="D3725" s="307">
        <v>2409.9300000000003</v>
      </c>
      <c r="E3725" s="307"/>
      <c r="F3725" s="307"/>
      <c r="G3725" s="307"/>
      <c r="H3725" s="308">
        <v>68</v>
      </c>
    </row>
    <row r="3726" spans="1:8" x14ac:dyDescent="0.2">
      <c r="A3726" s="327" t="s">
        <v>7680</v>
      </c>
      <c r="B3726" s="301" t="s">
        <v>7681</v>
      </c>
      <c r="C3726" s="302" t="s">
        <v>212</v>
      </c>
      <c r="D3726" s="303"/>
      <c r="E3726" s="303"/>
      <c r="F3726" s="303"/>
      <c r="G3726" s="303"/>
      <c r="H3726" s="304" t="s">
        <v>7305</v>
      </c>
    </row>
    <row r="3727" spans="1:8" ht="22.5" x14ac:dyDescent="0.2">
      <c r="A3727" s="297" t="s">
        <v>7682</v>
      </c>
      <c r="B3727" s="297" t="s">
        <v>7683</v>
      </c>
      <c r="C3727" s="298" t="s">
        <v>212</v>
      </c>
      <c r="D3727" s="299"/>
      <c r="E3727" s="299"/>
      <c r="F3727" s="299"/>
      <c r="G3727" s="299"/>
      <c r="H3727" s="300"/>
    </row>
    <row r="3728" spans="1:8" x14ac:dyDescent="0.2">
      <c r="A3728" s="327" t="s">
        <v>7684</v>
      </c>
      <c r="B3728" s="301" t="s">
        <v>7685</v>
      </c>
      <c r="C3728" s="302" t="s">
        <v>212</v>
      </c>
      <c r="D3728" s="307">
        <v>2271.7600000000002</v>
      </c>
      <c r="E3728" s="307"/>
      <c r="F3728" s="307"/>
      <c r="G3728" s="307"/>
      <c r="H3728" s="308">
        <v>57</v>
      </c>
    </row>
    <row r="3729" spans="1:8" x14ac:dyDescent="0.2">
      <c r="A3729" s="327" t="s">
        <v>7686</v>
      </c>
      <c r="B3729" s="301" t="s">
        <v>7687</v>
      </c>
      <c r="C3729" s="302" t="s">
        <v>212</v>
      </c>
      <c r="D3729" s="333"/>
      <c r="E3729" s="333"/>
      <c r="F3729" s="333"/>
      <c r="G3729" s="333"/>
      <c r="H3729" s="334" t="s">
        <v>7305</v>
      </c>
    </row>
    <row r="3730" spans="1:8" x14ac:dyDescent="0.2">
      <c r="A3730" s="297" t="s">
        <v>7688</v>
      </c>
      <c r="B3730" s="297" t="s">
        <v>7689</v>
      </c>
      <c r="C3730" s="298" t="s">
        <v>212</v>
      </c>
      <c r="D3730" s="299"/>
      <c r="E3730" s="299"/>
      <c r="F3730" s="299"/>
      <c r="G3730" s="299"/>
      <c r="H3730" s="300"/>
    </row>
    <row r="3731" spans="1:8" x14ac:dyDescent="0.2">
      <c r="A3731" s="301" t="s">
        <v>7690</v>
      </c>
      <c r="B3731" s="301" t="s">
        <v>7691</v>
      </c>
      <c r="C3731" s="302" t="s">
        <v>212</v>
      </c>
      <c r="D3731" s="307">
        <v>5901.5</v>
      </c>
      <c r="E3731" s="307"/>
      <c r="F3731" s="307"/>
      <c r="G3731" s="307"/>
      <c r="H3731" s="308">
        <v>167</v>
      </c>
    </row>
    <row r="3732" spans="1:8" x14ac:dyDescent="0.2">
      <c r="A3732" s="301" t="s">
        <v>7692</v>
      </c>
      <c r="B3732" s="301" t="s">
        <v>7693</v>
      </c>
      <c r="C3732" s="302" t="s">
        <v>212</v>
      </c>
      <c r="D3732" s="307">
        <v>8225.44</v>
      </c>
      <c r="E3732" s="307"/>
      <c r="F3732" s="307"/>
      <c r="G3732" s="307"/>
      <c r="H3732" s="308">
        <v>233</v>
      </c>
    </row>
    <row r="3733" spans="1:8" x14ac:dyDescent="0.2">
      <c r="A3733" s="301" t="s">
        <v>7694</v>
      </c>
      <c r="B3733" s="301" t="s">
        <v>7695</v>
      </c>
      <c r="C3733" s="302" t="s">
        <v>212</v>
      </c>
      <c r="D3733" s="307">
        <v>4733.87</v>
      </c>
      <c r="E3733" s="307"/>
      <c r="F3733" s="307"/>
      <c r="G3733" s="307"/>
      <c r="H3733" s="308">
        <v>134</v>
      </c>
    </row>
    <row r="3734" spans="1:8" x14ac:dyDescent="0.2">
      <c r="A3734" s="301" t="s">
        <v>7696</v>
      </c>
      <c r="B3734" s="301" t="s">
        <v>7697</v>
      </c>
      <c r="C3734" s="302" t="s">
        <v>212</v>
      </c>
      <c r="D3734" s="307">
        <v>7012.5599999999995</v>
      </c>
      <c r="E3734" s="307"/>
      <c r="F3734" s="307"/>
      <c r="G3734" s="307"/>
      <c r="H3734" s="308">
        <v>199</v>
      </c>
    </row>
    <row r="3735" spans="1:8" x14ac:dyDescent="0.2">
      <c r="A3735" s="301" t="s">
        <v>7698</v>
      </c>
      <c r="B3735" s="301" t="s">
        <v>7699</v>
      </c>
      <c r="C3735" s="302" t="s">
        <v>212</v>
      </c>
      <c r="D3735" s="307">
        <v>8786.630000000001</v>
      </c>
      <c r="E3735" s="307"/>
      <c r="F3735" s="307"/>
      <c r="G3735" s="307"/>
      <c r="H3735" s="308">
        <v>249</v>
      </c>
    </row>
    <row r="3736" spans="1:8" x14ac:dyDescent="0.2">
      <c r="A3736" s="301" t="s">
        <v>7700</v>
      </c>
      <c r="B3736" s="301" t="s">
        <v>7701</v>
      </c>
      <c r="C3736" s="302" t="s">
        <v>212</v>
      </c>
      <c r="D3736" s="307">
        <v>5901.5</v>
      </c>
      <c r="E3736" s="307"/>
      <c r="F3736" s="307"/>
      <c r="G3736" s="307"/>
      <c r="H3736" s="308">
        <v>167</v>
      </c>
    </row>
    <row r="3737" spans="1:8" x14ac:dyDescent="0.2">
      <c r="A3737" s="301" t="s">
        <v>7702</v>
      </c>
      <c r="B3737" s="301" t="s">
        <v>7703</v>
      </c>
      <c r="C3737" s="302" t="s">
        <v>212</v>
      </c>
      <c r="D3737" s="307">
        <v>2941.7</v>
      </c>
      <c r="E3737" s="307"/>
      <c r="F3737" s="307"/>
      <c r="G3737" s="307"/>
      <c r="H3737" s="308">
        <v>83</v>
      </c>
    </row>
    <row r="3738" spans="1:8" x14ac:dyDescent="0.2">
      <c r="A3738" s="301" t="s">
        <v>7704</v>
      </c>
      <c r="B3738" s="301" t="s">
        <v>7705</v>
      </c>
      <c r="C3738" s="302" t="s">
        <v>212</v>
      </c>
      <c r="D3738" s="307">
        <v>4127.43</v>
      </c>
      <c r="E3738" s="307"/>
      <c r="F3738" s="307"/>
      <c r="G3738" s="307"/>
      <c r="H3738" s="308">
        <v>117</v>
      </c>
    </row>
    <row r="3739" spans="1:8" x14ac:dyDescent="0.2">
      <c r="A3739" s="301" t="s">
        <v>7706</v>
      </c>
      <c r="B3739" s="301" t="s">
        <v>7707</v>
      </c>
      <c r="C3739" s="302" t="s">
        <v>212</v>
      </c>
      <c r="D3739" s="307">
        <v>2353.36</v>
      </c>
      <c r="E3739" s="307"/>
      <c r="F3739" s="307"/>
      <c r="G3739" s="307"/>
      <c r="H3739" s="308">
        <v>67</v>
      </c>
    </row>
    <row r="3740" spans="1:8" x14ac:dyDescent="0.2">
      <c r="A3740" s="301" t="s">
        <v>7708</v>
      </c>
      <c r="B3740" s="301" t="s">
        <v>7709</v>
      </c>
      <c r="C3740" s="302" t="s">
        <v>212</v>
      </c>
      <c r="D3740" s="307">
        <v>3491.5699999999997</v>
      </c>
      <c r="E3740" s="307"/>
      <c r="F3740" s="307"/>
      <c r="G3740" s="307"/>
      <c r="H3740" s="308">
        <v>99</v>
      </c>
    </row>
    <row r="3741" spans="1:8" x14ac:dyDescent="0.2">
      <c r="A3741" s="301" t="s">
        <v>7710</v>
      </c>
      <c r="B3741" s="301" t="s">
        <v>7711</v>
      </c>
      <c r="C3741" s="302" t="s">
        <v>212</v>
      </c>
      <c r="D3741" s="307">
        <v>4365.0300000000007</v>
      </c>
      <c r="E3741" s="307"/>
      <c r="F3741" s="307"/>
      <c r="G3741" s="307"/>
      <c r="H3741" s="308">
        <v>124</v>
      </c>
    </row>
    <row r="3742" spans="1:8" x14ac:dyDescent="0.2">
      <c r="A3742" s="301" t="s">
        <v>7712</v>
      </c>
      <c r="B3742" s="301" t="s">
        <v>7713</v>
      </c>
      <c r="C3742" s="302" t="s">
        <v>212</v>
      </c>
      <c r="D3742" s="307">
        <v>2941.7</v>
      </c>
      <c r="E3742" s="307"/>
      <c r="F3742" s="307"/>
      <c r="G3742" s="307"/>
      <c r="H3742" s="308">
        <v>83</v>
      </c>
    </row>
    <row r="3743" spans="1:8" x14ac:dyDescent="0.2">
      <c r="A3743" s="301" t="s">
        <v>7714</v>
      </c>
      <c r="B3743" s="301" t="s">
        <v>7715</v>
      </c>
      <c r="C3743" s="302" t="s">
        <v>212</v>
      </c>
      <c r="D3743" s="307">
        <v>5204.5599999999995</v>
      </c>
      <c r="E3743" s="307"/>
      <c r="F3743" s="307"/>
      <c r="G3743" s="307"/>
      <c r="H3743" s="308">
        <v>148</v>
      </c>
    </row>
    <row r="3744" spans="1:8" x14ac:dyDescent="0.2">
      <c r="A3744" s="301" t="s">
        <v>7716</v>
      </c>
      <c r="B3744" s="301" t="s">
        <v>7717</v>
      </c>
      <c r="C3744" s="302" t="s">
        <v>212</v>
      </c>
      <c r="D3744" s="307">
        <v>1527.3899999999999</v>
      </c>
      <c r="E3744" s="307"/>
      <c r="F3744" s="307"/>
      <c r="G3744" s="307"/>
      <c r="H3744" s="308">
        <v>42</v>
      </c>
    </row>
    <row r="3745" spans="1:8" x14ac:dyDescent="0.2">
      <c r="A3745" s="301" t="s">
        <v>7718</v>
      </c>
      <c r="B3745" s="301" t="s">
        <v>7719</v>
      </c>
      <c r="C3745" s="302" t="s">
        <v>212</v>
      </c>
      <c r="D3745" s="307">
        <v>3566.24</v>
      </c>
      <c r="E3745" s="307"/>
      <c r="F3745" s="307"/>
      <c r="G3745" s="307"/>
      <c r="H3745" s="308">
        <v>101</v>
      </c>
    </row>
    <row r="3746" spans="1:8" x14ac:dyDescent="0.2">
      <c r="A3746" s="301" t="s">
        <v>7720</v>
      </c>
      <c r="B3746" s="301" t="s">
        <v>7721</v>
      </c>
      <c r="C3746" s="302" t="s">
        <v>212</v>
      </c>
      <c r="D3746" s="307">
        <v>5283.74</v>
      </c>
      <c r="E3746" s="307"/>
      <c r="F3746" s="307"/>
      <c r="G3746" s="307"/>
      <c r="H3746" s="308">
        <v>150</v>
      </c>
    </row>
    <row r="3747" spans="1:8" x14ac:dyDescent="0.2">
      <c r="A3747" s="301" t="s">
        <v>7722</v>
      </c>
      <c r="B3747" s="301" t="s">
        <v>7723</v>
      </c>
      <c r="C3747" s="302" t="s">
        <v>212</v>
      </c>
      <c r="D3747" s="307">
        <v>3566.24</v>
      </c>
      <c r="E3747" s="307"/>
      <c r="F3747" s="307"/>
      <c r="G3747" s="307"/>
      <c r="H3747" s="308">
        <v>101</v>
      </c>
    </row>
    <row r="3748" spans="1:8" x14ac:dyDescent="0.2">
      <c r="A3748" s="301" t="s">
        <v>7724</v>
      </c>
      <c r="B3748" s="301" t="s">
        <v>7725</v>
      </c>
      <c r="C3748" s="302" t="s">
        <v>212</v>
      </c>
      <c r="D3748" s="307">
        <v>2514.02</v>
      </c>
      <c r="E3748" s="307"/>
      <c r="F3748" s="307"/>
      <c r="G3748" s="307"/>
      <c r="H3748" s="308">
        <v>71</v>
      </c>
    </row>
    <row r="3749" spans="1:8" x14ac:dyDescent="0.2">
      <c r="A3749" s="301" t="s">
        <v>7726</v>
      </c>
      <c r="B3749" s="301" t="s">
        <v>7727</v>
      </c>
      <c r="C3749" s="302" t="s">
        <v>212</v>
      </c>
      <c r="D3749" s="307">
        <v>1717.5</v>
      </c>
      <c r="E3749" s="307"/>
      <c r="F3749" s="307"/>
      <c r="G3749" s="307"/>
      <c r="H3749" s="308">
        <v>49</v>
      </c>
    </row>
    <row r="3750" spans="1:8" x14ac:dyDescent="0.2">
      <c r="A3750" s="301" t="s">
        <v>7728</v>
      </c>
      <c r="B3750" s="301" t="s">
        <v>7729</v>
      </c>
      <c r="C3750" s="302" t="s">
        <v>212</v>
      </c>
      <c r="D3750" s="307">
        <v>2590.96</v>
      </c>
      <c r="E3750" s="307"/>
      <c r="F3750" s="307"/>
      <c r="G3750" s="307"/>
      <c r="H3750" s="308">
        <v>74</v>
      </c>
    </row>
    <row r="3751" spans="1:8" x14ac:dyDescent="0.2">
      <c r="A3751" s="301" t="s">
        <v>7730</v>
      </c>
      <c r="B3751" s="301" t="s">
        <v>7731</v>
      </c>
      <c r="C3751" s="302" t="s">
        <v>212</v>
      </c>
      <c r="D3751" s="307">
        <v>1717.5</v>
      </c>
      <c r="E3751" s="307"/>
      <c r="F3751" s="307"/>
      <c r="G3751" s="307"/>
      <c r="H3751" s="308">
        <v>49</v>
      </c>
    </row>
    <row r="3752" spans="1:8" x14ac:dyDescent="0.2">
      <c r="A3752" s="301" t="s">
        <v>7732</v>
      </c>
      <c r="B3752" s="301" t="s">
        <v>7733</v>
      </c>
      <c r="C3752" s="302" t="s">
        <v>212</v>
      </c>
      <c r="D3752" s="307">
        <v>2896.48</v>
      </c>
      <c r="E3752" s="307"/>
      <c r="F3752" s="307"/>
      <c r="G3752" s="307"/>
      <c r="H3752" s="308">
        <v>84</v>
      </c>
    </row>
    <row r="3753" spans="1:8" x14ac:dyDescent="0.2">
      <c r="A3753" s="301" t="s">
        <v>7734</v>
      </c>
      <c r="B3753" s="301" t="s">
        <v>7735</v>
      </c>
      <c r="C3753" s="302" t="s">
        <v>212</v>
      </c>
      <c r="D3753" s="307">
        <v>1154.04</v>
      </c>
      <c r="E3753" s="307"/>
      <c r="F3753" s="307"/>
      <c r="G3753" s="307"/>
      <c r="H3753" s="308">
        <v>32</v>
      </c>
    </row>
    <row r="3754" spans="1:8" x14ac:dyDescent="0.2">
      <c r="A3754" s="301" t="s">
        <v>7736</v>
      </c>
      <c r="B3754" s="301" t="s">
        <v>7737</v>
      </c>
      <c r="C3754" s="302" t="s">
        <v>212</v>
      </c>
      <c r="D3754" s="307">
        <v>3509.67</v>
      </c>
      <c r="E3754" s="307"/>
      <c r="F3754" s="307"/>
      <c r="G3754" s="307"/>
      <c r="H3754" s="308">
        <v>100</v>
      </c>
    </row>
    <row r="3755" spans="1:8" x14ac:dyDescent="0.2">
      <c r="A3755" s="301" t="s">
        <v>7738</v>
      </c>
      <c r="B3755" s="301" t="s">
        <v>7739</v>
      </c>
      <c r="C3755" s="302" t="s">
        <v>212</v>
      </c>
      <c r="D3755" s="307">
        <v>5227.17</v>
      </c>
      <c r="E3755" s="307"/>
      <c r="F3755" s="307"/>
      <c r="G3755" s="307"/>
      <c r="H3755" s="308">
        <v>149</v>
      </c>
    </row>
    <row r="3756" spans="1:8" x14ac:dyDescent="0.2">
      <c r="A3756" s="301" t="s">
        <v>7740</v>
      </c>
      <c r="B3756" s="301" t="s">
        <v>7741</v>
      </c>
      <c r="C3756" s="302" t="s">
        <v>212</v>
      </c>
      <c r="D3756" s="307">
        <v>3509.67</v>
      </c>
      <c r="E3756" s="307"/>
      <c r="F3756" s="307"/>
      <c r="G3756" s="307"/>
      <c r="H3756" s="308">
        <v>100</v>
      </c>
    </row>
    <row r="3757" spans="1:8" x14ac:dyDescent="0.2">
      <c r="A3757" s="301" t="s">
        <v>7742</v>
      </c>
      <c r="B3757" s="330" t="s">
        <v>7743</v>
      </c>
      <c r="C3757" s="328" t="s">
        <v>212</v>
      </c>
      <c r="D3757" s="307">
        <v>2457.4499999999998</v>
      </c>
      <c r="E3757" s="307"/>
      <c r="F3757" s="307"/>
      <c r="G3757" s="307"/>
      <c r="H3757" s="308">
        <v>70</v>
      </c>
    </row>
    <row r="3758" spans="1:8" x14ac:dyDescent="0.2">
      <c r="A3758" s="301" t="s">
        <v>7744</v>
      </c>
      <c r="B3758" s="301" t="s">
        <v>7745</v>
      </c>
      <c r="C3758" s="302" t="s">
        <v>212</v>
      </c>
      <c r="D3758" s="307">
        <v>1717.5</v>
      </c>
      <c r="E3758" s="307"/>
      <c r="F3758" s="307"/>
      <c r="G3758" s="307"/>
      <c r="H3758" s="308">
        <v>49</v>
      </c>
    </row>
    <row r="3759" spans="1:8" x14ac:dyDescent="0.2">
      <c r="A3759" s="301" t="s">
        <v>7746</v>
      </c>
      <c r="B3759" s="301" t="s">
        <v>7747</v>
      </c>
      <c r="C3759" s="302" t="s">
        <v>212</v>
      </c>
      <c r="D3759" s="307">
        <v>2590.96</v>
      </c>
      <c r="E3759" s="307"/>
      <c r="F3759" s="307"/>
      <c r="G3759" s="307"/>
      <c r="H3759" s="308">
        <v>74</v>
      </c>
    </row>
    <row r="3760" spans="1:8" x14ac:dyDescent="0.2">
      <c r="A3760" s="301" t="s">
        <v>7748</v>
      </c>
      <c r="B3760" s="301" t="s">
        <v>7749</v>
      </c>
      <c r="C3760" s="302" t="s">
        <v>212</v>
      </c>
      <c r="D3760" s="307">
        <v>1717.5</v>
      </c>
      <c r="E3760" s="307"/>
      <c r="F3760" s="307"/>
      <c r="G3760" s="307"/>
      <c r="H3760" s="308">
        <v>49</v>
      </c>
    </row>
    <row r="3761" spans="1:8" x14ac:dyDescent="0.2">
      <c r="A3761" s="301" t="s">
        <v>7750</v>
      </c>
      <c r="B3761" s="301" t="s">
        <v>7751</v>
      </c>
      <c r="C3761" s="302" t="s">
        <v>212</v>
      </c>
      <c r="D3761" s="307"/>
      <c r="E3761" s="307"/>
      <c r="F3761" s="307"/>
      <c r="G3761" s="307"/>
      <c r="H3761" s="308" t="s">
        <v>7305</v>
      </c>
    </row>
    <row r="3762" spans="1:8" ht="22.5" x14ac:dyDescent="0.2">
      <c r="A3762" s="297" t="s">
        <v>7752</v>
      </c>
      <c r="B3762" s="297" t="s">
        <v>7753</v>
      </c>
      <c r="C3762" s="298" t="s">
        <v>212</v>
      </c>
      <c r="D3762" s="299"/>
      <c r="E3762" s="299"/>
      <c r="F3762" s="299"/>
      <c r="G3762" s="299"/>
      <c r="H3762" s="300"/>
    </row>
    <row r="3763" spans="1:8" x14ac:dyDescent="0.2">
      <c r="A3763" s="327" t="s">
        <v>7754</v>
      </c>
      <c r="B3763" s="301" t="s">
        <v>7755</v>
      </c>
      <c r="C3763" s="302" t="s">
        <v>212</v>
      </c>
      <c r="D3763" s="309">
        <v>7833.5700000000006</v>
      </c>
      <c r="E3763" s="309"/>
      <c r="F3763" s="309"/>
      <c r="G3763" s="309"/>
      <c r="H3763" s="310">
        <v>200</v>
      </c>
    </row>
    <row r="3764" spans="1:8" x14ac:dyDescent="0.2">
      <c r="A3764" s="327" t="s">
        <v>7756</v>
      </c>
      <c r="B3764" s="301" t="s">
        <v>7757</v>
      </c>
      <c r="C3764" s="302" t="s">
        <v>212</v>
      </c>
      <c r="D3764" s="309">
        <v>2086.31</v>
      </c>
      <c r="E3764" s="309"/>
      <c r="F3764" s="309"/>
      <c r="G3764" s="309"/>
      <c r="H3764" s="310">
        <v>57</v>
      </c>
    </row>
    <row r="3765" spans="1:8" x14ac:dyDescent="0.2">
      <c r="A3765" s="327" t="s">
        <v>7758</v>
      </c>
      <c r="B3765" s="301" t="s">
        <v>7759</v>
      </c>
      <c r="C3765" s="302" t="s">
        <v>212</v>
      </c>
      <c r="D3765" s="309">
        <v>7833.5700000000006</v>
      </c>
      <c r="E3765" s="309"/>
      <c r="F3765" s="309"/>
      <c r="G3765" s="309"/>
      <c r="H3765" s="310">
        <v>200</v>
      </c>
    </row>
    <row r="3766" spans="1:8" x14ac:dyDescent="0.2">
      <c r="A3766" s="327" t="s">
        <v>7760</v>
      </c>
      <c r="B3766" s="301" t="s">
        <v>7761</v>
      </c>
      <c r="C3766" s="302" t="s">
        <v>212</v>
      </c>
      <c r="D3766" s="309">
        <v>2086.31</v>
      </c>
      <c r="E3766" s="309"/>
      <c r="F3766" s="309"/>
      <c r="G3766" s="309"/>
      <c r="H3766" s="310">
        <v>57</v>
      </c>
    </row>
    <row r="3767" spans="1:8" x14ac:dyDescent="0.2">
      <c r="A3767" s="327" t="s">
        <v>7762</v>
      </c>
      <c r="B3767" s="301" t="s">
        <v>7763</v>
      </c>
      <c r="C3767" s="302" t="s">
        <v>212</v>
      </c>
      <c r="D3767" s="309">
        <v>6156.87</v>
      </c>
      <c r="E3767" s="309"/>
      <c r="F3767" s="309"/>
      <c r="G3767" s="309"/>
      <c r="H3767" s="310">
        <v>156</v>
      </c>
    </row>
    <row r="3768" spans="1:8" x14ac:dyDescent="0.2">
      <c r="A3768" s="327" t="s">
        <v>7764</v>
      </c>
      <c r="B3768" s="301" t="s">
        <v>7765</v>
      </c>
      <c r="C3768" s="302" t="s">
        <v>212</v>
      </c>
      <c r="D3768" s="307">
        <v>1613.38</v>
      </c>
      <c r="E3768" s="307"/>
      <c r="F3768" s="307"/>
      <c r="G3768" s="307"/>
      <c r="H3768" s="308">
        <v>44</v>
      </c>
    </row>
    <row r="3769" spans="1:8" x14ac:dyDescent="0.2">
      <c r="A3769" s="327" t="s">
        <v>7766</v>
      </c>
      <c r="B3769" s="301" t="s">
        <v>7767</v>
      </c>
      <c r="C3769" s="302" t="s">
        <v>212</v>
      </c>
      <c r="D3769" s="303"/>
      <c r="E3769" s="303"/>
      <c r="F3769" s="303"/>
      <c r="G3769" s="303"/>
      <c r="H3769" s="304" t="s">
        <v>7305</v>
      </c>
    </row>
    <row r="3770" spans="1:8" x14ac:dyDescent="0.2">
      <c r="A3770" s="297" t="s">
        <v>7768</v>
      </c>
      <c r="B3770" s="297" t="s">
        <v>7368</v>
      </c>
      <c r="C3770" s="298" t="s">
        <v>212</v>
      </c>
      <c r="D3770" s="299"/>
      <c r="E3770" s="299"/>
      <c r="F3770" s="299"/>
      <c r="G3770" s="299"/>
      <c r="H3770" s="300"/>
    </row>
    <row r="3771" spans="1:8" ht="56.25" x14ac:dyDescent="0.2">
      <c r="A3771" s="301" t="s">
        <v>7769</v>
      </c>
      <c r="B3771" s="331" t="s">
        <v>7770</v>
      </c>
      <c r="C3771" s="332" t="s">
        <v>212</v>
      </c>
      <c r="D3771" s="303"/>
      <c r="E3771" s="303"/>
      <c r="F3771" s="303"/>
      <c r="G3771" s="303"/>
      <c r="H3771" s="304" t="s">
        <v>7305</v>
      </c>
    </row>
    <row r="3772" spans="1:8" x14ac:dyDescent="0.2">
      <c r="A3772" s="297" t="s">
        <v>7771</v>
      </c>
      <c r="B3772" s="297" t="s">
        <v>7372</v>
      </c>
      <c r="C3772" s="298" t="s">
        <v>212</v>
      </c>
      <c r="D3772" s="299"/>
      <c r="E3772" s="299"/>
      <c r="F3772" s="299"/>
      <c r="G3772" s="299"/>
      <c r="H3772" s="300"/>
    </row>
    <row r="3773" spans="1:8" ht="45" x14ac:dyDescent="0.2">
      <c r="A3773" s="301" t="s">
        <v>7772</v>
      </c>
      <c r="B3773" s="314" t="s">
        <v>7374</v>
      </c>
      <c r="C3773" s="306" t="s">
        <v>212</v>
      </c>
      <c r="D3773" s="303"/>
      <c r="E3773" s="303"/>
      <c r="F3773" s="303"/>
      <c r="G3773" s="303"/>
      <c r="H3773" s="304" t="s">
        <v>7305</v>
      </c>
    </row>
    <row r="3774" spans="1:8" ht="45" x14ac:dyDescent="0.2">
      <c r="A3774" s="301" t="s">
        <v>7773</v>
      </c>
      <c r="B3774" s="314" t="s">
        <v>7462</v>
      </c>
      <c r="C3774" s="306" t="s">
        <v>212</v>
      </c>
      <c r="D3774" s="303"/>
      <c r="E3774" s="303"/>
      <c r="F3774" s="303"/>
      <c r="G3774" s="303"/>
      <c r="H3774" s="304" t="s">
        <v>7305</v>
      </c>
    </row>
    <row r="3775" spans="1:8" x14ac:dyDescent="0.2">
      <c r="A3775" s="301"/>
      <c r="B3775" s="335"/>
      <c r="C3775" s="318" t="s">
        <v>212</v>
      </c>
      <c r="D3775" s="324"/>
      <c r="E3775" s="324"/>
      <c r="F3775" s="324"/>
      <c r="G3775" s="324"/>
      <c r="H3775" s="336"/>
    </row>
    <row r="3776" spans="1:8" x14ac:dyDescent="0.2">
      <c r="A3776" s="293" t="s">
        <v>7774</v>
      </c>
      <c r="B3776" s="293" t="s">
        <v>7775</v>
      </c>
      <c r="C3776" s="294" t="s">
        <v>212</v>
      </c>
      <c r="D3776" s="295"/>
      <c r="E3776" s="295"/>
      <c r="F3776" s="295"/>
      <c r="G3776" s="295"/>
      <c r="H3776" s="296"/>
    </row>
    <row r="3777" spans="1:8" x14ac:dyDescent="0.2">
      <c r="A3777" s="297" t="s">
        <v>7776</v>
      </c>
      <c r="B3777" s="297" t="s">
        <v>7777</v>
      </c>
      <c r="C3777" s="298" t="s">
        <v>212</v>
      </c>
      <c r="D3777" s="299"/>
      <c r="E3777" s="299"/>
      <c r="F3777" s="299"/>
      <c r="G3777" s="299"/>
      <c r="H3777" s="300"/>
    </row>
    <row r="3778" spans="1:8" x14ac:dyDescent="0.2">
      <c r="A3778" s="329" t="s">
        <v>7778</v>
      </c>
      <c r="B3778" s="330" t="s">
        <v>7779</v>
      </c>
      <c r="C3778" s="328" t="s">
        <v>212</v>
      </c>
      <c r="D3778" s="307">
        <v>905.09</v>
      </c>
      <c r="E3778" s="307"/>
      <c r="F3778" s="307"/>
      <c r="G3778" s="307"/>
      <c r="H3778" s="308">
        <v>23</v>
      </c>
    </row>
    <row r="3779" spans="1:8" x14ac:dyDescent="0.2">
      <c r="A3779" s="329" t="s">
        <v>7780</v>
      </c>
      <c r="B3779" s="330" t="s">
        <v>7781</v>
      </c>
      <c r="C3779" s="328" t="s">
        <v>212</v>
      </c>
      <c r="D3779" s="307">
        <v>549.84</v>
      </c>
      <c r="E3779" s="307"/>
      <c r="F3779" s="307"/>
      <c r="G3779" s="307"/>
      <c r="H3779" s="308">
        <v>14</v>
      </c>
    </row>
    <row r="3780" spans="1:8" x14ac:dyDescent="0.2">
      <c r="A3780" s="337" t="s">
        <v>7782</v>
      </c>
      <c r="B3780" s="321" t="s">
        <v>7783</v>
      </c>
      <c r="C3780" s="322" t="s">
        <v>212</v>
      </c>
      <c r="D3780" s="309">
        <v>1156.25</v>
      </c>
      <c r="E3780" s="309"/>
      <c r="F3780" s="309"/>
      <c r="G3780" s="309"/>
      <c r="H3780" s="310">
        <v>29</v>
      </c>
    </row>
    <row r="3781" spans="1:8" x14ac:dyDescent="0.2">
      <c r="A3781" s="337" t="s">
        <v>7784</v>
      </c>
      <c r="B3781" s="321" t="s">
        <v>7785</v>
      </c>
      <c r="C3781" s="322" t="s">
        <v>212</v>
      </c>
      <c r="D3781" s="309">
        <v>681.07999999999993</v>
      </c>
      <c r="E3781" s="309"/>
      <c r="F3781" s="309"/>
      <c r="G3781" s="309"/>
      <c r="H3781" s="310">
        <v>17</v>
      </c>
    </row>
    <row r="3782" spans="1:8" x14ac:dyDescent="0.2">
      <c r="A3782" s="337" t="s">
        <v>7786</v>
      </c>
      <c r="B3782" s="321" t="s">
        <v>7787</v>
      </c>
      <c r="C3782" s="322" t="s">
        <v>212</v>
      </c>
      <c r="D3782" s="309">
        <v>606.41</v>
      </c>
      <c r="E3782" s="309"/>
      <c r="F3782" s="309"/>
      <c r="G3782" s="309"/>
      <c r="H3782" s="310">
        <v>15</v>
      </c>
    </row>
    <row r="3783" spans="1:8" x14ac:dyDescent="0.2">
      <c r="A3783" s="337" t="s">
        <v>7788</v>
      </c>
      <c r="B3783" s="321" t="s">
        <v>7789</v>
      </c>
      <c r="C3783" s="322" t="s">
        <v>212</v>
      </c>
      <c r="D3783" s="309">
        <v>325.83</v>
      </c>
      <c r="E3783" s="309"/>
      <c r="F3783" s="309"/>
      <c r="G3783" s="309"/>
      <c r="H3783" s="310">
        <v>8</v>
      </c>
    </row>
    <row r="3784" spans="1:8" x14ac:dyDescent="0.2">
      <c r="A3784" s="337" t="s">
        <v>7790</v>
      </c>
      <c r="B3784" s="321" t="s">
        <v>7791</v>
      </c>
      <c r="C3784" s="322" t="s">
        <v>212</v>
      </c>
      <c r="D3784" s="309">
        <v>606.41</v>
      </c>
      <c r="E3784" s="309"/>
      <c r="F3784" s="309"/>
      <c r="G3784" s="309"/>
      <c r="H3784" s="310">
        <v>15</v>
      </c>
    </row>
    <row r="3785" spans="1:8" ht="33.75" x14ac:dyDescent="0.2">
      <c r="A3785" s="337" t="s">
        <v>7792</v>
      </c>
      <c r="B3785" s="338" t="s">
        <v>7793</v>
      </c>
      <c r="C3785" s="339" t="s">
        <v>212</v>
      </c>
      <c r="D3785" s="309">
        <v>325.83</v>
      </c>
      <c r="E3785" s="309"/>
      <c r="F3785" s="309"/>
      <c r="G3785" s="309"/>
      <c r="H3785" s="302">
        <v>8</v>
      </c>
    </row>
    <row r="3786" spans="1:8" x14ac:dyDescent="0.2">
      <c r="A3786" s="337" t="s">
        <v>7794</v>
      </c>
      <c r="B3786" s="338" t="s">
        <v>7795</v>
      </c>
      <c r="C3786" s="339" t="s">
        <v>212</v>
      </c>
      <c r="D3786" s="309">
        <v>325.83</v>
      </c>
      <c r="E3786" s="309"/>
      <c r="F3786" s="309"/>
      <c r="G3786" s="309"/>
      <c r="H3786" s="302">
        <v>8</v>
      </c>
    </row>
    <row r="3787" spans="1:8" x14ac:dyDescent="0.2">
      <c r="A3787" s="337" t="s">
        <v>7796</v>
      </c>
      <c r="B3787" s="321" t="s">
        <v>7797</v>
      </c>
      <c r="C3787" s="322" t="s">
        <v>212</v>
      </c>
      <c r="D3787" s="340">
        <v>149.34</v>
      </c>
      <c r="E3787" s="340"/>
      <c r="F3787" s="340"/>
      <c r="G3787" s="340"/>
      <c r="H3787" s="322">
        <v>4</v>
      </c>
    </row>
    <row r="3788" spans="1:8" x14ac:dyDescent="0.2">
      <c r="A3788" s="337" t="s">
        <v>7798</v>
      </c>
      <c r="B3788" s="338" t="s">
        <v>7799</v>
      </c>
      <c r="C3788" s="339" t="s">
        <v>212</v>
      </c>
      <c r="D3788" s="309">
        <v>176.49</v>
      </c>
      <c r="E3788" s="309"/>
      <c r="F3788" s="309"/>
      <c r="G3788" s="309"/>
      <c r="H3788" s="302">
        <v>4</v>
      </c>
    </row>
    <row r="3789" spans="1:8" ht="22.5" x14ac:dyDescent="0.2">
      <c r="A3789" s="337" t="s">
        <v>7800</v>
      </c>
      <c r="B3789" s="338" t="s">
        <v>7801</v>
      </c>
      <c r="C3789" s="339" t="s">
        <v>212</v>
      </c>
      <c r="D3789" s="309">
        <v>74.67</v>
      </c>
      <c r="E3789" s="309"/>
      <c r="F3789" s="309"/>
      <c r="G3789" s="309"/>
      <c r="H3789" s="302">
        <v>2</v>
      </c>
    </row>
    <row r="3790" spans="1:8" ht="22.5" x14ac:dyDescent="0.2">
      <c r="A3790" s="337" t="s">
        <v>7802</v>
      </c>
      <c r="B3790" s="338" t="s">
        <v>7803</v>
      </c>
      <c r="C3790" s="339" t="s">
        <v>212</v>
      </c>
      <c r="D3790" s="309">
        <v>905.09</v>
      </c>
      <c r="E3790" s="309"/>
      <c r="F3790" s="309"/>
      <c r="G3790" s="309"/>
      <c r="H3790" s="302">
        <v>23</v>
      </c>
    </row>
    <row r="3791" spans="1:8" x14ac:dyDescent="0.2">
      <c r="A3791" s="337" t="s">
        <v>7804</v>
      </c>
      <c r="B3791" s="321" t="s">
        <v>7805</v>
      </c>
      <c r="C3791" s="322" t="s">
        <v>212</v>
      </c>
      <c r="D3791" s="309">
        <v>549.84</v>
      </c>
      <c r="E3791" s="309"/>
      <c r="F3791" s="309"/>
      <c r="G3791" s="309"/>
      <c r="H3791" s="302">
        <v>14</v>
      </c>
    </row>
    <row r="3792" spans="1:8" x14ac:dyDescent="0.2">
      <c r="A3792" s="337" t="s">
        <v>7806</v>
      </c>
      <c r="B3792" s="321" t="s">
        <v>7807</v>
      </c>
      <c r="C3792" s="322" t="s">
        <v>212</v>
      </c>
      <c r="D3792" s="309">
        <v>251.16</v>
      </c>
      <c r="E3792" s="309"/>
      <c r="F3792" s="309"/>
      <c r="G3792" s="309"/>
      <c r="H3792" s="302">
        <v>6</v>
      </c>
    </row>
    <row r="3793" spans="1:8" x14ac:dyDescent="0.2">
      <c r="A3793" s="337" t="s">
        <v>7808</v>
      </c>
      <c r="B3793" s="338" t="s">
        <v>7809</v>
      </c>
      <c r="C3793" s="339" t="s">
        <v>212</v>
      </c>
      <c r="D3793" s="309">
        <v>119.92</v>
      </c>
      <c r="E3793" s="309"/>
      <c r="F3793" s="309"/>
      <c r="G3793" s="309"/>
      <c r="H3793" s="302">
        <v>3</v>
      </c>
    </row>
    <row r="3794" spans="1:8" x14ac:dyDescent="0.2">
      <c r="A3794" s="337" t="s">
        <v>7810</v>
      </c>
      <c r="B3794" s="321" t="s">
        <v>7811</v>
      </c>
      <c r="C3794" s="322" t="s">
        <v>212</v>
      </c>
      <c r="D3794" s="309">
        <v>251.16</v>
      </c>
      <c r="E3794" s="309"/>
      <c r="F3794" s="309"/>
      <c r="G3794" s="309"/>
      <c r="H3794" s="302">
        <v>6</v>
      </c>
    </row>
    <row r="3795" spans="1:8" x14ac:dyDescent="0.2">
      <c r="A3795" s="337" t="s">
        <v>7812</v>
      </c>
      <c r="B3795" s="321" t="s">
        <v>7813</v>
      </c>
      <c r="C3795" s="322" t="s">
        <v>212</v>
      </c>
      <c r="D3795" s="309">
        <v>119.92</v>
      </c>
      <c r="E3795" s="309"/>
      <c r="F3795" s="309"/>
      <c r="G3795" s="309"/>
      <c r="H3795" s="302">
        <v>3</v>
      </c>
    </row>
    <row r="3796" spans="1:8" x14ac:dyDescent="0.2">
      <c r="A3796" s="337" t="s">
        <v>7814</v>
      </c>
      <c r="B3796" s="321" t="s">
        <v>7815</v>
      </c>
      <c r="C3796" s="322" t="s">
        <v>212</v>
      </c>
      <c r="D3796" s="333"/>
      <c r="E3796" s="333"/>
      <c r="F3796" s="333"/>
      <c r="G3796" s="333"/>
      <c r="H3796" s="334" t="s">
        <v>7305</v>
      </c>
    </row>
    <row r="3797" spans="1:8" x14ac:dyDescent="0.2">
      <c r="A3797" s="301"/>
      <c r="B3797" s="314"/>
      <c r="C3797" s="306" t="s">
        <v>212</v>
      </c>
      <c r="D3797" s="303"/>
      <c r="E3797" s="303"/>
      <c r="F3797" s="303"/>
      <c r="G3797" s="303"/>
      <c r="H3797" s="304"/>
    </row>
    <row r="3798" spans="1:8" x14ac:dyDescent="0.2">
      <c r="A3798" s="293" t="s">
        <v>5597</v>
      </c>
      <c r="B3798" s="293" t="s">
        <v>7816</v>
      </c>
      <c r="C3798" s="294" t="s">
        <v>212</v>
      </c>
      <c r="D3798" s="295"/>
      <c r="E3798" s="295"/>
      <c r="F3798" s="295"/>
      <c r="G3798" s="295"/>
      <c r="H3798" s="296"/>
    </row>
    <row r="3799" spans="1:8" x14ac:dyDescent="0.2">
      <c r="A3799" s="297" t="s">
        <v>7817</v>
      </c>
      <c r="B3799" s="297" t="s">
        <v>7818</v>
      </c>
      <c r="C3799" s="298" t="s">
        <v>212</v>
      </c>
      <c r="D3799" s="299"/>
      <c r="E3799" s="299"/>
      <c r="F3799" s="299"/>
      <c r="G3799" s="299"/>
      <c r="H3799" s="300"/>
    </row>
    <row r="3800" spans="1:8" x14ac:dyDescent="0.2">
      <c r="A3800" s="321" t="s">
        <v>7819</v>
      </c>
      <c r="B3800" s="341" t="s">
        <v>7820</v>
      </c>
      <c r="C3800" s="342" t="s">
        <v>212</v>
      </c>
      <c r="D3800" s="340">
        <v>4774.3999999999996</v>
      </c>
      <c r="E3800" s="340"/>
      <c r="F3800" s="340"/>
      <c r="G3800" s="340"/>
      <c r="H3800" s="322">
        <v>124</v>
      </c>
    </row>
    <row r="3801" spans="1:8" ht="22.5" x14ac:dyDescent="0.2">
      <c r="A3801" s="297" t="s">
        <v>7821</v>
      </c>
      <c r="B3801" s="297" t="s">
        <v>7822</v>
      </c>
      <c r="C3801" s="298" t="s">
        <v>212</v>
      </c>
      <c r="D3801" s="299"/>
      <c r="E3801" s="299"/>
      <c r="F3801" s="299"/>
      <c r="G3801" s="299"/>
      <c r="H3801" s="300"/>
    </row>
    <row r="3802" spans="1:8" ht="56.25" x14ac:dyDescent="0.2">
      <c r="A3802" s="321" t="s">
        <v>7823</v>
      </c>
      <c r="B3802" s="343" t="s">
        <v>7824</v>
      </c>
      <c r="C3802" s="339" t="s">
        <v>212</v>
      </c>
      <c r="D3802" s="340">
        <v>18158.190000000002</v>
      </c>
      <c r="E3802" s="340"/>
      <c r="F3802" s="340"/>
      <c r="G3802" s="340"/>
      <c r="H3802" s="322">
        <v>458</v>
      </c>
    </row>
    <row r="3803" spans="1:8" ht="67.5" x14ac:dyDescent="0.2">
      <c r="A3803" s="321" t="s">
        <v>7825</v>
      </c>
      <c r="B3803" s="343" t="s">
        <v>7826</v>
      </c>
      <c r="C3803" s="339" t="s">
        <v>212</v>
      </c>
      <c r="D3803" s="340">
        <v>15302.66</v>
      </c>
      <c r="E3803" s="340"/>
      <c r="F3803" s="340"/>
      <c r="G3803" s="340"/>
      <c r="H3803" s="344">
        <v>386</v>
      </c>
    </row>
    <row r="3804" spans="1:8" ht="22.5" x14ac:dyDescent="0.2">
      <c r="A3804" s="321" t="s">
        <v>7827</v>
      </c>
      <c r="B3804" s="338" t="s">
        <v>7828</v>
      </c>
      <c r="C3804" s="339" t="s">
        <v>212</v>
      </c>
      <c r="D3804" s="340">
        <v>6066.31</v>
      </c>
      <c r="E3804" s="340"/>
      <c r="F3804" s="340"/>
      <c r="G3804" s="340"/>
      <c r="H3804" s="344">
        <v>153</v>
      </c>
    </row>
    <row r="3805" spans="1:8" ht="45" x14ac:dyDescent="0.2">
      <c r="A3805" s="321" t="s">
        <v>7829</v>
      </c>
      <c r="B3805" s="343" t="s">
        <v>7830</v>
      </c>
      <c r="C3805" s="339" t="s">
        <v>212</v>
      </c>
      <c r="D3805" s="340">
        <v>1391.58</v>
      </c>
      <c r="E3805" s="340"/>
      <c r="F3805" s="340"/>
      <c r="G3805" s="340"/>
      <c r="H3805" s="344">
        <v>35</v>
      </c>
    </row>
    <row r="3806" spans="1:8" ht="45" x14ac:dyDescent="0.2">
      <c r="A3806" s="321" t="s">
        <v>7831</v>
      </c>
      <c r="B3806" s="343" t="s">
        <v>7832</v>
      </c>
      <c r="C3806" s="339" t="s">
        <v>212</v>
      </c>
      <c r="D3806" s="340">
        <v>21814.720000000001</v>
      </c>
      <c r="E3806" s="340"/>
      <c r="F3806" s="340"/>
      <c r="G3806" s="340"/>
      <c r="H3806" s="344">
        <v>550</v>
      </c>
    </row>
    <row r="3807" spans="1:8" ht="33.75" x14ac:dyDescent="0.2">
      <c r="A3807" s="297" t="s">
        <v>7833</v>
      </c>
      <c r="B3807" s="297" t="s">
        <v>7834</v>
      </c>
      <c r="C3807" s="298" t="s">
        <v>212</v>
      </c>
      <c r="D3807" s="299"/>
      <c r="E3807" s="299"/>
      <c r="F3807" s="299"/>
      <c r="G3807" s="299"/>
      <c r="H3807" s="300"/>
    </row>
    <row r="3808" spans="1:8" ht="45" x14ac:dyDescent="0.2">
      <c r="A3808" s="321" t="s">
        <v>7835</v>
      </c>
      <c r="B3808" s="345" t="s">
        <v>7836</v>
      </c>
      <c r="C3808" s="346" t="s">
        <v>212</v>
      </c>
      <c r="D3808" s="340">
        <v>6975.91</v>
      </c>
      <c r="E3808" s="340"/>
      <c r="F3808" s="340"/>
      <c r="G3808" s="340"/>
      <c r="H3808" s="344">
        <v>176</v>
      </c>
    </row>
    <row r="3809" spans="1:8" ht="78.75" x14ac:dyDescent="0.2">
      <c r="A3809" s="321" t="s">
        <v>7837</v>
      </c>
      <c r="B3809" s="345" t="s">
        <v>7838</v>
      </c>
      <c r="C3809" s="346" t="s">
        <v>212</v>
      </c>
      <c r="D3809" s="340">
        <v>8521.34</v>
      </c>
      <c r="E3809" s="340"/>
      <c r="F3809" s="340"/>
      <c r="G3809" s="340"/>
      <c r="H3809" s="344">
        <v>215</v>
      </c>
    </row>
    <row r="3810" spans="1:8" ht="67.5" x14ac:dyDescent="0.2">
      <c r="A3810" s="321" t="s">
        <v>7839</v>
      </c>
      <c r="B3810" s="345" t="s">
        <v>7840</v>
      </c>
      <c r="C3810" s="346" t="s">
        <v>212</v>
      </c>
      <c r="D3810" s="340">
        <v>1190.18</v>
      </c>
      <c r="E3810" s="340"/>
      <c r="F3810" s="340"/>
      <c r="G3810" s="340"/>
      <c r="H3810" s="344">
        <v>30</v>
      </c>
    </row>
    <row r="3811" spans="1:8" ht="67.5" x14ac:dyDescent="0.2">
      <c r="A3811" s="321" t="s">
        <v>7841</v>
      </c>
      <c r="B3811" s="345" t="s">
        <v>7842</v>
      </c>
      <c r="C3811" s="346" t="s">
        <v>212</v>
      </c>
      <c r="D3811" s="340">
        <v>4195.05</v>
      </c>
      <c r="E3811" s="340"/>
      <c r="F3811" s="340"/>
      <c r="G3811" s="340"/>
      <c r="H3811" s="344">
        <v>106</v>
      </c>
    </row>
    <row r="3812" spans="1:8" ht="78.75" x14ac:dyDescent="0.2">
      <c r="A3812" s="321" t="s">
        <v>7843</v>
      </c>
      <c r="B3812" s="343" t="s">
        <v>7844</v>
      </c>
      <c r="C3812" s="339" t="s">
        <v>212</v>
      </c>
      <c r="D3812" s="340">
        <v>5115.97</v>
      </c>
      <c r="E3812" s="340"/>
      <c r="F3812" s="340"/>
      <c r="G3812" s="340"/>
      <c r="H3812" s="344">
        <v>129</v>
      </c>
    </row>
    <row r="3813" spans="1:8" ht="45" x14ac:dyDescent="0.2">
      <c r="A3813" s="321" t="s">
        <v>7845</v>
      </c>
      <c r="B3813" s="343" t="s">
        <v>7846</v>
      </c>
      <c r="C3813" s="339" t="s">
        <v>212</v>
      </c>
      <c r="D3813" s="340">
        <v>6066.31</v>
      </c>
      <c r="E3813" s="340"/>
      <c r="F3813" s="340"/>
      <c r="G3813" s="340"/>
      <c r="H3813" s="344">
        <v>153</v>
      </c>
    </row>
    <row r="3814" spans="1:8" ht="45" x14ac:dyDescent="0.2">
      <c r="A3814" s="321" t="s">
        <v>7847</v>
      </c>
      <c r="B3814" s="343" t="s">
        <v>7848</v>
      </c>
      <c r="C3814" s="339" t="s">
        <v>212</v>
      </c>
      <c r="D3814" s="340">
        <v>4876.13</v>
      </c>
      <c r="E3814" s="340"/>
      <c r="F3814" s="340"/>
      <c r="G3814" s="340"/>
      <c r="H3814" s="344">
        <v>123</v>
      </c>
    </row>
    <row r="3815" spans="1:8" ht="45" x14ac:dyDescent="0.2">
      <c r="A3815" s="321" t="s">
        <v>7849</v>
      </c>
      <c r="B3815" s="345" t="s">
        <v>7850</v>
      </c>
      <c r="C3815" s="346" t="s">
        <v>212</v>
      </c>
      <c r="D3815" s="340">
        <v>400.5</v>
      </c>
      <c r="E3815" s="340"/>
      <c r="F3815" s="340"/>
      <c r="G3815" s="340"/>
      <c r="H3815" s="344">
        <v>10</v>
      </c>
    </row>
    <row r="3816" spans="1:8" x14ac:dyDescent="0.2">
      <c r="A3816" s="321" t="s">
        <v>7851</v>
      </c>
      <c r="B3816" s="345" t="s">
        <v>7852</v>
      </c>
      <c r="C3816" s="346" t="s">
        <v>212</v>
      </c>
      <c r="D3816" s="340">
        <v>2065.85</v>
      </c>
      <c r="E3816" s="340"/>
      <c r="F3816" s="340"/>
      <c r="G3816" s="340"/>
      <c r="H3816" s="344">
        <v>52</v>
      </c>
    </row>
    <row r="3817" spans="1:8" ht="22.5" x14ac:dyDescent="0.2">
      <c r="A3817" s="321" t="s">
        <v>7853</v>
      </c>
      <c r="B3817" s="345" t="s">
        <v>7854</v>
      </c>
      <c r="C3817" s="346" t="s">
        <v>212</v>
      </c>
      <c r="D3817" s="340">
        <v>3256.03</v>
      </c>
      <c r="E3817" s="340"/>
      <c r="F3817" s="340"/>
      <c r="G3817" s="340"/>
      <c r="H3817" s="344">
        <v>82</v>
      </c>
    </row>
    <row r="3818" spans="1:8" ht="33.75" x14ac:dyDescent="0.2">
      <c r="A3818" s="321" t="s">
        <v>7855</v>
      </c>
      <c r="B3818" s="345" t="s">
        <v>7856</v>
      </c>
      <c r="C3818" s="346" t="s">
        <v>212</v>
      </c>
      <c r="D3818" s="333"/>
      <c r="E3818" s="333"/>
      <c r="F3818" s="333"/>
      <c r="G3818" s="333"/>
      <c r="H3818" s="334" t="s">
        <v>7305</v>
      </c>
    </row>
    <row r="3819" spans="1:8" ht="22.5" x14ac:dyDescent="0.2">
      <c r="A3819" s="297" t="s">
        <v>7857</v>
      </c>
      <c r="B3819" s="297" t="s">
        <v>7858</v>
      </c>
      <c r="C3819" s="298" t="s">
        <v>212</v>
      </c>
      <c r="D3819" s="299"/>
      <c r="E3819" s="299"/>
      <c r="F3819" s="299"/>
      <c r="G3819" s="299"/>
      <c r="H3819" s="300"/>
    </row>
    <row r="3820" spans="1:8" x14ac:dyDescent="0.2">
      <c r="A3820" s="321" t="s">
        <v>7859</v>
      </c>
      <c r="B3820" s="345" t="s">
        <v>7860</v>
      </c>
      <c r="C3820" s="346" t="s">
        <v>212</v>
      </c>
      <c r="D3820" s="340">
        <v>1264.8499999999999</v>
      </c>
      <c r="E3820" s="340"/>
      <c r="F3820" s="340"/>
      <c r="G3820" s="340"/>
      <c r="H3820" s="344">
        <v>32</v>
      </c>
    </row>
    <row r="3821" spans="1:8" ht="22.5" x14ac:dyDescent="0.2">
      <c r="A3821" s="321" t="s">
        <v>7861</v>
      </c>
      <c r="B3821" s="345" t="s">
        <v>7862</v>
      </c>
      <c r="C3821" s="346" t="s">
        <v>212</v>
      </c>
      <c r="D3821" s="340">
        <v>1997.96</v>
      </c>
      <c r="E3821" s="340"/>
      <c r="F3821" s="340"/>
      <c r="G3821" s="340"/>
      <c r="H3821" s="344">
        <v>51</v>
      </c>
    </row>
    <row r="3822" spans="1:8" x14ac:dyDescent="0.2">
      <c r="A3822" s="321" t="s">
        <v>7863</v>
      </c>
      <c r="B3822" s="345" t="s">
        <v>7864</v>
      </c>
      <c r="C3822" s="346" t="s">
        <v>212</v>
      </c>
      <c r="D3822" s="307">
        <v>1264.8499999999999</v>
      </c>
      <c r="E3822" s="307"/>
      <c r="F3822" s="307"/>
      <c r="G3822" s="307"/>
      <c r="H3822" s="308">
        <v>32</v>
      </c>
    </row>
    <row r="3823" spans="1:8" ht="22.5" x14ac:dyDescent="0.2">
      <c r="A3823" s="321" t="s">
        <v>7865</v>
      </c>
      <c r="B3823" s="345" t="s">
        <v>7866</v>
      </c>
      <c r="C3823" s="346" t="s">
        <v>212</v>
      </c>
      <c r="D3823" s="307">
        <v>1997.96</v>
      </c>
      <c r="E3823" s="307"/>
      <c r="F3823" s="307"/>
      <c r="G3823" s="307"/>
      <c r="H3823" s="308">
        <v>51</v>
      </c>
    </row>
    <row r="3824" spans="1:8" ht="22.5" x14ac:dyDescent="0.2">
      <c r="A3824" s="321" t="s">
        <v>7867</v>
      </c>
      <c r="B3824" s="338" t="s">
        <v>7868</v>
      </c>
      <c r="C3824" s="339" t="s">
        <v>212</v>
      </c>
      <c r="D3824" s="340">
        <v>565.67000000000007</v>
      </c>
      <c r="E3824" s="340"/>
      <c r="F3824" s="340"/>
      <c r="G3824" s="340"/>
      <c r="H3824" s="344">
        <v>14</v>
      </c>
    </row>
    <row r="3825" spans="1:8" ht="22.5" x14ac:dyDescent="0.2">
      <c r="A3825" s="321" t="s">
        <v>7869</v>
      </c>
      <c r="B3825" s="338" t="s">
        <v>7870</v>
      </c>
      <c r="C3825" s="339" t="s">
        <v>212</v>
      </c>
      <c r="D3825" s="340">
        <v>2065.85</v>
      </c>
      <c r="E3825" s="340"/>
      <c r="F3825" s="340"/>
      <c r="G3825" s="340"/>
      <c r="H3825" s="344">
        <v>52</v>
      </c>
    </row>
    <row r="3826" spans="1:8" ht="33.75" x14ac:dyDescent="0.2">
      <c r="A3826" s="321" t="s">
        <v>7871</v>
      </c>
      <c r="B3826" s="338" t="s">
        <v>7872</v>
      </c>
      <c r="C3826" s="339" t="s">
        <v>212</v>
      </c>
      <c r="D3826" s="340">
        <v>3262.8100000000004</v>
      </c>
      <c r="E3826" s="340"/>
      <c r="F3826" s="340"/>
      <c r="G3826" s="340"/>
      <c r="H3826" s="344">
        <v>83</v>
      </c>
    </row>
    <row r="3827" spans="1:8" ht="22.5" x14ac:dyDescent="0.2">
      <c r="A3827" s="321" t="s">
        <v>7873</v>
      </c>
      <c r="B3827" s="338" t="s">
        <v>7874</v>
      </c>
      <c r="C3827" s="339" t="s">
        <v>212</v>
      </c>
      <c r="D3827" s="340">
        <v>1590.68</v>
      </c>
      <c r="E3827" s="340"/>
      <c r="F3827" s="340"/>
      <c r="G3827" s="340"/>
      <c r="H3827" s="344">
        <v>40</v>
      </c>
    </row>
    <row r="3828" spans="1:8" ht="33.75" x14ac:dyDescent="0.2">
      <c r="A3828" s="321" t="s">
        <v>7875</v>
      </c>
      <c r="B3828" s="338" t="s">
        <v>7876</v>
      </c>
      <c r="C3828" s="339" t="s">
        <v>212</v>
      </c>
      <c r="D3828" s="340">
        <v>2518.38</v>
      </c>
      <c r="E3828" s="340"/>
      <c r="F3828" s="340"/>
      <c r="G3828" s="340"/>
      <c r="H3828" s="344">
        <v>64</v>
      </c>
    </row>
    <row r="3829" spans="1:8" x14ac:dyDescent="0.2">
      <c r="A3829" s="321" t="s">
        <v>7877</v>
      </c>
      <c r="B3829" s="338" t="s">
        <v>7878</v>
      </c>
      <c r="C3829" s="339" t="s">
        <v>212</v>
      </c>
      <c r="D3829" s="340">
        <v>3004.87</v>
      </c>
      <c r="E3829" s="340"/>
      <c r="F3829" s="340"/>
      <c r="G3829" s="340"/>
      <c r="H3829" s="344">
        <v>76</v>
      </c>
    </row>
    <row r="3830" spans="1:8" ht="22.5" x14ac:dyDescent="0.2">
      <c r="A3830" s="321" t="s">
        <v>7879</v>
      </c>
      <c r="B3830" s="338" t="s">
        <v>7880</v>
      </c>
      <c r="C3830" s="339" t="s">
        <v>212</v>
      </c>
      <c r="D3830" s="340">
        <v>4679.2700000000004</v>
      </c>
      <c r="E3830" s="340"/>
      <c r="F3830" s="340"/>
      <c r="G3830" s="340"/>
      <c r="H3830" s="344">
        <v>120</v>
      </c>
    </row>
    <row r="3831" spans="1:8" ht="22.5" x14ac:dyDescent="0.2">
      <c r="A3831" s="321" t="s">
        <v>7881</v>
      </c>
      <c r="B3831" s="338" t="s">
        <v>7882</v>
      </c>
      <c r="C3831" s="339" t="s">
        <v>212</v>
      </c>
      <c r="D3831" s="340">
        <v>995.59</v>
      </c>
      <c r="E3831" s="340"/>
      <c r="F3831" s="340"/>
      <c r="G3831" s="340"/>
      <c r="H3831" s="344">
        <v>25</v>
      </c>
    </row>
    <row r="3832" spans="1:8" ht="33.75" x14ac:dyDescent="0.2">
      <c r="A3832" s="321" t="s">
        <v>7883</v>
      </c>
      <c r="B3832" s="338" t="s">
        <v>7884</v>
      </c>
      <c r="C3832" s="339" t="s">
        <v>212</v>
      </c>
      <c r="D3832" s="340">
        <v>1608.7800000000002</v>
      </c>
      <c r="E3832" s="340"/>
      <c r="F3832" s="340"/>
      <c r="G3832" s="340"/>
      <c r="H3832" s="344">
        <v>41</v>
      </c>
    </row>
    <row r="3833" spans="1:8" x14ac:dyDescent="0.2">
      <c r="A3833" s="297" t="s">
        <v>7885</v>
      </c>
      <c r="B3833" s="297" t="s">
        <v>7886</v>
      </c>
      <c r="C3833" s="298" t="s">
        <v>212</v>
      </c>
      <c r="D3833" s="299"/>
      <c r="E3833" s="299"/>
      <c r="F3833" s="299"/>
      <c r="G3833" s="299"/>
      <c r="H3833" s="300"/>
    </row>
    <row r="3834" spans="1:8" ht="22.5" x14ac:dyDescent="0.2">
      <c r="A3834" s="321" t="s">
        <v>7887</v>
      </c>
      <c r="B3834" s="345" t="s">
        <v>7888</v>
      </c>
      <c r="C3834" s="346" t="s">
        <v>212</v>
      </c>
      <c r="D3834" s="340">
        <v>1590.68</v>
      </c>
      <c r="E3834" s="340"/>
      <c r="F3834" s="340"/>
      <c r="G3834" s="340"/>
      <c r="H3834" s="344">
        <v>40</v>
      </c>
    </row>
    <row r="3835" spans="1:8" x14ac:dyDescent="0.2">
      <c r="A3835" s="297" t="s">
        <v>7889</v>
      </c>
      <c r="B3835" s="297" t="s">
        <v>7890</v>
      </c>
      <c r="C3835" s="298" t="s">
        <v>212</v>
      </c>
      <c r="D3835" s="299"/>
      <c r="E3835" s="299"/>
      <c r="F3835" s="299"/>
      <c r="G3835" s="299"/>
      <c r="H3835" s="300"/>
    </row>
    <row r="3836" spans="1:8" x14ac:dyDescent="0.2">
      <c r="A3836" s="321" t="s">
        <v>7891</v>
      </c>
      <c r="B3836" s="341" t="s">
        <v>7892</v>
      </c>
      <c r="C3836" s="342" t="s">
        <v>212</v>
      </c>
      <c r="D3836" s="340">
        <v>995.59</v>
      </c>
      <c r="E3836" s="340"/>
      <c r="F3836" s="340"/>
      <c r="G3836" s="340"/>
      <c r="H3836" s="344">
        <v>25</v>
      </c>
    </row>
    <row r="3837" spans="1:8" x14ac:dyDescent="0.2">
      <c r="A3837" s="321" t="s">
        <v>7893</v>
      </c>
      <c r="B3837" s="341" t="s">
        <v>7894</v>
      </c>
      <c r="C3837" s="342" t="s">
        <v>212</v>
      </c>
      <c r="D3837" s="340">
        <v>1984.4</v>
      </c>
      <c r="E3837" s="340"/>
      <c r="F3837" s="340"/>
      <c r="G3837" s="340"/>
      <c r="H3837" s="344">
        <v>52</v>
      </c>
    </row>
    <row r="3838" spans="1:8" x14ac:dyDescent="0.2">
      <c r="A3838" s="321" t="s">
        <v>7895</v>
      </c>
      <c r="B3838" s="341" t="s">
        <v>7896</v>
      </c>
      <c r="C3838" s="342" t="s">
        <v>212</v>
      </c>
      <c r="D3838" s="333"/>
      <c r="E3838" s="333"/>
      <c r="F3838" s="333"/>
      <c r="G3838" s="333"/>
      <c r="H3838" s="334" t="s">
        <v>7305</v>
      </c>
    </row>
    <row r="3839" spans="1:8" x14ac:dyDescent="0.2">
      <c r="A3839" s="297" t="s">
        <v>7897</v>
      </c>
      <c r="B3839" s="297" t="s">
        <v>7898</v>
      </c>
      <c r="C3839" s="298" t="s">
        <v>212</v>
      </c>
      <c r="D3839" s="299"/>
      <c r="E3839" s="299"/>
      <c r="F3839" s="299"/>
      <c r="G3839" s="299"/>
      <c r="H3839" s="300"/>
    </row>
    <row r="3840" spans="1:8" ht="45" x14ac:dyDescent="0.2">
      <c r="A3840" s="301" t="s">
        <v>7899</v>
      </c>
      <c r="B3840" s="331" t="s">
        <v>7900</v>
      </c>
      <c r="C3840" s="332" t="s">
        <v>212</v>
      </c>
      <c r="D3840" s="303"/>
      <c r="E3840" s="303"/>
      <c r="F3840" s="303"/>
      <c r="G3840" s="303"/>
      <c r="H3840" s="304" t="s">
        <v>7305</v>
      </c>
    </row>
    <row r="3841" spans="1:8" ht="33.75" x14ac:dyDescent="0.2">
      <c r="A3841" s="297" t="s">
        <v>7901</v>
      </c>
      <c r="B3841" s="297" t="s">
        <v>7902</v>
      </c>
      <c r="C3841" s="298" t="s">
        <v>212</v>
      </c>
      <c r="D3841" s="299"/>
      <c r="E3841" s="299"/>
      <c r="F3841" s="299"/>
      <c r="G3841" s="299"/>
      <c r="H3841" s="300"/>
    </row>
    <row r="3842" spans="1:8" ht="33.75" x14ac:dyDescent="0.2">
      <c r="A3842" s="301" t="s">
        <v>7903</v>
      </c>
      <c r="B3842" s="331" t="s">
        <v>7904</v>
      </c>
      <c r="C3842" s="332" t="s">
        <v>212</v>
      </c>
      <c r="D3842" s="303"/>
      <c r="E3842" s="303"/>
      <c r="F3842" s="303"/>
      <c r="G3842" s="303"/>
      <c r="H3842" s="304" t="s">
        <v>7305</v>
      </c>
    </row>
    <row r="3843" spans="1:8" ht="45" x14ac:dyDescent="0.2">
      <c r="A3843" s="301" t="s">
        <v>7905</v>
      </c>
      <c r="B3843" s="331" t="s">
        <v>7906</v>
      </c>
      <c r="C3843" s="332" t="s">
        <v>212</v>
      </c>
      <c r="D3843" s="303"/>
      <c r="E3843" s="303"/>
      <c r="F3843" s="303"/>
      <c r="G3843" s="303"/>
      <c r="H3843" s="304" t="s">
        <v>7305</v>
      </c>
    </row>
    <row r="3844" spans="1:8" ht="56.25" x14ac:dyDescent="0.2">
      <c r="A3844" s="301" t="s">
        <v>7907</v>
      </c>
      <c r="B3844" s="331" t="s">
        <v>7908</v>
      </c>
      <c r="C3844" s="332" t="s">
        <v>212</v>
      </c>
      <c r="D3844" s="303"/>
      <c r="E3844" s="303"/>
      <c r="F3844" s="303"/>
      <c r="G3844" s="303"/>
      <c r="H3844" s="304" t="s">
        <v>7305</v>
      </c>
    </row>
    <row r="3845" spans="1:8" x14ac:dyDescent="0.2">
      <c r="A3845" s="301"/>
      <c r="B3845" s="314"/>
      <c r="C3845" s="306" t="s">
        <v>212</v>
      </c>
      <c r="D3845" s="303"/>
      <c r="E3845" s="303"/>
      <c r="F3845" s="303"/>
      <c r="G3845" s="303"/>
      <c r="H3845" s="304"/>
    </row>
    <row r="3846" spans="1:8" x14ac:dyDescent="0.2">
      <c r="A3846" s="293" t="s">
        <v>7909</v>
      </c>
      <c r="B3846" s="293" t="s">
        <v>7910</v>
      </c>
      <c r="C3846" s="294" t="s">
        <v>212</v>
      </c>
      <c r="D3846" s="295"/>
      <c r="E3846" s="295"/>
      <c r="F3846" s="295"/>
      <c r="G3846" s="295"/>
      <c r="H3846" s="296"/>
    </row>
    <row r="3847" spans="1:8" x14ac:dyDescent="0.2">
      <c r="A3847" s="297" t="s">
        <v>7911</v>
      </c>
      <c r="B3847" s="297" t="s">
        <v>7912</v>
      </c>
      <c r="C3847" s="298" t="s">
        <v>212</v>
      </c>
      <c r="D3847" s="299"/>
      <c r="E3847" s="299"/>
      <c r="F3847" s="299"/>
      <c r="G3847" s="299"/>
      <c r="H3847" s="300"/>
    </row>
    <row r="3848" spans="1:8" x14ac:dyDescent="0.2">
      <c r="A3848" s="301" t="s">
        <v>7913</v>
      </c>
      <c r="B3848" s="331" t="s">
        <v>7914</v>
      </c>
      <c r="C3848" s="332" t="s">
        <v>212</v>
      </c>
      <c r="D3848" s="340">
        <v>595.09</v>
      </c>
      <c r="E3848" s="340"/>
      <c r="F3848" s="340"/>
      <c r="G3848" s="340"/>
      <c r="H3848" s="322">
        <v>15</v>
      </c>
    </row>
    <row r="3849" spans="1:8" ht="33.75" x14ac:dyDescent="0.2">
      <c r="A3849" s="301" t="s">
        <v>7915</v>
      </c>
      <c r="B3849" s="331" t="s">
        <v>7916</v>
      </c>
      <c r="C3849" s="332" t="s">
        <v>212</v>
      </c>
      <c r="D3849" s="303"/>
      <c r="E3849" s="303"/>
      <c r="F3849" s="303"/>
      <c r="G3849" s="303"/>
      <c r="H3849" s="304" t="s">
        <v>7305</v>
      </c>
    </row>
    <row r="3850" spans="1:8" ht="22.5" x14ac:dyDescent="0.2">
      <c r="A3850" s="297" t="s">
        <v>7917</v>
      </c>
      <c r="B3850" s="297" t="s">
        <v>7918</v>
      </c>
      <c r="C3850" s="298" t="s">
        <v>212</v>
      </c>
      <c r="D3850" s="299"/>
      <c r="E3850" s="299"/>
      <c r="F3850" s="299"/>
      <c r="G3850" s="299"/>
      <c r="H3850" s="300"/>
    </row>
    <row r="3851" spans="1:8" x14ac:dyDescent="0.2">
      <c r="A3851" s="321" t="s">
        <v>7919</v>
      </c>
      <c r="B3851" s="341" t="s">
        <v>7920</v>
      </c>
      <c r="C3851" s="342" t="s">
        <v>212</v>
      </c>
      <c r="D3851" s="340">
        <v>6066.31</v>
      </c>
      <c r="E3851" s="340"/>
      <c r="F3851" s="340"/>
      <c r="G3851" s="340"/>
      <c r="H3851" s="344">
        <v>153</v>
      </c>
    </row>
    <row r="3852" spans="1:8" x14ac:dyDescent="0.2">
      <c r="A3852" s="321" t="s">
        <v>7921</v>
      </c>
      <c r="B3852" s="341" t="s">
        <v>7922</v>
      </c>
      <c r="C3852" s="342" t="s">
        <v>212</v>
      </c>
      <c r="D3852" s="340">
        <v>2065.85</v>
      </c>
      <c r="E3852" s="340"/>
      <c r="F3852" s="340"/>
      <c r="G3852" s="340"/>
      <c r="H3852" s="344">
        <v>52</v>
      </c>
    </row>
    <row r="3853" spans="1:8" x14ac:dyDescent="0.2">
      <c r="A3853" s="321" t="s">
        <v>7923</v>
      </c>
      <c r="B3853" s="341" t="s">
        <v>7924</v>
      </c>
      <c r="C3853" s="342" t="s">
        <v>212</v>
      </c>
      <c r="D3853" s="340">
        <v>4846.71</v>
      </c>
      <c r="E3853" s="340"/>
      <c r="F3853" s="340"/>
      <c r="G3853" s="340"/>
      <c r="H3853" s="344">
        <v>122</v>
      </c>
    </row>
    <row r="3854" spans="1:8" x14ac:dyDescent="0.2">
      <c r="A3854" s="321" t="s">
        <v>7925</v>
      </c>
      <c r="B3854" s="341" t="s">
        <v>7926</v>
      </c>
      <c r="C3854" s="342" t="s">
        <v>212</v>
      </c>
      <c r="D3854" s="340">
        <v>4846.71</v>
      </c>
      <c r="E3854" s="340"/>
      <c r="F3854" s="340"/>
      <c r="G3854" s="340"/>
      <c r="H3854" s="344">
        <v>122</v>
      </c>
    </row>
    <row r="3855" spans="1:8" x14ac:dyDescent="0.2">
      <c r="A3855" s="321" t="s">
        <v>7927</v>
      </c>
      <c r="B3855" s="341" t="s">
        <v>7928</v>
      </c>
      <c r="C3855" s="342" t="s">
        <v>212</v>
      </c>
      <c r="D3855" s="340">
        <v>2065.85</v>
      </c>
      <c r="E3855" s="340"/>
      <c r="F3855" s="340"/>
      <c r="G3855" s="340"/>
      <c r="H3855" s="344">
        <v>52</v>
      </c>
    </row>
    <row r="3856" spans="1:8" x14ac:dyDescent="0.2">
      <c r="A3856" s="321" t="s">
        <v>7929</v>
      </c>
      <c r="B3856" s="341" t="s">
        <v>7930</v>
      </c>
      <c r="C3856" s="342" t="s">
        <v>212</v>
      </c>
      <c r="D3856" s="340">
        <v>2810.2799999999997</v>
      </c>
      <c r="E3856" s="340"/>
      <c r="F3856" s="340"/>
      <c r="G3856" s="340"/>
      <c r="H3856" s="344">
        <v>71</v>
      </c>
    </row>
    <row r="3857" spans="1:8" x14ac:dyDescent="0.2">
      <c r="A3857" s="321" t="s">
        <v>7931</v>
      </c>
      <c r="B3857" s="341" t="s">
        <v>7932</v>
      </c>
      <c r="C3857" s="342" t="s">
        <v>212</v>
      </c>
      <c r="D3857" s="340">
        <v>4045.71</v>
      </c>
      <c r="E3857" s="340"/>
      <c r="F3857" s="340"/>
      <c r="G3857" s="340"/>
      <c r="H3857" s="344">
        <v>102</v>
      </c>
    </row>
    <row r="3858" spans="1:8" x14ac:dyDescent="0.2">
      <c r="A3858" s="321" t="s">
        <v>7933</v>
      </c>
      <c r="B3858" s="341" t="s">
        <v>7934</v>
      </c>
      <c r="C3858" s="342" t="s">
        <v>212</v>
      </c>
      <c r="D3858" s="340">
        <v>1649.52</v>
      </c>
      <c r="E3858" s="340"/>
      <c r="F3858" s="340"/>
      <c r="G3858" s="340"/>
      <c r="H3858" s="344">
        <v>42</v>
      </c>
    </row>
    <row r="3859" spans="1:8" x14ac:dyDescent="0.2">
      <c r="A3859" s="321" t="s">
        <v>7935</v>
      </c>
      <c r="B3859" s="341" t="s">
        <v>7936</v>
      </c>
      <c r="C3859" s="342" t="s">
        <v>212</v>
      </c>
      <c r="D3859" s="340">
        <v>2409.7799999999997</v>
      </c>
      <c r="E3859" s="340"/>
      <c r="F3859" s="340"/>
      <c r="G3859" s="340"/>
      <c r="H3859" s="344">
        <v>61</v>
      </c>
    </row>
    <row r="3860" spans="1:8" x14ac:dyDescent="0.2">
      <c r="A3860" s="321" t="s">
        <v>7937</v>
      </c>
      <c r="B3860" s="341" t="s">
        <v>7938</v>
      </c>
      <c r="C3860" s="342" t="s">
        <v>212</v>
      </c>
      <c r="D3860" s="340">
        <v>1590.68</v>
      </c>
      <c r="E3860" s="340"/>
      <c r="F3860" s="340"/>
      <c r="G3860" s="340"/>
      <c r="H3860" s="344">
        <v>40</v>
      </c>
    </row>
    <row r="3861" spans="1:8" ht="22.5" x14ac:dyDescent="0.2">
      <c r="A3861" s="297" t="s">
        <v>7939</v>
      </c>
      <c r="B3861" s="297" t="s">
        <v>7940</v>
      </c>
      <c r="C3861" s="298" t="s">
        <v>212</v>
      </c>
      <c r="D3861" s="299"/>
      <c r="E3861" s="299"/>
      <c r="F3861" s="299"/>
      <c r="G3861" s="299"/>
      <c r="H3861" s="300"/>
    </row>
    <row r="3862" spans="1:8" x14ac:dyDescent="0.2">
      <c r="A3862" s="321" t="s">
        <v>7941</v>
      </c>
      <c r="B3862" s="341" t="s">
        <v>7942</v>
      </c>
      <c r="C3862" s="342" t="s">
        <v>212</v>
      </c>
      <c r="D3862" s="340">
        <v>10112.02</v>
      </c>
      <c r="E3862" s="340"/>
      <c r="F3862" s="340"/>
      <c r="G3862" s="340"/>
      <c r="H3862" s="344">
        <v>255</v>
      </c>
    </row>
    <row r="3863" spans="1:8" x14ac:dyDescent="0.2">
      <c r="A3863" s="321" t="s">
        <v>7943</v>
      </c>
      <c r="B3863" s="341" t="s">
        <v>7944</v>
      </c>
      <c r="C3863" s="342" t="s">
        <v>212</v>
      </c>
      <c r="D3863" s="340">
        <v>6066.31</v>
      </c>
      <c r="E3863" s="340"/>
      <c r="F3863" s="340"/>
      <c r="G3863" s="340"/>
      <c r="H3863" s="344">
        <v>153</v>
      </c>
    </row>
    <row r="3864" spans="1:8" x14ac:dyDescent="0.2">
      <c r="A3864" s="321" t="s">
        <v>7945</v>
      </c>
      <c r="B3864" s="341" t="s">
        <v>7946</v>
      </c>
      <c r="C3864" s="342" t="s">
        <v>212</v>
      </c>
      <c r="D3864" s="340">
        <v>4195.05</v>
      </c>
      <c r="E3864" s="340"/>
      <c r="F3864" s="340"/>
      <c r="G3864" s="340"/>
      <c r="H3864" s="344">
        <v>106</v>
      </c>
    </row>
    <row r="3865" spans="1:8" x14ac:dyDescent="0.2">
      <c r="A3865" s="321" t="s">
        <v>7947</v>
      </c>
      <c r="B3865" s="341" t="s">
        <v>7948</v>
      </c>
      <c r="C3865" s="342" t="s">
        <v>212</v>
      </c>
      <c r="D3865" s="340">
        <v>2588.54</v>
      </c>
      <c r="E3865" s="340"/>
      <c r="F3865" s="340"/>
      <c r="G3865" s="340"/>
      <c r="H3865" s="344">
        <v>66</v>
      </c>
    </row>
    <row r="3866" spans="1:8" x14ac:dyDescent="0.2">
      <c r="A3866" s="321" t="s">
        <v>7949</v>
      </c>
      <c r="B3866" s="347" t="s">
        <v>7950</v>
      </c>
      <c r="C3866" s="342" t="s">
        <v>212</v>
      </c>
      <c r="D3866" s="340">
        <v>6066.31</v>
      </c>
      <c r="E3866" s="340"/>
      <c r="F3866" s="340"/>
      <c r="G3866" s="340"/>
      <c r="H3866" s="344">
        <v>153</v>
      </c>
    </row>
    <row r="3867" spans="1:8" x14ac:dyDescent="0.2">
      <c r="A3867" s="321" t="s">
        <v>7951</v>
      </c>
      <c r="B3867" s="347" t="s">
        <v>7952</v>
      </c>
      <c r="C3867" s="342" t="s">
        <v>212</v>
      </c>
      <c r="D3867" s="340">
        <v>4876.13</v>
      </c>
      <c r="E3867" s="340"/>
      <c r="F3867" s="340"/>
      <c r="G3867" s="340"/>
      <c r="H3867" s="344">
        <v>123</v>
      </c>
    </row>
    <row r="3868" spans="1:8" x14ac:dyDescent="0.2">
      <c r="A3868" s="321" t="s">
        <v>7953</v>
      </c>
      <c r="B3868" s="347" t="s">
        <v>7954</v>
      </c>
      <c r="C3868" s="342" t="s">
        <v>212</v>
      </c>
      <c r="D3868" s="340">
        <v>400.5</v>
      </c>
      <c r="E3868" s="340"/>
      <c r="F3868" s="340"/>
      <c r="G3868" s="340"/>
      <c r="H3868" s="344">
        <v>10</v>
      </c>
    </row>
    <row r="3869" spans="1:8" ht="22.5" x14ac:dyDescent="0.2">
      <c r="A3869" s="321" t="s">
        <v>7955</v>
      </c>
      <c r="B3869" s="345" t="s">
        <v>7956</v>
      </c>
      <c r="C3869" s="346" t="s">
        <v>212</v>
      </c>
      <c r="D3869" s="340">
        <v>4045.71</v>
      </c>
      <c r="E3869" s="340"/>
      <c r="F3869" s="340"/>
      <c r="G3869" s="340"/>
      <c r="H3869" s="344">
        <v>102</v>
      </c>
    </row>
    <row r="3870" spans="1:8" ht="33.75" x14ac:dyDescent="0.2">
      <c r="A3870" s="321" t="s">
        <v>7957</v>
      </c>
      <c r="B3870" s="345" t="s">
        <v>7958</v>
      </c>
      <c r="C3870" s="346" t="s">
        <v>212</v>
      </c>
      <c r="D3870" s="340">
        <v>2409.7799999999997</v>
      </c>
      <c r="E3870" s="340"/>
      <c r="F3870" s="340"/>
      <c r="G3870" s="340"/>
      <c r="H3870" s="344">
        <v>61</v>
      </c>
    </row>
    <row r="3871" spans="1:8" x14ac:dyDescent="0.2">
      <c r="A3871" s="321" t="s">
        <v>7959</v>
      </c>
      <c r="B3871" s="348" t="s">
        <v>7960</v>
      </c>
      <c r="C3871" s="322" t="s">
        <v>212</v>
      </c>
      <c r="D3871" s="340">
        <v>2409.7799999999997</v>
      </c>
      <c r="E3871" s="340"/>
      <c r="F3871" s="340"/>
      <c r="G3871" s="340"/>
      <c r="H3871" s="344">
        <v>61</v>
      </c>
    </row>
    <row r="3872" spans="1:8" ht="22.5" x14ac:dyDescent="0.2">
      <c r="A3872" s="321" t="s">
        <v>7961</v>
      </c>
      <c r="B3872" s="343" t="s">
        <v>7962</v>
      </c>
      <c r="C3872" s="339" t="s">
        <v>212</v>
      </c>
      <c r="D3872" s="340">
        <v>1249.02</v>
      </c>
      <c r="E3872" s="340"/>
      <c r="F3872" s="340"/>
      <c r="G3872" s="340"/>
      <c r="H3872" s="344">
        <v>32</v>
      </c>
    </row>
    <row r="3873" spans="1:8" x14ac:dyDescent="0.2">
      <c r="A3873" s="321" t="s">
        <v>7963</v>
      </c>
      <c r="B3873" s="345" t="s">
        <v>7852</v>
      </c>
      <c r="C3873" s="346" t="s">
        <v>212</v>
      </c>
      <c r="D3873" s="340">
        <v>2065.85</v>
      </c>
      <c r="E3873" s="340"/>
      <c r="F3873" s="340"/>
      <c r="G3873" s="340"/>
      <c r="H3873" s="344">
        <v>52</v>
      </c>
    </row>
    <row r="3874" spans="1:8" ht="22.5" x14ac:dyDescent="0.2">
      <c r="A3874" s="321" t="s">
        <v>7964</v>
      </c>
      <c r="B3874" s="345" t="s">
        <v>7965</v>
      </c>
      <c r="C3874" s="346" t="s">
        <v>212</v>
      </c>
      <c r="D3874" s="340">
        <v>4195.05</v>
      </c>
      <c r="E3874" s="340"/>
      <c r="F3874" s="340"/>
      <c r="G3874" s="340"/>
      <c r="H3874" s="344">
        <v>106</v>
      </c>
    </row>
    <row r="3875" spans="1:8" ht="33.75" x14ac:dyDescent="0.2">
      <c r="A3875" s="321" t="s">
        <v>7966</v>
      </c>
      <c r="B3875" s="345" t="s">
        <v>7967</v>
      </c>
      <c r="C3875" s="346" t="s">
        <v>212</v>
      </c>
      <c r="D3875" s="340">
        <v>2409.7799999999997</v>
      </c>
      <c r="E3875" s="340"/>
      <c r="F3875" s="340"/>
      <c r="G3875" s="340"/>
      <c r="H3875" s="344">
        <v>61</v>
      </c>
    </row>
    <row r="3876" spans="1:8" ht="22.5" x14ac:dyDescent="0.2">
      <c r="A3876" s="297" t="s">
        <v>7968</v>
      </c>
      <c r="B3876" s="297" t="s">
        <v>7969</v>
      </c>
      <c r="C3876" s="298" t="s">
        <v>212</v>
      </c>
      <c r="D3876" s="299"/>
      <c r="E3876" s="299"/>
      <c r="F3876" s="299"/>
      <c r="G3876" s="299"/>
      <c r="H3876" s="300"/>
    </row>
    <row r="3877" spans="1:8" ht="22.5" x14ac:dyDescent="0.2">
      <c r="A3877" s="321" t="s">
        <v>7970</v>
      </c>
      <c r="B3877" s="345" t="s">
        <v>7971</v>
      </c>
      <c r="C3877" s="346" t="s">
        <v>212</v>
      </c>
      <c r="D3877" s="340">
        <v>2260.44</v>
      </c>
      <c r="E3877" s="340"/>
      <c r="F3877" s="340"/>
      <c r="G3877" s="340"/>
      <c r="H3877" s="344">
        <v>57</v>
      </c>
    </row>
    <row r="3878" spans="1:8" ht="22.5" x14ac:dyDescent="0.2">
      <c r="A3878" s="321" t="s">
        <v>7972</v>
      </c>
      <c r="B3878" s="345" t="s">
        <v>7973</v>
      </c>
      <c r="C3878" s="346" t="s">
        <v>212</v>
      </c>
      <c r="D3878" s="340">
        <v>1144.93</v>
      </c>
      <c r="E3878" s="340"/>
      <c r="F3878" s="340"/>
      <c r="G3878" s="340"/>
      <c r="H3878" s="344">
        <v>29</v>
      </c>
    </row>
    <row r="3879" spans="1:8" x14ac:dyDescent="0.2">
      <c r="A3879" s="321" t="s">
        <v>7974</v>
      </c>
      <c r="B3879" s="345" t="s">
        <v>7975</v>
      </c>
      <c r="C3879" s="346" t="s">
        <v>212</v>
      </c>
      <c r="D3879" s="340">
        <v>1264.8499999999999</v>
      </c>
      <c r="E3879" s="340"/>
      <c r="F3879" s="340"/>
      <c r="G3879" s="340"/>
      <c r="H3879" s="344">
        <v>32</v>
      </c>
    </row>
    <row r="3880" spans="1:8" ht="22.5" x14ac:dyDescent="0.2">
      <c r="A3880" s="321" t="s">
        <v>7976</v>
      </c>
      <c r="B3880" s="345" t="s">
        <v>7977</v>
      </c>
      <c r="C3880" s="346" t="s">
        <v>212</v>
      </c>
      <c r="D3880" s="340">
        <v>848.5200000000001</v>
      </c>
      <c r="E3880" s="340"/>
      <c r="F3880" s="340"/>
      <c r="G3880" s="340"/>
      <c r="H3880" s="344">
        <v>22</v>
      </c>
    </row>
    <row r="3881" spans="1:8" x14ac:dyDescent="0.2">
      <c r="A3881" s="321" t="s">
        <v>7978</v>
      </c>
      <c r="B3881" s="347" t="s">
        <v>7979</v>
      </c>
      <c r="C3881" s="342" t="s">
        <v>212</v>
      </c>
      <c r="D3881" s="340">
        <v>1590.68</v>
      </c>
      <c r="E3881" s="340"/>
      <c r="F3881" s="340"/>
      <c r="G3881" s="340"/>
      <c r="H3881" s="344">
        <v>40</v>
      </c>
    </row>
    <row r="3882" spans="1:8" x14ac:dyDescent="0.2">
      <c r="A3882" s="321" t="s">
        <v>7980</v>
      </c>
      <c r="B3882" s="347" t="s">
        <v>7981</v>
      </c>
      <c r="C3882" s="342" t="s">
        <v>212</v>
      </c>
      <c r="D3882" s="340">
        <v>3330.7000000000003</v>
      </c>
      <c r="E3882" s="340"/>
      <c r="F3882" s="340"/>
      <c r="G3882" s="340"/>
      <c r="H3882" s="344">
        <v>84</v>
      </c>
    </row>
    <row r="3883" spans="1:8" ht="33.75" x14ac:dyDescent="0.2">
      <c r="A3883" s="321" t="s">
        <v>7982</v>
      </c>
      <c r="B3883" s="345" t="s">
        <v>7983</v>
      </c>
      <c r="C3883" s="346" t="s">
        <v>212</v>
      </c>
      <c r="D3883" s="340">
        <v>1859.94</v>
      </c>
      <c r="E3883" s="340"/>
      <c r="F3883" s="340"/>
      <c r="G3883" s="340"/>
      <c r="H3883" s="344">
        <v>47</v>
      </c>
    </row>
    <row r="3884" spans="1:8" x14ac:dyDescent="0.2">
      <c r="A3884" s="321" t="s">
        <v>7984</v>
      </c>
      <c r="B3884" s="347" t="s">
        <v>7985</v>
      </c>
      <c r="C3884" s="342" t="s">
        <v>212</v>
      </c>
      <c r="D3884" s="340">
        <v>2065.85</v>
      </c>
      <c r="E3884" s="340"/>
      <c r="F3884" s="340"/>
      <c r="G3884" s="340"/>
      <c r="H3884" s="344">
        <v>52</v>
      </c>
    </row>
    <row r="3885" spans="1:8" ht="22.5" x14ac:dyDescent="0.2">
      <c r="A3885" s="321" t="s">
        <v>7986</v>
      </c>
      <c r="B3885" s="345" t="s">
        <v>7987</v>
      </c>
      <c r="C3885" s="346" t="s">
        <v>212</v>
      </c>
      <c r="D3885" s="340">
        <v>1264.8499999999999</v>
      </c>
      <c r="E3885" s="340"/>
      <c r="F3885" s="340"/>
      <c r="G3885" s="340"/>
      <c r="H3885" s="344">
        <v>32</v>
      </c>
    </row>
    <row r="3886" spans="1:8" ht="22.5" x14ac:dyDescent="0.2">
      <c r="A3886" s="321" t="s">
        <v>7988</v>
      </c>
      <c r="B3886" s="345" t="s">
        <v>7874</v>
      </c>
      <c r="C3886" s="346" t="s">
        <v>212</v>
      </c>
      <c r="D3886" s="340">
        <v>1590.68</v>
      </c>
      <c r="E3886" s="340"/>
      <c r="F3886" s="340"/>
      <c r="G3886" s="340"/>
      <c r="H3886" s="344">
        <v>40</v>
      </c>
    </row>
    <row r="3887" spans="1:8" ht="22.5" x14ac:dyDescent="0.2">
      <c r="A3887" s="321" t="s">
        <v>7989</v>
      </c>
      <c r="B3887" s="345" t="s">
        <v>7990</v>
      </c>
      <c r="C3887" s="346" t="s">
        <v>212</v>
      </c>
      <c r="D3887" s="340">
        <v>6066.31</v>
      </c>
      <c r="E3887" s="340"/>
      <c r="F3887" s="340"/>
      <c r="G3887" s="340"/>
      <c r="H3887" s="344">
        <v>153</v>
      </c>
    </row>
    <row r="3888" spans="1:8" ht="33.75" x14ac:dyDescent="0.2">
      <c r="A3888" s="321" t="s">
        <v>7991</v>
      </c>
      <c r="B3888" s="345" t="s">
        <v>7992</v>
      </c>
      <c r="C3888" s="346" t="s">
        <v>212</v>
      </c>
      <c r="D3888" s="340">
        <v>3256.03</v>
      </c>
      <c r="E3888" s="340"/>
      <c r="F3888" s="340"/>
      <c r="G3888" s="340"/>
      <c r="H3888" s="344">
        <v>82</v>
      </c>
    </row>
    <row r="3889" spans="1:8" ht="22.5" x14ac:dyDescent="0.2">
      <c r="A3889" s="321" t="s">
        <v>7993</v>
      </c>
      <c r="B3889" s="345" t="s">
        <v>7994</v>
      </c>
      <c r="C3889" s="346" t="s">
        <v>212</v>
      </c>
      <c r="D3889" s="340">
        <v>3004.87</v>
      </c>
      <c r="E3889" s="340"/>
      <c r="F3889" s="340"/>
      <c r="G3889" s="340"/>
      <c r="H3889" s="344">
        <v>76</v>
      </c>
    </row>
    <row r="3890" spans="1:8" ht="22.5" x14ac:dyDescent="0.2">
      <c r="A3890" s="321" t="s">
        <v>7995</v>
      </c>
      <c r="B3890" s="345" t="s">
        <v>7996</v>
      </c>
      <c r="C3890" s="346" t="s">
        <v>212</v>
      </c>
      <c r="D3890" s="340">
        <v>1590.68</v>
      </c>
      <c r="E3890" s="340"/>
      <c r="F3890" s="340"/>
      <c r="G3890" s="340"/>
      <c r="H3890" s="344">
        <v>40</v>
      </c>
    </row>
    <row r="3891" spans="1:8" ht="22.5" x14ac:dyDescent="0.2">
      <c r="A3891" s="321" t="s">
        <v>7997</v>
      </c>
      <c r="B3891" s="343" t="s">
        <v>7998</v>
      </c>
      <c r="C3891" s="339" t="s">
        <v>212</v>
      </c>
      <c r="D3891" s="340">
        <v>1190.18</v>
      </c>
      <c r="E3891" s="340"/>
      <c r="F3891" s="340"/>
      <c r="G3891" s="340"/>
      <c r="H3891" s="344">
        <v>30</v>
      </c>
    </row>
    <row r="3892" spans="1:8" ht="33.75" x14ac:dyDescent="0.2">
      <c r="A3892" s="321" t="s">
        <v>7999</v>
      </c>
      <c r="B3892" s="345" t="s">
        <v>8000</v>
      </c>
      <c r="C3892" s="346" t="s">
        <v>212</v>
      </c>
      <c r="D3892" s="340">
        <v>2054.5300000000002</v>
      </c>
      <c r="E3892" s="340"/>
      <c r="F3892" s="340"/>
      <c r="G3892" s="340"/>
      <c r="H3892" s="344">
        <v>52</v>
      </c>
    </row>
    <row r="3893" spans="1:8" ht="33.75" x14ac:dyDescent="0.2">
      <c r="A3893" s="321" t="s">
        <v>8001</v>
      </c>
      <c r="B3893" s="345" t="s">
        <v>8002</v>
      </c>
      <c r="C3893" s="346" t="s">
        <v>212</v>
      </c>
      <c r="D3893" s="340">
        <v>995.59</v>
      </c>
      <c r="E3893" s="340"/>
      <c r="F3893" s="340"/>
      <c r="G3893" s="340"/>
      <c r="H3893" s="344">
        <v>25</v>
      </c>
    </row>
    <row r="3894" spans="1:8" x14ac:dyDescent="0.2">
      <c r="A3894" s="297" t="s">
        <v>8003</v>
      </c>
      <c r="B3894" s="297" t="s">
        <v>8004</v>
      </c>
      <c r="C3894" s="298" t="s">
        <v>212</v>
      </c>
      <c r="D3894" s="299"/>
      <c r="E3894" s="299"/>
      <c r="F3894" s="299"/>
      <c r="G3894" s="299"/>
      <c r="H3894" s="300"/>
    </row>
    <row r="3895" spans="1:8" ht="22.5" x14ac:dyDescent="0.2">
      <c r="A3895" s="321" t="s">
        <v>8005</v>
      </c>
      <c r="B3895" s="345" t="s">
        <v>8006</v>
      </c>
      <c r="C3895" s="346" t="s">
        <v>212</v>
      </c>
      <c r="D3895" s="340">
        <v>1590.68</v>
      </c>
      <c r="E3895" s="340"/>
      <c r="F3895" s="340"/>
      <c r="G3895" s="340"/>
      <c r="H3895" s="344">
        <v>40</v>
      </c>
    </row>
    <row r="3896" spans="1:8" x14ac:dyDescent="0.2">
      <c r="A3896" s="297" t="s">
        <v>8007</v>
      </c>
      <c r="B3896" s="297" t="s">
        <v>8008</v>
      </c>
      <c r="C3896" s="298" t="s">
        <v>212</v>
      </c>
      <c r="D3896" s="299"/>
      <c r="E3896" s="299"/>
      <c r="F3896" s="299"/>
      <c r="G3896" s="299"/>
      <c r="H3896" s="300"/>
    </row>
    <row r="3897" spans="1:8" ht="22.5" x14ac:dyDescent="0.2">
      <c r="A3897" s="321" t="s">
        <v>8009</v>
      </c>
      <c r="B3897" s="345" t="s">
        <v>7892</v>
      </c>
      <c r="C3897" s="346" t="s">
        <v>212</v>
      </c>
      <c r="D3897" s="340">
        <v>995.59</v>
      </c>
      <c r="E3897" s="340"/>
      <c r="F3897" s="340"/>
      <c r="G3897" s="340"/>
      <c r="H3897" s="344">
        <v>25</v>
      </c>
    </row>
    <row r="3898" spans="1:8" ht="22.5" x14ac:dyDescent="0.2">
      <c r="A3898" s="321" t="s">
        <v>8010</v>
      </c>
      <c r="B3898" s="345" t="s">
        <v>7894</v>
      </c>
      <c r="C3898" s="346" t="s">
        <v>212</v>
      </c>
      <c r="D3898" s="340">
        <v>1264.8499999999999</v>
      </c>
      <c r="E3898" s="340"/>
      <c r="F3898" s="340"/>
      <c r="G3898" s="340"/>
      <c r="H3898" s="344">
        <v>32</v>
      </c>
    </row>
    <row r="3899" spans="1:8" x14ac:dyDescent="0.2">
      <c r="A3899" s="321" t="s">
        <v>8011</v>
      </c>
      <c r="B3899" s="341" t="s">
        <v>7896</v>
      </c>
      <c r="C3899" s="342" t="s">
        <v>212</v>
      </c>
      <c r="D3899" s="333"/>
      <c r="E3899" s="333"/>
      <c r="F3899" s="333"/>
      <c r="G3899" s="333"/>
      <c r="H3899" s="334" t="s">
        <v>7305</v>
      </c>
    </row>
    <row r="3900" spans="1:8" x14ac:dyDescent="0.2">
      <c r="A3900" s="297" t="s">
        <v>8012</v>
      </c>
      <c r="B3900" s="297" t="s">
        <v>8013</v>
      </c>
      <c r="C3900" s="298" t="s">
        <v>212</v>
      </c>
      <c r="D3900" s="299"/>
      <c r="E3900" s="299"/>
      <c r="F3900" s="299"/>
      <c r="G3900" s="299"/>
      <c r="H3900" s="300"/>
    </row>
    <row r="3901" spans="1:8" ht="45" x14ac:dyDescent="0.2">
      <c r="A3901" s="301" t="s">
        <v>8014</v>
      </c>
      <c r="B3901" s="331" t="s">
        <v>8015</v>
      </c>
      <c r="C3901" s="332" t="s">
        <v>212</v>
      </c>
      <c r="D3901" s="303"/>
      <c r="E3901" s="303"/>
      <c r="F3901" s="303"/>
      <c r="G3901" s="303"/>
      <c r="H3901" s="304" t="s">
        <v>7305</v>
      </c>
    </row>
    <row r="3902" spans="1:8" ht="33.75" x14ac:dyDescent="0.2">
      <c r="A3902" s="297" t="s">
        <v>8016</v>
      </c>
      <c r="B3902" s="297" t="s">
        <v>8017</v>
      </c>
      <c r="C3902" s="298" t="s">
        <v>212</v>
      </c>
      <c r="D3902" s="299"/>
      <c r="E3902" s="299"/>
      <c r="F3902" s="299"/>
      <c r="G3902" s="299"/>
      <c r="H3902" s="300"/>
    </row>
    <row r="3903" spans="1:8" ht="33.75" x14ac:dyDescent="0.2">
      <c r="A3903" s="301" t="s">
        <v>8018</v>
      </c>
      <c r="B3903" s="331" t="s">
        <v>7904</v>
      </c>
      <c r="C3903" s="332" t="s">
        <v>212</v>
      </c>
      <c r="D3903" s="303"/>
      <c r="E3903" s="303"/>
      <c r="F3903" s="303"/>
      <c r="G3903" s="303"/>
      <c r="H3903" s="304" t="s">
        <v>7305</v>
      </c>
    </row>
    <row r="3904" spans="1:8" ht="45" x14ac:dyDescent="0.2">
      <c r="A3904" s="301" t="s">
        <v>8019</v>
      </c>
      <c r="B3904" s="331" t="s">
        <v>7906</v>
      </c>
      <c r="C3904" s="332" t="s">
        <v>212</v>
      </c>
      <c r="D3904" s="303"/>
      <c r="E3904" s="303"/>
      <c r="F3904" s="303"/>
      <c r="G3904" s="303"/>
      <c r="H3904" s="304" t="s">
        <v>7305</v>
      </c>
    </row>
    <row r="3905" spans="1:8" ht="56.25" x14ac:dyDescent="0.2">
      <c r="A3905" s="301" t="s">
        <v>8020</v>
      </c>
      <c r="B3905" s="331" t="s">
        <v>8021</v>
      </c>
      <c r="C3905" s="332" t="s">
        <v>212</v>
      </c>
      <c r="D3905" s="303"/>
      <c r="E3905" s="303"/>
      <c r="F3905" s="303"/>
      <c r="G3905" s="303"/>
      <c r="H3905" s="304" t="s">
        <v>7305</v>
      </c>
    </row>
    <row r="3906" spans="1:8" x14ac:dyDescent="0.2">
      <c r="A3906" s="301"/>
      <c r="B3906" s="314"/>
      <c r="C3906" s="306" t="s">
        <v>212</v>
      </c>
      <c r="D3906" s="303"/>
      <c r="E3906" s="303"/>
      <c r="F3906" s="303"/>
      <c r="G3906" s="303"/>
      <c r="H3906" s="304"/>
    </row>
    <row r="3907" spans="1:8" x14ac:dyDescent="0.2">
      <c r="A3907" s="293" t="s">
        <v>8022</v>
      </c>
      <c r="B3907" s="293" t="s">
        <v>8023</v>
      </c>
      <c r="C3907" s="294" t="s">
        <v>212</v>
      </c>
      <c r="D3907" s="295"/>
      <c r="E3907" s="295"/>
      <c r="F3907" s="295"/>
      <c r="G3907" s="295"/>
      <c r="H3907" s="296"/>
    </row>
    <row r="3908" spans="1:8" ht="22.5" x14ac:dyDescent="0.2">
      <c r="A3908" s="297" t="s">
        <v>8024</v>
      </c>
      <c r="B3908" s="297" t="s">
        <v>8025</v>
      </c>
      <c r="C3908" s="298" t="s">
        <v>212</v>
      </c>
      <c r="D3908" s="299"/>
      <c r="E3908" s="299"/>
      <c r="F3908" s="299"/>
      <c r="G3908" s="299"/>
      <c r="H3908" s="300"/>
    </row>
    <row r="3909" spans="1:8" x14ac:dyDescent="0.2">
      <c r="A3909" s="321" t="s">
        <v>8026</v>
      </c>
      <c r="B3909" s="341" t="s">
        <v>8027</v>
      </c>
      <c r="C3909" s="342" t="s">
        <v>212</v>
      </c>
      <c r="D3909" s="340">
        <v>588.28</v>
      </c>
      <c r="E3909" s="340"/>
      <c r="F3909" s="340"/>
      <c r="G3909" s="340"/>
      <c r="H3909" s="344">
        <v>12</v>
      </c>
    </row>
    <row r="3910" spans="1:8" x14ac:dyDescent="0.2">
      <c r="A3910" s="321" t="s">
        <v>8028</v>
      </c>
      <c r="B3910" s="341" t="s">
        <v>8029</v>
      </c>
      <c r="C3910" s="342" t="s">
        <v>212</v>
      </c>
      <c r="D3910" s="340">
        <v>266.99</v>
      </c>
      <c r="E3910" s="340"/>
      <c r="F3910" s="340"/>
      <c r="G3910" s="340"/>
      <c r="H3910" s="344">
        <v>6</v>
      </c>
    </row>
    <row r="3911" spans="1:8" x14ac:dyDescent="0.2">
      <c r="A3911" s="321" t="s">
        <v>8030</v>
      </c>
      <c r="B3911" s="341" t="s">
        <v>8031</v>
      </c>
      <c r="C3911" s="342" t="s">
        <v>212</v>
      </c>
      <c r="D3911" s="340">
        <v>1681.2400000000002</v>
      </c>
      <c r="E3911" s="340"/>
      <c r="F3911" s="340"/>
      <c r="G3911" s="340"/>
      <c r="H3911" s="344">
        <v>43</v>
      </c>
    </row>
    <row r="3912" spans="1:8" x14ac:dyDescent="0.2">
      <c r="A3912" s="321" t="s">
        <v>8032</v>
      </c>
      <c r="B3912" s="341" t="s">
        <v>7346</v>
      </c>
      <c r="C3912" s="342" t="s">
        <v>212</v>
      </c>
      <c r="D3912" s="333"/>
      <c r="E3912" s="333"/>
      <c r="F3912" s="333"/>
      <c r="G3912" s="333"/>
      <c r="H3912" s="334" t="s">
        <v>7305</v>
      </c>
    </row>
    <row r="3913" spans="1:8" ht="22.5" x14ac:dyDescent="0.2">
      <c r="A3913" s="297" t="s">
        <v>8033</v>
      </c>
      <c r="B3913" s="297" t="s">
        <v>8034</v>
      </c>
      <c r="C3913" s="298" t="s">
        <v>212</v>
      </c>
      <c r="D3913" s="299"/>
      <c r="E3913" s="299"/>
      <c r="F3913" s="299"/>
      <c r="G3913" s="299"/>
      <c r="H3913" s="300"/>
    </row>
    <row r="3914" spans="1:8" x14ac:dyDescent="0.2">
      <c r="A3914" s="321" t="s">
        <v>8035</v>
      </c>
      <c r="B3914" s="347" t="s">
        <v>8036</v>
      </c>
      <c r="C3914" s="342" t="s">
        <v>212</v>
      </c>
      <c r="D3914" s="340">
        <v>5213.28</v>
      </c>
      <c r="E3914" s="340"/>
      <c r="F3914" s="340"/>
      <c r="G3914" s="340"/>
      <c r="H3914" s="344">
        <v>128</v>
      </c>
    </row>
    <row r="3915" spans="1:8" x14ac:dyDescent="0.2">
      <c r="A3915" s="321" t="s">
        <v>8037</v>
      </c>
      <c r="B3915" s="347" t="s">
        <v>8038</v>
      </c>
      <c r="C3915" s="342" t="s">
        <v>212</v>
      </c>
      <c r="D3915" s="340">
        <v>2299</v>
      </c>
      <c r="E3915" s="340"/>
      <c r="F3915" s="340"/>
      <c r="G3915" s="340"/>
      <c r="H3915" s="344">
        <v>60</v>
      </c>
    </row>
    <row r="3916" spans="1:8" x14ac:dyDescent="0.2">
      <c r="A3916" s="321" t="s">
        <v>8039</v>
      </c>
      <c r="B3916" s="347" t="s">
        <v>8040</v>
      </c>
      <c r="C3916" s="342" t="s">
        <v>212</v>
      </c>
      <c r="D3916" s="340">
        <v>2118</v>
      </c>
      <c r="E3916" s="340"/>
      <c r="F3916" s="340"/>
      <c r="G3916" s="340"/>
      <c r="H3916" s="344">
        <v>56</v>
      </c>
    </row>
    <row r="3917" spans="1:8" x14ac:dyDescent="0.2">
      <c r="A3917" s="297" t="s">
        <v>8041</v>
      </c>
      <c r="B3917" s="297" t="s">
        <v>8042</v>
      </c>
      <c r="C3917" s="298" t="s">
        <v>212</v>
      </c>
      <c r="D3917" s="299"/>
      <c r="E3917" s="299"/>
      <c r="F3917" s="299"/>
      <c r="G3917" s="299"/>
      <c r="H3917" s="300"/>
    </row>
    <row r="3918" spans="1:8" ht="22.5" x14ac:dyDescent="0.2">
      <c r="A3918" s="321" t="s">
        <v>8043</v>
      </c>
      <c r="B3918" s="343" t="s">
        <v>8044</v>
      </c>
      <c r="C3918" s="339" t="s">
        <v>212</v>
      </c>
      <c r="D3918" s="340">
        <v>1590.68</v>
      </c>
      <c r="E3918" s="340"/>
      <c r="F3918" s="340"/>
      <c r="G3918" s="340"/>
      <c r="H3918" s="344">
        <v>40</v>
      </c>
    </row>
    <row r="3919" spans="1:8" x14ac:dyDescent="0.2">
      <c r="A3919" s="297" t="s">
        <v>8045</v>
      </c>
      <c r="B3919" s="297" t="s">
        <v>8046</v>
      </c>
      <c r="C3919" s="298" t="s">
        <v>212</v>
      </c>
      <c r="D3919" s="299"/>
      <c r="E3919" s="299"/>
      <c r="F3919" s="299"/>
      <c r="G3919" s="299"/>
      <c r="H3919" s="300"/>
    </row>
    <row r="3920" spans="1:8" ht="56.25" x14ac:dyDescent="0.2">
      <c r="A3920" s="314" t="s">
        <v>8047</v>
      </c>
      <c r="B3920" s="314" t="s">
        <v>8048</v>
      </c>
      <c r="C3920" s="306" t="s">
        <v>212</v>
      </c>
      <c r="D3920" s="303"/>
      <c r="E3920" s="303"/>
      <c r="F3920" s="303"/>
      <c r="G3920" s="303"/>
      <c r="H3920" s="304" t="s">
        <v>7305</v>
      </c>
    </row>
    <row r="3921" spans="1:8" ht="22.5" x14ac:dyDescent="0.2">
      <c r="A3921" s="297" t="s">
        <v>8049</v>
      </c>
      <c r="B3921" s="297" t="s">
        <v>8050</v>
      </c>
      <c r="C3921" s="298" t="s">
        <v>212</v>
      </c>
      <c r="D3921" s="299"/>
      <c r="E3921" s="299"/>
      <c r="F3921" s="299"/>
      <c r="G3921" s="299"/>
      <c r="H3921" s="300"/>
    </row>
    <row r="3922" spans="1:8" ht="45" x14ac:dyDescent="0.2">
      <c r="A3922" s="301" t="s">
        <v>8051</v>
      </c>
      <c r="B3922" s="314" t="s">
        <v>7374</v>
      </c>
      <c r="C3922" s="306" t="s">
        <v>212</v>
      </c>
      <c r="D3922" s="303"/>
      <c r="E3922" s="303"/>
      <c r="F3922" s="303"/>
      <c r="G3922" s="303"/>
      <c r="H3922" s="304" t="s">
        <v>7305</v>
      </c>
    </row>
    <row r="3923" spans="1:8" ht="45" x14ac:dyDescent="0.2">
      <c r="A3923" s="301" t="s">
        <v>8052</v>
      </c>
      <c r="B3923" s="314" t="s">
        <v>7462</v>
      </c>
      <c r="C3923" s="306" t="s">
        <v>212</v>
      </c>
      <c r="D3923" s="303"/>
      <c r="E3923" s="303"/>
      <c r="F3923" s="303"/>
      <c r="G3923" s="303"/>
      <c r="H3923" s="304" t="s">
        <v>7305</v>
      </c>
    </row>
    <row r="3924" spans="1:8" x14ac:dyDescent="0.2">
      <c r="A3924" s="301"/>
      <c r="B3924" s="314"/>
      <c r="C3924" s="306" t="s">
        <v>212</v>
      </c>
      <c r="D3924" s="303"/>
      <c r="E3924" s="303"/>
      <c r="F3924" s="303"/>
      <c r="G3924" s="303"/>
      <c r="H3924" s="304"/>
    </row>
    <row r="3925" spans="1:8" x14ac:dyDescent="0.2">
      <c r="A3925" s="293" t="s">
        <v>8053</v>
      </c>
      <c r="B3925" s="293" t="s">
        <v>8054</v>
      </c>
      <c r="C3925" s="294" t="s">
        <v>212</v>
      </c>
      <c r="D3925" s="295"/>
      <c r="E3925" s="295"/>
      <c r="F3925" s="295"/>
      <c r="G3925" s="295"/>
      <c r="H3925" s="296"/>
    </row>
    <row r="3926" spans="1:8" ht="22.5" x14ac:dyDescent="0.2">
      <c r="A3926" s="297" t="s">
        <v>8055</v>
      </c>
      <c r="B3926" s="297" t="s">
        <v>8056</v>
      </c>
      <c r="C3926" s="298" t="s">
        <v>212</v>
      </c>
      <c r="D3926" s="299"/>
      <c r="E3926" s="299"/>
      <c r="F3926" s="299"/>
      <c r="G3926" s="299"/>
      <c r="H3926" s="300"/>
    </row>
    <row r="3927" spans="1:8" x14ac:dyDescent="0.2">
      <c r="A3927" s="301" t="s">
        <v>8057</v>
      </c>
      <c r="B3927" s="301" t="s">
        <v>8058</v>
      </c>
      <c r="C3927" s="302" t="s">
        <v>212</v>
      </c>
      <c r="D3927" s="303"/>
      <c r="E3927" s="303"/>
      <c r="F3927" s="303"/>
      <c r="G3927" s="303"/>
      <c r="H3927" s="304" t="s">
        <v>7305</v>
      </c>
    </row>
    <row r="3928" spans="1:8" x14ac:dyDescent="0.2">
      <c r="A3928" s="330" t="s">
        <v>8059</v>
      </c>
      <c r="B3928" s="330" t="s">
        <v>8029</v>
      </c>
      <c r="C3928" s="328" t="s">
        <v>212</v>
      </c>
      <c r="D3928" s="307">
        <v>266.99</v>
      </c>
      <c r="E3928" s="307"/>
      <c r="F3928" s="307"/>
      <c r="G3928" s="307"/>
      <c r="H3928" s="308">
        <v>6</v>
      </c>
    </row>
    <row r="3929" spans="1:8" ht="22.5" x14ac:dyDescent="0.2">
      <c r="A3929" s="297" t="s">
        <v>8060</v>
      </c>
      <c r="B3929" s="297" t="s">
        <v>8061</v>
      </c>
      <c r="C3929" s="298" t="s">
        <v>212</v>
      </c>
      <c r="D3929" s="299"/>
      <c r="E3929" s="299"/>
      <c r="F3929" s="299"/>
      <c r="G3929" s="299"/>
      <c r="H3929" s="300"/>
    </row>
    <row r="3930" spans="1:8" x14ac:dyDescent="0.2">
      <c r="A3930" s="301" t="s">
        <v>8062</v>
      </c>
      <c r="B3930" s="321" t="s">
        <v>8063</v>
      </c>
      <c r="C3930" s="322" t="s">
        <v>212</v>
      </c>
      <c r="D3930" s="333"/>
      <c r="E3930" s="333"/>
      <c r="F3930" s="333"/>
      <c r="G3930" s="333"/>
      <c r="H3930" s="334" t="s">
        <v>7305</v>
      </c>
    </row>
    <row r="3931" spans="1:8" ht="45" x14ac:dyDescent="0.2">
      <c r="A3931" s="301" t="s">
        <v>8064</v>
      </c>
      <c r="B3931" s="338" t="s">
        <v>8065</v>
      </c>
      <c r="C3931" s="339" t="s">
        <v>212</v>
      </c>
      <c r="D3931" s="333"/>
      <c r="E3931" s="333"/>
      <c r="F3931" s="333"/>
      <c r="G3931" s="333"/>
      <c r="H3931" s="334" t="s">
        <v>7305</v>
      </c>
    </row>
    <row r="3932" spans="1:8" ht="33.75" x14ac:dyDescent="0.2">
      <c r="A3932" s="297" t="s">
        <v>8066</v>
      </c>
      <c r="B3932" s="297" t="s">
        <v>8067</v>
      </c>
      <c r="C3932" s="298" t="s">
        <v>212</v>
      </c>
      <c r="D3932" s="299"/>
      <c r="E3932" s="299"/>
      <c r="F3932" s="299"/>
      <c r="G3932" s="299"/>
      <c r="H3932" s="300"/>
    </row>
    <row r="3933" spans="1:8" ht="33.75" x14ac:dyDescent="0.2">
      <c r="A3933" s="321" t="s">
        <v>8068</v>
      </c>
      <c r="B3933" s="338" t="s">
        <v>8069</v>
      </c>
      <c r="C3933" s="339" t="s">
        <v>212</v>
      </c>
      <c r="D3933" s="333"/>
      <c r="E3933" s="333"/>
      <c r="F3933" s="333"/>
      <c r="G3933" s="333"/>
      <c r="H3933" s="334" t="s">
        <v>7305</v>
      </c>
    </row>
    <row r="3934" spans="1:8" ht="22.5" x14ac:dyDescent="0.2">
      <c r="A3934" s="321" t="s">
        <v>8070</v>
      </c>
      <c r="B3934" s="338" t="s">
        <v>8071</v>
      </c>
      <c r="C3934" s="339" t="s">
        <v>212</v>
      </c>
      <c r="D3934" s="333"/>
      <c r="E3934" s="333"/>
      <c r="F3934" s="333"/>
      <c r="G3934" s="333"/>
      <c r="H3934" s="334" t="s">
        <v>7305</v>
      </c>
    </row>
    <row r="3935" spans="1:8" ht="22.5" x14ac:dyDescent="0.2">
      <c r="A3935" s="321" t="s">
        <v>8072</v>
      </c>
      <c r="B3935" s="338" t="s">
        <v>8073</v>
      </c>
      <c r="C3935" s="339" t="s">
        <v>212</v>
      </c>
      <c r="D3935" s="333"/>
      <c r="E3935" s="333"/>
      <c r="F3935" s="333"/>
      <c r="G3935" s="333"/>
      <c r="H3935" s="334" t="s">
        <v>7305</v>
      </c>
    </row>
    <row r="3936" spans="1:8" ht="22.5" x14ac:dyDescent="0.2">
      <c r="A3936" s="321" t="s">
        <v>8074</v>
      </c>
      <c r="B3936" s="338" t="s">
        <v>8075</v>
      </c>
      <c r="C3936" s="339" t="s">
        <v>212</v>
      </c>
      <c r="D3936" s="333"/>
      <c r="E3936" s="333"/>
      <c r="F3936" s="333"/>
      <c r="G3936" s="333"/>
      <c r="H3936" s="334" t="s">
        <v>7305</v>
      </c>
    </row>
    <row r="3937" spans="1:8" x14ac:dyDescent="0.2">
      <c r="A3937" s="349"/>
      <c r="B3937" s="301"/>
      <c r="C3937" s="302" t="s">
        <v>212</v>
      </c>
      <c r="D3937" s="303"/>
      <c r="E3937" s="303"/>
      <c r="F3937" s="303"/>
      <c r="G3937" s="303"/>
      <c r="H3937" s="304"/>
    </row>
    <row r="3938" spans="1:8" x14ac:dyDescent="0.2">
      <c r="A3938" s="293" t="s">
        <v>8076</v>
      </c>
      <c r="B3938" s="293" t="s">
        <v>8077</v>
      </c>
      <c r="C3938" s="294" t="s">
        <v>212</v>
      </c>
      <c r="D3938" s="295"/>
      <c r="E3938" s="295"/>
      <c r="F3938" s="295"/>
      <c r="G3938" s="295"/>
      <c r="H3938" s="296"/>
    </row>
    <row r="3939" spans="1:8" ht="22.5" x14ac:dyDescent="0.2">
      <c r="A3939" s="297" t="s">
        <v>8078</v>
      </c>
      <c r="B3939" s="297" t="s">
        <v>8077</v>
      </c>
      <c r="C3939" s="298" t="s">
        <v>212</v>
      </c>
      <c r="D3939" s="299"/>
      <c r="E3939" s="299"/>
      <c r="F3939" s="299"/>
      <c r="G3939" s="299"/>
      <c r="H3939" s="300"/>
    </row>
    <row r="3940" spans="1:8" x14ac:dyDescent="0.2">
      <c r="A3940" s="301" t="s">
        <v>8079</v>
      </c>
      <c r="B3940" s="301" t="s">
        <v>8080</v>
      </c>
      <c r="C3940" s="302" t="s">
        <v>212</v>
      </c>
      <c r="D3940" s="303"/>
      <c r="E3940" s="303"/>
      <c r="F3940" s="303"/>
      <c r="G3940" s="303"/>
      <c r="H3940" s="304" t="s">
        <v>7305</v>
      </c>
    </row>
    <row r="3941" spans="1:8" x14ac:dyDescent="0.2">
      <c r="A3941" s="301"/>
      <c r="B3941" s="301"/>
      <c r="C3941" s="302" t="s">
        <v>212</v>
      </c>
      <c r="D3941" s="303"/>
      <c r="E3941" s="303"/>
      <c r="F3941" s="303"/>
      <c r="G3941" s="303"/>
      <c r="H3941" s="304"/>
    </row>
    <row r="3942" spans="1:8" x14ac:dyDescent="0.2">
      <c r="A3942" s="293" t="s">
        <v>641</v>
      </c>
      <c r="B3942" s="293" t="s">
        <v>8081</v>
      </c>
      <c r="C3942" s="294" t="s">
        <v>212</v>
      </c>
      <c r="D3942" s="295"/>
      <c r="E3942" s="295"/>
      <c r="F3942" s="295"/>
      <c r="G3942" s="295"/>
      <c r="H3942" s="296"/>
    </row>
    <row r="3943" spans="1:8" ht="22.5" x14ac:dyDescent="0.2">
      <c r="A3943" s="297" t="s">
        <v>8082</v>
      </c>
      <c r="B3943" s="297" t="s">
        <v>8081</v>
      </c>
      <c r="C3943" s="298" t="s">
        <v>212</v>
      </c>
      <c r="D3943" s="299"/>
      <c r="E3943" s="299"/>
      <c r="F3943" s="299"/>
      <c r="G3943" s="299"/>
      <c r="H3943" s="300"/>
    </row>
    <row r="3944" spans="1:8" ht="56.25" x14ac:dyDescent="0.2">
      <c r="A3944" s="301" t="s">
        <v>8083</v>
      </c>
      <c r="B3944" s="331" t="s">
        <v>8084</v>
      </c>
      <c r="C3944" s="332" t="s">
        <v>212</v>
      </c>
      <c r="D3944" s="303"/>
      <c r="E3944" s="303"/>
      <c r="F3944" s="303"/>
      <c r="G3944" s="303"/>
      <c r="H3944" s="304" t="s">
        <v>7305</v>
      </c>
    </row>
    <row r="3945" spans="1:8" ht="56.25" x14ac:dyDescent="0.2">
      <c r="A3945" s="301" t="s">
        <v>8085</v>
      </c>
      <c r="B3945" s="331" t="s">
        <v>8086</v>
      </c>
      <c r="C3945" s="332" t="s">
        <v>212</v>
      </c>
      <c r="D3945" s="303"/>
      <c r="E3945" s="303"/>
      <c r="F3945" s="303"/>
      <c r="G3945" s="303"/>
      <c r="H3945" s="304" t="s">
        <v>7305</v>
      </c>
    </row>
    <row r="3946" spans="1:8" x14ac:dyDescent="0.2">
      <c r="A3946" s="301"/>
      <c r="B3946" s="301"/>
      <c r="C3946" s="302" t="s">
        <v>212</v>
      </c>
      <c r="D3946" s="309"/>
      <c r="E3946" s="309"/>
      <c r="F3946" s="309"/>
      <c r="G3946" s="309"/>
      <c r="H3946" s="302"/>
    </row>
    <row r="3947" spans="1:8" x14ac:dyDescent="0.2">
      <c r="A3947" s="293" t="s">
        <v>8087</v>
      </c>
      <c r="B3947" s="293" t="s">
        <v>8088</v>
      </c>
      <c r="C3947" s="294" t="s">
        <v>212</v>
      </c>
      <c r="D3947" s="295"/>
      <c r="E3947" s="295"/>
      <c r="F3947" s="295"/>
      <c r="G3947" s="295"/>
      <c r="H3947" s="296"/>
    </row>
    <row r="3948" spans="1:8" x14ac:dyDescent="0.2">
      <c r="A3948" s="297" t="s">
        <v>8089</v>
      </c>
      <c r="B3948" s="297" t="s">
        <v>8088</v>
      </c>
      <c r="C3948" s="298" t="s">
        <v>212</v>
      </c>
      <c r="D3948" s="299"/>
      <c r="E3948" s="299"/>
      <c r="F3948" s="299"/>
      <c r="G3948" s="299"/>
      <c r="H3948" s="300"/>
    </row>
    <row r="3949" spans="1:8" ht="33.75" x14ac:dyDescent="0.2">
      <c r="A3949" s="301" t="s">
        <v>8090</v>
      </c>
      <c r="B3949" s="331" t="s">
        <v>8091</v>
      </c>
      <c r="C3949" s="332" t="s">
        <v>212</v>
      </c>
      <c r="D3949" s="303"/>
      <c r="E3949" s="303"/>
      <c r="F3949" s="303"/>
      <c r="G3949" s="303"/>
      <c r="H3949" s="304" t="s">
        <v>7305</v>
      </c>
    </row>
    <row r="3950" spans="1:8" x14ac:dyDescent="0.2">
      <c r="A3950" s="350"/>
      <c r="B3950" s="350"/>
      <c r="C3950" s="351" t="s">
        <v>212</v>
      </c>
      <c r="D3950" s="352"/>
      <c r="E3950" s="352"/>
      <c r="F3950" s="352"/>
      <c r="G3950" s="352"/>
      <c r="H3950" s="353"/>
    </row>
    <row r="3951" spans="1:8" x14ac:dyDescent="0.2">
      <c r="A3951" s="293" t="s">
        <v>8092</v>
      </c>
      <c r="B3951" s="293" t="s">
        <v>8093</v>
      </c>
      <c r="C3951" s="294" t="s">
        <v>212</v>
      </c>
      <c r="D3951" s="295"/>
      <c r="E3951" s="295"/>
      <c r="F3951" s="295"/>
      <c r="G3951" s="295"/>
      <c r="H3951" s="296"/>
    </row>
    <row r="3952" spans="1:8" x14ac:dyDescent="0.2">
      <c r="A3952" s="297" t="s">
        <v>8094</v>
      </c>
      <c r="B3952" s="297" t="s">
        <v>8093</v>
      </c>
      <c r="C3952" s="298" t="s">
        <v>212</v>
      </c>
      <c r="D3952" s="299"/>
      <c r="E3952" s="299"/>
      <c r="F3952" s="299"/>
      <c r="G3952" s="299"/>
      <c r="H3952" s="300"/>
    </row>
    <row r="3953" spans="1:13" x14ac:dyDescent="0.2">
      <c r="A3953" s="301" t="s">
        <v>8095</v>
      </c>
      <c r="B3953" s="301" t="s">
        <v>8096</v>
      </c>
      <c r="C3953" s="302" t="s">
        <v>212</v>
      </c>
      <c r="D3953" s="303"/>
      <c r="E3953" s="303"/>
      <c r="F3953" s="303"/>
      <c r="G3953" s="303"/>
      <c r="H3953" s="304" t="s">
        <v>7305</v>
      </c>
    </row>
    <row r="3954" spans="1:13" x14ac:dyDescent="0.2">
      <c r="A3954" s="301" t="s">
        <v>8097</v>
      </c>
      <c r="B3954" s="301" t="s">
        <v>8098</v>
      </c>
      <c r="C3954" s="302" t="s">
        <v>212</v>
      </c>
      <c r="D3954" s="303"/>
      <c r="E3954" s="303"/>
      <c r="F3954" s="303"/>
      <c r="G3954" s="303"/>
      <c r="H3954" s="304" t="s">
        <v>7305</v>
      </c>
    </row>
    <row r="3955" spans="1:13" x14ac:dyDescent="0.2">
      <c r="A3955" s="301" t="s">
        <v>8099</v>
      </c>
      <c r="B3955" s="301" t="s">
        <v>90</v>
      </c>
      <c r="C3955" s="302" t="s">
        <v>212</v>
      </c>
      <c r="D3955" s="303"/>
      <c r="E3955" s="303"/>
      <c r="F3955" s="303"/>
      <c r="G3955" s="303"/>
      <c r="H3955" s="304" t="s">
        <v>7305</v>
      </c>
    </row>
    <row r="3956" spans="1:13" x14ac:dyDescent="0.2">
      <c r="A3956" s="301" t="s">
        <v>8100</v>
      </c>
      <c r="B3956" s="301" t="s">
        <v>8101</v>
      </c>
      <c r="C3956" s="302" t="s">
        <v>212</v>
      </c>
      <c r="D3956" s="303"/>
      <c r="E3956" s="303"/>
      <c r="F3956" s="303"/>
      <c r="G3956" s="303"/>
      <c r="H3956" s="304" t="s">
        <v>7305</v>
      </c>
    </row>
    <row r="3957" spans="1:13" ht="18" customHeight="1" x14ac:dyDescent="0.25">
      <c r="A3957" s="665" t="s">
        <v>12701</v>
      </c>
      <c r="B3957" s="665"/>
      <c r="C3957" s="665"/>
      <c r="D3957" s="665"/>
      <c r="E3957" s="665"/>
      <c r="F3957" s="665"/>
      <c r="G3957" s="665"/>
      <c r="H3957" s="665"/>
      <c r="I3957" s="665"/>
      <c r="J3957" s="665"/>
      <c r="K3957" s="665"/>
      <c r="L3957" s="665"/>
      <c r="M3957" s="665"/>
    </row>
    <row r="3958" spans="1:13" ht="42.75" customHeight="1" x14ac:dyDescent="0.2">
      <c r="A3958" s="278" t="s">
        <v>190</v>
      </c>
      <c r="B3958" s="278" t="s">
        <v>191</v>
      </c>
      <c r="C3958" s="278" t="s">
        <v>192</v>
      </c>
      <c r="D3958" s="278" t="s">
        <v>193</v>
      </c>
      <c r="E3958" s="278" t="s">
        <v>194</v>
      </c>
      <c r="F3958" s="278" t="s">
        <v>195</v>
      </c>
      <c r="G3958" s="278" t="s">
        <v>196</v>
      </c>
      <c r="H3958" s="278" t="s">
        <v>197</v>
      </c>
      <c r="I3958" s="278" t="s">
        <v>198</v>
      </c>
      <c r="J3958" s="278" t="s">
        <v>199</v>
      </c>
      <c r="K3958" s="278" t="s">
        <v>200</v>
      </c>
      <c r="L3958" s="278" t="s">
        <v>201</v>
      </c>
      <c r="M3958" s="278" t="s">
        <v>202</v>
      </c>
    </row>
    <row r="3959" spans="1:13" x14ac:dyDescent="0.2">
      <c r="A3959" s="194" t="s">
        <v>203</v>
      </c>
      <c r="B3959" s="194" t="s">
        <v>204</v>
      </c>
      <c r="C3959" s="194"/>
      <c r="D3959" s="193"/>
      <c r="E3959" s="193"/>
      <c r="F3959" s="189"/>
      <c r="G3959" s="192"/>
      <c r="H3959" s="192"/>
      <c r="I3959" s="194" t="s">
        <v>205</v>
      </c>
      <c r="J3959" s="191"/>
      <c r="K3959" s="191"/>
      <c r="L3959" s="191"/>
      <c r="M3959" s="191"/>
    </row>
    <row r="3960" spans="1:13" ht="76.5" x14ac:dyDescent="0.2">
      <c r="A3960" s="194" t="s">
        <v>206</v>
      </c>
      <c r="B3960" s="194" t="s">
        <v>207</v>
      </c>
      <c r="C3960" s="194"/>
      <c r="D3960" s="193"/>
      <c r="E3960" s="193"/>
      <c r="F3960" s="189"/>
      <c r="G3960" s="188" t="s">
        <v>208</v>
      </c>
      <c r="H3960" s="192"/>
      <c r="I3960" s="194" t="s">
        <v>209</v>
      </c>
      <c r="J3960" s="191"/>
      <c r="K3960" s="191"/>
      <c r="L3960" s="191"/>
      <c r="M3960" s="191"/>
    </row>
    <row r="3961" spans="1:13" ht="76.5" x14ac:dyDescent="0.2">
      <c r="A3961" s="187" t="s">
        <v>210</v>
      </c>
      <c r="B3961" s="187" t="s">
        <v>211</v>
      </c>
      <c r="C3961" s="186" t="s">
        <v>212</v>
      </c>
      <c r="D3961" s="189">
        <v>6410.79</v>
      </c>
      <c r="E3961" s="189">
        <v>0</v>
      </c>
      <c r="F3961" s="189">
        <v>6410.79</v>
      </c>
      <c r="G3961" s="188" t="s">
        <v>213</v>
      </c>
      <c r="H3961" s="188"/>
      <c r="I3961" s="187" t="s">
        <v>214</v>
      </c>
      <c r="J3961" s="191"/>
      <c r="K3961" s="191"/>
      <c r="L3961" s="191"/>
      <c r="M3961" s="191"/>
    </row>
    <row r="3962" spans="1:13" ht="216.75" x14ac:dyDescent="0.2">
      <c r="A3962" s="187" t="s">
        <v>215</v>
      </c>
      <c r="B3962" s="187" t="s">
        <v>216</v>
      </c>
      <c r="C3962" s="186" t="s">
        <v>212</v>
      </c>
      <c r="D3962" s="189">
        <v>1703.88</v>
      </c>
      <c r="E3962" s="189">
        <v>0</v>
      </c>
      <c r="F3962" s="189">
        <v>1703.88</v>
      </c>
      <c r="G3962" s="188" t="s">
        <v>217</v>
      </c>
      <c r="H3962" s="188"/>
      <c r="I3962" s="187" t="s">
        <v>218</v>
      </c>
      <c r="J3962" s="191"/>
      <c r="K3962" s="191"/>
      <c r="L3962" s="191"/>
      <c r="M3962" s="191"/>
    </row>
    <row r="3963" spans="1:13" ht="89.25" x14ac:dyDescent="0.2">
      <c r="A3963" s="187" t="s">
        <v>219</v>
      </c>
      <c r="B3963" s="187" t="s">
        <v>220</v>
      </c>
      <c r="C3963" s="186" t="s">
        <v>212</v>
      </c>
      <c r="D3963" s="189">
        <v>641.08000000000004</v>
      </c>
      <c r="E3963" s="189">
        <v>0</v>
      </c>
      <c r="F3963" s="189">
        <v>641.08000000000004</v>
      </c>
      <c r="G3963" s="188" t="s">
        <v>221</v>
      </c>
      <c r="H3963" s="188"/>
      <c r="I3963" s="187" t="s">
        <v>222</v>
      </c>
      <c r="J3963" s="191"/>
      <c r="K3963" s="191"/>
      <c r="L3963" s="191"/>
      <c r="M3963" s="191"/>
    </row>
    <row r="3964" spans="1:13" ht="89.25" x14ac:dyDescent="0.2">
      <c r="A3964" s="188" t="s">
        <v>223</v>
      </c>
      <c r="B3964" s="187" t="s">
        <v>224</v>
      </c>
      <c r="C3964" s="186" t="s">
        <v>212</v>
      </c>
      <c r="D3964" s="189">
        <v>3200</v>
      </c>
      <c r="E3964" s="189">
        <v>0</v>
      </c>
      <c r="F3964" s="189">
        <v>3200</v>
      </c>
      <c r="G3964" s="188" t="s">
        <v>225</v>
      </c>
      <c r="H3964" s="188"/>
      <c r="I3964" s="188" t="s">
        <v>226</v>
      </c>
      <c r="J3964" s="191"/>
      <c r="K3964" s="191"/>
      <c r="L3964" s="191"/>
      <c r="M3964" s="191"/>
    </row>
    <row r="3965" spans="1:13" ht="38.25" x14ac:dyDescent="0.2">
      <c r="A3965" s="187" t="s">
        <v>227</v>
      </c>
      <c r="B3965" s="187" t="s">
        <v>228</v>
      </c>
      <c r="C3965" s="186" t="s">
        <v>212</v>
      </c>
      <c r="D3965" s="189">
        <v>1335.58</v>
      </c>
      <c r="E3965" s="189">
        <v>0</v>
      </c>
      <c r="F3965" s="189">
        <v>1335.58</v>
      </c>
      <c r="G3965" s="188" t="s">
        <v>229</v>
      </c>
      <c r="H3965" s="188"/>
      <c r="I3965" s="187" t="s">
        <v>230</v>
      </c>
      <c r="J3965" s="191"/>
      <c r="K3965" s="191"/>
      <c r="L3965" s="191"/>
      <c r="M3965" s="191"/>
    </row>
    <row r="3966" spans="1:13" ht="140.25" x14ac:dyDescent="0.2">
      <c r="A3966" s="187" t="s">
        <v>231</v>
      </c>
      <c r="B3966" s="187" t="s">
        <v>232</v>
      </c>
      <c r="C3966" s="186" t="s">
        <v>212</v>
      </c>
      <c r="D3966" s="189">
        <v>774.1</v>
      </c>
      <c r="E3966" s="189">
        <v>0</v>
      </c>
      <c r="F3966" s="189">
        <v>774.1</v>
      </c>
      <c r="G3966" s="188" t="s">
        <v>233</v>
      </c>
      <c r="H3966" s="188"/>
      <c r="I3966" s="187" t="s">
        <v>234</v>
      </c>
      <c r="J3966" s="191"/>
      <c r="K3966" s="191"/>
      <c r="L3966" s="191"/>
      <c r="M3966" s="191"/>
    </row>
    <row r="3967" spans="1:13" ht="178.5" x14ac:dyDescent="0.2">
      <c r="A3967" s="187" t="s">
        <v>235</v>
      </c>
      <c r="B3967" s="187" t="s">
        <v>236</v>
      </c>
      <c r="C3967" s="186" t="s">
        <v>212</v>
      </c>
      <c r="D3967" s="189">
        <v>2014.71</v>
      </c>
      <c r="E3967" s="189">
        <v>0</v>
      </c>
      <c r="F3967" s="189">
        <v>2014.71</v>
      </c>
      <c r="G3967" s="188" t="s">
        <v>237</v>
      </c>
      <c r="H3967" s="188"/>
      <c r="I3967" s="187" t="s">
        <v>238</v>
      </c>
      <c r="J3967" s="191"/>
      <c r="K3967" s="191"/>
      <c r="L3967" s="191"/>
      <c r="M3967" s="191"/>
    </row>
    <row r="3968" spans="1:13" ht="38.25" x14ac:dyDescent="0.2">
      <c r="A3968" s="187" t="s">
        <v>239</v>
      </c>
      <c r="B3968" s="187" t="s">
        <v>240</v>
      </c>
      <c r="C3968" s="186" t="s">
        <v>212</v>
      </c>
      <c r="D3968" s="189">
        <v>583.65</v>
      </c>
      <c r="E3968" s="189">
        <v>0</v>
      </c>
      <c r="F3968" s="189">
        <v>583.65</v>
      </c>
      <c r="G3968" s="188" t="s">
        <v>241</v>
      </c>
      <c r="H3968" s="188"/>
      <c r="I3968" s="187" t="s">
        <v>242</v>
      </c>
      <c r="J3968" s="191"/>
      <c r="K3968" s="191"/>
      <c r="L3968" s="191"/>
      <c r="M3968" s="191"/>
    </row>
    <row r="3969" spans="1:13" ht="216.75" x14ac:dyDescent="0.2">
      <c r="A3969" s="187" t="s">
        <v>243</v>
      </c>
      <c r="B3969" s="187" t="s">
        <v>244</v>
      </c>
      <c r="C3969" s="186" t="s">
        <v>212</v>
      </c>
      <c r="D3969" s="189">
        <v>507.52</v>
      </c>
      <c r="E3969" s="189">
        <v>0</v>
      </c>
      <c r="F3969" s="189">
        <v>507.52</v>
      </c>
      <c r="G3969" s="188" t="s">
        <v>245</v>
      </c>
      <c r="H3969" s="188"/>
      <c r="I3969" s="187" t="s">
        <v>246</v>
      </c>
      <c r="J3969" s="191"/>
      <c r="K3969" s="191"/>
      <c r="L3969" s="191"/>
      <c r="M3969" s="191"/>
    </row>
    <row r="3970" spans="1:13" ht="38.25" x14ac:dyDescent="0.2">
      <c r="A3970" s="187" t="s">
        <v>247</v>
      </c>
      <c r="B3970" s="187" t="s">
        <v>248</v>
      </c>
      <c r="C3970" s="186" t="s">
        <v>212</v>
      </c>
      <c r="D3970" s="189">
        <v>3514.3</v>
      </c>
      <c r="E3970" s="189">
        <v>0</v>
      </c>
      <c r="F3970" s="189">
        <v>3514.3</v>
      </c>
      <c r="G3970" s="188" t="s">
        <v>249</v>
      </c>
      <c r="H3970" s="188"/>
      <c r="I3970" s="187" t="s">
        <v>250</v>
      </c>
      <c r="J3970" s="191"/>
      <c r="K3970" s="191"/>
      <c r="L3970" s="191"/>
      <c r="M3970" s="191"/>
    </row>
    <row r="3971" spans="1:13" ht="344.25" x14ac:dyDescent="0.2">
      <c r="A3971" s="187" t="s">
        <v>251</v>
      </c>
      <c r="B3971" s="187" t="s">
        <v>252</v>
      </c>
      <c r="C3971" s="186" t="s">
        <v>212</v>
      </c>
      <c r="D3971" s="189">
        <v>2938.28</v>
      </c>
      <c r="E3971" s="189">
        <v>0</v>
      </c>
      <c r="F3971" s="189">
        <v>2938.28</v>
      </c>
      <c r="G3971" s="188" t="s">
        <v>253</v>
      </c>
      <c r="H3971" s="188"/>
      <c r="I3971" s="187" t="s">
        <v>254</v>
      </c>
      <c r="J3971" s="191"/>
      <c r="K3971" s="191"/>
      <c r="L3971" s="191"/>
      <c r="M3971" s="191"/>
    </row>
    <row r="3972" spans="1:13" ht="51" x14ac:dyDescent="0.2">
      <c r="A3972" s="187" t="s">
        <v>255</v>
      </c>
      <c r="B3972" s="187" t="s">
        <v>256</v>
      </c>
      <c r="C3972" s="186" t="s">
        <v>212</v>
      </c>
      <c r="D3972" s="189">
        <v>293.83</v>
      </c>
      <c r="E3972" s="189">
        <v>0</v>
      </c>
      <c r="F3972" s="189">
        <v>293.83</v>
      </c>
      <c r="G3972" s="188" t="s">
        <v>257</v>
      </c>
      <c r="H3972" s="188"/>
      <c r="I3972" s="187" t="s">
        <v>258</v>
      </c>
      <c r="J3972" s="191"/>
      <c r="K3972" s="191"/>
      <c r="L3972" s="191"/>
      <c r="M3972" s="191"/>
    </row>
    <row r="3973" spans="1:13" ht="344.25" x14ac:dyDescent="0.2">
      <c r="A3973" s="187" t="s">
        <v>259</v>
      </c>
      <c r="B3973" s="187" t="s">
        <v>260</v>
      </c>
      <c r="C3973" s="186" t="s">
        <v>212</v>
      </c>
      <c r="D3973" s="189">
        <v>2938.28</v>
      </c>
      <c r="E3973" s="189">
        <v>0</v>
      </c>
      <c r="F3973" s="189">
        <v>2938.28</v>
      </c>
      <c r="G3973" s="188" t="s">
        <v>261</v>
      </c>
      <c r="H3973" s="188"/>
      <c r="I3973" s="187" t="s">
        <v>262</v>
      </c>
      <c r="J3973" s="191"/>
      <c r="K3973" s="191"/>
      <c r="L3973" s="191"/>
      <c r="M3973" s="191"/>
    </row>
    <row r="3974" spans="1:13" ht="51" x14ac:dyDescent="0.2">
      <c r="A3974" s="187" t="s">
        <v>263</v>
      </c>
      <c r="B3974" s="187" t="s">
        <v>264</v>
      </c>
      <c r="C3974" s="186" t="s">
        <v>212</v>
      </c>
      <c r="D3974" s="189">
        <v>293.83</v>
      </c>
      <c r="E3974" s="189">
        <v>0</v>
      </c>
      <c r="F3974" s="189">
        <v>293.83</v>
      </c>
      <c r="G3974" s="188" t="s">
        <v>265</v>
      </c>
      <c r="H3974" s="188"/>
      <c r="I3974" s="187" t="s">
        <v>266</v>
      </c>
      <c r="J3974" s="191"/>
      <c r="K3974" s="191"/>
      <c r="L3974" s="191"/>
      <c r="M3974" s="191"/>
    </row>
    <row r="3975" spans="1:13" ht="306" x14ac:dyDescent="0.2">
      <c r="A3975" s="187" t="s">
        <v>267</v>
      </c>
      <c r="B3975" s="187" t="s">
        <v>268</v>
      </c>
      <c r="C3975" s="186" t="s">
        <v>212</v>
      </c>
      <c r="D3975" s="189">
        <v>1469.14</v>
      </c>
      <c r="E3975" s="189">
        <v>0</v>
      </c>
      <c r="F3975" s="189">
        <v>1469.14</v>
      </c>
      <c r="G3975" s="188" t="s">
        <v>269</v>
      </c>
      <c r="H3975" s="188"/>
      <c r="I3975" s="187" t="s">
        <v>270</v>
      </c>
      <c r="J3975" s="191"/>
      <c r="K3975" s="191"/>
      <c r="L3975" s="191"/>
      <c r="M3975" s="191"/>
    </row>
    <row r="3976" spans="1:13" ht="51" x14ac:dyDescent="0.2">
      <c r="A3976" s="187" t="s">
        <v>271</v>
      </c>
      <c r="B3976" s="187" t="s">
        <v>272</v>
      </c>
      <c r="C3976" s="186" t="s">
        <v>212</v>
      </c>
      <c r="D3976" s="189">
        <v>146.91</v>
      </c>
      <c r="E3976" s="189">
        <v>0</v>
      </c>
      <c r="F3976" s="189">
        <v>146.91</v>
      </c>
      <c r="G3976" s="188" t="s">
        <v>265</v>
      </c>
      <c r="H3976" s="188"/>
      <c r="I3976" s="187" t="s">
        <v>273</v>
      </c>
      <c r="J3976" s="191"/>
      <c r="K3976" s="191"/>
      <c r="L3976" s="191"/>
      <c r="M3976" s="191"/>
    </row>
    <row r="3977" spans="1:13" ht="204" x14ac:dyDescent="0.2">
      <c r="A3977" s="187" t="s">
        <v>274</v>
      </c>
      <c r="B3977" s="187" t="s">
        <v>275</v>
      </c>
      <c r="C3977" s="186" t="s">
        <v>276</v>
      </c>
      <c r="D3977" s="189">
        <v>4.1100000000000003</v>
      </c>
      <c r="E3977" s="189">
        <v>0</v>
      </c>
      <c r="F3977" s="189">
        <v>4.1100000000000003</v>
      </c>
      <c r="G3977" s="188" t="s">
        <v>277</v>
      </c>
      <c r="H3977" s="188"/>
      <c r="I3977" s="187" t="s">
        <v>278</v>
      </c>
      <c r="J3977" s="191"/>
      <c r="K3977" s="191"/>
      <c r="L3977" s="191"/>
      <c r="M3977" s="191"/>
    </row>
    <row r="3978" spans="1:13" ht="204" x14ac:dyDescent="0.2">
      <c r="A3978" s="187" t="s">
        <v>279</v>
      </c>
      <c r="B3978" s="187" t="s">
        <v>280</v>
      </c>
      <c r="C3978" s="186" t="s">
        <v>276</v>
      </c>
      <c r="D3978" s="189">
        <v>18.09</v>
      </c>
      <c r="E3978" s="189">
        <v>0</v>
      </c>
      <c r="F3978" s="189">
        <v>18.09</v>
      </c>
      <c r="G3978" s="188" t="s">
        <v>281</v>
      </c>
      <c r="H3978" s="188"/>
      <c r="I3978" s="187" t="s">
        <v>282</v>
      </c>
      <c r="J3978" s="191"/>
      <c r="K3978" s="191"/>
      <c r="L3978" s="191"/>
      <c r="M3978" s="191"/>
    </row>
    <row r="3979" spans="1:13" ht="38.25" x14ac:dyDescent="0.2">
      <c r="A3979" s="187" t="s">
        <v>283</v>
      </c>
      <c r="B3979" s="187" t="s">
        <v>284</v>
      </c>
      <c r="C3979" s="186" t="s">
        <v>212</v>
      </c>
      <c r="D3979" s="189">
        <v>721.8</v>
      </c>
      <c r="E3979" s="189">
        <v>0</v>
      </c>
      <c r="F3979" s="189">
        <v>721.8</v>
      </c>
      <c r="G3979" s="188" t="s">
        <v>285</v>
      </c>
      <c r="H3979" s="188"/>
      <c r="I3979" s="187" t="s">
        <v>286</v>
      </c>
      <c r="J3979" s="191"/>
      <c r="K3979" s="191"/>
      <c r="L3979" s="191"/>
      <c r="M3979" s="191"/>
    </row>
    <row r="3980" spans="1:13" ht="51" x14ac:dyDescent="0.2">
      <c r="A3980" s="187" t="s">
        <v>287</v>
      </c>
      <c r="B3980" s="187" t="s">
        <v>288</v>
      </c>
      <c r="C3980" s="186" t="s">
        <v>212</v>
      </c>
      <c r="D3980" s="189">
        <v>507.52</v>
      </c>
      <c r="E3980" s="189">
        <v>0</v>
      </c>
      <c r="F3980" s="189">
        <v>507.52</v>
      </c>
      <c r="G3980" s="188" t="s">
        <v>289</v>
      </c>
      <c r="H3980" s="188"/>
      <c r="I3980" s="187" t="s">
        <v>290</v>
      </c>
      <c r="J3980" s="191"/>
      <c r="K3980" s="191"/>
      <c r="L3980" s="191"/>
      <c r="M3980" s="191"/>
    </row>
    <row r="3981" spans="1:13" ht="89.25" x14ac:dyDescent="0.2">
      <c r="A3981" s="187" t="s">
        <v>291</v>
      </c>
      <c r="B3981" s="187" t="s">
        <v>292</v>
      </c>
      <c r="C3981" s="186" t="s">
        <v>212</v>
      </c>
      <c r="D3981" s="189">
        <v>593.86</v>
      </c>
      <c r="E3981" s="189">
        <v>0</v>
      </c>
      <c r="F3981" s="189">
        <v>593.86</v>
      </c>
      <c r="G3981" s="188" t="s">
        <v>293</v>
      </c>
      <c r="H3981" s="188"/>
      <c r="I3981" s="187" t="s">
        <v>294</v>
      </c>
      <c r="J3981" s="191"/>
      <c r="K3981" s="191"/>
      <c r="L3981" s="191"/>
      <c r="M3981" s="191"/>
    </row>
    <row r="3982" spans="1:13" ht="89.25" x14ac:dyDescent="0.2">
      <c r="A3982" s="187" t="s">
        <v>295</v>
      </c>
      <c r="B3982" s="187" t="s">
        <v>296</v>
      </c>
      <c r="C3982" s="186" t="s">
        <v>212</v>
      </c>
      <c r="D3982" s="189">
        <v>593.86</v>
      </c>
      <c r="E3982" s="189">
        <v>0</v>
      </c>
      <c r="F3982" s="189">
        <v>593.86</v>
      </c>
      <c r="G3982" s="188" t="s">
        <v>297</v>
      </c>
      <c r="H3982" s="188"/>
      <c r="I3982" s="187" t="s">
        <v>298</v>
      </c>
      <c r="J3982" s="191"/>
      <c r="K3982" s="191"/>
      <c r="L3982" s="191"/>
      <c r="M3982" s="191"/>
    </row>
    <row r="3983" spans="1:13" ht="178.5" x14ac:dyDescent="0.2">
      <c r="A3983" s="187" t="s">
        <v>299</v>
      </c>
      <c r="B3983" s="187" t="s">
        <v>300</v>
      </c>
      <c r="C3983" s="186" t="s">
        <v>212</v>
      </c>
      <c r="D3983" s="189">
        <v>1469.14</v>
      </c>
      <c r="E3983" s="189">
        <v>0</v>
      </c>
      <c r="F3983" s="189">
        <v>1469.14</v>
      </c>
      <c r="G3983" s="188" t="s">
        <v>301</v>
      </c>
      <c r="H3983" s="188"/>
      <c r="I3983" s="187" t="s">
        <v>302</v>
      </c>
      <c r="J3983" s="191"/>
      <c r="K3983" s="191"/>
      <c r="L3983" s="191"/>
      <c r="M3983" s="191"/>
    </row>
    <row r="3984" spans="1:13" ht="178.5" x14ac:dyDescent="0.2">
      <c r="A3984" s="187" t="s">
        <v>303</v>
      </c>
      <c r="B3984" s="187" t="s">
        <v>304</v>
      </c>
      <c r="C3984" s="186" t="s">
        <v>212</v>
      </c>
      <c r="D3984" s="189">
        <v>1289.8599999999999</v>
      </c>
      <c r="E3984" s="189">
        <v>0</v>
      </c>
      <c r="F3984" s="189">
        <v>1289.8599999999999</v>
      </c>
      <c r="G3984" s="188" t="s">
        <v>305</v>
      </c>
      <c r="H3984" s="188"/>
      <c r="I3984" s="186" t="s">
        <v>306</v>
      </c>
      <c r="J3984" s="191"/>
      <c r="K3984" s="191"/>
      <c r="L3984" s="191"/>
      <c r="M3984" s="191"/>
    </row>
    <row r="3985" spans="1:13" ht="146.25" x14ac:dyDescent="0.2">
      <c r="A3985" s="194" t="s">
        <v>307</v>
      </c>
      <c r="B3985" s="194" t="s">
        <v>308</v>
      </c>
      <c r="C3985" s="194"/>
      <c r="D3985" s="193"/>
      <c r="E3985" s="193"/>
      <c r="F3985" s="189"/>
      <c r="G3985" s="185" t="s">
        <v>309</v>
      </c>
      <c r="H3985" s="192"/>
      <c r="I3985" s="194" t="s">
        <v>310</v>
      </c>
      <c r="J3985" s="191"/>
      <c r="K3985" s="191"/>
      <c r="L3985" s="191"/>
      <c r="M3985" s="191"/>
    </row>
    <row r="3986" spans="1:13" ht="216.75" x14ac:dyDescent="0.2">
      <c r="A3986" s="187" t="s">
        <v>311</v>
      </c>
      <c r="B3986" s="187" t="s">
        <v>312</v>
      </c>
      <c r="C3986" s="186" t="s">
        <v>212</v>
      </c>
      <c r="D3986" s="189">
        <v>1121.8900000000001</v>
      </c>
      <c r="E3986" s="189">
        <v>0</v>
      </c>
      <c r="F3986" s="189">
        <v>1121.8900000000001</v>
      </c>
      <c r="G3986" s="188" t="s">
        <v>313</v>
      </c>
      <c r="H3986" s="188"/>
      <c r="I3986" s="187" t="s">
        <v>314</v>
      </c>
      <c r="J3986" s="191"/>
      <c r="K3986" s="191"/>
      <c r="L3986" s="191"/>
      <c r="M3986" s="191"/>
    </row>
    <row r="3987" spans="1:13" ht="178.5" x14ac:dyDescent="0.2">
      <c r="A3987" s="187" t="s">
        <v>315</v>
      </c>
      <c r="B3987" s="187" t="s">
        <v>316</v>
      </c>
      <c r="C3987" s="186" t="s">
        <v>212</v>
      </c>
      <c r="D3987" s="189">
        <v>381.44</v>
      </c>
      <c r="E3987" s="189">
        <v>0</v>
      </c>
      <c r="F3987" s="189">
        <v>381.44</v>
      </c>
      <c r="G3987" s="188" t="s">
        <v>317</v>
      </c>
      <c r="H3987" s="188"/>
      <c r="I3987" s="187" t="s">
        <v>318</v>
      </c>
      <c r="J3987" s="191"/>
      <c r="K3987" s="191"/>
      <c r="L3987" s="191"/>
      <c r="M3987" s="191"/>
    </row>
    <row r="3988" spans="1:13" ht="191.25" x14ac:dyDescent="0.2">
      <c r="A3988" s="187" t="s">
        <v>319</v>
      </c>
      <c r="B3988" s="187" t="s">
        <v>320</v>
      </c>
      <c r="C3988" s="186" t="s">
        <v>212</v>
      </c>
      <c r="D3988" s="189">
        <v>801.35</v>
      </c>
      <c r="E3988" s="189">
        <v>0</v>
      </c>
      <c r="F3988" s="189">
        <v>801.35</v>
      </c>
      <c r="G3988" s="188" t="s">
        <v>321</v>
      </c>
      <c r="H3988" s="188"/>
      <c r="I3988" s="187" t="s">
        <v>322</v>
      </c>
      <c r="J3988" s="191"/>
      <c r="K3988" s="191"/>
      <c r="L3988" s="191"/>
      <c r="M3988" s="191"/>
    </row>
    <row r="3989" spans="1:13" ht="216.75" x14ac:dyDescent="0.2">
      <c r="A3989" s="187" t="s">
        <v>323</v>
      </c>
      <c r="B3989" s="187" t="s">
        <v>324</v>
      </c>
      <c r="C3989" s="186" t="s">
        <v>212</v>
      </c>
      <c r="D3989" s="189">
        <v>1121.8900000000001</v>
      </c>
      <c r="E3989" s="189">
        <v>0</v>
      </c>
      <c r="F3989" s="189">
        <v>1121.8900000000001</v>
      </c>
      <c r="G3989" s="188" t="s">
        <v>325</v>
      </c>
      <c r="H3989" s="188"/>
      <c r="I3989" s="187" t="s">
        <v>326</v>
      </c>
      <c r="J3989" s="191"/>
      <c r="K3989" s="191"/>
      <c r="L3989" s="191"/>
      <c r="M3989" s="191"/>
    </row>
    <row r="3990" spans="1:13" ht="178.5" x14ac:dyDescent="0.2">
      <c r="A3990" s="187" t="s">
        <v>327</v>
      </c>
      <c r="B3990" s="187" t="s">
        <v>328</v>
      </c>
      <c r="C3990" s="186" t="s">
        <v>212</v>
      </c>
      <c r="D3990" s="189">
        <v>422.04</v>
      </c>
      <c r="E3990" s="189">
        <v>0</v>
      </c>
      <c r="F3990" s="189">
        <v>422.04</v>
      </c>
      <c r="G3990" s="188" t="s">
        <v>329</v>
      </c>
      <c r="H3990" s="188"/>
      <c r="I3990" s="187" t="s">
        <v>330</v>
      </c>
      <c r="J3990" s="191"/>
      <c r="K3990" s="191"/>
      <c r="L3990" s="191"/>
      <c r="M3990" s="191"/>
    </row>
    <row r="3991" spans="1:13" ht="216.75" x14ac:dyDescent="0.2">
      <c r="A3991" s="187" t="s">
        <v>331</v>
      </c>
      <c r="B3991" s="187" t="s">
        <v>332</v>
      </c>
      <c r="C3991" s="186" t="s">
        <v>212</v>
      </c>
      <c r="D3991" s="189">
        <v>2190.35</v>
      </c>
      <c r="E3991" s="189">
        <v>0</v>
      </c>
      <c r="F3991" s="189">
        <v>2190.35</v>
      </c>
      <c r="G3991" s="188" t="s">
        <v>333</v>
      </c>
      <c r="H3991" s="188"/>
      <c r="I3991" s="187" t="s">
        <v>334</v>
      </c>
      <c r="J3991" s="191"/>
      <c r="K3991" s="191"/>
      <c r="L3991" s="191"/>
      <c r="M3991" s="191"/>
    </row>
    <row r="3992" spans="1:13" ht="216.75" x14ac:dyDescent="0.2">
      <c r="A3992" s="187" t="s">
        <v>335</v>
      </c>
      <c r="B3992" s="187" t="s">
        <v>336</v>
      </c>
      <c r="C3992" s="186" t="s">
        <v>212</v>
      </c>
      <c r="D3992" s="189">
        <v>744.72</v>
      </c>
      <c r="E3992" s="189">
        <v>0</v>
      </c>
      <c r="F3992" s="189">
        <v>744.72</v>
      </c>
      <c r="G3992" s="188" t="s">
        <v>337</v>
      </c>
      <c r="H3992" s="188"/>
      <c r="I3992" s="187" t="s">
        <v>338</v>
      </c>
      <c r="J3992" s="191"/>
      <c r="K3992" s="191"/>
      <c r="L3992" s="191"/>
      <c r="M3992" s="191"/>
    </row>
    <row r="3993" spans="1:13" ht="191.25" x14ac:dyDescent="0.2">
      <c r="A3993" s="187" t="s">
        <v>339</v>
      </c>
      <c r="B3993" s="187" t="s">
        <v>340</v>
      </c>
      <c r="C3993" s="186" t="s">
        <v>212</v>
      </c>
      <c r="D3993" s="189">
        <v>3472.52</v>
      </c>
      <c r="E3993" s="189">
        <v>0</v>
      </c>
      <c r="F3993" s="189">
        <v>3472.52</v>
      </c>
      <c r="G3993" s="188" t="s">
        <v>341</v>
      </c>
      <c r="H3993" s="188"/>
      <c r="I3993" s="187" t="s">
        <v>342</v>
      </c>
      <c r="J3993" s="191"/>
      <c r="K3993" s="191"/>
      <c r="L3993" s="191"/>
      <c r="M3993" s="191"/>
    </row>
    <row r="3994" spans="1:13" ht="191.25" x14ac:dyDescent="0.2">
      <c r="A3994" s="187" t="s">
        <v>343</v>
      </c>
      <c r="B3994" s="187" t="s">
        <v>344</v>
      </c>
      <c r="C3994" s="186" t="s">
        <v>212</v>
      </c>
      <c r="D3994" s="189">
        <v>1180.6600000000001</v>
      </c>
      <c r="E3994" s="189">
        <v>0</v>
      </c>
      <c r="F3994" s="189">
        <v>1180.6600000000001</v>
      </c>
      <c r="G3994" s="188" t="s">
        <v>345</v>
      </c>
      <c r="H3994" s="188"/>
      <c r="I3994" s="187" t="s">
        <v>346</v>
      </c>
      <c r="J3994" s="191"/>
      <c r="K3994" s="191"/>
      <c r="L3994" s="191"/>
      <c r="M3994" s="191"/>
    </row>
    <row r="3995" spans="1:13" ht="178.5" x14ac:dyDescent="0.2">
      <c r="A3995" s="187" t="s">
        <v>347</v>
      </c>
      <c r="B3995" s="187" t="s">
        <v>348</v>
      </c>
      <c r="C3995" s="186" t="s">
        <v>212</v>
      </c>
      <c r="D3995" s="189">
        <v>4167.0200000000004</v>
      </c>
      <c r="E3995" s="189">
        <v>0</v>
      </c>
      <c r="F3995" s="189">
        <v>4167.0200000000004</v>
      </c>
      <c r="G3995" s="188" t="s">
        <v>349</v>
      </c>
      <c r="H3995" s="188"/>
      <c r="I3995" s="187" t="s">
        <v>350</v>
      </c>
      <c r="J3995" s="191"/>
      <c r="K3995" s="191"/>
      <c r="L3995" s="191"/>
      <c r="M3995" s="191"/>
    </row>
    <row r="3996" spans="1:13" ht="178.5" x14ac:dyDescent="0.2">
      <c r="A3996" s="187" t="s">
        <v>351</v>
      </c>
      <c r="B3996" s="187" t="s">
        <v>352</v>
      </c>
      <c r="C3996" s="186" t="s">
        <v>212</v>
      </c>
      <c r="D3996" s="189">
        <v>1416.79</v>
      </c>
      <c r="E3996" s="189">
        <v>0</v>
      </c>
      <c r="F3996" s="189">
        <v>1416.79</v>
      </c>
      <c r="G3996" s="188" t="s">
        <v>353</v>
      </c>
      <c r="H3996" s="188"/>
      <c r="I3996" s="187" t="s">
        <v>354</v>
      </c>
      <c r="J3996" s="191"/>
      <c r="K3996" s="191"/>
      <c r="L3996" s="191"/>
      <c r="M3996" s="191"/>
    </row>
    <row r="3997" spans="1:13" ht="191.25" x14ac:dyDescent="0.2">
      <c r="A3997" s="187" t="s">
        <v>355</v>
      </c>
      <c r="B3997" s="187" t="s">
        <v>356</v>
      </c>
      <c r="C3997" s="186" t="s">
        <v>212</v>
      </c>
      <c r="D3997" s="189">
        <v>1121.8900000000001</v>
      </c>
      <c r="E3997" s="189">
        <v>0</v>
      </c>
      <c r="F3997" s="189">
        <v>1121.8900000000001</v>
      </c>
      <c r="G3997" s="188" t="s">
        <v>357</v>
      </c>
      <c r="H3997" s="188"/>
      <c r="I3997" s="187" t="s">
        <v>358</v>
      </c>
      <c r="J3997" s="191"/>
      <c r="K3997" s="191"/>
      <c r="L3997" s="191"/>
      <c r="M3997" s="191"/>
    </row>
    <row r="3998" spans="1:13" ht="191.25" x14ac:dyDescent="0.2">
      <c r="A3998" s="188" t="s">
        <v>359</v>
      </c>
      <c r="B3998" s="187" t="s">
        <v>360</v>
      </c>
      <c r="C3998" s="186" t="s">
        <v>212</v>
      </c>
      <c r="D3998" s="189">
        <v>381.44</v>
      </c>
      <c r="E3998" s="189">
        <v>0</v>
      </c>
      <c r="F3998" s="189">
        <v>381.44</v>
      </c>
      <c r="G3998" s="188" t="s">
        <v>361</v>
      </c>
      <c r="H3998" s="188"/>
      <c r="I3998" s="188" t="s">
        <v>362</v>
      </c>
      <c r="J3998" s="191"/>
      <c r="K3998" s="191"/>
      <c r="L3998" s="191"/>
      <c r="M3998" s="191"/>
    </row>
    <row r="3999" spans="1:13" ht="178.5" x14ac:dyDescent="0.2">
      <c r="A3999" s="187" t="s">
        <v>363</v>
      </c>
      <c r="B3999" s="187" t="s">
        <v>364</v>
      </c>
      <c r="C3999" s="186" t="s">
        <v>212</v>
      </c>
      <c r="D3999" s="189">
        <v>2243.7800000000002</v>
      </c>
      <c r="E3999" s="189">
        <v>0</v>
      </c>
      <c r="F3999" s="189">
        <v>2243.7800000000002</v>
      </c>
      <c r="G3999" s="188" t="s">
        <v>365</v>
      </c>
      <c r="H3999" s="188"/>
      <c r="I3999" s="187" t="s">
        <v>366</v>
      </c>
      <c r="J3999" s="191"/>
      <c r="K3999" s="191"/>
      <c r="L3999" s="191"/>
      <c r="M3999" s="191"/>
    </row>
    <row r="4000" spans="1:13" ht="191.25" x14ac:dyDescent="0.2">
      <c r="A4000" s="188" t="s">
        <v>367</v>
      </c>
      <c r="B4000" s="187" t="s">
        <v>368</v>
      </c>
      <c r="C4000" s="186" t="s">
        <v>212</v>
      </c>
      <c r="D4000" s="189">
        <v>762.89</v>
      </c>
      <c r="E4000" s="189">
        <v>0</v>
      </c>
      <c r="F4000" s="189">
        <v>762.89</v>
      </c>
      <c r="G4000" s="188" t="s">
        <v>369</v>
      </c>
      <c r="H4000" s="188"/>
      <c r="I4000" s="188" t="s">
        <v>370</v>
      </c>
      <c r="J4000" s="191"/>
      <c r="K4000" s="191"/>
      <c r="L4000" s="191"/>
      <c r="M4000" s="191"/>
    </row>
    <row r="4001" spans="1:13" ht="204" x14ac:dyDescent="0.2">
      <c r="A4001" s="187" t="s">
        <v>371</v>
      </c>
      <c r="B4001" s="187" t="s">
        <v>372</v>
      </c>
      <c r="C4001" s="186" t="s">
        <v>212</v>
      </c>
      <c r="D4001" s="189">
        <v>2724.59</v>
      </c>
      <c r="E4001" s="189">
        <v>0</v>
      </c>
      <c r="F4001" s="189">
        <v>2724.59</v>
      </c>
      <c r="G4001" s="188" t="s">
        <v>373</v>
      </c>
      <c r="H4001" s="188"/>
      <c r="I4001" s="187" t="s">
        <v>374</v>
      </c>
      <c r="J4001" s="191"/>
      <c r="K4001" s="191"/>
      <c r="L4001" s="191"/>
      <c r="M4001" s="191"/>
    </row>
    <row r="4002" spans="1:13" ht="204" x14ac:dyDescent="0.2">
      <c r="A4002" s="188" t="s">
        <v>375</v>
      </c>
      <c r="B4002" s="187" t="s">
        <v>376</v>
      </c>
      <c r="C4002" s="186" t="s">
        <v>212</v>
      </c>
      <c r="D4002" s="189">
        <v>926.36</v>
      </c>
      <c r="E4002" s="189">
        <v>0</v>
      </c>
      <c r="F4002" s="189">
        <v>926.36</v>
      </c>
      <c r="G4002" s="188" t="s">
        <v>377</v>
      </c>
      <c r="H4002" s="188"/>
      <c r="I4002" s="188" t="s">
        <v>378</v>
      </c>
      <c r="J4002" s="191"/>
      <c r="K4002" s="191"/>
      <c r="L4002" s="191"/>
      <c r="M4002" s="191"/>
    </row>
    <row r="4003" spans="1:13" ht="204" x14ac:dyDescent="0.2">
      <c r="A4003" s="187" t="s">
        <v>379</v>
      </c>
      <c r="B4003" s="187" t="s">
        <v>380</v>
      </c>
      <c r="C4003" s="186" t="s">
        <v>212</v>
      </c>
      <c r="D4003" s="189">
        <v>2938.28</v>
      </c>
      <c r="E4003" s="189">
        <v>0</v>
      </c>
      <c r="F4003" s="189">
        <v>2938.28</v>
      </c>
      <c r="G4003" s="188" t="s">
        <v>381</v>
      </c>
      <c r="H4003" s="188"/>
      <c r="I4003" s="187" t="s">
        <v>382</v>
      </c>
      <c r="J4003" s="191"/>
      <c r="K4003" s="191"/>
      <c r="L4003" s="191"/>
      <c r="M4003" s="191"/>
    </row>
    <row r="4004" spans="1:13" ht="204" x14ac:dyDescent="0.2">
      <c r="A4004" s="188" t="s">
        <v>383</v>
      </c>
      <c r="B4004" s="187" t="s">
        <v>384</v>
      </c>
      <c r="C4004" s="186" t="s">
        <v>212</v>
      </c>
      <c r="D4004" s="189">
        <v>999.02</v>
      </c>
      <c r="E4004" s="189">
        <v>0</v>
      </c>
      <c r="F4004" s="189">
        <v>999.02</v>
      </c>
      <c r="G4004" s="188" t="s">
        <v>385</v>
      </c>
      <c r="H4004" s="188"/>
      <c r="I4004" s="188" t="s">
        <v>386</v>
      </c>
      <c r="J4004" s="191"/>
      <c r="K4004" s="191"/>
      <c r="L4004" s="191"/>
      <c r="M4004" s="191"/>
    </row>
    <row r="4005" spans="1:13" ht="165.75" x14ac:dyDescent="0.2">
      <c r="A4005" s="187" t="s">
        <v>387</v>
      </c>
      <c r="B4005" s="187" t="s">
        <v>388</v>
      </c>
      <c r="C4005" s="186" t="s">
        <v>212</v>
      </c>
      <c r="D4005" s="189">
        <v>801.35</v>
      </c>
      <c r="E4005" s="189">
        <v>0</v>
      </c>
      <c r="F4005" s="189">
        <v>801.35</v>
      </c>
      <c r="G4005" s="188" t="s">
        <v>389</v>
      </c>
      <c r="H4005" s="188"/>
      <c r="I4005" s="187" t="s">
        <v>390</v>
      </c>
      <c r="J4005" s="191"/>
      <c r="K4005" s="191"/>
      <c r="L4005" s="191"/>
      <c r="M4005" s="191"/>
    </row>
    <row r="4006" spans="1:13" ht="191.25" x14ac:dyDescent="0.2">
      <c r="A4006" s="187" t="s">
        <v>391</v>
      </c>
      <c r="B4006" s="187" t="s">
        <v>392</v>
      </c>
      <c r="C4006" s="186" t="s">
        <v>212</v>
      </c>
      <c r="D4006" s="189">
        <v>801.35</v>
      </c>
      <c r="E4006" s="189">
        <v>0</v>
      </c>
      <c r="F4006" s="189">
        <v>801.35</v>
      </c>
      <c r="G4006" s="188" t="s">
        <v>393</v>
      </c>
      <c r="H4006" s="188"/>
      <c r="I4006" s="187" t="s">
        <v>394</v>
      </c>
      <c r="J4006" s="191"/>
      <c r="K4006" s="191"/>
      <c r="L4006" s="191"/>
      <c r="M4006" s="191"/>
    </row>
    <row r="4007" spans="1:13" ht="153" x14ac:dyDescent="0.2">
      <c r="A4007" s="187" t="s">
        <v>395</v>
      </c>
      <c r="B4007" s="187" t="s">
        <v>396</v>
      </c>
      <c r="C4007" s="186" t="s">
        <v>212</v>
      </c>
      <c r="D4007" s="189">
        <v>80.13</v>
      </c>
      <c r="E4007" s="189">
        <v>0</v>
      </c>
      <c r="F4007" s="189">
        <v>80.13</v>
      </c>
      <c r="G4007" s="188" t="s">
        <v>397</v>
      </c>
      <c r="H4007" s="188"/>
      <c r="I4007" s="187" t="s">
        <v>398</v>
      </c>
      <c r="J4007" s="191"/>
      <c r="K4007" s="191"/>
      <c r="L4007" s="191"/>
      <c r="M4007" s="191"/>
    </row>
    <row r="4008" spans="1:13" ht="153" x14ac:dyDescent="0.2">
      <c r="A4008" s="187" t="s">
        <v>399</v>
      </c>
      <c r="B4008" s="187" t="s">
        <v>400</v>
      </c>
      <c r="C4008" s="186" t="s">
        <v>212</v>
      </c>
      <c r="D4008" s="189">
        <v>80.13</v>
      </c>
      <c r="E4008" s="189">
        <v>0</v>
      </c>
      <c r="F4008" s="189">
        <v>80.13</v>
      </c>
      <c r="G4008" s="188" t="s">
        <v>401</v>
      </c>
      <c r="H4008" s="188"/>
      <c r="I4008" s="187" t="s">
        <v>402</v>
      </c>
      <c r="J4008" s="191"/>
      <c r="K4008" s="191"/>
      <c r="L4008" s="191"/>
      <c r="M4008" s="191"/>
    </row>
    <row r="4009" spans="1:13" ht="102" x14ac:dyDescent="0.2">
      <c r="A4009" s="187" t="s">
        <v>403</v>
      </c>
      <c r="B4009" s="187" t="s">
        <v>404</v>
      </c>
      <c r="C4009" s="186" t="s">
        <v>212</v>
      </c>
      <c r="D4009" s="189">
        <v>1800</v>
      </c>
      <c r="E4009" s="189">
        <v>0</v>
      </c>
      <c r="F4009" s="189">
        <v>1800</v>
      </c>
      <c r="G4009" s="188" t="s">
        <v>405</v>
      </c>
      <c r="H4009" s="188"/>
      <c r="I4009" s="187" t="s">
        <v>406</v>
      </c>
      <c r="J4009" s="191"/>
      <c r="K4009" s="191"/>
      <c r="L4009" s="191"/>
      <c r="M4009" s="191"/>
    </row>
    <row r="4010" spans="1:13" ht="165.75" x14ac:dyDescent="0.2">
      <c r="A4010" s="187" t="s">
        <v>407</v>
      </c>
      <c r="B4010" s="187" t="s">
        <v>408</v>
      </c>
      <c r="C4010" s="186" t="s">
        <v>212</v>
      </c>
      <c r="D4010" s="189">
        <v>106.85</v>
      </c>
      <c r="E4010" s="189">
        <v>0</v>
      </c>
      <c r="F4010" s="189">
        <v>106.85</v>
      </c>
      <c r="G4010" s="188" t="s">
        <v>409</v>
      </c>
      <c r="H4010" s="188"/>
      <c r="I4010" s="187" t="s">
        <v>410</v>
      </c>
      <c r="J4010" s="191"/>
      <c r="K4010" s="191"/>
      <c r="L4010" s="191"/>
      <c r="M4010" s="191"/>
    </row>
    <row r="4011" spans="1:13" ht="114.75" x14ac:dyDescent="0.2">
      <c r="A4011" s="188" t="s">
        <v>411</v>
      </c>
      <c r="B4011" s="187" t="s">
        <v>412</v>
      </c>
      <c r="C4011" s="186" t="s">
        <v>212</v>
      </c>
      <c r="D4011" s="189">
        <v>4350</v>
      </c>
      <c r="E4011" s="189">
        <v>0</v>
      </c>
      <c r="F4011" s="189">
        <v>4350</v>
      </c>
      <c r="G4011" s="188" t="s">
        <v>413</v>
      </c>
      <c r="H4011" s="188"/>
      <c r="I4011" s="188" t="s">
        <v>414</v>
      </c>
      <c r="J4011" s="191"/>
      <c r="K4011" s="191"/>
      <c r="L4011" s="191"/>
      <c r="M4011" s="191"/>
    </row>
    <row r="4012" spans="1:13" ht="114.75" x14ac:dyDescent="0.2">
      <c r="A4012" s="188" t="s">
        <v>415</v>
      </c>
      <c r="B4012" s="187" t="s">
        <v>416</v>
      </c>
      <c r="C4012" s="186" t="s">
        <v>212</v>
      </c>
      <c r="D4012" s="189">
        <v>10850</v>
      </c>
      <c r="E4012" s="189">
        <v>0</v>
      </c>
      <c r="F4012" s="189">
        <v>10850</v>
      </c>
      <c r="G4012" s="188" t="s">
        <v>413</v>
      </c>
      <c r="H4012" s="188"/>
      <c r="I4012" s="188" t="s">
        <v>417</v>
      </c>
      <c r="J4012" s="191"/>
      <c r="K4012" s="191"/>
      <c r="L4012" s="191"/>
      <c r="M4012" s="191"/>
    </row>
    <row r="4013" spans="1:13" ht="165.75" x14ac:dyDescent="0.2">
      <c r="A4013" s="187" t="s">
        <v>418</v>
      </c>
      <c r="B4013" s="187" t="s">
        <v>419</v>
      </c>
      <c r="C4013" s="186" t="s">
        <v>212</v>
      </c>
      <c r="D4013" s="189">
        <v>106.85</v>
      </c>
      <c r="E4013" s="189">
        <v>0</v>
      </c>
      <c r="F4013" s="189">
        <v>106.85</v>
      </c>
      <c r="G4013" s="188" t="s">
        <v>420</v>
      </c>
      <c r="H4013" s="188"/>
      <c r="I4013" s="187" t="s">
        <v>421</v>
      </c>
      <c r="J4013" s="191"/>
      <c r="K4013" s="191"/>
      <c r="L4013" s="191"/>
      <c r="M4013" s="191"/>
    </row>
    <row r="4014" spans="1:13" ht="140.25" x14ac:dyDescent="0.2">
      <c r="A4014" s="187" t="s">
        <v>422</v>
      </c>
      <c r="B4014" s="187" t="s">
        <v>423</v>
      </c>
      <c r="C4014" s="186" t="s">
        <v>212</v>
      </c>
      <c r="D4014" s="189">
        <v>106.85</v>
      </c>
      <c r="E4014" s="189">
        <v>0</v>
      </c>
      <c r="F4014" s="189">
        <v>106.85</v>
      </c>
      <c r="G4014" s="188" t="s">
        <v>424</v>
      </c>
      <c r="H4014" s="188"/>
      <c r="I4014" s="187" t="s">
        <v>425</v>
      </c>
      <c r="J4014" s="191"/>
      <c r="K4014" s="191"/>
      <c r="L4014" s="191"/>
      <c r="M4014" s="191"/>
    </row>
    <row r="4015" spans="1:13" ht="153" x14ac:dyDescent="0.2">
      <c r="A4015" s="187" t="s">
        <v>426</v>
      </c>
      <c r="B4015" s="187" t="s">
        <v>427</v>
      </c>
      <c r="C4015" s="186" t="s">
        <v>212</v>
      </c>
      <c r="D4015" s="189">
        <v>186.98</v>
      </c>
      <c r="E4015" s="189">
        <v>0</v>
      </c>
      <c r="F4015" s="189">
        <v>186.98</v>
      </c>
      <c r="G4015" s="188" t="s">
        <v>428</v>
      </c>
      <c r="H4015" s="188"/>
      <c r="I4015" s="187" t="s">
        <v>429</v>
      </c>
      <c r="J4015" s="191"/>
      <c r="K4015" s="191"/>
      <c r="L4015" s="191"/>
      <c r="M4015" s="191"/>
    </row>
    <row r="4016" spans="1:13" ht="153" x14ac:dyDescent="0.2">
      <c r="A4016" s="187" t="s">
        <v>430</v>
      </c>
      <c r="B4016" s="187" t="s">
        <v>431</v>
      </c>
      <c r="C4016" s="186" t="s">
        <v>212</v>
      </c>
      <c r="D4016" s="189">
        <v>363.28</v>
      </c>
      <c r="E4016" s="189">
        <v>0</v>
      </c>
      <c r="F4016" s="189">
        <v>363.28</v>
      </c>
      <c r="G4016" s="188" t="s">
        <v>432</v>
      </c>
      <c r="H4016" s="188"/>
      <c r="I4016" s="187" t="s">
        <v>433</v>
      </c>
      <c r="J4016" s="191"/>
      <c r="K4016" s="191"/>
      <c r="L4016" s="191"/>
      <c r="M4016" s="191"/>
    </row>
    <row r="4017" spans="1:13" ht="38.25" x14ac:dyDescent="0.2">
      <c r="A4017" s="187" t="s">
        <v>434</v>
      </c>
      <c r="B4017" s="187" t="s">
        <v>435</v>
      </c>
      <c r="C4017" s="186" t="s">
        <v>212</v>
      </c>
      <c r="D4017" s="189">
        <v>267.11</v>
      </c>
      <c r="E4017" s="189">
        <v>0</v>
      </c>
      <c r="F4017" s="189">
        <v>267.11</v>
      </c>
      <c r="G4017" s="188" t="s">
        <v>436</v>
      </c>
      <c r="H4017" s="188"/>
      <c r="I4017" s="187" t="s">
        <v>437</v>
      </c>
      <c r="J4017" s="191"/>
      <c r="K4017" s="191"/>
      <c r="L4017" s="191"/>
      <c r="M4017" s="191"/>
    </row>
    <row r="4018" spans="1:13" ht="25.5" x14ac:dyDescent="0.2">
      <c r="A4018" s="187" t="s">
        <v>438</v>
      </c>
      <c r="B4018" s="187" t="s">
        <v>439</v>
      </c>
      <c r="C4018" s="186" t="s">
        <v>212</v>
      </c>
      <c r="D4018" s="189">
        <v>186.98</v>
      </c>
      <c r="E4018" s="189">
        <v>0</v>
      </c>
      <c r="F4018" s="189">
        <v>186.98</v>
      </c>
      <c r="G4018" s="188" t="s">
        <v>440</v>
      </c>
      <c r="H4018" s="188"/>
      <c r="I4018" s="187" t="s">
        <v>441</v>
      </c>
      <c r="J4018" s="191"/>
      <c r="K4018" s="191"/>
      <c r="L4018" s="191"/>
      <c r="M4018" s="191"/>
    </row>
    <row r="4019" spans="1:13" ht="89.25" x14ac:dyDescent="0.2">
      <c r="A4019" s="188" t="s">
        <v>442</v>
      </c>
      <c r="B4019" s="187" t="s">
        <v>443</v>
      </c>
      <c r="C4019" s="186" t="s">
        <v>212</v>
      </c>
      <c r="D4019" s="189">
        <v>0.1</v>
      </c>
      <c r="E4019" s="189">
        <v>0</v>
      </c>
      <c r="F4019" s="189">
        <v>0.1</v>
      </c>
      <c r="G4019" s="188" t="s">
        <v>444</v>
      </c>
      <c r="H4019" s="188"/>
      <c r="I4019" s="188" t="s">
        <v>445</v>
      </c>
      <c r="J4019" s="191"/>
      <c r="K4019" s="191"/>
      <c r="L4019" s="191"/>
      <c r="M4019" s="191"/>
    </row>
    <row r="4020" spans="1:13" ht="146.25" x14ac:dyDescent="0.2">
      <c r="A4020" s="194" t="s">
        <v>446</v>
      </c>
      <c r="B4020" s="194" t="s">
        <v>447</v>
      </c>
      <c r="C4020" s="194"/>
      <c r="D4020" s="193"/>
      <c r="E4020" s="193"/>
      <c r="F4020" s="189"/>
      <c r="G4020" s="185" t="s">
        <v>448</v>
      </c>
      <c r="H4020" s="192"/>
      <c r="I4020" s="194" t="s">
        <v>449</v>
      </c>
      <c r="J4020" s="191"/>
      <c r="K4020" s="191"/>
      <c r="L4020" s="191"/>
      <c r="M4020" s="191"/>
    </row>
    <row r="4021" spans="1:13" ht="153" x14ac:dyDescent="0.2">
      <c r="A4021" s="187" t="s">
        <v>450</v>
      </c>
      <c r="B4021" s="187" t="s">
        <v>451</v>
      </c>
      <c r="C4021" s="186" t="s">
        <v>212</v>
      </c>
      <c r="D4021" s="189">
        <v>210.35</v>
      </c>
      <c r="E4021" s="189">
        <v>0</v>
      </c>
      <c r="F4021" s="189">
        <v>210.35</v>
      </c>
      <c r="G4021" s="188" t="s">
        <v>452</v>
      </c>
      <c r="H4021" s="188"/>
      <c r="I4021" s="187" t="s">
        <v>453</v>
      </c>
      <c r="J4021" s="191"/>
      <c r="K4021" s="191"/>
      <c r="L4021" s="191"/>
      <c r="M4021" s="191"/>
    </row>
    <row r="4022" spans="1:13" ht="140.25" x14ac:dyDescent="0.2">
      <c r="A4022" s="187" t="s">
        <v>454</v>
      </c>
      <c r="B4022" s="187" t="s">
        <v>455</v>
      </c>
      <c r="C4022" s="186" t="s">
        <v>212</v>
      </c>
      <c r="D4022" s="189">
        <v>264.45</v>
      </c>
      <c r="E4022" s="189">
        <v>0</v>
      </c>
      <c r="F4022" s="189">
        <v>264.45</v>
      </c>
      <c r="G4022" s="188" t="s">
        <v>456</v>
      </c>
      <c r="H4022" s="188"/>
      <c r="I4022" s="187" t="s">
        <v>457</v>
      </c>
      <c r="J4022" s="191"/>
      <c r="K4022" s="191"/>
      <c r="L4022" s="191"/>
      <c r="M4022" s="191"/>
    </row>
    <row r="4023" spans="1:13" ht="127.5" x14ac:dyDescent="0.2">
      <c r="A4023" s="187" t="s">
        <v>458</v>
      </c>
      <c r="B4023" s="187" t="s">
        <v>459</v>
      </c>
      <c r="C4023" s="186" t="s">
        <v>212</v>
      </c>
      <c r="D4023" s="189">
        <v>210.35</v>
      </c>
      <c r="E4023" s="189">
        <v>0</v>
      </c>
      <c r="F4023" s="189">
        <v>210.35</v>
      </c>
      <c r="G4023" s="188" t="s">
        <v>460</v>
      </c>
      <c r="H4023" s="188"/>
      <c r="I4023" s="187" t="s">
        <v>461</v>
      </c>
      <c r="J4023" s="191"/>
      <c r="K4023" s="191"/>
      <c r="L4023" s="191"/>
      <c r="M4023" s="191"/>
    </row>
    <row r="4024" spans="1:13" ht="140.25" x14ac:dyDescent="0.2">
      <c r="A4024" s="187" t="s">
        <v>462</v>
      </c>
      <c r="B4024" s="187" t="s">
        <v>463</v>
      </c>
      <c r="C4024" s="186" t="s">
        <v>212</v>
      </c>
      <c r="D4024" s="189">
        <v>408.69</v>
      </c>
      <c r="E4024" s="189">
        <v>0</v>
      </c>
      <c r="F4024" s="189">
        <v>408.69</v>
      </c>
      <c r="G4024" s="188" t="s">
        <v>464</v>
      </c>
      <c r="H4024" s="188"/>
      <c r="I4024" s="187" t="s">
        <v>465</v>
      </c>
      <c r="J4024" s="191"/>
      <c r="K4024" s="191"/>
      <c r="L4024" s="191"/>
      <c r="M4024" s="191"/>
    </row>
    <row r="4025" spans="1:13" ht="140.25" x14ac:dyDescent="0.2">
      <c r="A4025" s="187" t="s">
        <v>466</v>
      </c>
      <c r="B4025" s="187" t="s">
        <v>467</v>
      </c>
      <c r="C4025" s="186" t="s">
        <v>212</v>
      </c>
      <c r="D4025" s="189">
        <v>468.79</v>
      </c>
      <c r="E4025" s="189">
        <v>0</v>
      </c>
      <c r="F4025" s="189">
        <v>468.79</v>
      </c>
      <c r="G4025" s="188" t="s">
        <v>468</v>
      </c>
      <c r="H4025" s="188"/>
      <c r="I4025" s="187" t="s">
        <v>469</v>
      </c>
      <c r="J4025" s="191"/>
      <c r="K4025" s="191"/>
      <c r="L4025" s="191"/>
      <c r="M4025" s="191"/>
    </row>
    <row r="4026" spans="1:13" ht="127.5" x14ac:dyDescent="0.2">
      <c r="A4026" s="187" t="s">
        <v>470</v>
      </c>
      <c r="B4026" s="187" t="s">
        <v>471</v>
      </c>
      <c r="C4026" s="186" t="s">
        <v>212</v>
      </c>
      <c r="D4026" s="189">
        <v>246.41</v>
      </c>
      <c r="E4026" s="189">
        <v>0</v>
      </c>
      <c r="F4026" s="189">
        <v>246.41</v>
      </c>
      <c r="G4026" s="188" t="s">
        <v>472</v>
      </c>
      <c r="H4026" s="188"/>
      <c r="I4026" s="187" t="s">
        <v>473</v>
      </c>
      <c r="J4026" s="191"/>
      <c r="K4026" s="191"/>
      <c r="L4026" s="191"/>
      <c r="M4026" s="191"/>
    </row>
    <row r="4027" spans="1:13" ht="140.25" x14ac:dyDescent="0.2">
      <c r="A4027" s="187" t="s">
        <v>474</v>
      </c>
      <c r="B4027" s="187" t="s">
        <v>475</v>
      </c>
      <c r="C4027" s="186" t="s">
        <v>212</v>
      </c>
      <c r="D4027" s="189">
        <v>246.41</v>
      </c>
      <c r="E4027" s="189">
        <v>0</v>
      </c>
      <c r="F4027" s="189">
        <v>246.41</v>
      </c>
      <c r="G4027" s="188" t="s">
        <v>476</v>
      </c>
      <c r="H4027" s="188"/>
      <c r="I4027" s="187" t="s">
        <v>477</v>
      </c>
      <c r="J4027" s="191"/>
      <c r="K4027" s="191"/>
      <c r="L4027" s="191"/>
      <c r="M4027" s="191"/>
    </row>
    <row r="4028" spans="1:13" ht="127.5" x14ac:dyDescent="0.2">
      <c r="A4028" s="187" t="s">
        <v>478</v>
      </c>
      <c r="B4028" s="187" t="s">
        <v>479</v>
      </c>
      <c r="C4028" s="186" t="s">
        <v>212</v>
      </c>
      <c r="D4028" s="189">
        <v>408.69</v>
      </c>
      <c r="E4028" s="189">
        <v>0</v>
      </c>
      <c r="F4028" s="189">
        <v>408.69</v>
      </c>
      <c r="G4028" s="188" t="s">
        <v>480</v>
      </c>
      <c r="H4028" s="188"/>
      <c r="I4028" s="187" t="s">
        <v>481</v>
      </c>
      <c r="J4028" s="191"/>
      <c r="K4028" s="191"/>
      <c r="L4028" s="191"/>
      <c r="M4028" s="191"/>
    </row>
    <row r="4029" spans="1:13" ht="153" x14ac:dyDescent="0.2">
      <c r="A4029" s="187" t="s">
        <v>482</v>
      </c>
      <c r="B4029" s="187" t="s">
        <v>483</v>
      </c>
      <c r="C4029" s="186" t="s">
        <v>212</v>
      </c>
      <c r="D4029" s="189">
        <v>721.21</v>
      </c>
      <c r="E4029" s="189">
        <v>0</v>
      </c>
      <c r="F4029" s="189">
        <v>721.21</v>
      </c>
      <c r="G4029" s="188" t="s">
        <v>484</v>
      </c>
      <c r="H4029" s="188"/>
      <c r="I4029" s="187" t="s">
        <v>485</v>
      </c>
      <c r="J4029" s="191"/>
      <c r="K4029" s="191"/>
      <c r="L4029" s="191"/>
      <c r="M4029" s="191"/>
    </row>
    <row r="4030" spans="1:13" ht="153" x14ac:dyDescent="0.2">
      <c r="A4030" s="187" t="s">
        <v>486</v>
      </c>
      <c r="B4030" s="187" t="s">
        <v>487</v>
      </c>
      <c r="C4030" s="186" t="s">
        <v>212</v>
      </c>
      <c r="D4030" s="189">
        <v>528.89</v>
      </c>
      <c r="E4030" s="189">
        <v>0</v>
      </c>
      <c r="F4030" s="189">
        <v>528.89</v>
      </c>
      <c r="G4030" s="188" t="s">
        <v>488</v>
      </c>
      <c r="H4030" s="188"/>
      <c r="I4030" s="187" t="s">
        <v>489</v>
      </c>
      <c r="J4030" s="191"/>
      <c r="K4030" s="191"/>
      <c r="L4030" s="191"/>
      <c r="M4030" s="191"/>
    </row>
    <row r="4031" spans="1:13" ht="127.5" x14ac:dyDescent="0.2">
      <c r="A4031" s="187" t="s">
        <v>490</v>
      </c>
      <c r="B4031" s="187" t="s">
        <v>491</v>
      </c>
      <c r="C4031" s="186" t="s">
        <v>212</v>
      </c>
      <c r="D4031" s="189">
        <v>408.69</v>
      </c>
      <c r="E4031" s="189">
        <v>0</v>
      </c>
      <c r="F4031" s="189">
        <v>408.69</v>
      </c>
      <c r="G4031" s="188" t="s">
        <v>492</v>
      </c>
      <c r="H4031" s="188"/>
      <c r="I4031" s="187" t="s">
        <v>493</v>
      </c>
      <c r="J4031" s="191"/>
      <c r="K4031" s="191"/>
      <c r="L4031" s="191"/>
      <c r="M4031" s="191"/>
    </row>
    <row r="4032" spans="1:13" ht="165.75" x14ac:dyDescent="0.2">
      <c r="A4032" s="187" t="s">
        <v>494</v>
      </c>
      <c r="B4032" s="187" t="s">
        <v>495</v>
      </c>
      <c r="C4032" s="186" t="s">
        <v>212</v>
      </c>
      <c r="D4032" s="189">
        <v>210.35</v>
      </c>
      <c r="E4032" s="189">
        <v>0</v>
      </c>
      <c r="F4032" s="189">
        <v>210.35</v>
      </c>
      <c r="G4032" s="188" t="s">
        <v>496</v>
      </c>
      <c r="H4032" s="188"/>
      <c r="I4032" s="187" t="s">
        <v>497</v>
      </c>
      <c r="J4032" s="191"/>
      <c r="K4032" s="191"/>
      <c r="L4032" s="191"/>
      <c r="M4032" s="191"/>
    </row>
    <row r="4033" spans="1:13" ht="89.25" x14ac:dyDescent="0.2">
      <c r="A4033" s="187" t="s">
        <v>498</v>
      </c>
      <c r="B4033" s="187" t="s">
        <v>499</v>
      </c>
      <c r="C4033" s="186" t="s">
        <v>212</v>
      </c>
      <c r="D4033" s="189">
        <v>12.02</v>
      </c>
      <c r="E4033" s="189">
        <v>0</v>
      </c>
      <c r="F4033" s="189">
        <v>12.02</v>
      </c>
      <c r="G4033" s="188" t="s">
        <v>500</v>
      </c>
      <c r="H4033" s="188"/>
      <c r="I4033" s="187" t="s">
        <v>501</v>
      </c>
      <c r="J4033" s="191"/>
      <c r="K4033" s="191"/>
      <c r="L4033" s="191"/>
      <c r="M4033" s="191"/>
    </row>
    <row r="4034" spans="1:13" ht="25.5" x14ac:dyDescent="0.2">
      <c r="A4034" s="194" t="s">
        <v>502</v>
      </c>
      <c r="B4034" s="194" t="s">
        <v>503</v>
      </c>
      <c r="C4034" s="194"/>
      <c r="D4034" s="193"/>
      <c r="E4034" s="193"/>
      <c r="F4034" s="189"/>
      <c r="G4034" s="192"/>
      <c r="H4034" s="192"/>
      <c r="I4034" s="194" t="s">
        <v>504</v>
      </c>
      <c r="J4034" s="191"/>
      <c r="K4034" s="191"/>
      <c r="L4034" s="191"/>
      <c r="M4034" s="191"/>
    </row>
    <row r="4035" spans="1:13" ht="63.75" x14ac:dyDescent="0.2">
      <c r="A4035" s="187" t="s">
        <v>505</v>
      </c>
      <c r="B4035" s="187" t="s">
        <v>506</v>
      </c>
      <c r="C4035" s="186" t="s">
        <v>212</v>
      </c>
      <c r="D4035" s="189">
        <v>0.5</v>
      </c>
      <c r="E4035" s="189">
        <v>0</v>
      </c>
      <c r="F4035" s="189">
        <v>0.5</v>
      </c>
      <c r="G4035" s="188" t="s">
        <v>507</v>
      </c>
      <c r="H4035" s="188"/>
      <c r="I4035" s="187" t="s">
        <v>508</v>
      </c>
      <c r="J4035" s="191"/>
      <c r="K4035" s="191"/>
      <c r="L4035" s="191"/>
      <c r="M4035" s="191"/>
    </row>
    <row r="4036" spans="1:13" ht="63.75" x14ac:dyDescent="0.2">
      <c r="A4036" s="187" t="s">
        <v>509</v>
      </c>
      <c r="B4036" s="187" t="s">
        <v>510</v>
      </c>
      <c r="C4036" s="186" t="s">
        <v>212</v>
      </c>
      <c r="D4036" s="189">
        <v>4375</v>
      </c>
      <c r="E4036" s="189">
        <v>0</v>
      </c>
      <c r="F4036" s="189">
        <v>4375</v>
      </c>
      <c r="G4036" s="188" t="s">
        <v>511</v>
      </c>
      <c r="H4036" s="188"/>
      <c r="I4036" s="187" t="s">
        <v>512</v>
      </c>
      <c r="J4036" s="191"/>
      <c r="K4036" s="191"/>
      <c r="L4036" s="191"/>
      <c r="M4036" s="191"/>
    </row>
    <row r="4037" spans="1:13" ht="25.5" x14ac:dyDescent="0.2">
      <c r="A4037" s="187" t="s">
        <v>513</v>
      </c>
      <c r="B4037" s="187" t="s">
        <v>514</v>
      </c>
      <c r="C4037" s="186" t="s">
        <v>212</v>
      </c>
      <c r="D4037" s="189">
        <v>1</v>
      </c>
      <c r="E4037" s="189">
        <v>0</v>
      </c>
      <c r="F4037" s="189">
        <v>1</v>
      </c>
      <c r="G4037" s="188" t="s">
        <v>515</v>
      </c>
      <c r="H4037" s="188"/>
      <c r="I4037" s="187" t="s">
        <v>516</v>
      </c>
      <c r="J4037" s="191"/>
      <c r="K4037" s="191"/>
      <c r="L4037" s="191"/>
      <c r="M4037" s="191"/>
    </row>
    <row r="4038" spans="1:13" ht="63.75" x14ac:dyDescent="0.2">
      <c r="A4038" s="187" t="s">
        <v>517</v>
      </c>
      <c r="B4038" s="187" t="s">
        <v>518</v>
      </c>
      <c r="C4038" s="186" t="s">
        <v>212</v>
      </c>
      <c r="D4038" s="189">
        <v>2337.27</v>
      </c>
      <c r="E4038" s="189">
        <v>0</v>
      </c>
      <c r="F4038" s="189">
        <v>2337.27</v>
      </c>
      <c r="G4038" s="188" t="s">
        <v>519</v>
      </c>
      <c r="H4038" s="188"/>
      <c r="I4038" s="187" t="s">
        <v>520</v>
      </c>
      <c r="J4038" s="191"/>
      <c r="K4038" s="191"/>
      <c r="L4038" s="191"/>
      <c r="M4038" s="191"/>
    </row>
    <row r="4039" spans="1:13" ht="51" x14ac:dyDescent="0.2">
      <c r="A4039" s="187" t="s">
        <v>521</v>
      </c>
      <c r="B4039" s="187" t="s">
        <v>522</v>
      </c>
      <c r="C4039" s="186" t="s">
        <v>212</v>
      </c>
      <c r="D4039" s="189">
        <v>1168.6300000000001</v>
      </c>
      <c r="E4039" s="189">
        <v>0</v>
      </c>
      <c r="F4039" s="189">
        <v>1168.6300000000001</v>
      </c>
      <c r="G4039" s="188" t="s">
        <v>523</v>
      </c>
      <c r="H4039" s="188"/>
      <c r="I4039" s="187" t="s">
        <v>524</v>
      </c>
      <c r="J4039" s="191"/>
      <c r="K4039" s="191"/>
      <c r="L4039" s="191"/>
      <c r="M4039" s="191"/>
    </row>
    <row r="4040" spans="1:13" ht="63.75" x14ac:dyDescent="0.2">
      <c r="A4040" s="187" t="s">
        <v>525</v>
      </c>
      <c r="B4040" s="187" t="s">
        <v>526</v>
      </c>
      <c r="C4040" s="186" t="s">
        <v>212</v>
      </c>
      <c r="D4040" s="189">
        <v>1168.6300000000001</v>
      </c>
      <c r="E4040" s="189">
        <v>0</v>
      </c>
      <c r="F4040" s="189">
        <v>1168.6300000000001</v>
      </c>
      <c r="G4040" s="188" t="s">
        <v>527</v>
      </c>
      <c r="H4040" s="188"/>
      <c r="I4040" s="187" t="s">
        <v>528</v>
      </c>
      <c r="J4040" s="191"/>
      <c r="K4040" s="191"/>
      <c r="L4040" s="191"/>
      <c r="M4040" s="191"/>
    </row>
    <row r="4041" spans="1:13" ht="51" x14ac:dyDescent="0.2">
      <c r="A4041" s="187" t="s">
        <v>529</v>
      </c>
      <c r="B4041" s="187" t="s">
        <v>530</v>
      </c>
      <c r="C4041" s="186" t="s">
        <v>212</v>
      </c>
      <c r="D4041" s="189">
        <v>2337.27</v>
      </c>
      <c r="E4041" s="189">
        <v>0</v>
      </c>
      <c r="F4041" s="189">
        <v>2337.27</v>
      </c>
      <c r="G4041" s="188" t="s">
        <v>531</v>
      </c>
      <c r="H4041" s="188"/>
      <c r="I4041" s="187" t="s">
        <v>532</v>
      </c>
      <c r="J4041" s="191"/>
      <c r="K4041" s="191"/>
      <c r="L4041" s="191"/>
      <c r="M4041" s="191"/>
    </row>
    <row r="4042" spans="1:13" ht="51" x14ac:dyDescent="0.2">
      <c r="A4042" s="187" t="s">
        <v>533</v>
      </c>
      <c r="B4042" s="187" t="s">
        <v>534</v>
      </c>
      <c r="C4042" s="186" t="s">
        <v>212</v>
      </c>
      <c r="D4042" s="189">
        <v>1168.6300000000001</v>
      </c>
      <c r="E4042" s="189">
        <v>0</v>
      </c>
      <c r="F4042" s="189">
        <v>1168.6300000000001</v>
      </c>
      <c r="G4042" s="188" t="s">
        <v>535</v>
      </c>
      <c r="H4042" s="188"/>
      <c r="I4042" s="187" t="s">
        <v>536</v>
      </c>
      <c r="J4042" s="191"/>
      <c r="K4042" s="191"/>
      <c r="L4042" s="191"/>
      <c r="M4042" s="191"/>
    </row>
    <row r="4043" spans="1:13" ht="51" x14ac:dyDescent="0.2">
      <c r="A4043" s="187" t="s">
        <v>537</v>
      </c>
      <c r="B4043" s="187" t="s">
        <v>538</v>
      </c>
      <c r="C4043" s="186" t="s">
        <v>212</v>
      </c>
      <c r="D4043" s="189">
        <v>1168.6300000000001</v>
      </c>
      <c r="E4043" s="189">
        <v>0</v>
      </c>
      <c r="F4043" s="189">
        <v>1168.6300000000001</v>
      </c>
      <c r="G4043" s="188" t="s">
        <v>539</v>
      </c>
      <c r="H4043" s="188"/>
      <c r="I4043" s="187" t="s">
        <v>540</v>
      </c>
      <c r="J4043" s="191"/>
      <c r="K4043" s="191"/>
      <c r="L4043" s="191"/>
      <c r="M4043" s="191"/>
    </row>
    <row r="4044" spans="1:13" ht="63.75" x14ac:dyDescent="0.2">
      <c r="A4044" s="187" t="s">
        <v>541</v>
      </c>
      <c r="B4044" s="187" t="s">
        <v>542</v>
      </c>
      <c r="C4044" s="186" t="s">
        <v>212</v>
      </c>
      <c r="D4044" s="189">
        <v>2337.27</v>
      </c>
      <c r="E4044" s="189">
        <v>0</v>
      </c>
      <c r="F4044" s="189">
        <v>2337.27</v>
      </c>
      <c r="G4044" s="188" t="s">
        <v>543</v>
      </c>
      <c r="H4044" s="188"/>
      <c r="I4044" s="187" t="s">
        <v>544</v>
      </c>
      <c r="J4044" s="191"/>
      <c r="K4044" s="191"/>
      <c r="L4044" s="191"/>
      <c r="M4044" s="191"/>
    </row>
    <row r="4045" spans="1:13" ht="51" x14ac:dyDescent="0.2">
      <c r="A4045" s="187" t="s">
        <v>545</v>
      </c>
      <c r="B4045" s="187" t="s">
        <v>546</v>
      </c>
      <c r="C4045" s="186" t="s">
        <v>212</v>
      </c>
      <c r="D4045" s="189">
        <v>1168.6300000000001</v>
      </c>
      <c r="E4045" s="189">
        <v>0</v>
      </c>
      <c r="F4045" s="189">
        <v>1168.6300000000001</v>
      </c>
      <c r="G4045" s="188" t="s">
        <v>547</v>
      </c>
      <c r="H4045" s="188"/>
      <c r="I4045" s="187" t="s">
        <v>548</v>
      </c>
      <c r="J4045" s="191"/>
      <c r="K4045" s="191"/>
      <c r="L4045" s="191"/>
      <c r="M4045" s="191"/>
    </row>
    <row r="4046" spans="1:13" ht="38.25" x14ac:dyDescent="0.2">
      <c r="A4046" s="187" t="s">
        <v>549</v>
      </c>
      <c r="B4046" s="187" t="s">
        <v>550</v>
      </c>
      <c r="C4046" s="186" t="s">
        <v>212</v>
      </c>
      <c r="D4046" s="189">
        <v>2337.27</v>
      </c>
      <c r="E4046" s="189">
        <v>0</v>
      </c>
      <c r="F4046" s="189">
        <v>2337.27</v>
      </c>
      <c r="G4046" s="188" t="s">
        <v>551</v>
      </c>
      <c r="H4046" s="188"/>
      <c r="I4046" s="187" t="s">
        <v>552</v>
      </c>
      <c r="J4046" s="191"/>
      <c r="K4046" s="191"/>
      <c r="L4046" s="191"/>
      <c r="M4046" s="191"/>
    </row>
    <row r="4047" spans="1:13" ht="25.5" x14ac:dyDescent="0.2">
      <c r="A4047" s="187" t="s">
        <v>553</v>
      </c>
      <c r="B4047" s="187" t="s">
        <v>554</v>
      </c>
      <c r="C4047" s="186" t="s">
        <v>212</v>
      </c>
      <c r="D4047" s="189">
        <v>2337.27</v>
      </c>
      <c r="E4047" s="189">
        <v>0</v>
      </c>
      <c r="F4047" s="189">
        <v>2337.27</v>
      </c>
      <c r="G4047" s="188" t="s">
        <v>555</v>
      </c>
      <c r="H4047" s="188"/>
      <c r="I4047" s="187" t="s">
        <v>556</v>
      </c>
      <c r="J4047" s="191"/>
      <c r="K4047" s="191"/>
      <c r="L4047" s="191"/>
      <c r="M4047" s="191"/>
    </row>
    <row r="4048" spans="1:13" ht="229.5" x14ac:dyDescent="0.2">
      <c r="A4048" s="187" t="s">
        <v>557</v>
      </c>
      <c r="B4048" s="187" t="s">
        <v>558</v>
      </c>
      <c r="C4048" s="186" t="s">
        <v>212</v>
      </c>
      <c r="D4048" s="189">
        <v>154.46</v>
      </c>
      <c r="E4048" s="189">
        <v>0</v>
      </c>
      <c r="F4048" s="189">
        <v>154.46</v>
      </c>
      <c r="G4048" s="188" t="s">
        <v>559</v>
      </c>
      <c r="H4048" s="188"/>
      <c r="I4048" s="187" t="s">
        <v>560</v>
      </c>
      <c r="J4048" s="191"/>
      <c r="K4048" s="191"/>
      <c r="L4048" s="191"/>
      <c r="M4048" s="191"/>
    </row>
    <row r="4049" spans="1:13" ht="102" x14ac:dyDescent="0.2">
      <c r="A4049" s="187" t="s">
        <v>561</v>
      </c>
      <c r="B4049" s="187" t="s">
        <v>562</v>
      </c>
      <c r="C4049" s="186" t="s">
        <v>212</v>
      </c>
      <c r="D4049" s="189">
        <v>168.28</v>
      </c>
      <c r="E4049" s="189">
        <v>0</v>
      </c>
      <c r="F4049" s="189">
        <v>168.28</v>
      </c>
      <c r="G4049" s="188" t="s">
        <v>563</v>
      </c>
      <c r="H4049" s="188"/>
      <c r="I4049" s="187" t="s">
        <v>564</v>
      </c>
      <c r="J4049" s="191"/>
      <c r="K4049" s="191"/>
      <c r="L4049" s="191"/>
      <c r="M4049" s="191"/>
    </row>
    <row r="4050" spans="1:13" ht="51" x14ac:dyDescent="0.2">
      <c r="A4050" s="187" t="s">
        <v>565</v>
      </c>
      <c r="B4050" s="187" t="s">
        <v>566</v>
      </c>
      <c r="C4050" s="186" t="s">
        <v>212</v>
      </c>
      <c r="D4050" s="189">
        <v>56.63</v>
      </c>
      <c r="E4050" s="189">
        <v>0</v>
      </c>
      <c r="F4050" s="189">
        <v>56.63</v>
      </c>
      <c r="G4050" s="188" t="s">
        <v>567</v>
      </c>
      <c r="H4050" s="188"/>
      <c r="I4050" s="187" t="s">
        <v>568</v>
      </c>
      <c r="J4050" s="191"/>
      <c r="K4050" s="191"/>
      <c r="L4050" s="191"/>
      <c r="M4050" s="191"/>
    </row>
    <row r="4051" spans="1:13" ht="89.25" x14ac:dyDescent="0.2">
      <c r="A4051" s="187" t="s">
        <v>569</v>
      </c>
      <c r="B4051" s="187" t="s">
        <v>570</v>
      </c>
      <c r="C4051" s="186" t="s">
        <v>212</v>
      </c>
      <c r="D4051" s="189">
        <v>358.54</v>
      </c>
      <c r="E4051" s="189">
        <v>0</v>
      </c>
      <c r="F4051" s="189">
        <v>358.54</v>
      </c>
      <c r="G4051" s="188" t="s">
        <v>571</v>
      </c>
      <c r="H4051" s="188"/>
      <c r="I4051" s="187" t="s">
        <v>572</v>
      </c>
      <c r="J4051" s="191"/>
      <c r="K4051" s="191"/>
      <c r="L4051" s="191"/>
      <c r="M4051" s="191"/>
    </row>
    <row r="4052" spans="1:13" ht="140.25" x14ac:dyDescent="0.2">
      <c r="A4052" s="187" t="s">
        <v>573</v>
      </c>
      <c r="B4052" s="187" t="s">
        <v>574</v>
      </c>
      <c r="C4052" s="186" t="s">
        <v>212</v>
      </c>
      <c r="D4052" s="189">
        <v>7887.86</v>
      </c>
      <c r="E4052" s="189">
        <v>0</v>
      </c>
      <c r="F4052" s="189">
        <v>7887.86</v>
      </c>
      <c r="G4052" s="188" t="s">
        <v>575</v>
      </c>
      <c r="H4052" s="188"/>
      <c r="I4052" s="187" t="s">
        <v>576</v>
      </c>
      <c r="J4052" s="191"/>
      <c r="K4052" s="191"/>
      <c r="L4052" s="191"/>
      <c r="M4052" s="191"/>
    </row>
    <row r="4053" spans="1:13" ht="76.5" x14ac:dyDescent="0.2">
      <c r="A4053" s="187" t="s">
        <v>577</v>
      </c>
      <c r="B4053" s="187" t="s">
        <v>578</v>
      </c>
      <c r="C4053" s="186" t="s">
        <v>212</v>
      </c>
      <c r="D4053" s="189">
        <v>606.24</v>
      </c>
      <c r="E4053" s="189">
        <v>0</v>
      </c>
      <c r="F4053" s="189">
        <v>606.24</v>
      </c>
      <c r="G4053" s="188" t="s">
        <v>579</v>
      </c>
      <c r="H4053" s="188"/>
      <c r="I4053" s="186" t="s">
        <v>580</v>
      </c>
      <c r="J4053" s="191"/>
      <c r="K4053" s="191"/>
      <c r="L4053" s="191"/>
      <c r="M4053" s="191"/>
    </row>
    <row r="4054" spans="1:13" ht="76.5" x14ac:dyDescent="0.2">
      <c r="A4054" s="187" t="s">
        <v>581</v>
      </c>
      <c r="B4054" s="187" t="s">
        <v>582</v>
      </c>
      <c r="C4054" s="186" t="s">
        <v>212</v>
      </c>
      <c r="D4054" s="189">
        <v>1540.88</v>
      </c>
      <c r="E4054" s="189">
        <v>0</v>
      </c>
      <c r="F4054" s="189">
        <v>1540.88</v>
      </c>
      <c r="G4054" s="188" t="s">
        <v>583</v>
      </c>
      <c r="H4054" s="188"/>
      <c r="I4054" s="186" t="s">
        <v>584</v>
      </c>
      <c r="J4054" s="191"/>
      <c r="K4054" s="191"/>
      <c r="L4054" s="191"/>
      <c r="M4054" s="191"/>
    </row>
    <row r="4055" spans="1:13" ht="25.5" x14ac:dyDescent="0.2">
      <c r="A4055" s="194" t="s">
        <v>585</v>
      </c>
      <c r="B4055" s="194" t="s">
        <v>586</v>
      </c>
      <c r="C4055" s="194"/>
      <c r="D4055" s="193"/>
      <c r="E4055" s="193"/>
      <c r="F4055" s="189"/>
      <c r="G4055" s="192"/>
      <c r="H4055" s="192"/>
      <c r="I4055" s="194" t="s">
        <v>587</v>
      </c>
      <c r="J4055" s="191"/>
      <c r="K4055" s="191"/>
      <c r="L4055" s="191"/>
      <c r="M4055" s="191"/>
    </row>
    <row r="4056" spans="1:13" ht="204" x14ac:dyDescent="0.2">
      <c r="A4056" s="187" t="s">
        <v>588</v>
      </c>
      <c r="B4056" s="187" t="s">
        <v>589</v>
      </c>
      <c r="C4056" s="186" t="s">
        <v>212</v>
      </c>
      <c r="D4056" s="189">
        <v>600</v>
      </c>
      <c r="E4056" s="189">
        <v>0</v>
      </c>
      <c r="F4056" s="189">
        <v>600</v>
      </c>
      <c r="G4056" s="188" t="s">
        <v>590</v>
      </c>
      <c r="H4056" s="188"/>
      <c r="I4056" s="186" t="s">
        <v>591</v>
      </c>
      <c r="J4056" s="191"/>
      <c r="K4056" s="191"/>
      <c r="L4056" s="191"/>
      <c r="M4056" s="191"/>
    </row>
    <row r="4057" spans="1:13" ht="204" x14ac:dyDescent="0.2">
      <c r="A4057" s="187" t="s">
        <v>592</v>
      </c>
      <c r="B4057" s="187" t="s">
        <v>593</v>
      </c>
      <c r="C4057" s="186" t="s">
        <v>212</v>
      </c>
      <c r="D4057" s="189">
        <v>800</v>
      </c>
      <c r="E4057" s="189">
        <v>0</v>
      </c>
      <c r="F4057" s="189">
        <v>800</v>
      </c>
      <c r="G4057" s="188" t="s">
        <v>594</v>
      </c>
      <c r="H4057" s="188"/>
      <c r="I4057" s="186" t="s">
        <v>595</v>
      </c>
      <c r="J4057" s="191"/>
      <c r="K4057" s="191"/>
      <c r="L4057" s="191"/>
      <c r="M4057" s="191"/>
    </row>
    <row r="4058" spans="1:13" ht="216.75" x14ac:dyDescent="0.2">
      <c r="A4058" s="187" t="s">
        <v>596</v>
      </c>
      <c r="B4058" s="187" t="s">
        <v>597</v>
      </c>
      <c r="C4058" s="186" t="s">
        <v>212</v>
      </c>
      <c r="D4058" s="189">
        <v>150</v>
      </c>
      <c r="E4058" s="189">
        <v>0</v>
      </c>
      <c r="F4058" s="189">
        <v>150</v>
      </c>
      <c r="G4058" s="188" t="s">
        <v>598</v>
      </c>
      <c r="H4058" s="188"/>
      <c r="I4058" s="186" t="s">
        <v>599</v>
      </c>
      <c r="J4058" s="191"/>
      <c r="K4058" s="191"/>
      <c r="L4058" s="191"/>
      <c r="M4058" s="191"/>
    </row>
    <row r="4059" spans="1:13" ht="89.25" x14ac:dyDescent="0.2">
      <c r="A4059" s="187" t="s">
        <v>600</v>
      </c>
      <c r="B4059" s="187" t="s">
        <v>601</v>
      </c>
      <c r="C4059" s="186" t="s">
        <v>212</v>
      </c>
      <c r="D4059" s="189">
        <v>900</v>
      </c>
      <c r="E4059" s="189">
        <v>0</v>
      </c>
      <c r="F4059" s="189">
        <v>900</v>
      </c>
      <c r="G4059" s="188" t="s">
        <v>602</v>
      </c>
      <c r="H4059" s="188"/>
      <c r="I4059" s="186" t="s">
        <v>603</v>
      </c>
      <c r="J4059" s="191"/>
      <c r="K4059" s="191"/>
      <c r="L4059" s="191"/>
      <c r="M4059" s="191"/>
    </row>
    <row r="4060" spans="1:13" ht="89.25" x14ac:dyDescent="0.2">
      <c r="A4060" s="187" t="s">
        <v>604</v>
      </c>
      <c r="B4060" s="187" t="s">
        <v>605</v>
      </c>
      <c r="C4060" s="186" t="s">
        <v>212</v>
      </c>
      <c r="D4060" s="189">
        <v>1200</v>
      </c>
      <c r="E4060" s="189">
        <v>0</v>
      </c>
      <c r="F4060" s="189">
        <v>1200</v>
      </c>
      <c r="G4060" s="188" t="s">
        <v>606</v>
      </c>
      <c r="H4060" s="188"/>
      <c r="I4060" s="186" t="s">
        <v>607</v>
      </c>
      <c r="J4060" s="191"/>
      <c r="K4060" s="191"/>
      <c r="L4060" s="191"/>
      <c r="M4060" s="191"/>
    </row>
    <row r="4061" spans="1:13" x14ac:dyDescent="0.2">
      <c r="A4061" s="194" t="s">
        <v>608</v>
      </c>
      <c r="B4061" s="194" t="s">
        <v>609</v>
      </c>
      <c r="C4061" s="194"/>
      <c r="D4061" s="193"/>
      <c r="E4061" s="193"/>
      <c r="F4061" s="189"/>
      <c r="G4061" s="192"/>
      <c r="H4061" s="192"/>
      <c r="I4061" s="194" t="s">
        <v>610</v>
      </c>
      <c r="J4061" s="191"/>
      <c r="K4061" s="191"/>
      <c r="L4061" s="191"/>
      <c r="M4061" s="191"/>
    </row>
    <row r="4062" spans="1:13" ht="38.25" x14ac:dyDescent="0.2">
      <c r="A4062" s="194" t="s">
        <v>611</v>
      </c>
      <c r="B4062" s="194" t="s">
        <v>612</v>
      </c>
      <c r="C4062" s="194"/>
      <c r="D4062" s="193"/>
      <c r="E4062" s="193"/>
      <c r="F4062" s="189"/>
      <c r="G4062" s="192"/>
      <c r="H4062" s="192"/>
      <c r="I4062" s="194" t="s">
        <v>613</v>
      </c>
      <c r="J4062" s="191"/>
      <c r="K4062" s="191"/>
      <c r="L4062" s="191"/>
      <c r="M4062" s="191"/>
    </row>
    <row r="4063" spans="1:13" ht="51" x14ac:dyDescent="0.2">
      <c r="A4063" s="187" t="s">
        <v>614</v>
      </c>
      <c r="B4063" s="187" t="s">
        <v>615</v>
      </c>
      <c r="C4063" s="186" t="s">
        <v>616</v>
      </c>
      <c r="D4063" s="189">
        <v>3.97</v>
      </c>
      <c r="E4063" s="189">
        <v>0</v>
      </c>
      <c r="F4063" s="189">
        <v>3.97</v>
      </c>
      <c r="G4063" s="188" t="s">
        <v>617</v>
      </c>
      <c r="H4063" s="188"/>
      <c r="I4063" s="187" t="s">
        <v>618</v>
      </c>
      <c r="J4063" s="191"/>
      <c r="K4063" s="191"/>
      <c r="L4063" s="191"/>
      <c r="M4063" s="191"/>
    </row>
    <row r="4064" spans="1:13" ht="51" x14ac:dyDescent="0.2">
      <c r="A4064" s="187" t="s">
        <v>619</v>
      </c>
      <c r="B4064" s="187" t="s">
        <v>620</v>
      </c>
      <c r="C4064" s="186" t="s">
        <v>616</v>
      </c>
      <c r="D4064" s="189">
        <v>9.6199999999999992</v>
      </c>
      <c r="E4064" s="189">
        <v>0</v>
      </c>
      <c r="F4064" s="189">
        <v>9.6199999999999992</v>
      </c>
      <c r="G4064" s="188" t="s">
        <v>621</v>
      </c>
      <c r="H4064" s="188"/>
      <c r="I4064" s="187" t="s">
        <v>622</v>
      </c>
      <c r="J4064" s="191"/>
      <c r="K4064" s="191"/>
      <c r="L4064" s="191"/>
      <c r="M4064" s="191"/>
    </row>
    <row r="4065" spans="1:13" ht="63.75" x14ac:dyDescent="0.2">
      <c r="A4065" s="187" t="s">
        <v>623</v>
      </c>
      <c r="B4065" s="187" t="s">
        <v>624</v>
      </c>
      <c r="C4065" s="186" t="s">
        <v>616</v>
      </c>
      <c r="D4065" s="189">
        <v>19.41</v>
      </c>
      <c r="E4065" s="189">
        <v>0</v>
      </c>
      <c r="F4065" s="189">
        <v>19.41</v>
      </c>
      <c r="G4065" s="188" t="s">
        <v>625</v>
      </c>
      <c r="H4065" s="188"/>
      <c r="I4065" s="187" t="s">
        <v>626</v>
      </c>
      <c r="J4065" s="191"/>
      <c r="K4065" s="191"/>
      <c r="L4065" s="191"/>
      <c r="M4065" s="191"/>
    </row>
    <row r="4066" spans="1:13" ht="38.25" x14ac:dyDescent="0.2">
      <c r="A4066" s="187" t="s">
        <v>627</v>
      </c>
      <c r="B4066" s="187" t="s">
        <v>628</v>
      </c>
      <c r="C4066" s="186" t="s">
        <v>616</v>
      </c>
      <c r="D4066" s="189">
        <v>93.7</v>
      </c>
      <c r="E4066" s="189">
        <v>0</v>
      </c>
      <c r="F4066" s="189">
        <v>93.7</v>
      </c>
      <c r="G4066" s="188" t="s">
        <v>629</v>
      </c>
      <c r="H4066" s="188"/>
      <c r="I4066" s="187" t="s">
        <v>630</v>
      </c>
      <c r="J4066" s="191"/>
      <c r="K4066" s="191"/>
      <c r="L4066" s="191"/>
      <c r="M4066" s="191"/>
    </row>
    <row r="4067" spans="1:13" ht="51" x14ac:dyDescent="0.2">
      <c r="A4067" s="187" t="s">
        <v>631</v>
      </c>
      <c r="B4067" s="187" t="s">
        <v>632</v>
      </c>
      <c r="C4067" s="186" t="s">
        <v>616</v>
      </c>
      <c r="D4067" s="189">
        <v>35</v>
      </c>
      <c r="E4067" s="189">
        <v>0</v>
      </c>
      <c r="F4067" s="189">
        <v>35</v>
      </c>
      <c r="G4067" s="188" t="s">
        <v>633</v>
      </c>
      <c r="H4067" s="188"/>
      <c r="I4067" s="187" t="s">
        <v>634</v>
      </c>
      <c r="J4067" s="191"/>
      <c r="K4067" s="191"/>
      <c r="L4067" s="191"/>
      <c r="M4067" s="191"/>
    </row>
    <row r="4068" spans="1:13" ht="51" x14ac:dyDescent="0.2">
      <c r="A4068" s="187" t="s">
        <v>635</v>
      </c>
      <c r="B4068" s="187" t="s">
        <v>636</v>
      </c>
      <c r="C4068" s="186" t="s">
        <v>616</v>
      </c>
      <c r="D4068" s="189">
        <v>9.81</v>
      </c>
      <c r="E4068" s="189">
        <v>0.98</v>
      </c>
      <c r="F4068" s="189">
        <v>8.83</v>
      </c>
      <c r="G4068" s="188" t="s">
        <v>637</v>
      </c>
      <c r="H4068" s="188"/>
      <c r="I4068" s="187" t="s">
        <v>638</v>
      </c>
      <c r="J4068" s="191"/>
      <c r="K4068" s="191"/>
      <c r="L4068" s="191"/>
      <c r="M4068" s="191"/>
    </row>
    <row r="4069" spans="1:13" ht="76.5" x14ac:dyDescent="0.2">
      <c r="A4069" s="187" t="s">
        <v>639</v>
      </c>
      <c r="B4069" s="187" t="s">
        <v>640</v>
      </c>
      <c r="C4069" s="186" t="s">
        <v>641</v>
      </c>
      <c r="D4069" s="189">
        <v>23.22</v>
      </c>
      <c r="E4069" s="189">
        <v>2.3199999999999998</v>
      </c>
      <c r="F4069" s="189">
        <v>20.9</v>
      </c>
      <c r="G4069" s="188" t="s">
        <v>642</v>
      </c>
      <c r="H4069" s="188"/>
      <c r="I4069" s="187" t="s">
        <v>643</v>
      </c>
      <c r="J4069" s="191"/>
      <c r="K4069" s="191"/>
      <c r="L4069" s="191"/>
      <c r="M4069" s="191"/>
    </row>
    <row r="4070" spans="1:13" ht="89.25" x14ac:dyDescent="0.2">
      <c r="A4070" s="187" t="s">
        <v>644</v>
      </c>
      <c r="B4070" s="187" t="s">
        <v>645</v>
      </c>
      <c r="C4070" s="186" t="s">
        <v>641</v>
      </c>
      <c r="D4070" s="189">
        <v>75</v>
      </c>
      <c r="E4070" s="189">
        <v>35</v>
      </c>
      <c r="F4070" s="189">
        <v>40</v>
      </c>
      <c r="G4070" s="188" t="s">
        <v>646</v>
      </c>
      <c r="H4070" s="188"/>
      <c r="I4070" s="187" t="s">
        <v>647</v>
      </c>
      <c r="J4070" s="191"/>
      <c r="K4070" s="191"/>
      <c r="L4070" s="191"/>
      <c r="M4070" s="191"/>
    </row>
    <row r="4071" spans="1:13" ht="38.25" x14ac:dyDescent="0.2">
      <c r="A4071" s="187" t="s">
        <v>648</v>
      </c>
      <c r="B4071" s="187" t="s">
        <v>649</v>
      </c>
      <c r="C4071" s="186" t="s">
        <v>641</v>
      </c>
      <c r="D4071" s="189">
        <v>15</v>
      </c>
      <c r="E4071" s="189">
        <v>0</v>
      </c>
      <c r="F4071" s="189">
        <v>15</v>
      </c>
      <c r="G4071" s="188" t="s">
        <v>650</v>
      </c>
      <c r="H4071" s="188"/>
      <c r="I4071" s="187" t="s">
        <v>651</v>
      </c>
      <c r="J4071" s="191"/>
      <c r="K4071" s="191"/>
      <c r="L4071" s="191"/>
      <c r="M4071" s="191"/>
    </row>
    <row r="4072" spans="1:13" ht="102" x14ac:dyDescent="0.2">
      <c r="A4072" s="187" t="s">
        <v>652</v>
      </c>
      <c r="B4072" s="187" t="s">
        <v>653</v>
      </c>
      <c r="C4072" s="186" t="s">
        <v>641</v>
      </c>
      <c r="D4072" s="189">
        <v>15.63</v>
      </c>
      <c r="E4072" s="189">
        <v>1.56</v>
      </c>
      <c r="F4072" s="189">
        <v>14.07</v>
      </c>
      <c r="G4072" s="188" t="s">
        <v>654</v>
      </c>
      <c r="H4072" s="188"/>
      <c r="I4072" s="187" t="s">
        <v>655</v>
      </c>
      <c r="J4072" s="191"/>
      <c r="K4072" s="191"/>
      <c r="L4072" s="191"/>
      <c r="M4072" s="191"/>
    </row>
    <row r="4073" spans="1:13" ht="76.5" x14ac:dyDescent="0.2">
      <c r="A4073" s="187" t="s">
        <v>656</v>
      </c>
      <c r="B4073" s="187" t="s">
        <v>657</v>
      </c>
      <c r="C4073" s="186" t="s">
        <v>616</v>
      </c>
      <c r="D4073" s="189">
        <v>4.54</v>
      </c>
      <c r="E4073" s="189">
        <v>0.45</v>
      </c>
      <c r="F4073" s="189">
        <v>4.09</v>
      </c>
      <c r="G4073" s="188" t="s">
        <v>658</v>
      </c>
      <c r="H4073" s="188"/>
      <c r="I4073" s="187" t="s">
        <v>659</v>
      </c>
      <c r="J4073" s="191"/>
      <c r="K4073" s="191"/>
      <c r="L4073" s="191"/>
      <c r="M4073" s="191"/>
    </row>
    <row r="4074" spans="1:13" ht="38.25" x14ac:dyDescent="0.2">
      <c r="A4074" s="187" t="s">
        <v>660</v>
      </c>
      <c r="B4074" s="187" t="s">
        <v>661</v>
      </c>
      <c r="C4074" s="186" t="s">
        <v>616</v>
      </c>
      <c r="D4074" s="189">
        <v>5.44</v>
      </c>
      <c r="E4074" s="189">
        <v>0.54</v>
      </c>
      <c r="F4074" s="189">
        <v>4.9000000000000004</v>
      </c>
      <c r="G4074" s="188" t="s">
        <v>662</v>
      </c>
      <c r="H4074" s="188"/>
      <c r="I4074" s="187" t="s">
        <v>663</v>
      </c>
      <c r="J4074" s="191"/>
      <c r="K4074" s="191"/>
      <c r="L4074" s="191"/>
      <c r="M4074" s="191"/>
    </row>
    <row r="4075" spans="1:13" ht="25.5" x14ac:dyDescent="0.2">
      <c r="A4075" s="187" t="s">
        <v>664</v>
      </c>
      <c r="B4075" s="187" t="s">
        <v>665</v>
      </c>
      <c r="C4075" s="186" t="s">
        <v>616</v>
      </c>
      <c r="D4075" s="189">
        <v>4.67</v>
      </c>
      <c r="E4075" s="189">
        <v>0.46</v>
      </c>
      <c r="F4075" s="189">
        <v>4.21</v>
      </c>
      <c r="G4075" s="188" t="s">
        <v>666</v>
      </c>
      <c r="H4075" s="188"/>
      <c r="I4075" s="187" t="s">
        <v>667</v>
      </c>
      <c r="J4075" s="191"/>
      <c r="K4075" s="191"/>
      <c r="L4075" s="191"/>
      <c r="M4075" s="191"/>
    </row>
    <row r="4076" spans="1:13" ht="63.75" x14ac:dyDescent="0.2">
      <c r="A4076" s="187" t="s">
        <v>668</v>
      </c>
      <c r="B4076" s="187" t="s">
        <v>669</v>
      </c>
      <c r="C4076" s="186" t="s">
        <v>616</v>
      </c>
      <c r="D4076" s="189">
        <v>19.23</v>
      </c>
      <c r="E4076" s="189">
        <v>0</v>
      </c>
      <c r="F4076" s="189">
        <v>19.23</v>
      </c>
      <c r="G4076" s="188" t="s">
        <v>670</v>
      </c>
      <c r="H4076" s="188"/>
      <c r="I4076" s="187" t="s">
        <v>671</v>
      </c>
      <c r="J4076" s="191"/>
      <c r="K4076" s="191"/>
      <c r="L4076" s="191"/>
      <c r="M4076" s="191"/>
    </row>
    <row r="4077" spans="1:13" ht="76.5" x14ac:dyDescent="0.2">
      <c r="A4077" s="187" t="s">
        <v>672</v>
      </c>
      <c r="B4077" s="187" t="s">
        <v>673</v>
      </c>
      <c r="C4077" s="186" t="s">
        <v>616</v>
      </c>
      <c r="D4077" s="189">
        <v>9.85</v>
      </c>
      <c r="E4077" s="189">
        <v>0.98</v>
      </c>
      <c r="F4077" s="189">
        <v>8.8699999999999992</v>
      </c>
      <c r="G4077" s="188" t="s">
        <v>674</v>
      </c>
      <c r="H4077" s="188"/>
      <c r="I4077" s="187" t="s">
        <v>675</v>
      </c>
      <c r="J4077" s="191"/>
      <c r="K4077" s="191"/>
      <c r="L4077" s="191"/>
      <c r="M4077" s="191"/>
    </row>
    <row r="4078" spans="1:13" ht="38.25" x14ac:dyDescent="0.2">
      <c r="A4078" s="187" t="s">
        <v>676</v>
      </c>
      <c r="B4078" s="187" t="s">
        <v>677</v>
      </c>
      <c r="C4078" s="186" t="s">
        <v>276</v>
      </c>
      <c r="D4078" s="189">
        <v>2.14</v>
      </c>
      <c r="E4078" s="189">
        <v>0.75</v>
      </c>
      <c r="F4078" s="189">
        <v>1.39</v>
      </c>
      <c r="G4078" s="188" t="s">
        <v>678</v>
      </c>
      <c r="H4078" s="188"/>
      <c r="I4078" s="187" t="s">
        <v>679</v>
      </c>
      <c r="J4078" s="191"/>
      <c r="K4078" s="191"/>
      <c r="L4078" s="191"/>
      <c r="M4078" s="191"/>
    </row>
    <row r="4079" spans="1:13" ht="38.25" x14ac:dyDescent="0.2">
      <c r="A4079" s="187" t="s">
        <v>680</v>
      </c>
      <c r="B4079" s="187" t="s">
        <v>681</v>
      </c>
      <c r="C4079" s="186" t="s">
        <v>276</v>
      </c>
      <c r="D4079" s="189">
        <v>3.37</v>
      </c>
      <c r="E4079" s="189">
        <v>1.03</v>
      </c>
      <c r="F4079" s="189">
        <v>2.34</v>
      </c>
      <c r="G4079" s="188" t="s">
        <v>682</v>
      </c>
      <c r="H4079" s="188"/>
      <c r="I4079" s="187" t="s">
        <v>683</v>
      </c>
      <c r="J4079" s="191"/>
      <c r="K4079" s="191"/>
      <c r="L4079" s="191"/>
      <c r="M4079" s="191"/>
    </row>
    <row r="4080" spans="1:13" ht="38.25" x14ac:dyDescent="0.2">
      <c r="A4080" s="187" t="s">
        <v>684</v>
      </c>
      <c r="B4080" s="187" t="s">
        <v>685</v>
      </c>
      <c r="C4080" s="186" t="s">
        <v>616</v>
      </c>
      <c r="D4080" s="189">
        <v>30.47</v>
      </c>
      <c r="E4080" s="189">
        <v>10.27</v>
      </c>
      <c r="F4080" s="189">
        <v>20.2</v>
      </c>
      <c r="G4080" s="188" t="s">
        <v>686</v>
      </c>
      <c r="H4080" s="188"/>
      <c r="I4080" s="187" t="s">
        <v>687</v>
      </c>
      <c r="J4080" s="191"/>
      <c r="K4080" s="191"/>
      <c r="L4080" s="191"/>
      <c r="M4080" s="191"/>
    </row>
    <row r="4081" spans="1:13" ht="25.5" x14ac:dyDescent="0.2">
      <c r="A4081" s="187" t="s">
        <v>688</v>
      </c>
      <c r="B4081" s="187" t="s">
        <v>689</v>
      </c>
      <c r="C4081" s="186" t="s">
        <v>276</v>
      </c>
      <c r="D4081" s="189">
        <v>2</v>
      </c>
      <c r="E4081" s="189">
        <v>0</v>
      </c>
      <c r="F4081" s="189">
        <v>2</v>
      </c>
      <c r="G4081" s="188" t="s">
        <v>690</v>
      </c>
      <c r="H4081" s="188"/>
      <c r="I4081" s="187" t="s">
        <v>691</v>
      </c>
      <c r="J4081" s="191"/>
      <c r="K4081" s="191"/>
      <c r="L4081" s="191"/>
      <c r="M4081" s="191"/>
    </row>
    <row r="4082" spans="1:13" ht="38.25" x14ac:dyDescent="0.2">
      <c r="A4082" s="187" t="s">
        <v>692</v>
      </c>
      <c r="B4082" s="187" t="s">
        <v>693</v>
      </c>
      <c r="C4082" s="186" t="s">
        <v>616</v>
      </c>
      <c r="D4082" s="189">
        <v>23.14</v>
      </c>
      <c r="E4082" s="189">
        <v>2.31</v>
      </c>
      <c r="F4082" s="189">
        <v>20.83</v>
      </c>
      <c r="G4082" s="188" t="s">
        <v>694</v>
      </c>
      <c r="H4082" s="188"/>
      <c r="I4082" s="187" t="s">
        <v>695</v>
      </c>
      <c r="J4082" s="191"/>
      <c r="K4082" s="191"/>
      <c r="L4082" s="191"/>
      <c r="M4082" s="191"/>
    </row>
    <row r="4083" spans="1:13" ht="25.5" x14ac:dyDescent="0.2">
      <c r="A4083" s="194" t="s">
        <v>696</v>
      </c>
      <c r="B4083" s="194" t="s">
        <v>697</v>
      </c>
      <c r="C4083" s="194"/>
      <c r="D4083" s="193"/>
      <c r="E4083" s="193"/>
      <c r="F4083" s="189"/>
      <c r="G4083" s="192"/>
      <c r="H4083" s="192"/>
      <c r="I4083" s="194" t="s">
        <v>698</v>
      </c>
      <c r="J4083" s="191"/>
      <c r="K4083" s="191"/>
      <c r="L4083" s="191"/>
      <c r="M4083" s="191"/>
    </row>
    <row r="4084" spans="1:13" ht="63.75" x14ac:dyDescent="0.2">
      <c r="A4084" s="187" t="s">
        <v>699</v>
      </c>
      <c r="B4084" s="187" t="s">
        <v>700</v>
      </c>
      <c r="C4084" s="186" t="s">
        <v>276</v>
      </c>
      <c r="D4084" s="189">
        <v>17.43</v>
      </c>
      <c r="E4084" s="189">
        <v>6.97</v>
      </c>
      <c r="F4084" s="189">
        <v>10.46</v>
      </c>
      <c r="G4084" s="188" t="s">
        <v>701</v>
      </c>
      <c r="H4084" s="188"/>
      <c r="I4084" s="187" t="s">
        <v>702</v>
      </c>
      <c r="J4084" s="191"/>
      <c r="K4084" s="191"/>
      <c r="L4084" s="191"/>
      <c r="M4084" s="191"/>
    </row>
    <row r="4085" spans="1:13" ht="63.75" x14ac:dyDescent="0.2">
      <c r="A4085" s="187" t="s">
        <v>703</v>
      </c>
      <c r="B4085" s="187" t="s">
        <v>704</v>
      </c>
      <c r="C4085" s="186" t="s">
        <v>276</v>
      </c>
      <c r="D4085" s="189">
        <v>16.73</v>
      </c>
      <c r="E4085" s="189">
        <v>1.67</v>
      </c>
      <c r="F4085" s="189">
        <v>15.06</v>
      </c>
      <c r="G4085" s="188" t="s">
        <v>701</v>
      </c>
      <c r="H4085" s="188"/>
      <c r="I4085" s="187" t="s">
        <v>705</v>
      </c>
      <c r="J4085" s="191"/>
      <c r="K4085" s="191"/>
      <c r="L4085" s="191"/>
      <c r="M4085" s="191"/>
    </row>
    <row r="4086" spans="1:13" ht="51" x14ac:dyDescent="0.2">
      <c r="A4086" s="187" t="s">
        <v>706</v>
      </c>
      <c r="B4086" s="187" t="s">
        <v>707</v>
      </c>
      <c r="C4086" s="186" t="s">
        <v>276</v>
      </c>
      <c r="D4086" s="189">
        <v>38.08</v>
      </c>
      <c r="E4086" s="189">
        <v>3.8</v>
      </c>
      <c r="F4086" s="189">
        <v>34.28</v>
      </c>
      <c r="G4086" s="188" t="s">
        <v>708</v>
      </c>
      <c r="H4086" s="188"/>
      <c r="I4086" s="187" t="s">
        <v>709</v>
      </c>
      <c r="J4086" s="191"/>
      <c r="K4086" s="191"/>
      <c r="L4086" s="191"/>
      <c r="M4086" s="191"/>
    </row>
    <row r="4087" spans="1:13" ht="76.5" x14ac:dyDescent="0.2">
      <c r="A4087" s="187" t="s">
        <v>710</v>
      </c>
      <c r="B4087" s="187" t="s">
        <v>711</v>
      </c>
      <c r="C4087" s="186" t="s">
        <v>276</v>
      </c>
      <c r="D4087" s="189">
        <v>19.23</v>
      </c>
      <c r="E4087" s="189">
        <v>7.69</v>
      </c>
      <c r="F4087" s="189">
        <v>11.54</v>
      </c>
      <c r="G4087" s="188" t="s">
        <v>712</v>
      </c>
      <c r="H4087" s="188"/>
      <c r="I4087" s="187" t="s">
        <v>713</v>
      </c>
      <c r="J4087" s="191"/>
      <c r="K4087" s="191"/>
      <c r="L4087" s="191"/>
      <c r="M4087" s="191"/>
    </row>
    <row r="4088" spans="1:13" ht="38.25" x14ac:dyDescent="0.2">
      <c r="A4088" s="187" t="s">
        <v>714</v>
      </c>
      <c r="B4088" s="187" t="s">
        <v>715</v>
      </c>
      <c r="C4088" s="186" t="s">
        <v>276</v>
      </c>
      <c r="D4088" s="189">
        <v>44.43</v>
      </c>
      <c r="E4088" s="189">
        <v>4.4400000000000004</v>
      </c>
      <c r="F4088" s="189">
        <v>39.99</v>
      </c>
      <c r="G4088" s="188" t="s">
        <v>716</v>
      </c>
      <c r="H4088" s="188"/>
      <c r="I4088" s="187" t="s">
        <v>717</v>
      </c>
      <c r="J4088" s="191"/>
      <c r="K4088" s="191"/>
      <c r="L4088" s="191"/>
      <c r="M4088" s="191"/>
    </row>
    <row r="4089" spans="1:13" ht="38.25" x14ac:dyDescent="0.2">
      <c r="A4089" s="187" t="s">
        <v>718</v>
      </c>
      <c r="B4089" s="187" t="s">
        <v>719</v>
      </c>
      <c r="C4089" s="186" t="s">
        <v>720</v>
      </c>
      <c r="D4089" s="189">
        <v>47.66</v>
      </c>
      <c r="E4089" s="189">
        <v>4.76</v>
      </c>
      <c r="F4089" s="189">
        <v>42.9</v>
      </c>
      <c r="G4089" s="188" t="s">
        <v>721</v>
      </c>
      <c r="H4089" s="188"/>
      <c r="I4089" s="187" t="s">
        <v>722</v>
      </c>
      <c r="J4089" s="191"/>
      <c r="K4089" s="191"/>
      <c r="L4089" s="191"/>
      <c r="M4089" s="191"/>
    </row>
    <row r="4090" spans="1:13" ht="51" x14ac:dyDescent="0.2">
      <c r="A4090" s="187" t="s">
        <v>723</v>
      </c>
      <c r="B4090" s="187" t="s">
        <v>724</v>
      </c>
      <c r="C4090" s="186" t="s">
        <v>725</v>
      </c>
      <c r="D4090" s="189">
        <v>1.8</v>
      </c>
      <c r="E4090" s="189">
        <v>1</v>
      </c>
      <c r="F4090" s="189">
        <v>0.8</v>
      </c>
      <c r="G4090" s="188" t="s">
        <v>726</v>
      </c>
      <c r="H4090" s="188"/>
      <c r="I4090" s="187" t="s">
        <v>727</v>
      </c>
      <c r="J4090" s="191"/>
      <c r="K4090" s="191"/>
      <c r="L4090" s="191"/>
      <c r="M4090" s="191"/>
    </row>
    <row r="4091" spans="1:13" ht="38.25" x14ac:dyDescent="0.2">
      <c r="A4091" s="187" t="s">
        <v>728</v>
      </c>
      <c r="B4091" s="187" t="s">
        <v>729</v>
      </c>
      <c r="C4091" s="186" t="s">
        <v>720</v>
      </c>
      <c r="D4091" s="189">
        <v>10.17</v>
      </c>
      <c r="E4091" s="189">
        <v>1.01</v>
      </c>
      <c r="F4091" s="189">
        <v>9.16</v>
      </c>
      <c r="G4091" s="188" t="s">
        <v>730</v>
      </c>
      <c r="H4091" s="188"/>
      <c r="I4091" s="187" t="s">
        <v>731</v>
      </c>
      <c r="J4091" s="191"/>
      <c r="K4091" s="191"/>
      <c r="L4091" s="191"/>
      <c r="M4091" s="191"/>
    </row>
    <row r="4092" spans="1:13" ht="63.75" x14ac:dyDescent="0.2">
      <c r="A4092" s="187" t="s">
        <v>732</v>
      </c>
      <c r="B4092" s="187" t="s">
        <v>733</v>
      </c>
      <c r="C4092" s="186" t="s">
        <v>616</v>
      </c>
      <c r="D4092" s="189">
        <v>69.45</v>
      </c>
      <c r="E4092" s="189">
        <v>53.42</v>
      </c>
      <c r="F4092" s="189">
        <v>16.03</v>
      </c>
      <c r="G4092" s="188" t="s">
        <v>734</v>
      </c>
      <c r="H4092" s="188"/>
      <c r="I4092" s="187" t="s">
        <v>735</v>
      </c>
      <c r="J4092" s="191"/>
      <c r="K4092" s="191"/>
      <c r="L4092" s="191"/>
      <c r="M4092" s="191"/>
    </row>
    <row r="4093" spans="1:13" ht="63.75" x14ac:dyDescent="0.2">
      <c r="A4093" s="187" t="s">
        <v>736</v>
      </c>
      <c r="B4093" s="187" t="s">
        <v>737</v>
      </c>
      <c r="C4093" s="186" t="s">
        <v>616</v>
      </c>
      <c r="D4093" s="189">
        <v>82.14</v>
      </c>
      <c r="E4093" s="189">
        <v>66.11</v>
      </c>
      <c r="F4093" s="189">
        <v>16.03</v>
      </c>
      <c r="G4093" s="188" t="s">
        <v>738</v>
      </c>
      <c r="H4093" s="188"/>
      <c r="I4093" s="187" t="s">
        <v>739</v>
      </c>
      <c r="J4093" s="191"/>
      <c r="K4093" s="191"/>
      <c r="L4093" s="191"/>
      <c r="M4093" s="191"/>
    </row>
    <row r="4094" spans="1:13" ht="76.5" x14ac:dyDescent="0.2">
      <c r="A4094" s="187" t="s">
        <v>740</v>
      </c>
      <c r="B4094" s="187" t="s">
        <v>741</v>
      </c>
      <c r="C4094" s="186" t="s">
        <v>616</v>
      </c>
      <c r="D4094" s="189">
        <v>86.65</v>
      </c>
      <c r="E4094" s="189">
        <v>70.62</v>
      </c>
      <c r="F4094" s="189">
        <v>16.03</v>
      </c>
      <c r="G4094" s="188" t="s">
        <v>742</v>
      </c>
      <c r="H4094" s="188"/>
      <c r="I4094" s="187" t="s">
        <v>743</v>
      </c>
      <c r="J4094" s="191"/>
      <c r="K4094" s="191"/>
      <c r="L4094" s="191"/>
      <c r="M4094" s="191"/>
    </row>
    <row r="4095" spans="1:13" ht="76.5" x14ac:dyDescent="0.2">
      <c r="A4095" s="187" t="s">
        <v>744</v>
      </c>
      <c r="B4095" s="187" t="s">
        <v>745</v>
      </c>
      <c r="C4095" s="186" t="s">
        <v>616</v>
      </c>
      <c r="D4095" s="189">
        <v>83.64</v>
      </c>
      <c r="E4095" s="189">
        <v>67.61</v>
      </c>
      <c r="F4095" s="189">
        <v>16.03</v>
      </c>
      <c r="G4095" s="188" t="s">
        <v>746</v>
      </c>
      <c r="H4095" s="188"/>
      <c r="I4095" s="187" t="s">
        <v>747</v>
      </c>
      <c r="J4095" s="191"/>
      <c r="K4095" s="191"/>
      <c r="L4095" s="191"/>
      <c r="M4095" s="191"/>
    </row>
    <row r="4096" spans="1:13" ht="102" x14ac:dyDescent="0.2">
      <c r="A4096" s="187" t="s">
        <v>748</v>
      </c>
      <c r="B4096" s="187" t="s">
        <v>749</v>
      </c>
      <c r="C4096" s="186" t="s">
        <v>616</v>
      </c>
      <c r="D4096" s="189">
        <v>116.03</v>
      </c>
      <c r="E4096" s="189">
        <v>94.66</v>
      </c>
      <c r="F4096" s="189">
        <v>21.37</v>
      </c>
      <c r="G4096" s="188" t="s">
        <v>750</v>
      </c>
      <c r="H4096" s="188"/>
      <c r="I4096" s="187" t="s">
        <v>751</v>
      </c>
      <c r="J4096" s="191"/>
      <c r="K4096" s="191"/>
      <c r="L4096" s="191"/>
      <c r="M4096" s="191"/>
    </row>
    <row r="4097" spans="1:13" ht="102" x14ac:dyDescent="0.2">
      <c r="A4097" s="187" t="s">
        <v>752</v>
      </c>
      <c r="B4097" s="187" t="s">
        <v>753</v>
      </c>
      <c r="C4097" s="186" t="s">
        <v>616</v>
      </c>
      <c r="D4097" s="189">
        <v>111.52</v>
      </c>
      <c r="E4097" s="189">
        <v>90.15</v>
      </c>
      <c r="F4097" s="189">
        <v>21.37</v>
      </c>
      <c r="G4097" s="188" t="s">
        <v>754</v>
      </c>
      <c r="H4097" s="188"/>
      <c r="I4097" s="187" t="s">
        <v>755</v>
      </c>
      <c r="J4097" s="191"/>
      <c r="K4097" s="191"/>
      <c r="L4097" s="191"/>
      <c r="M4097" s="191"/>
    </row>
    <row r="4098" spans="1:13" ht="102" x14ac:dyDescent="0.2">
      <c r="A4098" s="187" t="s">
        <v>756</v>
      </c>
      <c r="B4098" s="187" t="s">
        <v>757</v>
      </c>
      <c r="C4098" s="186" t="s">
        <v>616</v>
      </c>
      <c r="D4098" s="189">
        <v>110.32</v>
      </c>
      <c r="E4098" s="189">
        <v>88.95</v>
      </c>
      <c r="F4098" s="189">
        <v>21.37</v>
      </c>
      <c r="G4098" s="188" t="s">
        <v>758</v>
      </c>
      <c r="H4098" s="188"/>
      <c r="I4098" s="187" t="s">
        <v>759</v>
      </c>
      <c r="J4098" s="191"/>
      <c r="K4098" s="191"/>
      <c r="L4098" s="191"/>
      <c r="M4098" s="191"/>
    </row>
    <row r="4099" spans="1:13" ht="51" x14ac:dyDescent="0.2">
      <c r="A4099" s="187" t="s">
        <v>760</v>
      </c>
      <c r="B4099" s="187" t="s">
        <v>761</v>
      </c>
      <c r="C4099" s="186" t="s">
        <v>276</v>
      </c>
      <c r="D4099" s="189">
        <v>1.91</v>
      </c>
      <c r="E4099" s="189">
        <v>1.8</v>
      </c>
      <c r="F4099" s="189">
        <v>0.11</v>
      </c>
      <c r="G4099" s="188" t="s">
        <v>762</v>
      </c>
      <c r="H4099" s="188"/>
      <c r="I4099" s="187" t="s">
        <v>763</v>
      </c>
      <c r="J4099" s="191"/>
      <c r="K4099" s="191"/>
      <c r="L4099" s="191"/>
      <c r="M4099" s="191"/>
    </row>
    <row r="4100" spans="1:13" ht="51" x14ac:dyDescent="0.2">
      <c r="A4100" s="187" t="s">
        <v>764</v>
      </c>
      <c r="B4100" s="187" t="s">
        <v>765</v>
      </c>
      <c r="C4100" s="186" t="s">
        <v>276</v>
      </c>
      <c r="D4100" s="189">
        <v>9.82</v>
      </c>
      <c r="E4100" s="189">
        <v>7.42</v>
      </c>
      <c r="F4100" s="189">
        <v>2.4</v>
      </c>
      <c r="G4100" s="188" t="s">
        <v>766</v>
      </c>
      <c r="H4100" s="188"/>
      <c r="I4100" s="187" t="s">
        <v>767</v>
      </c>
      <c r="J4100" s="191"/>
      <c r="K4100" s="191"/>
      <c r="L4100" s="191"/>
      <c r="M4100" s="191"/>
    </row>
    <row r="4101" spans="1:13" ht="51" x14ac:dyDescent="0.2">
      <c r="A4101" s="187" t="s">
        <v>768</v>
      </c>
      <c r="B4101" s="187" t="s">
        <v>769</v>
      </c>
      <c r="C4101" s="186" t="s">
        <v>276</v>
      </c>
      <c r="D4101" s="189">
        <v>6.27</v>
      </c>
      <c r="E4101" s="189">
        <v>5.64</v>
      </c>
      <c r="F4101" s="189">
        <v>0.63</v>
      </c>
      <c r="G4101" s="188" t="s">
        <v>770</v>
      </c>
      <c r="H4101" s="188"/>
      <c r="I4101" s="187" t="s">
        <v>771</v>
      </c>
      <c r="J4101" s="191"/>
      <c r="K4101" s="191"/>
      <c r="L4101" s="191"/>
      <c r="M4101" s="191"/>
    </row>
    <row r="4102" spans="1:13" ht="38.25" x14ac:dyDescent="0.2">
      <c r="A4102" s="187" t="s">
        <v>772</v>
      </c>
      <c r="B4102" s="187" t="s">
        <v>773</v>
      </c>
      <c r="C4102" s="186" t="s">
        <v>276</v>
      </c>
      <c r="D4102" s="189">
        <v>4.03</v>
      </c>
      <c r="E4102" s="189">
        <v>3.63</v>
      </c>
      <c r="F4102" s="189">
        <v>0.4</v>
      </c>
      <c r="G4102" s="188" t="s">
        <v>774</v>
      </c>
      <c r="H4102" s="188"/>
      <c r="I4102" s="187" t="s">
        <v>775</v>
      </c>
      <c r="J4102" s="191"/>
      <c r="K4102" s="191"/>
      <c r="L4102" s="191"/>
      <c r="M4102" s="191"/>
    </row>
    <row r="4103" spans="1:13" ht="38.25" x14ac:dyDescent="0.2">
      <c r="A4103" s="187" t="s">
        <v>776</v>
      </c>
      <c r="B4103" s="187" t="s">
        <v>777</v>
      </c>
      <c r="C4103" s="186" t="s">
        <v>276</v>
      </c>
      <c r="D4103" s="189">
        <v>2.35</v>
      </c>
      <c r="E4103" s="189">
        <v>0.23</v>
      </c>
      <c r="F4103" s="189">
        <v>2.12</v>
      </c>
      <c r="G4103" s="188" t="s">
        <v>778</v>
      </c>
      <c r="H4103" s="188"/>
      <c r="I4103" s="187" t="s">
        <v>779</v>
      </c>
      <c r="J4103" s="191"/>
      <c r="K4103" s="191"/>
      <c r="L4103" s="191"/>
      <c r="M4103" s="191"/>
    </row>
    <row r="4104" spans="1:13" ht="102" x14ac:dyDescent="0.2">
      <c r="A4104" s="187" t="s">
        <v>780</v>
      </c>
      <c r="B4104" s="187" t="s">
        <v>781</v>
      </c>
      <c r="C4104" s="186" t="s">
        <v>641</v>
      </c>
      <c r="D4104" s="189">
        <v>74.34</v>
      </c>
      <c r="E4104" s="189">
        <v>41.76</v>
      </c>
      <c r="F4104" s="189">
        <v>32.58</v>
      </c>
      <c r="G4104" s="188" t="s">
        <v>782</v>
      </c>
      <c r="H4104" s="188"/>
      <c r="I4104" s="187" t="s">
        <v>783</v>
      </c>
      <c r="J4104" s="191"/>
      <c r="K4104" s="191"/>
      <c r="L4104" s="191"/>
      <c r="M4104" s="191"/>
    </row>
    <row r="4105" spans="1:13" ht="76.5" x14ac:dyDescent="0.2">
      <c r="A4105" s="187" t="s">
        <v>784</v>
      </c>
      <c r="B4105" s="187" t="s">
        <v>785</v>
      </c>
      <c r="C4105" s="186" t="s">
        <v>276</v>
      </c>
      <c r="D4105" s="189">
        <v>312.5</v>
      </c>
      <c r="E4105" s="189">
        <v>62.5</v>
      </c>
      <c r="F4105" s="189">
        <v>250</v>
      </c>
      <c r="G4105" s="188" t="s">
        <v>786</v>
      </c>
      <c r="H4105" s="188"/>
      <c r="I4105" s="187" t="s">
        <v>787</v>
      </c>
      <c r="J4105" s="191"/>
      <c r="K4105" s="191"/>
      <c r="L4105" s="191"/>
      <c r="M4105" s="191"/>
    </row>
    <row r="4106" spans="1:13" ht="38.25" x14ac:dyDescent="0.2">
      <c r="A4106" s="187" t="s">
        <v>788</v>
      </c>
      <c r="B4106" s="187" t="s">
        <v>789</v>
      </c>
      <c r="C4106" s="186" t="s">
        <v>276</v>
      </c>
      <c r="D4106" s="189">
        <v>11.46</v>
      </c>
      <c r="E4106" s="189">
        <v>1.1399999999999999</v>
      </c>
      <c r="F4106" s="189">
        <v>10.32</v>
      </c>
      <c r="G4106" s="188" t="s">
        <v>790</v>
      </c>
      <c r="H4106" s="188"/>
      <c r="I4106" s="187" t="s">
        <v>791</v>
      </c>
      <c r="J4106" s="191"/>
      <c r="K4106" s="191"/>
      <c r="L4106" s="191"/>
      <c r="M4106" s="191"/>
    </row>
    <row r="4107" spans="1:13" ht="25.5" x14ac:dyDescent="0.2">
      <c r="A4107" s="194" t="s">
        <v>792</v>
      </c>
      <c r="B4107" s="194" t="s">
        <v>793</v>
      </c>
      <c r="C4107" s="194"/>
      <c r="D4107" s="193"/>
      <c r="E4107" s="193"/>
      <c r="F4107" s="189"/>
      <c r="G4107" s="192"/>
      <c r="H4107" s="192"/>
      <c r="I4107" s="194" t="s">
        <v>794</v>
      </c>
      <c r="J4107" s="191"/>
      <c r="K4107" s="191"/>
      <c r="L4107" s="191"/>
      <c r="M4107" s="191"/>
    </row>
    <row r="4108" spans="1:13" ht="76.5" x14ac:dyDescent="0.2">
      <c r="A4108" s="187" t="s">
        <v>795</v>
      </c>
      <c r="B4108" s="187" t="s">
        <v>796</v>
      </c>
      <c r="C4108" s="186" t="s">
        <v>276</v>
      </c>
      <c r="D4108" s="189">
        <v>34.29</v>
      </c>
      <c r="E4108" s="189">
        <v>20.57</v>
      </c>
      <c r="F4108" s="189">
        <v>13.72</v>
      </c>
      <c r="G4108" s="188" t="s">
        <v>797</v>
      </c>
      <c r="H4108" s="188"/>
      <c r="I4108" s="187" t="s">
        <v>798</v>
      </c>
      <c r="J4108" s="191"/>
      <c r="K4108" s="191"/>
      <c r="L4108" s="191"/>
      <c r="M4108" s="191"/>
    </row>
    <row r="4109" spans="1:13" ht="51" x14ac:dyDescent="0.2">
      <c r="A4109" s="187" t="s">
        <v>799</v>
      </c>
      <c r="B4109" s="187" t="s">
        <v>800</v>
      </c>
      <c r="C4109" s="186" t="s">
        <v>212</v>
      </c>
      <c r="D4109" s="189">
        <v>1.8</v>
      </c>
      <c r="E4109" s="189">
        <v>0</v>
      </c>
      <c r="F4109" s="189">
        <v>1.8</v>
      </c>
      <c r="G4109" s="188" t="s">
        <v>801</v>
      </c>
      <c r="H4109" s="188"/>
      <c r="I4109" s="187" t="s">
        <v>802</v>
      </c>
      <c r="J4109" s="191"/>
      <c r="K4109" s="191"/>
      <c r="L4109" s="191"/>
      <c r="M4109" s="191"/>
    </row>
    <row r="4110" spans="1:13" ht="51" x14ac:dyDescent="0.2">
      <c r="A4110" s="187" t="s">
        <v>803</v>
      </c>
      <c r="B4110" s="187" t="s">
        <v>804</v>
      </c>
      <c r="C4110" s="186" t="s">
        <v>212</v>
      </c>
      <c r="D4110" s="189">
        <v>0.9</v>
      </c>
      <c r="E4110" s="189">
        <v>0</v>
      </c>
      <c r="F4110" s="189">
        <v>0.9</v>
      </c>
      <c r="G4110" s="188" t="s">
        <v>805</v>
      </c>
      <c r="H4110" s="188"/>
      <c r="I4110" s="187" t="s">
        <v>806</v>
      </c>
      <c r="J4110" s="191"/>
      <c r="K4110" s="191"/>
      <c r="L4110" s="191"/>
      <c r="M4110" s="191"/>
    </row>
    <row r="4111" spans="1:13" ht="63.75" x14ac:dyDescent="0.2">
      <c r="A4111" s="187" t="s">
        <v>807</v>
      </c>
      <c r="B4111" s="187" t="s">
        <v>808</v>
      </c>
      <c r="C4111" s="186" t="s">
        <v>641</v>
      </c>
      <c r="D4111" s="189">
        <v>274.02999999999997</v>
      </c>
      <c r="E4111" s="189">
        <v>164.42</v>
      </c>
      <c r="F4111" s="189">
        <v>109.61</v>
      </c>
      <c r="G4111" s="188" t="s">
        <v>809</v>
      </c>
      <c r="H4111" s="188"/>
      <c r="I4111" s="187" t="s">
        <v>810</v>
      </c>
      <c r="J4111" s="191"/>
      <c r="K4111" s="191"/>
      <c r="L4111" s="191"/>
      <c r="M4111" s="191"/>
    </row>
    <row r="4112" spans="1:13" ht="38.25" x14ac:dyDescent="0.2">
      <c r="A4112" s="187" t="s">
        <v>811</v>
      </c>
      <c r="B4112" s="187" t="s">
        <v>812</v>
      </c>
      <c r="C4112" s="186" t="s">
        <v>641</v>
      </c>
      <c r="D4112" s="189">
        <v>364.03</v>
      </c>
      <c r="E4112" s="189">
        <v>254.42</v>
      </c>
      <c r="F4112" s="189">
        <v>109.61</v>
      </c>
      <c r="G4112" s="188" t="s">
        <v>813</v>
      </c>
      <c r="H4112" s="188"/>
      <c r="I4112" s="187" t="s">
        <v>814</v>
      </c>
      <c r="J4112" s="191"/>
      <c r="K4112" s="191"/>
      <c r="L4112" s="191"/>
      <c r="M4112" s="191"/>
    </row>
    <row r="4113" spans="1:13" ht="38.25" x14ac:dyDescent="0.2">
      <c r="A4113" s="187" t="s">
        <v>815</v>
      </c>
      <c r="B4113" s="187" t="s">
        <v>816</v>
      </c>
      <c r="C4113" s="186" t="s">
        <v>641</v>
      </c>
      <c r="D4113" s="189">
        <v>191.82</v>
      </c>
      <c r="E4113" s="189">
        <v>82.21</v>
      </c>
      <c r="F4113" s="189">
        <v>109.61</v>
      </c>
      <c r="G4113" s="188" t="s">
        <v>813</v>
      </c>
      <c r="H4113" s="188"/>
      <c r="I4113" s="187" t="s">
        <v>817</v>
      </c>
      <c r="J4113" s="191"/>
      <c r="K4113" s="191"/>
      <c r="L4113" s="191"/>
      <c r="M4113" s="191"/>
    </row>
    <row r="4114" spans="1:13" ht="63.75" x14ac:dyDescent="0.2">
      <c r="A4114" s="187" t="s">
        <v>818</v>
      </c>
      <c r="B4114" s="187" t="s">
        <v>819</v>
      </c>
      <c r="C4114" s="186" t="s">
        <v>641</v>
      </c>
      <c r="D4114" s="189">
        <v>75.13</v>
      </c>
      <c r="E4114" s="189">
        <v>39.07</v>
      </c>
      <c r="F4114" s="189">
        <v>36.06</v>
      </c>
      <c r="G4114" s="188" t="s">
        <v>820</v>
      </c>
      <c r="H4114" s="188"/>
      <c r="I4114" s="187" t="s">
        <v>821</v>
      </c>
      <c r="J4114" s="191"/>
      <c r="K4114" s="191"/>
      <c r="L4114" s="191"/>
      <c r="M4114" s="191"/>
    </row>
    <row r="4115" spans="1:13" ht="102" x14ac:dyDescent="0.2">
      <c r="A4115" s="187" t="s">
        <v>822</v>
      </c>
      <c r="B4115" s="187" t="s">
        <v>823</v>
      </c>
      <c r="C4115" s="186" t="s">
        <v>641</v>
      </c>
      <c r="D4115" s="189">
        <v>110</v>
      </c>
      <c r="E4115" s="189">
        <v>55</v>
      </c>
      <c r="F4115" s="189">
        <v>55</v>
      </c>
      <c r="G4115" s="188" t="s">
        <v>824</v>
      </c>
      <c r="H4115" s="188"/>
      <c r="I4115" s="187" t="s">
        <v>825</v>
      </c>
      <c r="J4115" s="191"/>
      <c r="K4115" s="191"/>
      <c r="L4115" s="191"/>
      <c r="M4115" s="191"/>
    </row>
    <row r="4116" spans="1:13" ht="102" x14ac:dyDescent="0.2">
      <c r="A4116" s="187" t="s">
        <v>826</v>
      </c>
      <c r="B4116" s="187" t="s">
        <v>827</v>
      </c>
      <c r="C4116" s="186" t="s">
        <v>641</v>
      </c>
      <c r="D4116" s="189">
        <v>150</v>
      </c>
      <c r="E4116" s="189">
        <v>75</v>
      </c>
      <c r="F4116" s="189">
        <v>75</v>
      </c>
      <c r="G4116" s="188" t="s">
        <v>828</v>
      </c>
      <c r="H4116" s="188"/>
      <c r="I4116" s="187" t="s">
        <v>829</v>
      </c>
      <c r="J4116" s="191"/>
      <c r="K4116" s="191"/>
      <c r="L4116" s="191"/>
      <c r="M4116" s="191"/>
    </row>
    <row r="4117" spans="1:13" ht="140.25" x14ac:dyDescent="0.2">
      <c r="A4117" s="187" t="s">
        <v>830</v>
      </c>
      <c r="B4117" s="187" t="s">
        <v>831</v>
      </c>
      <c r="C4117" s="186" t="s">
        <v>641</v>
      </c>
      <c r="D4117" s="189">
        <v>108.18</v>
      </c>
      <c r="E4117" s="189">
        <v>43.27</v>
      </c>
      <c r="F4117" s="189">
        <v>64.91</v>
      </c>
      <c r="G4117" s="188" t="s">
        <v>832</v>
      </c>
      <c r="H4117" s="188"/>
      <c r="I4117" s="187" t="s">
        <v>833</v>
      </c>
      <c r="J4117" s="191"/>
      <c r="K4117" s="191"/>
      <c r="L4117" s="191"/>
      <c r="M4117" s="191"/>
    </row>
    <row r="4118" spans="1:13" ht="63.75" x14ac:dyDescent="0.2">
      <c r="A4118" s="187" t="s">
        <v>834</v>
      </c>
      <c r="B4118" s="187" t="s">
        <v>835</v>
      </c>
      <c r="C4118" s="186" t="s">
        <v>641</v>
      </c>
      <c r="D4118" s="189">
        <v>212.15</v>
      </c>
      <c r="E4118" s="189">
        <v>84.86</v>
      </c>
      <c r="F4118" s="189">
        <v>127.29</v>
      </c>
      <c r="G4118" s="188" t="s">
        <v>836</v>
      </c>
      <c r="H4118" s="188"/>
      <c r="I4118" s="187" t="s">
        <v>837</v>
      </c>
      <c r="J4118" s="191"/>
      <c r="K4118" s="191"/>
      <c r="L4118" s="191"/>
      <c r="M4118" s="191"/>
    </row>
    <row r="4119" spans="1:13" ht="63.75" x14ac:dyDescent="0.2">
      <c r="A4119" s="187" t="s">
        <v>838</v>
      </c>
      <c r="B4119" s="187" t="s">
        <v>839</v>
      </c>
      <c r="C4119" s="186" t="s">
        <v>641</v>
      </c>
      <c r="D4119" s="189">
        <v>131.02000000000001</v>
      </c>
      <c r="E4119" s="189">
        <v>52.41</v>
      </c>
      <c r="F4119" s="189">
        <v>78.61</v>
      </c>
      <c r="G4119" s="188" t="s">
        <v>840</v>
      </c>
      <c r="H4119" s="188"/>
      <c r="I4119" s="187" t="s">
        <v>841</v>
      </c>
      <c r="J4119" s="191"/>
      <c r="K4119" s="191"/>
      <c r="L4119" s="191"/>
      <c r="M4119" s="191"/>
    </row>
    <row r="4120" spans="1:13" ht="63.75" x14ac:dyDescent="0.2">
      <c r="A4120" s="187" t="s">
        <v>842</v>
      </c>
      <c r="B4120" s="187" t="s">
        <v>843</v>
      </c>
      <c r="C4120" s="186" t="s">
        <v>641</v>
      </c>
      <c r="D4120" s="189">
        <v>77.53</v>
      </c>
      <c r="E4120" s="189">
        <v>31.01</v>
      </c>
      <c r="F4120" s="189">
        <v>46.52</v>
      </c>
      <c r="G4120" s="188" t="s">
        <v>844</v>
      </c>
      <c r="H4120" s="188"/>
      <c r="I4120" s="187" t="s">
        <v>845</v>
      </c>
      <c r="J4120" s="191"/>
      <c r="K4120" s="191"/>
      <c r="L4120" s="191"/>
      <c r="M4120" s="191"/>
    </row>
    <row r="4121" spans="1:13" ht="102" x14ac:dyDescent="0.2">
      <c r="A4121" s="187" t="s">
        <v>846</v>
      </c>
      <c r="B4121" s="187" t="s">
        <v>847</v>
      </c>
      <c r="C4121" s="186" t="s">
        <v>641</v>
      </c>
      <c r="D4121" s="189">
        <v>577.71</v>
      </c>
      <c r="E4121" s="189">
        <v>57.77</v>
      </c>
      <c r="F4121" s="189">
        <v>519.94000000000005</v>
      </c>
      <c r="G4121" s="188" t="s">
        <v>848</v>
      </c>
      <c r="H4121" s="188"/>
      <c r="I4121" s="187" t="s">
        <v>849</v>
      </c>
      <c r="J4121" s="191"/>
      <c r="K4121" s="191"/>
      <c r="L4121" s="191"/>
      <c r="M4121" s="191"/>
    </row>
    <row r="4122" spans="1:13" ht="63.75" x14ac:dyDescent="0.2">
      <c r="A4122" s="187" t="s">
        <v>850</v>
      </c>
      <c r="B4122" s="187" t="s">
        <v>851</v>
      </c>
      <c r="C4122" s="186" t="s">
        <v>212</v>
      </c>
      <c r="D4122" s="189">
        <v>173.66</v>
      </c>
      <c r="E4122" s="189">
        <v>17.36</v>
      </c>
      <c r="F4122" s="189">
        <v>156.30000000000001</v>
      </c>
      <c r="G4122" s="188" t="s">
        <v>852</v>
      </c>
      <c r="H4122" s="188"/>
      <c r="I4122" s="187" t="s">
        <v>853</v>
      </c>
      <c r="J4122" s="191"/>
      <c r="K4122" s="191"/>
      <c r="L4122" s="191"/>
      <c r="M4122" s="191"/>
    </row>
    <row r="4123" spans="1:13" ht="51" x14ac:dyDescent="0.2">
      <c r="A4123" s="187" t="s">
        <v>854</v>
      </c>
      <c r="B4123" s="187" t="s">
        <v>855</v>
      </c>
      <c r="C4123" s="186" t="s">
        <v>212</v>
      </c>
      <c r="D4123" s="189">
        <v>18.93</v>
      </c>
      <c r="E4123" s="189">
        <v>1.89</v>
      </c>
      <c r="F4123" s="189">
        <v>17.04</v>
      </c>
      <c r="G4123" s="188" t="s">
        <v>856</v>
      </c>
      <c r="H4123" s="188"/>
      <c r="I4123" s="187" t="s">
        <v>857</v>
      </c>
      <c r="J4123" s="191"/>
      <c r="K4123" s="191"/>
      <c r="L4123" s="191"/>
      <c r="M4123" s="191"/>
    </row>
    <row r="4124" spans="1:13" ht="63.75" x14ac:dyDescent="0.2">
      <c r="A4124" s="187" t="s">
        <v>858</v>
      </c>
      <c r="B4124" s="187" t="s">
        <v>859</v>
      </c>
      <c r="C4124" s="186" t="s">
        <v>212</v>
      </c>
      <c r="D4124" s="189">
        <v>14.65</v>
      </c>
      <c r="E4124" s="189">
        <v>1.46</v>
      </c>
      <c r="F4124" s="189">
        <v>13.19</v>
      </c>
      <c r="G4124" s="188" t="s">
        <v>860</v>
      </c>
      <c r="H4124" s="188"/>
      <c r="I4124" s="187" t="s">
        <v>861</v>
      </c>
      <c r="J4124" s="191"/>
      <c r="K4124" s="191"/>
      <c r="L4124" s="191"/>
      <c r="M4124" s="191"/>
    </row>
    <row r="4125" spans="1:13" x14ac:dyDescent="0.2">
      <c r="A4125" s="194" t="s">
        <v>862</v>
      </c>
      <c r="B4125" s="194" t="s">
        <v>863</v>
      </c>
      <c r="C4125" s="194"/>
      <c r="D4125" s="193"/>
      <c r="E4125" s="193"/>
      <c r="F4125" s="189"/>
      <c r="G4125" s="192"/>
      <c r="H4125" s="192"/>
      <c r="I4125" s="194" t="s">
        <v>864</v>
      </c>
      <c r="J4125" s="191"/>
      <c r="K4125" s="191"/>
      <c r="L4125" s="191"/>
      <c r="M4125" s="191"/>
    </row>
    <row r="4126" spans="1:13" ht="51" x14ac:dyDescent="0.2">
      <c r="A4126" s="187" t="s">
        <v>865</v>
      </c>
      <c r="B4126" s="187" t="s">
        <v>866</v>
      </c>
      <c r="C4126" s="186" t="s">
        <v>641</v>
      </c>
      <c r="D4126" s="189">
        <v>19.690000000000001</v>
      </c>
      <c r="E4126" s="189">
        <v>7.03</v>
      </c>
      <c r="F4126" s="189">
        <v>12.66</v>
      </c>
      <c r="G4126" s="188" t="s">
        <v>867</v>
      </c>
      <c r="H4126" s="188"/>
      <c r="I4126" s="187" t="s">
        <v>868</v>
      </c>
      <c r="J4126" s="191"/>
      <c r="K4126" s="191"/>
      <c r="L4126" s="191"/>
      <c r="M4126" s="191"/>
    </row>
    <row r="4127" spans="1:13" ht="51" x14ac:dyDescent="0.2">
      <c r="A4127" s="187" t="s">
        <v>869</v>
      </c>
      <c r="B4127" s="187" t="s">
        <v>870</v>
      </c>
      <c r="C4127" s="186" t="s">
        <v>212</v>
      </c>
      <c r="D4127" s="189">
        <v>480.81</v>
      </c>
      <c r="E4127" s="189">
        <v>192.32</v>
      </c>
      <c r="F4127" s="189">
        <v>288.49</v>
      </c>
      <c r="G4127" s="188" t="s">
        <v>871</v>
      </c>
      <c r="H4127" s="188"/>
      <c r="I4127" s="187" t="s">
        <v>872</v>
      </c>
      <c r="J4127" s="191"/>
      <c r="K4127" s="191"/>
      <c r="L4127" s="191"/>
      <c r="M4127" s="191"/>
    </row>
    <row r="4128" spans="1:13" ht="38.25" x14ac:dyDescent="0.2">
      <c r="A4128" s="187" t="s">
        <v>873</v>
      </c>
      <c r="B4128" s="187" t="s">
        <v>874</v>
      </c>
      <c r="C4128" s="186" t="s">
        <v>212</v>
      </c>
      <c r="D4128" s="189">
        <v>90.15</v>
      </c>
      <c r="E4128" s="189">
        <v>36.06</v>
      </c>
      <c r="F4128" s="189">
        <v>54.09</v>
      </c>
      <c r="G4128" s="188" t="s">
        <v>875</v>
      </c>
      <c r="H4128" s="188"/>
      <c r="I4128" s="187" t="s">
        <v>876</v>
      </c>
      <c r="J4128" s="191"/>
      <c r="K4128" s="191"/>
      <c r="L4128" s="191"/>
      <c r="M4128" s="191"/>
    </row>
    <row r="4129" spans="1:13" ht="127.5" x14ac:dyDescent="0.2">
      <c r="A4129" s="187" t="s">
        <v>877</v>
      </c>
      <c r="B4129" s="187" t="s">
        <v>878</v>
      </c>
      <c r="C4129" s="186" t="s">
        <v>641</v>
      </c>
      <c r="D4129" s="189">
        <v>244.34</v>
      </c>
      <c r="E4129" s="189">
        <v>127.14</v>
      </c>
      <c r="F4129" s="189">
        <v>117.2</v>
      </c>
      <c r="G4129" s="188" t="s">
        <v>879</v>
      </c>
      <c r="H4129" s="188"/>
      <c r="I4129" s="187" t="s">
        <v>880</v>
      </c>
      <c r="J4129" s="191"/>
      <c r="K4129" s="191"/>
      <c r="L4129" s="191"/>
      <c r="M4129" s="191"/>
    </row>
    <row r="4130" spans="1:13" ht="102" x14ac:dyDescent="0.2">
      <c r="A4130" s="187" t="s">
        <v>881</v>
      </c>
      <c r="B4130" s="187" t="s">
        <v>882</v>
      </c>
      <c r="C4130" s="186" t="s">
        <v>641</v>
      </c>
      <c r="D4130" s="189">
        <v>300</v>
      </c>
      <c r="E4130" s="189">
        <v>182.8</v>
      </c>
      <c r="F4130" s="189">
        <v>117.2</v>
      </c>
      <c r="G4130" s="188" t="s">
        <v>883</v>
      </c>
      <c r="H4130" s="188"/>
      <c r="I4130" s="187" t="s">
        <v>884</v>
      </c>
      <c r="J4130" s="191"/>
      <c r="K4130" s="191"/>
      <c r="L4130" s="191"/>
      <c r="M4130" s="191"/>
    </row>
    <row r="4131" spans="1:13" ht="51" x14ac:dyDescent="0.2">
      <c r="A4131" s="187" t="s">
        <v>885</v>
      </c>
      <c r="B4131" s="187" t="s">
        <v>886</v>
      </c>
      <c r="C4131" s="186" t="s">
        <v>641</v>
      </c>
      <c r="D4131" s="189">
        <v>24.12</v>
      </c>
      <c r="E4131" s="189">
        <v>10.62</v>
      </c>
      <c r="F4131" s="189">
        <v>13.5</v>
      </c>
      <c r="G4131" s="188" t="s">
        <v>887</v>
      </c>
      <c r="H4131" s="188"/>
      <c r="I4131" s="187" t="s">
        <v>888</v>
      </c>
      <c r="J4131" s="191"/>
      <c r="K4131" s="191"/>
      <c r="L4131" s="191"/>
      <c r="M4131" s="191"/>
    </row>
    <row r="4132" spans="1:13" ht="51" x14ac:dyDescent="0.2">
      <c r="A4132" s="187" t="s">
        <v>889</v>
      </c>
      <c r="B4132" s="187" t="s">
        <v>890</v>
      </c>
      <c r="C4132" s="186" t="s">
        <v>641</v>
      </c>
      <c r="D4132" s="189">
        <v>37.01</v>
      </c>
      <c r="E4132" s="189">
        <v>20.51</v>
      </c>
      <c r="F4132" s="189">
        <v>16.5</v>
      </c>
      <c r="G4132" s="188" t="s">
        <v>891</v>
      </c>
      <c r="H4132" s="188"/>
      <c r="I4132" s="187" t="s">
        <v>892</v>
      </c>
      <c r="J4132" s="191"/>
      <c r="K4132" s="191"/>
      <c r="L4132" s="191"/>
      <c r="M4132" s="191"/>
    </row>
    <row r="4133" spans="1:13" ht="51" x14ac:dyDescent="0.2">
      <c r="A4133" s="187" t="s">
        <v>893</v>
      </c>
      <c r="B4133" s="187" t="s">
        <v>894</v>
      </c>
      <c r="C4133" s="186" t="s">
        <v>641</v>
      </c>
      <c r="D4133" s="189">
        <v>57</v>
      </c>
      <c r="E4133" s="189">
        <v>39.700000000000003</v>
      </c>
      <c r="F4133" s="189">
        <v>17.3</v>
      </c>
      <c r="G4133" s="188" t="s">
        <v>895</v>
      </c>
      <c r="H4133" s="188"/>
      <c r="I4133" s="187" t="s">
        <v>896</v>
      </c>
      <c r="J4133" s="191"/>
      <c r="K4133" s="191"/>
      <c r="L4133" s="191"/>
      <c r="M4133" s="191"/>
    </row>
    <row r="4134" spans="1:13" ht="51" x14ac:dyDescent="0.2">
      <c r="A4134" s="187" t="s">
        <v>897</v>
      </c>
      <c r="B4134" s="187" t="s">
        <v>898</v>
      </c>
      <c r="C4134" s="186" t="s">
        <v>641</v>
      </c>
      <c r="D4134" s="189">
        <v>87.09</v>
      </c>
      <c r="E4134" s="189">
        <v>69.41</v>
      </c>
      <c r="F4134" s="189">
        <v>17.68</v>
      </c>
      <c r="G4134" s="188" t="s">
        <v>899</v>
      </c>
      <c r="H4134" s="188"/>
      <c r="I4134" s="187" t="s">
        <v>900</v>
      </c>
      <c r="J4134" s="191"/>
      <c r="K4134" s="191"/>
      <c r="L4134" s="191"/>
      <c r="M4134" s="191"/>
    </row>
    <row r="4135" spans="1:13" ht="51" x14ac:dyDescent="0.2">
      <c r="A4135" s="187" t="s">
        <v>901</v>
      </c>
      <c r="B4135" s="187" t="s">
        <v>902</v>
      </c>
      <c r="C4135" s="186" t="s">
        <v>212</v>
      </c>
      <c r="D4135" s="189">
        <v>130</v>
      </c>
      <c r="E4135" s="189">
        <v>60</v>
      </c>
      <c r="F4135" s="189">
        <v>70</v>
      </c>
      <c r="G4135" s="188" t="s">
        <v>903</v>
      </c>
      <c r="H4135" s="188"/>
      <c r="I4135" s="187" t="s">
        <v>904</v>
      </c>
      <c r="J4135" s="191"/>
      <c r="K4135" s="191"/>
      <c r="L4135" s="191"/>
      <c r="M4135" s="191"/>
    </row>
    <row r="4136" spans="1:13" ht="25.5" x14ac:dyDescent="0.2">
      <c r="A4136" s="187" t="s">
        <v>905</v>
      </c>
      <c r="B4136" s="187" t="s">
        <v>906</v>
      </c>
      <c r="C4136" s="186" t="s">
        <v>212</v>
      </c>
      <c r="D4136" s="189">
        <v>100.32</v>
      </c>
      <c r="E4136" s="189">
        <v>10.029999999999999</v>
      </c>
      <c r="F4136" s="189">
        <v>90.29</v>
      </c>
      <c r="G4136" s="188" t="s">
        <v>906</v>
      </c>
      <c r="H4136" s="188"/>
      <c r="I4136" s="187" t="s">
        <v>907</v>
      </c>
      <c r="J4136" s="191"/>
      <c r="K4136" s="191"/>
      <c r="L4136" s="191"/>
      <c r="M4136" s="191"/>
    </row>
    <row r="4137" spans="1:13" ht="63.75" x14ac:dyDescent="0.2">
      <c r="A4137" s="187" t="s">
        <v>908</v>
      </c>
      <c r="B4137" s="187" t="s">
        <v>909</v>
      </c>
      <c r="C4137" s="186" t="s">
        <v>641</v>
      </c>
      <c r="D4137" s="189">
        <v>33.32</v>
      </c>
      <c r="E4137" s="189">
        <v>12</v>
      </c>
      <c r="F4137" s="189">
        <v>21.32</v>
      </c>
      <c r="G4137" s="188" t="s">
        <v>910</v>
      </c>
      <c r="H4137" s="188"/>
      <c r="I4137" s="187" t="s">
        <v>911</v>
      </c>
      <c r="J4137" s="191"/>
      <c r="K4137" s="191"/>
      <c r="L4137" s="191"/>
      <c r="M4137" s="191"/>
    </row>
    <row r="4138" spans="1:13" ht="76.5" x14ac:dyDescent="0.2">
      <c r="A4138" s="187" t="s">
        <v>912</v>
      </c>
      <c r="B4138" s="187" t="s">
        <v>913</v>
      </c>
      <c r="C4138" s="186" t="s">
        <v>641</v>
      </c>
      <c r="D4138" s="189">
        <v>18.329999999999998</v>
      </c>
      <c r="E4138" s="189">
        <v>10</v>
      </c>
      <c r="F4138" s="189">
        <v>8.33</v>
      </c>
      <c r="G4138" s="188" t="s">
        <v>914</v>
      </c>
      <c r="H4138" s="188"/>
      <c r="I4138" s="187" t="s">
        <v>915</v>
      </c>
      <c r="J4138" s="191"/>
      <c r="K4138" s="191"/>
      <c r="L4138" s="191"/>
      <c r="M4138" s="191"/>
    </row>
    <row r="4139" spans="1:13" ht="63.75" x14ac:dyDescent="0.2">
      <c r="A4139" s="187" t="s">
        <v>916</v>
      </c>
      <c r="B4139" s="187" t="s">
        <v>917</v>
      </c>
      <c r="C4139" s="186" t="s">
        <v>212</v>
      </c>
      <c r="D4139" s="189">
        <v>112.21</v>
      </c>
      <c r="E4139" s="189">
        <v>25</v>
      </c>
      <c r="F4139" s="189">
        <v>87.21</v>
      </c>
      <c r="G4139" s="188" t="s">
        <v>918</v>
      </c>
      <c r="H4139" s="188"/>
      <c r="I4139" s="187" t="s">
        <v>919</v>
      </c>
      <c r="J4139" s="191"/>
      <c r="K4139" s="191"/>
      <c r="L4139" s="191"/>
      <c r="M4139" s="191"/>
    </row>
    <row r="4140" spans="1:13" ht="63.75" x14ac:dyDescent="0.2">
      <c r="A4140" s="187" t="s">
        <v>920</v>
      </c>
      <c r="B4140" s="187" t="s">
        <v>921</v>
      </c>
      <c r="C4140" s="186" t="s">
        <v>641</v>
      </c>
      <c r="D4140" s="189">
        <v>163.24</v>
      </c>
      <c r="E4140" s="189">
        <v>16.32</v>
      </c>
      <c r="F4140" s="189">
        <v>146.91999999999999</v>
      </c>
      <c r="G4140" s="188" t="s">
        <v>922</v>
      </c>
      <c r="H4140" s="188"/>
      <c r="I4140" s="187" t="s">
        <v>923</v>
      </c>
      <c r="J4140" s="191"/>
      <c r="K4140" s="191"/>
      <c r="L4140" s="191"/>
      <c r="M4140" s="191"/>
    </row>
    <row r="4141" spans="1:13" x14ac:dyDescent="0.2">
      <c r="A4141" s="194" t="s">
        <v>924</v>
      </c>
      <c r="B4141" s="194" t="s">
        <v>925</v>
      </c>
      <c r="C4141" s="194"/>
      <c r="D4141" s="193"/>
      <c r="E4141" s="193"/>
      <c r="F4141" s="189"/>
      <c r="G4141" s="192"/>
      <c r="H4141" s="192"/>
      <c r="I4141" s="194" t="s">
        <v>926</v>
      </c>
      <c r="J4141" s="191"/>
      <c r="K4141" s="191"/>
      <c r="L4141" s="191"/>
      <c r="M4141" s="191"/>
    </row>
    <row r="4142" spans="1:13" ht="280.5" x14ac:dyDescent="0.2">
      <c r="A4142" s="187" t="s">
        <v>927</v>
      </c>
      <c r="B4142" s="187" t="s">
        <v>928</v>
      </c>
      <c r="C4142" s="186" t="s">
        <v>276</v>
      </c>
      <c r="D4142" s="189">
        <v>37.44</v>
      </c>
      <c r="E4142" s="189">
        <v>22.46</v>
      </c>
      <c r="F4142" s="189">
        <v>14.98</v>
      </c>
      <c r="G4142" s="188" t="s">
        <v>929</v>
      </c>
      <c r="H4142" s="188"/>
      <c r="I4142" s="187" t="s">
        <v>930</v>
      </c>
      <c r="J4142" s="191"/>
      <c r="K4142" s="191"/>
      <c r="L4142" s="191"/>
      <c r="M4142" s="191"/>
    </row>
    <row r="4143" spans="1:13" ht="63.75" x14ac:dyDescent="0.2">
      <c r="A4143" s="187" t="s">
        <v>931</v>
      </c>
      <c r="B4143" s="187" t="s">
        <v>932</v>
      </c>
      <c r="C4143" s="186" t="s">
        <v>276</v>
      </c>
      <c r="D4143" s="189">
        <v>23.44</v>
      </c>
      <c r="E4143" s="189">
        <v>8.41</v>
      </c>
      <c r="F4143" s="189">
        <v>15.03</v>
      </c>
      <c r="G4143" s="188" t="s">
        <v>933</v>
      </c>
      <c r="H4143" s="188"/>
      <c r="I4143" s="187" t="s">
        <v>934</v>
      </c>
      <c r="J4143" s="191"/>
      <c r="K4143" s="191"/>
      <c r="L4143" s="191"/>
      <c r="M4143" s="191"/>
    </row>
    <row r="4144" spans="1:13" ht="38.25" x14ac:dyDescent="0.2">
      <c r="A4144" s="187" t="s">
        <v>935</v>
      </c>
      <c r="B4144" s="187" t="s">
        <v>936</v>
      </c>
      <c r="C4144" s="186" t="s">
        <v>641</v>
      </c>
      <c r="D4144" s="189">
        <v>7</v>
      </c>
      <c r="E4144" s="189">
        <v>0</v>
      </c>
      <c r="F4144" s="189">
        <v>7</v>
      </c>
      <c r="G4144" s="188" t="s">
        <v>937</v>
      </c>
      <c r="H4144" s="188"/>
      <c r="I4144" s="187" t="s">
        <v>938</v>
      </c>
      <c r="J4144" s="191"/>
      <c r="K4144" s="191"/>
      <c r="L4144" s="191"/>
      <c r="M4144" s="191"/>
    </row>
    <row r="4145" spans="1:13" ht="25.5" x14ac:dyDescent="0.2">
      <c r="A4145" s="187" t="s">
        <v>939</v>
      </c>
      <c r="B4145" s="187" t="s">
        <v>940</v>
      </c>
      <c r="C4145" s="186" t="s">
        <v>276</v>
      </c>
      <c r="D4145" s="189">
        <v>3.85</v>
      </c>
      <c r="E4145" s="189">
        <v>0.38</v>
      </c>
      <c r="F4145" s="189">
        <v>3.47</v>
      </c>
      <c r="G4145" s="188" t="s">
        <v>941</v>
      </c>
      <c r="H4145" s="188"/>
      <c r="I4145" s="187" t="s">
        <v>942</v>
      </c>
      <c r="J4145" s="191"/>
      <c r="K4145" s="191"/>
      <c r="L4145" s="191"/>
      <c r="M4145" s="191"/>
    </row>
    <row r="4146" spans="1:13" ht="25.5" x14ac:dyDescent="0.2">
      <c r="A4146" s="194" t="s">
        <v>943</v>
      </c>
      <c r="B4146" s="194" t="s">
        <v>944</v>
      </c>
      <c r="C4146" s="194"/>
      <c r="D4146" s="193"/>
      <c r="E4146" s="193"/>
      <c r="F4146" s="189"/>
      <c r="G4146" s="192"/>
      <c r="H4146" s="192"/>
      <c r="I4146" s="194" t="s">
        <v>945</v>
      </c>
      <c r="J4146" s="191"/>
      <c r="K4146" s="191"/>
      <c r="L4146" s="191"/>
      <c r="M4146" s="191"/>
    </row>
    <row r="4147" spans="1:13" ht="409.5" x14ac:dyDescent="0.2">
      <c r="A4147" s="187" t="s">
        <v>946</v>
      </c>
      <c r="B4147" s="187" t="s">
        <v>947</v>
      </c>
      <c r="C4147" s="186" t="s">
        <v>641</v>
      </c>
      <c r="D4147" s="189">
        <v>89.02</v>
      </c>
      <c r="E4147" s="189">
        <v>56.93</v>
      </c>
      <c r="F4147" s="189">
        <v>32.090000000000003</v>
      </c>
      <c r="G4147" s="188" t="s">
        <v>948</v>
      </c>
      <c r="H4147" s="188"/>
      <c r="I4147" s="187" t="s">
        <v>949</v>
      </c>
      <c r="J4147" s="191"/>
      <c r="K4147" s="191"/>
      <c r="L4147" s="191"/>
      <c r="M4147" s="191"/>
    </row>
    <row r="4148" spans="1:13" ht="114.75" x14ac:dyDescent="0.2">
      <c r="A4148" s="187" t="s">
        <v>950</v>
      </c>
      <c r="B4148" s="187" t="s">
        <v>951</v>
      </c>
      <c r="C4148" s="186" t="s">
        <v>641</v>
      </c>
      <c r="D4148" s="189">
        <v>98.05</v>
      </c>
      <c r="E4148" s="189">
        <v>27.68</v>
      </c>
      <c r="F4148" s="189">
        <v>70.37</v>
      </c>
      <c r="G4148" s="188" t="s">
        <v>952</v>
      </c>
      <c r="H4148" s="188"/>
      <c r="I4148" s="187" t="s">
        <v>953</v>
      </c>
      <c r="J4148" s="191"/>
      <c r="K4148" s="191"/>
      <c r="L4148" s="191"/>
      <c r="M4148" s="191"/>
    </row>
    <row r="4149" spans="1:13" ht="127.5" x14ac:dyDescent="0.2">
      <c r="A4149" s="187" t="s">
        <v>954</v>
      </c>
      <c r="B4149" s="187" t="s">
        <v>955</v>
      </c>
      <c r="C4149" s="186" t="s">
        <v>641</v>
      </c>
      <c r="D4149" s="189">
        <v>106.87</v>
      </c>
      <c r="E4149" s="189">
        <v>27.47</v>
      </c>
      <c r="F4149" s="189">
        <v>79.400000000000006</v>
      </c>
      <c r="G4149" s="188" t="s">
        <v>956</v>
      </c>
      <c r="H4149" s="188"/>
      <c r="I4149" s="187" t="s">
        <v>957</v>
      </c>
      <c r="J4149" s="191"/>
      <c r="K4149" s="191"/>
      <c r="L4149" s="191"/>
      <c r="M4149" s="191"/>
    </row>
    <row r="4150" spans="1:13" ht="76.5" x14ac:dyDescent="0.2">
      <c r="A4150" s="187" t="s">
        <v>958</v>
      </c>
      <c r="B4150" s="187" t="s">
        <v>959</v>
      </c>
      <c r="C4150" s="186" t="s">
        <v>641</v>
      </c>
      <c r="D4150" s="189">
        <v>84.15</v>
      </c>
      <c r="E4150" s="189">
        <v>33.659999999999997</v>
      </c>
      <c r="F4150" s="189">
        <v>50.49</v>
      </c>
      <c r="G4150" s="188" t="s">
        <v>960</v>
      </c>
      <c r="H4150" s="188"/>
      <c r="I4150" s="187" t="s">
        <v>961</v>
      </c>
      <c r="J4150" s="191"/>
      <c r="K4150" s="191"/>
      <c r="L4150" s="191"/>
      <c r="M4150" s="191"/>
    </row>
    <row r="4151" spans="1:13" ht="63.75" x14ac:dyDescent="0.2">
      <c r="A4151" s="187" t="s">
        <v>962</v>
      </c>
      <c r="B4151" s="187" t="s">
        <v>963</v>
      </c>
      <c r="C4151" s="186" t="s">
        <v>212</v>
      </c>
      <c r="D4151" s="189">
        <v>11323.71</v>
      </c>
      <c r="E4151" s="189">
        <v>7305.81</v>
      </c>
      <c r="F4151" s="189">
        <v>4017.9</v>
      </c>
      <c r="G4151" s="188" t="s">
        <v>964</v>
      </c>
      <c r="H4151" s="188"/>
      <c r="I4151" s="187" t="s">
        <v>965</v>
      </c>
      <c r="J4151" s="191"/>
      <c r="K4151" s="191"/>
      <c r="L4151" s="191"/>
      <c r="M4151" s="191"/>
    </row>
    <row r="4152" spans="1:13" ht="51" x14ac:dyDescent="0.2">
      <c r="A4152" s="187" t="s">
        <v>966</v>
      </c>
      <c r="B4152" s="187" t="s">
        <v>967</v>
      </c>
      <c r="C4152" s="186" t="s">
        <v>212</v>
      </c>
      <c r="D4152" s="189">
        <v>8946.7099999999991</v>
      </c>
      <c r="E4152" s="189">
        <v>6830.81</v>
      </c>
      <c r="F4152" s="189">
        <v>2115.9</v>
      </c>
      <c r="G4152" s="188" t="s">
        <v>968</v>
      </c>
      <c r="H4152" s="188"/>
      <c r="I4152" s="187" t="s">
        <v>969</v>
      </c>
      <c r="J4152" s="191"/>
      <c r="K4152" s="191"/>
      <c r="L4152" s="191"/>
      <c r="M4152" s="191"/>
    </row>
    <row r="4153" spans="1:13" ht="51" x14ac:dyDescent="0.2">
      <c r="A4153" s="187" t="s">
        <v>970</v>
      </c>
      <c r="B4153" s="187" t="s">
        <v>971</v>
      </c>
      <c r="C4153" s="186" t="s">
        <v>212</v>
      </c>
      <c r="D4153" s="189">
        <v>1100.45</v>
      </c>
      <c r="E4153" s="189">
        <v>640.48</v>
      </c>
      <c r="F4153" s="189">
        <v>459.97</v>
      </c>
      <c r="G4153" s="188" t="s">
        <v>972</v>
      </c>
      <c r="H4153" s="188"/>
      <c r="I4153" s="187" t="s">
        <v>973</v>
      </c>
      <c r="J4153" s="191"/>
      <c r="K4153" s="191"/>
      <c r="L4153" s="191"/>
      <c r="M4153" s="191"/>
    </row>
    <row r="4154" spans="1:13" ht="76.5" x14ac:dyDescent="0.2">
      <c r="A4154" s="187" t="s">
        <v>974</v>
      </c>
      <c r="B4154" s="187" t="s">
        <v>975</v>
      </c>
      <c r="C4154" s="186" t="s">
        <v>212</v>
      </c>
      <c r="D4154" s="189">
        <v>225</v>
      </c>
      <c r="E4154" s="189">
        <v>165</v>
      </c>
      <c r="F4154" s="189">
        <v>60</v>
      </c>
      <c r="G4154" s="188" t="s">
        <v>976</v>
      </c>
      <c r="H4154" s="188"/>
      <c r="I4154" s="187" t="s">
        <v>977</v>
      </c>
      <c r="J4154" s="191"/>
      <c r="K4154" s="191"/>
      <c r="L4154" s="191"/>
      <c r="M4154" s="191"/>
    </row>
    <row r="4155" spans="1:13" ht="76.5" x14ac:dyDescent="0.2">
      <c r="A4155" s="187" t="s">
        <v>978</v>
      </c>
      <c r="B4155" s="187" t="s">
        <v>979</v>
      </c>
      <c r="C4155" s="186" t="s">
        <v>212</v>
      </c>
      <c r="D4155" s="189">
        <v>830.3</v>
      </c>
      <c r="E4155" s="189">
        <v>650</v>
      </c>
      <c r="F4155" s="189">
        <v>180.3</v>
      </c>
      <c r="G4155" s="188" t="s">
        <v>980</v>
      </c>
      <c r="H4155" s="188"/>
      <c r="I4155" s="187" t="s">
        <v>981</v>
      </c>
      <c r="J4155" s="191"/>
      <c r="K4155" s="191"/>
      <c r="L4155" s="191"/>
      <c r="M4155" s="191"/>
    </row>
    <row r="4156" spans="1:13" ht="63.75" x14ac:dyDescent="0.2">
      <c r="A4156" s="187" t="s">
        <v>982</v>
      </c>
      <c r="B4156" s="187" t="s">
        <v>983</v>
      </c>
      <c r="C4156" s="186" t="s">
        <v>212</v>
      </c>
      <c r="D4156" s="189">
        <v>1021.72</v>
      </c>
      <c r="E4156" s="189">
        <v>841.42</v>
      </c>
      <c r="F4156" s="189">
        <v>180.3</v>
      </c>
      <c r="G4156" s="188" t="s">
        <v>984</v>
      </c>
      <c r="H4156" s="188"/>
      <c r="I4156" s="187" t="s">
        <v>985</v>
      </c>
      <c r="J4156" s="191"/>
      <c r="K4156" s="191"/>
      <c r="L4156" s="191"/>
      <c r="M4156" s="191"/>
    </row>
    <row r="4157" spans="1:13" ht="76.5" x14ac:dyDescent="0.2">
      <c r="A4157" s="187" t="s">
        <v>986</v>
      </c>
      <c r="B4157" s="187" t="s">
        <v>987</v>
      </c>
      <c r="C4157" s="186" t="s">
        <v>276</v>
      </c>
      <c r="D4157" s="189">
        <v>33.049999999999997</v>
      </c>
      <c r="E4157" s="189">
        <v>3.3</v>
      </c>
      <c r="F4157" s="189">
        <v>29.75</v>
      </c>
      <c r="G4157" s="188" t="s">
        <v>988</v>
      </c>
      <c r="H4157" s="188"/>
      <c r="I4157" s="187" t="s">
        <v>989</v>
      </c>
      <c r="J4157" s="191"/>
      <c r="K4157" s="191"/>
      <c r="L4157" s="191"/>
      <c r="M4157" s="191"/>
    </row>
    <row r="4158" spans="1:13" ht="76.5" x14ac:dyDescent="0.2">
      <c r="A4158" s="187" t="s">
        <v>990</v>
      </c>
      <c r="B4158" s="187" t="s">
        <v>991</v>
      </c>
      <c r="C4158" s="186" t="s">
        <v>641</v>
      </c>
      <c r="D4158" s="189">
        <v>65.150000000000006</v>
      </c>
      <c r="E4158" s="189">
        <v>6.51</v>
      </c>
      <c r="F4158" s="189">
        <v>58.64</v>
      </c>
      <c r="G4158" s="188" t="s">
        <v>992</v>
      </c>
      <c r="H4158" s="188"/>
      <c r="I4158" s="187" t="s">
        <v>993</v>
      </c>
      <c r="J4158" s="191"/>
      <c r="K4158" s="191"/>
      <c r="L4158" s="191"/>
      <c r="M4158" s="191"/>
    </row>
    <row r="4159" spans="1:13" ht="127.5" x14ac:dyDescent="0.2">
      <c r="A4159" s="187" t="s">
        <v>994</v>
      </c>
      <c r="B4159" s="187" t="s">
        <v>995</v>
      </c>
      <c r="C4159" s="186" t="s">
        <v>276</v>
      </c>
      <c r="D4159" s="189">
        <v>80.12</v>
      </c>
      <c r="E4159" s="189">
        <v>65.42</v>
      </c>
      <c r="F4159" s="189">
        <v>14.7</v>
      </c>
      <c r="G4159" s="188" t="s">
        <v>996</v>
      </c>
      <c r="H4159" s="188"/>
      <c r="I4159" s="187" t="s">
        <v>997</v>
      </c>
      <c r="J4159" s="191"/>
      <c r="K4159" s="191"/>
      <c r="L4159" s="191"/>
      <c r="M4159" s="191"/>
    </row>
    <row r="4160" spans="1:13" ht="25.5" x14ac:dyDescent="0.2">
      <c r="A4160" s="194" t="s">
        <v>998</v>
      </c>
      <c r="B4160" s="194" t="s">
        <v>999</v>
      </c>
      <c r="C4160" s="194"/>
      <c r="D4160" s="193"/>
      <c r="E4160" s="193"/>
      <c r="F4160" s="189"/>
      <c r="G4160" s="192"/>
      <c r="H4160" s="192"/>
      <c r="I4160" s="194" t="s">
        <v>1000</v>
      </c>
      <c r="J4160" s="191"/>
      <c r="K4160" s="191"/>
      <c r="L4160" s="191"/>
      <c r="M4160" s="191"/>
    </row>
    <row r="4161" spans="1:13" ht="51" x14ac:dyDescent="0.2">
      <c r="A4161" s="187" t="s">
        <v>1001</v>
      </c>
      <c r="B4161" s="187" t="s">
        <v>1002</v>
      </c>
      <c r="C4161" s="186" t="s">
        <v>276</v>
      </c>
      <c r="D4161" s="189">
        <v>72.94</v>
      </c>
      <c r="E4161" s="189">
        <v>45.8</v>
      </c>
      <c r="F4161" s="189">
        <v>27.14</v>
      </c>
      <c r="G4161" s="188" t="s">
        <v>1003</v>
      </c>
      <c r="H4161" s="188"/>
      <c r="I4161" s="187" t="s">
        <v>1004</v>
      </c>
      <c r="J4161" s="191"/>
      <c r="K4161" s="191"/>
      <c r="L4161" s="191"/>
      <c r="M4161" s="191"/>
    </row>
    <row r="4162" spans="1:13" ht="63.75" x14ac:dyDescent="0.2">
      <c r="A4162" s="187" t="s">
        <v>1005</v>
      </c>
      <c r="B4162" s="187" t="s">
        <v>1006</v>
      </c>
      <c r="C4162" s="186" t="s">
        <v>641</v>
      </c>
      <c r="D4162" s="189">
        <v>240</v>
      </c>
      <c r="E4162" s="189">
        <v>150.69999999999999</v>
      </c>
      <c r="F4162" s="189">
        <v>89.3</v>
      </c>
      <c r="G4162" s="188" t="s">
        <v>1007</v>
      </c>
      <c r="H4162" s="188"/>
      <c r="I4162" s="187" t="s">
        <v>1008</v>
      </c>
      <c r="J4162" s="191"/>
      <c r="K4162" s="191"/>
      <c r="L4162" s="191"/>
      <c r="M4162" s="191"/>
    </row>
    <row r="4163" spans="1:13" ht="38.25" x14ac:dyDescent="0.2">
      <c r="A4163" s="187" t="s">
        <v>1009</v>
      </c>
      <c r="B4163" s="187" t="s">
        <v>1010</v>
      </c>
      <c r="C4163" s="186" t="s">
        <v>212</v>
      </c>
      <c r="D4163" s="355">
        <v>150</v>
      </c>
      <c r="E4163" s="355">
        <v>60</v>
      </c>
      <c r="F4163" s="355">
        <v>90</v>
      </c>
      <c r="G4163" s="188" t="s">
        <v>1011</v>
      </c>
      <c r="H4163" s="188"/>
      <c r="I4163" s="187" t="s">
        <v>1012</v>
      </c>
      <c r="J4163" s="191"/>
      <c r="K4163" s="191"/>
      <c r="L4163" s="191"/>
      <c r="M4163" s="191"/>
    </row>
    <row r="4164" spans="1:13" ht="38.25" x14ac:dyDescent="0.2">
      <c r="A4164" s="187" t="s">
        <v>1013</v>
      </c>
      <c r="B4164" s="187" t="s">
        <v>1014</v>
      </c>
      <c r="C4164" s="186" t="s">
        <v>276</v>
      </c>
      <c r="D4164" s="189">
        <v>30.45</v>
      </c>
      <c r="E4164" s="189">
        <v>18.27</v>
      </c>
      <c r="F4164" s="189">
        <v>12.18</v>
      </c>
      <c r="G4164" s="188" t="s">
        <v>1015</v>
      </c>
      <c r="H4164" s="188"/>
      <c r="I4164" s="187" t="s">
        <v>1016</v>
      </c>
      <c r="J4164" s="191"/>
      <c r="K4164" s="191"/>
      <c r="L4164" s="191"/>
      <c r="M4164" s="191"/>
    </row>
    <row r="4165" spans="1:13" ht="63.75" x14ac:dyDescent="0.2">
      <c r="A4165" s="187" t="s">
        <v>1017</v>
      </c>
      <c r="B4165" s="187" t="s">
        <v>1018</v>
      </c>
      <c r="C4165" s="186" t="s">
        <v>212</v>
      </c>
      <c r="D4165" s="189">
        <v>31260.35</v>
      </c>
      <c r="E4165" s="189">
        <v>18756.21</v>
      </c>
      <c r="F4165" s="189">
        <v>12504.14</v>
      </c>
      <c r="G4165" s="188" t="s">
        <v>1019</v>
      </c>
      <c r="H4165" s="188"/>
      <c r="I4165" s="187" t="s">
        <v>1020</v>
      </c>
      <c r="J4165" s="191"/>
      <c r="K4165" s="191"/>
      <c r="L4165" s="191"/>
      <c r="M4165" s="191"/>
    </row>
    <row r="4166" spans="1:13" ht="63.75" x14ac:dyDescent="0.2">
      <c r="A4166" s="187" t="s">
        <v>1021</v>
      </c>
      <c r="B4166" s="187" t="s">
        <v>1022</v>
      </c>
      <c r="C4166" s="186" t="s">
        <v>212</v>
      </c>
      <c r="D4166" s="189">
        <v>14615.95</v>
      </c>
      <c r="E4166" s="189">
        <v>8769.57</v>
      </c>
      <c r="F4166" s="189">
        <v>5846.38</v>
      </c>
      <c r="G4166" s="188" t="s">
        <v>1023</v>
      </c>
      <c r="H4166" s="188"/>
      <c r="I4166" s="187" t="s">
        <v>1024</v>
      </c>
      <c r="J4166" s="191"/>
      <c r="K4166" s="191"/>
      <c r="L4166" s="191"/>
      <c r="M4166" s="191"/>
    </row>
    <row r="4167" spans="1:13" ht="63.75" x14ac:dyDescent="0.2">
      <c r="A4167" s="187" t="s">
        <v>1025</v>
      </c>
      <c r="B4167" s="187" t="s">
        <v>1026</v>
      </c>
      <c r="C4167" s="186" t="s">
        <v>212</v>
      </c>
      <c r="D4167" s="189">
        <v>9510.08</v>
      </c>
      <c r="E4167" s="189">
        <v>5706.05</v>
      </c>
      <c r="F4167" s="189">
        <v>3804.03</v>
      </c>
      <c r="G4167" s="188" t="s">
        <v>1027</v>
      </c>
      <c r="H4167" s="188"/>
      <c r="I4167" s="187" t="s">
        <v>1028</v>
      </c>
      <c r="J4167" s="191"/>
      <c r="K4167" s="191"/>
      <c r="L4167" s="191"/>
      <c r="M4167" s="191"/>
    </row>
    <row r="4168" spans="1:13" ht="63.75" x14ac:dyDescent="0.2">
      <c r="A4168" s="187" t="s">
        <v>1029</v>
      </c>
      <c r="B4168" s="187" t="s">
        <v>1030</v>
      </c>
      <c r="C4168" s="186" t="s">
        <v>212</v>
      </c>
      <c r="D4168" s="189">
        <v>7746.37</v>
      </c>
      <c r="E4168" s="189">
        <v>4647.82</v>
      </c>
      <c r="F4168" s="189">
        <v>3098.55</v>
      </c>
      <c r="G4168" s="188" t="s">
        <v>1031</v>
      </c>
      <c r="H4168" s="188"/>
      <c r="I4168" s="187" t="s">
        <v>1032</v>
      </c>
      <c r="J4168" s="191"/>
      <c r="K4168" s="191"/>
      <c r="L4168" s="191"/>
      <c r="M4168" s="191"/>
    </row>
    <row r="4169" spans="1:13" ht="63.75" x14ac:dyDescent="0.2">
      <c r="A4169" s="187" t="s">
        <v>1033</v>
      </c>
      <c r="B4169" s="187" t="s">
        <v>1034</v>
      </c>
      <c r="C4169" s="186" t="s">
        <v>212</v>
      </c>
      <c r="D4169" s="189">
        <v>5609.45</v>
      </c>
      <c r="E4169" s="189">
        <v>3365.67</v>
      </c>
      <c r="F4169" s="189">
        <v>2243.7800000000002</v>
      </c>
      <c r="G4169" s="188" t="s">
        <v>1035</v>
      </c>
      <c r="H4169" s="188"/>
      <c r="I4169" s="187" t="s">
        <v>1036</v>
      </c>
      <c r="J4169" s="191"/>
      <c r="K4169" s="191"/>
      <c r="L4169" s="191"/>
      <c r="M4169" s="191"/>
    </row>
    <row r="4170" spans="1:13" ht="63.75" x14ac:dyDescent="0.2">
      <c r="A4170" s="187" t="s">
        <v>1037</v>
      </c>
      <c r="B4170" s="187" t="s">
        <v>1038</v>
      </c>
      <c r="C4170" s="186" t="s">
        <v>212</v>
      </c>
      <c r="D4170" s="189">
        <v>4006.75</v>
      </c>
      <c r="E4170" s="189">
        <v>2404.0500000000002</v>
      </c>
      <c r="F4170" s="189">
        <v>1602.7</v>
      </c>
      <c r="G4170" s="188" t="s">
        <v>1039</v>
      </c>
      <c r="H4170" s="188"/>
      <c r="I4170" s="187" t="s">
        <v>1040</v>
      </c>
      <c r="J4170" s="191"/>
      <c r="K4170" s="191"/>
      <c r="L4170" s="191"/>
      <c r="M4170" s="191"/>
    </row>
    <row r="4171" spans="1:13" ht="76.5" x14ac:dyDescent="0.2">
      <c r="A4171" s="187" t="s">
        <v>1041</v>
      </c>
      <c r="B4171" s="187" t="s">
        <v>1042</v>
      </c>
      <c r="C4171" s="186" t="s">
        <v>212</v>
      </c>
      <c r="D4171" s="356">
        <v>21519.54</v>
      </c>
      <c r="E4171" s="356">
        <v>15990</v>
      </c>
      <c r="F4171" s="356">
        <v>5529.54</v>
      </c>
      <c r="G4171" s="188" t="s">
        <v>1043</v>
      </c>
      <c r="H4171" s="357"/>
      <c r="I4171" s="186" t="s">
        <v>1044</v>
      </c>
      <c r="J4171" s="191"/>
      <c r="K4171" s="191"/>
      <c r="L4171" s="191"/>
      <c r="M4171" s="191"/>
    </row>
    <row r="4172" spans="1:13" ht="76.5" x14ac:dyDescent="0.2">
      <c r="A4172" s="187" t="s">
        <v>1045</v>
      </c>
      <c r="B4172" s="187" t="s">
        <v>1046</v>
      </c>
      <c r="C4172" s="186" t="s">
        <v>212</v>
      </c>
      <c r="D4172" s="356">
        <v>22636.81</v>
      </c>
      <c r="E4172" s="356">
        <v>16204.91</v>
      </c>
      <c r="F4172" s="356">
        <v>6431.9</v>
      </c>
      <c r="G4172" s="188" t="s">
        <v>1047</v>
      </c>
      <c r="H4172" s="357"/>
      <c r="I4172" s="186" t="s">
        <v>1048</v>
      </c>
      <c r="J4172" s="191"/>
      <c r="K4172" s="191"/>
      <c r="L4172" s="191"/>
      <c r="M4172" s="191"/>
    </row>
    <row r="4173" spans="1:13" ht="76.5" x14ac:dyDescent="0.2">
      <c r="A4173" s="187" t="s">
        <v>1049</v>
      </c>
      <c r="B4173" s="187" t="s">
        <v>1050</v>
      </c>
      <c r="C4173" s="186" t="s">
        <v>212</v>
      </c>
      <c r="D4173" s="356">
        <v>26760.14</v>
      </c>
      <c r="E4173" s="356">
        <v>19070</v>
      </c>
      <c r="F4173" s="356">
        <v>7690.14</v>
      </c>
      <c r="G4173" s="188" t="s">
        <v>1051</v>
      </c>
      <c r="H4173" s="357"/>
      <c r="I4173" s="186" t="s">
        <v>1052</v>
      </c>
      <c r="J4173" s="191"/>
      <c r="K4173" s="191"/>
      <c r="L4173" s="191"/>
      <c r="M4173" s="191"/>
    </row>
    <row r="4174" spans="1:13" ht="76.5" x14ac:dyDescent="0.2">
      <c r="A4174" s="187" t="s">
        <v>1053</v>
      </c>
      <c r="B4174" s="187" t="s">
        <v>1054</v>
      </c>
      <c r="C4174" s="186" t="s">
        <v>212</v>
      </c>
      <c r="D4174" s="356">
        <v>28386.49</v>
      </c>
      <c r="E4174" s="356">
        <v>19381.330000000002</v>
      </c>
      <c r="F4174" s="356">
        <v>9005.16</v>
      </c>
      <c r="G4174" s="188" t="s">
        <v>1055</v>
      </c>
      <c r="H4174" s="357"/>
      <c r="I4174" s="186" t="s">
        <v>1056</v>
      </c>
      <c r="J4174" s="191"/>
      <c r="K4174" s="191"/>
      <c r="L4174" s="191"/>
      <c r="M4174" s="191"/>
    </row>
    <row r="4175" spans="1:13" ht="76.5" x14ac:dyDescent="0.2">
      <c r="A4175" s="187" t="s">
        <v>1057</v>
      </c>
      <c r="B4175" s="187" t="s">
        <v>1058</v>
      </c>
      <c r="C4175" s="186" t="s">
        <v>212</v>
      </c>
      <c r="D4175" s="356">
        <v>32973.71</v>
      </c>
      <c r="E4175" s="356">
        <v>22430</v>
      </c>
      <c r="F4175" s="356">
        <v>10543.71</v>
      </c>
      <c r="G4175" s="188" t="s">
        <v>1059</v>
      </c>
      <c r="H4175" s="357"/>
      <c r="I4175" s="186" t="s">
        <v>1060</v>
      </c>
      <c r="J4175" s="191"/>
      <c r="K4175" s="191"/>
      <c r="L4175" s="191"/>
      <c r="M4175" s="191"/>
    </row>
    <row r="4176" spans="1:13" ht="76.5" x14ac:dyDescent="0.2">
      <c r="A4176" s="187" t="s">
        <v>1061</v>
      </c>
      <c r="B4176" s="187" t="s">
        <v>1062</v>
      </c>
      <c r="C4176" s="186" t="s">
        <v>212</v>
      </c>
      <c r="D4176" s="356">
        <v>35255.769999999997</v>
      </c>
      <c r="E4176" s="356">
        <v>22872.16</v>
      </c>
      <c r="F4176" s="356">
        <v>12383.61</v>
      </c>
      <c r="G4176" s="188" t="s">
        <v>1063</v>
      </c>
      <c r="H4176" s="357"/>
      <c r="I4176" s="186" t="s">
        <v>1064</v>
      </c>
      <c r="J4176" s="191"/>
      <c r="K4176" s="191"/>
      <c r="L4176" s="191"/>
      <c r="M4176" s="191"/>
    </row>
    <row r="4177" spans="1:13" ht="76.5" x14ac:dyDescent="0.2">
      <c r="A4177" s="187" t="s">
        <v>1065</v>
      </c>
      <c r="B4177" s="187" t="s">
        <v>1066</v>
      </c>
      <c r="C4177" s="186" t="s">
        <v>212</v>
      </c>
      <c r="D4177" s="189">
        <v>5662.87</v>
      </c>
      <c r="E4177" s="189">
        <v>3873.19</v>
      </c>
      <c r="F4177" s="189">
        <v>1789.68</v>
      </c>
      <c r="G4177" s="188" t="s">
        <v>1067</v>
      </c>
      <c r="H4177" s="188"/>
      <c r="I4177" s="187" t="s">
        <v>1068</v>
      </c>
      <c r="J4177" s="191"/>
      <c r="K4177" s="191"/>
      <c r="L4177" s="191"/>
      <c r="M4177" s="191"/>
    </row>
    <row r="4178" spans="1:13" ht="89.25" x14ac:dyDescent="0.2">
      <c r="A4178" s="187" t="s">
        <v>1069</v>
      </c>
      <c r="B4178" s="187" t="s">
        <v>1070</v>
      </c>
      <c r="C4178" s="186" t="s">
        <v>212</v>
      </c>
      <c r="D4178" s="189">
        <v>3606.07</v>
      </c>
      <c r="E4178" s="189">
        <v>2404.0500000000002</v>
      </c>
      <c r="F4178" s="189">
        <v>1202.02</v>
      </c>
      <c r="G4178" s="188" t="s">
        <v>1071</v>
      </c>
      <c r="H4178" s="188"/>
      <c r="I4178" s="187" t="s">
        <v>1072</v>
      </c>
      <c r="J4178" s="191"/>
      <c r="K4178" s="191"/>
      <c r="L4178" s="191"/>
      <c r="M4178" s="191"/>
    </row>
    <row r="4179" spans="1:13" ht="76.5" x14ac:dyDescent="0.2">
      <c r="A4179" s="187" t="s">
        <v>1073</v>
      </c>
      <c r="B4179" s="187" t="s">
        <v>1074</v>
      </c>
      <c r="C4179" s="186" t="s">
        <v>212</v>
      </c>
      <c r="D4179" s="189">
        <v>2404.04</v>
      </c>
      <c r="E4179" s="189">
        <v>1656.12</v>
      </c>
      <c r="F4179" s="189">
        <v>747.92</v>
      </c>
      <c r="G4179" s="188" t="s">
        <v>1075</v>
      </c>
      <c r="H4179" s="188"/>
      <c r="I4179" s="187" t="s">
        <v>1076</v>
      </c>
      <c r="J4179" s="191"/>
      <c r="K4179" s="191"/>
      <c r="L4179" s="191"/>
      <c r="M4179" s="191"/>
    </row>
    <row r="4180" spans="1:13" ht="76.5" x14ac:dyDescent="0.2">
      <c r="A4180" s="187" t="s">
        <v>1077</v>
      </c>
      <c r="B4180" s="187" t="s">
        <v>1078</v>
      </c>
      <c r="C4180" s="186" t="s">
        <v>212</v>
      </c>
      <c r="D4180" s="356">
        <v>15556.46</v>
      </c>
      <c r="E4180" s="356">
        <v>13364.09</v>
      </c>
      <c r="F4180" s="356">
        <v>2192.37</v>
      </c>
      <c r="G4180" s="188" t="s">
        <v>1079</v>
      </c>
      <c r="H4180" s="357"/>
      <c r="I4180" s="186" t="s">
        <v>1080</v>
      </c>
      <c r="J4180" s="191"/>
      <c r="K4180" s="191"/>
      <c r="L4180" s="191"/>
      <c r="M4180" s="191"/>
    </row>
    <row r="4181" spans="1:13" ht="76.5" x14ac:dyDescent="0.2">
      <c r="A4181" s="187" t="s">
        <v>1081</v>
      </c>
      <c r="B4181" s="187" t="s">
        <v>1082</v>
      </c>
      <c r="C4181" s="186" t="s">
        <v>212</v>
      </c>
      <c r="D4181" s="356">
        <v>14150.78</v>
      </c>
      <c r="E4181" s="356">
        <v>12159.97</v>
      </c>
      <c r="F4181" s="356">
        <v>1990.81</v>
      </c>
      <c r="G4181" s="188" t="s">
        <v>1083</v>
      </c>
      <c r="H4181" s="357"/>
      <c r="I4181" s="186" t="s">
        <v>1084</v>
      </c>
      <c r="J4181" s="191"/>
      <c r="K4181" s="191"/>
      <c r="L4181" s="191"/>
      <c r="M4181" s="191"/>
    </row>
    <row r="4182" spans="1:13" ht="76.5" x14ac:dyDescent="0.2">
      <c r="A4182" s="187" t="s">
        <v>1085</v>
      </c>
      <c r="B4182" s="187" t="s">
        <v>1086</v>
      </c>
      <c r="C4182" s="186" t="s">
        <v>212</v>
      </c>
      <c r="D4182" s="356">
        <v>11245.42</v>
      </c>
      <c r="E4182" s="356">
        <v>9762.16</v>
      </c>
      <c r="F4182" s="356">
        <v>1483.26</v>
      </c>
      <c r="G4182" s="188" t="s">
        <v>1087</v>
      </c>
      <c r="H4182" s="357"/>
      <c r="I4182" s="186" t="s">
        <v>1088</v>
      </c>
      <c r="J4182" s="191"/>
      <c r="K4182" s="191"/>
      <c r="L4182" s="191"/>
      <c r="M4182" s="191"/>
    </row>
    <row r="4183" spans="1:13" ht="76.5" x14ac:dyDescent="0.2">
      <c r="A4183" s="187" t="s">
        <v>1089</v>
      </c>
      <c r="B4183" s="187" t="s">
        <v>1090</v>
      </c>
      <c r="C4183" s="186" t="s">
        <v>212</v>
      </c>
      <c r="D4183" s="356">
        <v>9381.7000000000007</v>
      </c>
      <c r="E4183" s="356">
        <v>8126.57</v>
      </c>
      <c r="F4183" s="356">
        <v>1255.1300000000001</v>
      </c>
      <c r="G4183" s="188" t="s">
        <v>1091</v>
      </c>
      <c r="H4183" s="357"/>
      <c r="I4183" s="186" t="s">
        <v>1092</v>
      </c>
      <c r="J4183" s="191"/>
      <c r="K4183" s="191"/>
      <c r="L4183" s="191"/>
      <c r="M4183" s="191"/>
    </row>
    <row r="4184" spans="1:13" ht="76.5" x14ac:dyDescent="0.2">
      <c r="A4184" s="187" t="s">
        <v>1093</v>
      </c>
      <c r="B4184" s="187" t="s">
        <v>1094</v>
      </c>
      <c r="C4184" s="186" t="s">
        <v>212</v>
      </c>
      <c r="D4184" s="356">
        <v>7912.75</v>
      </c>
      <c r="E4184" s="356">
        <v>6848.32</v>
      </c>
      <c r="F4184" s="356">
        <v>1064.43</v>
      </c>
      <c r="G4184" s="188" t="s">
        <v>1095</v>
      </c>
      <c r="H4184" s="357"/>
      <c r="I4184" s="186" t="s">
        <v>1096</v>
      </c>
      <c r="J4184" s="191"/>
      <c r="K4184" s="191"/>
      <c r="L4184" s="191"/>
      <c r="M4184" s="191"/>
    </row>
    <row r="4185" spans="1:13" ht="102" x14ac:dyDescent="0.2">
      <c r="A4185" s="187" t="s">
        <v>1097</v>
      </c>
      <c r="B4185" s="187" t="s">
        <v>1098</v>
      </c>
      <c r="C4185" s="186" t="s">
        <v>212</v>
      </c>
      <c r="D4185" s="356">
        <v>21951.94</v>
      </c>
      <c r="E4185" s="356">
        <v>19198.87</v>
      </c>
      <c r="F4185" s="356">
        <v>2753.07</v>
      </c>
      <c r="G4185" s="358" t="s">
        <v>1099</v>
      </c>
      <c r="H4185" s="357"/>
      <c r="I4185" s="186" t="s">
        <v>1100</v>
      </c>
      <c r="J4185" s="191"/>
      <c r="K4185" s="191"/>
      <c r="L4185" s="191"/>
      <c r="M4185" s="191"/>
    </row>
    <row r="4186" spans="1:13" ht="102" x14ac:dyDescent="0.2">
      <c r="A4186" s="187" t="s">
        <v>1101</v>
      </c>
      <c r="B4186" s="187" t="s">
        <v>1102</v>
      </c>
      <c r="C4186" s="186" t="s">
        <v>212</v>
      </c>
      <c r="D4186" s="356">
        <v>18793.93</v>
      </c>
      <c r="E4186" s="356">
        <v>16775.14</v>
      </c>
      <c r="F4186" s="356">
        <v>2018.79</v>
      </c>
      <c r="G4186" s="358" t="s">
        <v>1103</v>
      </c>
      <c r="H4186" s="357"/>
      <c r="I4186" s="186" t="s">
        <v>1104</v>
      </c>
      <c r="J4186" s="191"/>
      <c r="K4186" s="191"/>
      <c r="L4186" s="191"/>
      <c r="M4186" s="191"/>
    </row>
    <row r="4187" spans="1:13" ht="102" x14ac:dyDescent="0.2">
      <c r="A4187" s="187" t="s">
        <v>1105</v>
      </c>
      <c r="B4187" s="187" t="s">
        <v>1106</v>
      </c>
      <c r="C4187" s="186" t="s">
        <v>212</v>
      </c>
      <c r="D4187" s="356">
        <v>20770.189999999999</v>
      </c>
      <c r="E4187" s="356">
        <v>18291.939999999999</v>
      </c>
      <c r="F4187" s="356">
        <v>2478.25</v>
      </c>
      <c r="G4187" s="358" t="s">
        <v>1107</v>
      </c>
      <c r="H4187" s="357"/>
      <c r="I4187" s="186" t="s">
        <v>1108</v>
      </c>
      <c r="J4187" s="191"/>
      <c r="K4187" s="191"/>
      <c r="L4187" s="191"/>
      <c r="M4187" s="191"/>
    </row>
    <row r="4188" spans="1:13" ht="89.25" x14ac:dyDescent="0.2">
      <c r="A4188" s="187" t="s">
        <v>1109</v>
      </c>
      <c r="B4188" s="187" t="s">
        <v>1110</v>
      </c>
      <c r="C4188" s="186" t="s">
        <v>212</v>
      </c>
      <c r="D4188" s="356">
        <v>16539.46</v>
      </c>
      <c r="E4188" s="356">
        <v>14620.92</v>
      </c>
      <c r="F4188" s="356">
        <v>1918.54</v>
      </c>
      <c r="G4188" s="358" t="s">
        <v>1111</v>
      </c>
      <c r="H4188" s="357"/>
      <c r="I4188" s="186" t="s">
        <v>1112</v>
      </c>
      <c r="J4188" s="191"/>
      <c r="K4188" s="191"/>
      <c r="L4188" s="191"/>
      <c r="M4188" s="191"/>
    </row>
    <row r="4189" spans="1:13" x14ac:dyDescent="0.2">
      <c r="A4189" s="194" t="s">
        <v>1113</v>
      </c>
      <c r="B4189" s="194" t="s">
        <v>1114</v>
      </c>
      <c r="C4189" s="194"/>
      <c r="D4189" s="193"/>
      <c r="E4189" s="193"/>
      <c r="F4189" s="189"/>
      <c r="G4189" s="192"/>
      <c r="H4189" s="192"/>
      <c r="I4189" s="194" t="s">
        <v>1115</v>
      </c>
      <c r="J4189" s="191"/>
      <c r="K4189" s="191"/>
      <c r="L4189" s="191"/>
      <c r="M4189" s="191"/>
    </row>
    <row r="4190" spans="1:13" x14ac:dyDescent="0.2">
      <c r="A4190" s="194" t="s">
        <v>1116</v>
      </c>
      <c r="B4190" s="194" t="s">
        <v>1117</v>
      </c>
      <c r="C4190" s="194"/>
      <c r="D4190" s="193"/>
      <c r="E4190" s="193"/>
      <c r="F4190" s="189"/>
      <c r="G4190" s="192"/>
      <c r="H4190" s="192"/>
      <c r="I4190" s="194" t="s">
        <v>1118</v>
      </c>
      <c r="J4190" s="191"/>
      <c r="K4190" s="191"/>
      <c r="L4190" s="191"/>
      <c r="M4190" s="191"/>
    </row>
    <row r="4191" spans="1:13" ht="38.25" x14ac:dyDescent="0.2">
      <c r="A4191" s="187" t="s">
        <v>1119</v>
      </c>
      <c r="B4191" s="187" t="s">
        <v>1120</v>
      </c>
      <c r="C4191" s="186" t="s">
        <v>276</v>
      </c>
      <c r="D4191" s="189">
        <v>15.49</v>
      </c>
      <c r="E4191" s="189">
        <v>6.41</v>
      </c>
      <c r="F4191" s="189">
        <v>9.08</v>
      </c>
      <c r="G4191" s="188" t="s">
        <v>1121</v>
      </c>
      <c r="H4191" s="188"/>
      <c r="I4191" s="187" t="s">
        <v>1122</v>
      </c>
      <c r="J4191" s="191"/>
      <c r="K4191" s="191"/>
      <c r="L4191" s="191"/>
      <c r="M4191" s="191"/>
    </row>
    <row r="4192" spans="1:13" ht="51" x14ac:dyDescent="0.2">
      <c r="A4192" s="187" t="s">
        <v>1123</v>
      </c>
      <c r="B4192" s="187" t="s">
        <v>1124</v>
      </c>
      <c r="C4192" s="186" t="s">
        <v>276</v>
      </c>
      <c r="D4192" s="189">
        <v>14.42</v>
      </c>
      <c r="E4192" s="189">
        <v>5.77</v>
      </c>
      <c r="F4192" s="189">
        <v>8.65</v>
      </c>
      <c r="G4192" s="188" t="s">
        <v>1125</v>
      </c>
      <c r="H4192" s="188"/>
      <c r="I4192" s="187" t="s">
        <v>1126</v>
      </c>
      <c r="J4192" s="191"/>
      <c r="K4192" s="191"/>
      <c r="L4192" s="191"/>
      <c r="M4192" s="191"/>
    </row>
    <row r="4193" spans="1:13" ht="51" x14ac:dyDescent="0.2">
      <c r="A4193" s="187" t="s">
        <v>1127</v>
      </c>
      <c r="B4193" s="187" t="s">
        <v>1128</v>
      </c>
      <c r="C4193" s="186" t="s">
        <v>276</v>
      </c>
      <c r="D4193" s="189">
        <v>13.35</v>
      </c>
      <c r="E4193" s="189">
        <v>5.34</v>
      </c>
      <c r="F4193" s="189">
        <v>8.01</v>
      </c>
      <c r="G4193" s="188" t="s">
        <v>1129</v>
      </c>
      <c r="H4193" s="188"/>
      <c r="I4193" s="187" t="s">
        <v>1130</v>
      </c>
      <c r="J4193" s="191"/>
      <c r="K4193" s="191"/>
      <c r="L4193" s="191"/>
      <c r="M4193" s="191"/>
    </row>
    <row r="4194" spans="1:13" ht="51" x14ac:dyDescent="0.2">
      <c r="A4194" s="187" t="s">
        <v>1131</v>
      </c>
      <c r="B4194" s="187" t="s">
        <v>1132</v>
      </c>
      <c r="C4194" s="186" t="s">
        <v>276</v>
      </c>
      <c r="D4194" s="189">
        <v>31.91</v>
      </c>
      <c r="E4194" s="189">
        <v>19.14</v>
      </c>
      <c r="F4194" s="189">
        <v>12.77</v>
      </c>
      <c r="G4194" s="188" t="s">
        <v>1133</v>
      </c>
      <c r="H4194" s="188"/>
      <c r="I4194" s="187" t="s">
        <v>1134</v>
      </c>
      <c r="J4194" s="191"/>
      <c r="K4194" s="191"/>
      <c r="L4194" s="191"/>
      <c r="M4194" s="191"/>
    </row>
    <row r="4195" spans="1:13" ht="63.75" x14ac:dyDescent="0.2">
      <c r="A4195" s="187" t="s">
        <v>1135</v>
      </c>
      <c r="B4195" s="187" t="s">
        <v>1136</v>
      </c>
      <c r="C4195" s="186" t="s">
        <v>276</v>
      </c>
      <c r="D4195" s="189">
        <v>17.37</v>
      </c>
      <c r="E4195" s="189">
        <v>10.42</v>
      </c>
      <c r="F4195" s="189">
        <v>6.95</v>
      </c>
      <c r="G4195" s="188" t="s">
        <v>1137</v>
      </c>
      <c r="H4195" s="188"/>
      <c r="I4195" s="187" t="s">
        <v>1138</v>
      </c>
      <c r="J4195" s="191"/>
      <c r="K4195" s="191"/>
      <c r="L4195" s="191"/>
      <c r="M4195" s="191"/>
    </row>
    <row r="4196" spans="1:13" ht="63.75" x14ac:dyDescent="0.2">
      <c r="A4196" s="187" t="s">
        <v>1139</v>
      </c>
      <c r="B4196" s="187" t="s">
        <v>1140</v>
      </c>
      <c r="C4196" s="186" t="s">
        <v>276</v>
      </c>
      <c r="D4196" s="189">
        <v>10.09</v>
      </c>
      <c r="E4196" s="189">
        <v>6.14</v>
      </c>
      <c r="F4196" s="189">
        <v>3.95</v>
      </c>
      <c r="G4196" s="188" t="s">
        <v>1141</v>
      </c>
      <c r="H4196" s="188"/>
      <c r="I4196" s="187" t="s">
        <v>1142</v>
      </c>
      <c r="J4196" s="191"/>
      <c r="K4196" s="191"/>
      <c r="L4196" s="191"/>
      <c r="M4196" s="191"/>
    </row>
    <row r="4197" spans="1:13" ht="114.75" x14ac:dyDescent="0.2">
      <c r="A4197" s="187" t="s">
        <v>1143</v>
      </c>
      <c r="B4197" s="187" t="s">
        <v>1144</v>
      </c>
      <c r="C4197" s="186" t="s">
        <v>276</v>
      </c>
      <c r="D4197" s="189">
        <v>38.090000000000003</v>
      </c>
      <c r="E4197" s="189">
        <v>34.28</v>
      </c>
      <c r="F4197" s="189">
        <v>3.81</v>
      </c>
      <c r="G4197" s="188" t="s">
        <v>1145</v>
      </c>
      <c r="H4197" s="188"/>
      <c r="I4197" s="187" t="s">
        <v>1146</v>
      </c>
      <c r="J4197" s="191"/>
      <c r="K4197" s="191"/>
      <c r="L4197" s="191"/>
      <c r="M4197" s="191"/>
    </row>
    <row r="4198" spans="1:13" ht="89.25" x14ac:dyDescent="0.2">
      <c r="A4198" s="187" t="s">
        <v>1147</v>
      </c>
      <c r="B4198" s="187" t="s">
        <v>1148</v>
      </c>
      <c r="C4198" s="186" t="s">
        <v>276</v>
      </c>
      <c r="D4198" s="189">
        <v>50.51</v>
      </c>
      <c r="E4198" s="189">
        <v>31.46</v>
      </c>
      <c r="F4198" s="189">
        <v>19.05</v>
      </c>
      <c r="G4198" s="188" t="s">
        <v>1149</v>
      </c>
      <c r="H4198" s="188"/>
      <c r="I4198" s="187" t="s">
        <v>1150</v>
      </c>
      <c r="J4198" s="191"/>
      <c r="K4198" s="191"/>
      <c r="L4198" s="191"/>
      <c r="M4198" s="191"/>
    </row>
    <row r="4199" spans="1:13" ht="63.75" x14ac:dyDescent="0.2">
      <c r="A4199" s="187" t="s">
        <v>1151</v>
      </c>
      <c r="B4199" s="187" t="s">
        <v>1152</v>
      </c>
      <c r="C4199" s="186" t="s">
        <v>276</v>
      </c>
      <c r="D4199" s="189">
        <v>34.729999999999997</v>
      </c>
      <c r="E4199" s="189">
        <v>13.89</v>
      </c>
      <c r="F4199" s="189">
        <v>20.84</v>
      </c>
      <c r="G4199" s="188" t="s">
        <v>1153</v>
      </c>
      <c r="H4199" s="188"/>
      <c r="I4199" s="187" t="s">
        <v>1154</v>
      </c>
      <c r="J4199" s="191"/>
      <c r="K4199" s="191"/>
      <c r="L4199" s="191"/>
      <c r="M4199" s="191"/>
    </row>
    <row r="4200" spans="1:13" ht="38.25" x14ac:dyDescent="0.2">
      <c r="A4200" s="187" t="s">
        <v>1155</v>
      </c>
      <c r="B4200" s="187" t="s">
        <v>1156</v>
      </c>
      <c r="C4200" s="186" t="s">
        <v>276</v>
      </c>
      <c r="D4200" s="189">
        <v>21.9</v>
      </c>
      <c r="E4200" s="189">
        <v>12.8</v>
      </c>
      <c r="F4200" s="189">
        <v>9.1</v>
      </c>
      <c r="G4200" s="188" t="s">
        <v>1157</v>
      </c>
      <c r="H4200" s="188"/>
      <c r="I4200" s="187" t="s">
        <v>1158</v>
      </c>
      <c r="J4200" s="191"/>
      <c r="K4200" s="191"/>
      <c r="L4200" s="191"/>
      <c r="M4200" s="191"/>
    </row>
    <row r="4201" spans="1:13" ht="51" x14ac:dyDescent="0.2">
      <c r="A4201" s="187" t="s">
        <v>1159</v>
      </c>
      <c r="B4201" s="187" t="s">
        <v>1160</v>
      </c>
      <c r="C4201" s="186" t="s">
        <v>276</v>
      </c>
      <c r="D4201" s="189">
        <v>13.36</v>
      </c>
      <c r="E4201" s="189">
        <v>8.82</v>
      </c>
      <c r="F4201" s="189">
        <v>4.54</v>
      </c>
      <c r="G4201" s="188" t="s">
        <v>1161</v>
      </c>
      <c r="H4201" s="188"/>
      <c r="I4201" s="187" t="s">
        <v>1162</v>
      </c>
      <c r="J4201" s="191"/>
      <c r="K4201" s="191"/>
      <c r="L4201" s="191"/>
      <c r="M4201" s="191"/>
    </row>
    <row r="4202" spans="1:13" ht="38.25" x14ac:dyDescent="0.2">
      <c r="A4202" s="187" t="s">
        <v>1163</v>
      </c>
      <c r="B4202" s="187" t="s">
        <v>1164</v>
      </c>
      <c r="C4202" s="186" t="s">
        <v>641</v>
      </c>
      <c r="D4202" s="189">
        <v>24.57</v>
      </c>
      <c r="E4202" s="189">
        <v>9.83</v>
      </c>
      <c r="F4202" s="189">
        <v>14.74</v>
      </c>
      <c r="G4202" s="188" t="s">
        <v>1165</v>
      </c>
      <c r="H4202" s="188"/>
      <c r="I4202" s="187" t="s">
        <v>1166</v>
      </c>
      <c r="J4202" s="191"/>
      <c r="K4202" s="191"/>
      <c r="L4202" s="191"/>
      <c r="M4202" s="191"/>
    </row>
    <row r="4203" spans="1:13" ht="63.75" x14ac:dyDescent="0.2">
      <c r="A4203" s="187" t="s">
        <v>1167</v>
      </c>
      <c r="B4203" s="187" t="s">
        <v>1168</v>
      </c>
      <c r="C4203" s="186" t="s">
        <v>641</v>
      </c>
      <c r="D4203" s="189">
        <v>32.049999999999997</v>
      </c>
      <c r="E4203" s="189">
        <v>12.82</v>
      </c>
      <c r="F4203" s="189">
        <v>19.23</v>
      </c>
      <c r="G4203" s="188" t="s">
        <v>1169</v>
      </c>
      <c r="H4203" s="188"/>
      <c r="I4203" s="187" t="s">
        <v>1170</v>
      </c>
      <c r="J4203" s="191"/>
      <c r="K4203" s="191"/>
      <c r="L4203" s="191"/>
      <c r="M4203" s="191"/>
    </row>
    <row r="4204" spans="1:13" ht="38.25" x14ac:dyDescent="0.2">
      <c r="A4204" s="187" t="s">
        <v>1171</v>
      </c>
      <c r="B4204" s="187" t="s">
        <v>1172</v>
      </c>
      <c r="C4204" s="186" t="s">
        <v>641</v>
      </c>
      <c r="D4204" s="189">
        <v>128.47999999999999</v>
      </c>
      <c r="E4204" s="189">
        <v>8.1199999999999992</v>
      </c>
      <c r="F4204" s="189">
        <v>120.36</v>
      </c>
      <c r="G4204" s="188" t="s">
        <v>1173</v>
      </c>
      <c r="H4204" s="188"/>
      <c r="I4204" s="187" t="s">
        <v>1174</v>
      </c>
      <c r="J4204" s="191"/>
      <c r="K4204" s="191"/>
      <c r="L4204" s="191"/>
      <c r="M4204" s="191"/>
    </row>
    <row r="4205" spans="1:13" x14ac:dyDescent="0.2">
      <c r="A4205" s="194" t="s">
        <v>1175</v>
      </c>
      <c r="B4205" s="194" t="s">
        <v>1176</v>
      </c>
      <c r="C4205" s="194"/>
      <c r="D4205" s="193"/>
      <c r="E4205" s="193"/>
      <c r="F4205" s="189"/>
      <c r="G4205" s="192"/>
      <c r="H4205" s="192"/>
      <c r="I4205" s="194" t="s">
        <v>1177</v>
      </c>
      <c r="J4205" s="191"/>
      <c r="K4205" s="191"/>
      <c r="L4205" s="191"/>
      <c r="M4205" s="191"/>
    </row>
    <row r="4206" spans="1:13" ht="38.25" x14ac:dyDescent="0.2">
      <c r="A4206" s="187" t="s">
        <v>1178</v>
      </c>
      <c r="B4206" s="187" t="s">
        <v>1179</v>
      </c>
      <c r="C4206" s="186" t="s">
        <v>276</v>
      </c>
      <c r="D4206" s="189">
        <v>24.04</v>
      </c>
      <c r="E4206" s="189">
        <v>9.6199999999999992</v>
      </c>
      <c r="F4206" s="189">
        <v>14.42</v>
      </c>
      <c r="G4206" s="188" t="s">
        <v>1180</v>
      </c>
      <c r="H4206" s="188"/>
      <c r="I4206" s="187" t="s">
        <v>1181</v>
      </c>
      <c r="J4206" s="191"/>
      <c r="K4206" s="191"/>
      <c r="L4206" s="191"/>
      <c r="M4206" s="191"/>
    </row>
    <row r="4207" spans="1:13" ht="38.25" x14ac:dyDescent="0.2">
      <c r="A4207" s="187" t="s">
        <v>1182</v>
      </c>
      <c r="B4207" s="187" t="s">
        <v>1183</v>
      </c>
      <c r="C4207" s="186" t="s">
        <v>276</v>
      </c>
      <c r="D4207" s="189">
        <v>18.12</v>
      </c>
      <c r="E4207" s="189">
        <v>7.25</v>
      </c>
      <c r="F4207" s="189">
        <v>10.87</v>
      </c>
      <c r="G4207" s="188" t="s">
        <v>1184</v>
      </c>
      <c r="H4207" s="188"/>
      <c r="I4207" s="187" t="s">
        <v>1185</v>
      </c>
      <c r="J4207" s="191"/>
      <c r="K4207" s="191"/>
      <c r="L4207" s="191"/>
      <c r="M4207" s="191"/>
    </row>
    <row r="4208" spans="1:13" ht="63.75" x14ac:dyDescent="0.2">
      <c r="A4208" s="187" t="s">
        <v>1186</v>
      </c>
      <c r="B4208" s="187" t="s">
        <v>1187</v>
      </c>
      <c r="C4208" s="186" t="s">
        <v>276</v>
      </c>
      <c r="D4208" s="189">
        <v>14.96</v>
      </c>
      <c r="E4208" s="189">
        <v>5.99</v>
      </c>
      <c r="F4208" s="189">
        <v>8.9700000000000006</v>
      </c>
      <c r="G4208" s="188" t="s">
        <v>1188</v>
      </c>
      <c r="H4208" s="188"/>
      <c r="I4208" s="187" t="s">
        <v>1189</v>
      </c>
      <c r="J4208" s="191"/>
      <c r="K4208" s="191"/>
      <c r="L4208" s="191"/>
      <c r="M4208" s="191"/>
    </row>
    <row r="4209" spans="1:13" ht="38.25" x14ac:dyDescent="0.2">
      <c r="A4209" s="187" t="s">
        <v>1190</v>
      </c>
      <c r="B4209" s="187" t="s">
        <v>1191</v>
      </c>
      <c r="C4209" s="186" t="s">
        <v>276</v>
      </c>
      <c r="D4209" s="189">
        <v>6.02</v>
      </c>
      <c r="E4209" s="189">
        <v>0.6</v>
      </c>
      <c r="F4209" s="189">
        <v>5.42</v>
      </c>
      <c r="G4209" s="188" t="s">
        <v>1192</v>
      </c>
      <c r="H4209" s="188"/>
      <c r="I4209" s="187" t="s">
        <v>1193</v>
      </c>
      <c r="J4209" s="191"/>
      <c r="K4209" s="191"/>
      <c r="L4209" s="191"/>
      <c r="M4209" s="191"/>
    </row>
    <row r="4210" spans="1:13" ht="51" x14ac:dyDescent="0.2">
      <c r="A4210" s="187" t="s">
        <v>1194</v>
      </c>
      <c r="B4210" s="187" t="s">
        <v>1195</v>
      </c>
      <c r="C4210" s="186" t="s">
        <v>276</v>
      </c>
      <c r="D4210" s="189">
        <v>8.2200000000000006</v>
      </c>
      <c r="E4210" s="189">
        <v>0.82</v>
      </c>
      <c r="F4210" s="189">
        <v>7.4</v>
      </c>
      <c r="G4210" s="188" t="s">
        <v>1196</v>
      </c>
      <c r="H4210" s="188"/>
      <c r="I4210" s="187" t="s">
        <v>1197</v>
      </c>
      <c r="J4210" s="191"/>
      <c r="K4210" s="191"/>
      <c r="L4210" s="191"/>
      <c r="M4210" s="191"/>
    </row>
    <row r="4211" spans="1:13" ht="114.75" x14ac:dyDescent="0.2">
      <c r="A4211" s="187" t="s">
        <v>1198</v>
      </c>
      <c r="B4211" s="187" t="s">
        <v>1199</v>
      </c>
      <c r="C4211" s="186" t="s">
        <v>276</v>
      </c>
      <c r="D4211" s="189">
        <v>26.72</v>
      </c>
      <c r="E4211" s="189">
        <v>10.69</v>
      </c>
      <c r="F4211" s="189">
        <v>16.03</v>
      </c>
      <c r="G4211" s="188" t="s">
        <v>1200</v>
      </c>
      <c r="H4211" s="188"/>
      <c r="I4211" s="187" t="s">
        <v>1201</v>
      </c>
      <c r="J4211" s="191"/>
      <c r="K4211" s="191"/>
      <c r="L4211" s="191"/>
      <c r="M4211" s="191"/>
    </row>
    <row r="4212" spans="1:13" ht="76.5" x14ac:dyDescent="0.2">
      <c r="A4212" s="187" t="s">
        <v>1202</v>
      </c>
      <c r="B4212" s="187" t="s">
        <v>1203</v>
      </c>
      <c r="C4212" s="186" t="s">
        <v>276</v>
      </c>
      <c r="D4212" s="189">
        <v>120.87</v>
      </c>
      <c r="E4212" s="189">
        <v>72.12</v>
      </c>
      <c r="F4212" s="189">
        <v>48.75</v>
      </c>
      <c r="G4212" s="188" t="s">
        <v>1204</v>
      </c>
      <c r="H4212" s="188"/>
      <c r="I4212" s="187" t="s">
        <v>1205</v>
      </c>
      <c r="J4212" s="191"/>
      <c r="K4212" s="191"/>
      <c r="L4212" s="191"/>
      <c r="M4212" s="191"/>
    </row>
    <row r="4213" spans="1:13" ht="25.5" x14ac:dyDescent="0.2">
      <c r="A4213" s="187" t="s">
        <v>1206</v>
      </c>
      <c r="B4213" s="187" t="s">
        <v>1207</v>
      </c>
      <c r="C4213" s="186" t="s">
        <v>276</v>
      </c>
      <c r="D4213" s="189">
        <v>45.41</v>
      </c>
      <c r="E4213" s="189">
        <v>16.03</v>
      </c>
      <c r="F4213" s="189">
        <v>29.38</v>
      </c>
      <c r="G4213" s="188" t="s">
        <v>1208</v>
      </c>
      <c r="H4213" s="188"/>
      <c r="I4213" s="187" t="s">
        <v>1209</v>
      </c>
      <c r="J4213" s="191"/>
      <c r="K4213" s="191"/>
      <c r="L4213" s="191"/>
      <c r="M4213" s="191"/>
    </row>
    <row r="4214" spans="1:13" ht="102" x14ac:dyDescent="0.2">
      <c r="A4214" s="187" t="s">
        <v>1210</v>
      </c>
      <c r="B4214" s="187" t="s">
        <v>1211</v>
      </c>
      <c r="C4214" s="186" t="s">
        <v>276</v>
      </c>
      <c r="D4214" s="189">
        <v>22.43</v>
      </c>
      <c r="E4214" s="189">
        <v>13.46</v>
      </c>
      <c r="F4214" s="189">
        <v>8.9700000000000006</v>
      </c>
      <c r="G4214" s="188" t="s">
        <v>1212</v>
      </c>
      <c r="H4214" s="188"/>
      <c r="I4214" s="187" t="s">
        <v>1213</v>
      </c>
      <c r="J4214" s="191"/>
      <c r="K4214" s="191"/>
      <c r="L4214" s="191"/>
      <c r="M4214" s="191"/>
    </row>
    <row r="4215" spans="1:13" ht="114.75" x14ac:dyDescent="0.2">
      <c r="A4215" s="187" t="s">
        <v>1214</v>
      </c>
      <c r="B4215" s="187" t="s">
        <v>1215</v>
      </c>
      <c r="C4215" s="186" t="s">
        <v>641</v>
      </c>
      <c r="D4215" s="189">
        <v>16.03</v>
      </c>
      <c r="E4215" s="189">
        <v>9.6199999999999992</v>
      </c>
      <c r="F4215" s="189">
        <v>6.41</v>
      </c>
      <c r="G4215" s="188" t="s">
        <v>1216</v>
      </c>
      <c r="H4215" s="188"/>
      <c r="I4215" s="187" t="s">
        <v>1217</v>
      </c>
      <c r="J4215" s="191"/>
      <c r="K4215" s="191"/>
      <c r="L4215" s="191"/>
      <c r="M4215" s="191"/>
    </row>
    <row r="4216" spans="1:13" ht="63.75" x14ac:dyDescent="0.2">
      <c r="A4216" s="187" t="s">
        <v>1218</v>
      </c>
      <c r="B4216" s="187" t="s">
        <v>1219</v>
      </c>
      <c r="C4216" s="186" t="s">
        <v>641</v>
      </c>
      <c r="D4216" s="189">
        <v>30.98</v>
      </c>
      <c r="E4216" s="189">
        <v>18.59</v>
      </c>
      <c r="F4216" s="189">
        <v>12.39</v>
      </c>
      <c r="G4216" s="188" t="s">
        <v>1220</v>
      </c>
      <c r="H4216" s="188"/>
      <c r="I4216" s="187" t="s">
        <v>1221</v>
      </c>
      <c r="J4216" s="191"/>
      <c r="K4216" s="191"/>
      <c r="L4216" s="191"/>
      <c r="M4216" s="191"/>
    </row>
    <row r="4217" spans="1:13" x14ac:dyDescent="0.2">
      <c r="A4217" s="194" t="s">
        <v>1222</v>
      </c>
      <c r="B4217" s="194" t="s">
        <v>1223</v>
      </c>
      <c r="C4217" s="194"/>
      <c r="D4217" s="193"/>
      <c r="E4217" s="193"/>
      <c r="F4217" s="189"/>
      <c r="G4217" s="192"/>
      <c r="H4217" s="192"/>
      <c r="I4217" s="194" t="s">
        <v>1224</v>
      </c>
      <c r="J4217" s="191"/>
      <c r="K4217" s="191"/>
      <c r="L4217" s="191"/>
      <c r="M4217" s="191"/>
    </row>
    <row r="4218" spans="1:13" ht="38.25" x14ac:dyDescent="0.2">
      <c r="A4218" s="187" t="s">
        <v>1225</v>
      </c>
      <c r="B4218" s="187" t="s">
        <v>1226</v>
      </c>
      <c r="C4218" s="186" t="s">
        <v>276</v>
      </c>
      <c r="D4218" s="189">
        <v>50.75</v>
      </c>
      <c r="E4218" s="189">
        <v>20.3</v>
      </c>
      <c r="F4218" s="189">
        <v>30.45</v>
      </c>
      <c r="G4218" s="188" t="s">
        <v>1227</v>
      </c>
      <c r="H4218" s="188"/>
      <c r="I4218" s="187" t="s">
        <v>1228</v>
      </c>
      <c r="J4218" s="191"/>
      <c r="K4218" s="191"/>
      <c r="L4218" s="191"/>
      <c r="M4218" s="191"/>
    </row>
    <row r="4219" spans="1:13" ht="38.25" x14ac:dyDescent="0.2">
      <c r="A4219" s="187" t="s">
        <v>1229</v>
      </c>
      <c r="B4219" s="187" t="s">
        <v>1230</v>
      </c>
      <c r="C4219" s="186" t="s">
        <v>276</v>
      </c>
      <c r="D4219" s="189">
        <v>52.89</v>
      </c>
      <c r="E4219" s="189">
        <v>21.1</v>
      </c>
      <c r="F4219" s="189">
        <v>31.79</v>
      </c>
      <c r="G4219" s="188" t="s">
        <v>1231</v>
      </c>
      <c r="H4219" s="188"/>
      <c r="I4219" s="187" t="s">
        <v>1232</v>
      </c>
      <c r="J4219" s="191"/>
      <c r="K4219" s="191"/>
      <c r="L4219" s="191"/>
      <c r="M4219" s="191"/>
    </row>
    <row r="4220" spans="1:13" ht="51" x14ac:dyDescent="0.2">
      <c r="A4220" s="187" t="s">
        <v>1233</v>
      </c>
      <c r="B4220" s="187" t="s">
        <v>1234</v>
      </c>
      <c r="C4220" s="186" t="s">
        <v>276</v>
      </c>
      <c r="D4220" s="189">
        <v>32.049999999999997</v>
      </c>
      <c r="E4220" s="189">
        <v>12.82</v>
      </c>
      <c r="F4220" s="189">
        <v>19.23</v>
      </c>
      <c r="G4220" s="188" t="s">
        <v>1235</v>
      </c>
      <c r="H4220" s="188"/>
      <c r="I4220" s="187" t="s">
        <v>1236</v>
      </c>
      <c r="J4220" s="191"/>
      <c r="K4220" s="191"/>
      <c r="L4220" s="191"/>
      <c r="M4220" s="191"/>
    </row>
    <row r="4221" spans="1:13" ht="89.25" x14ac:dyDescent="0.2">
      <c r="A4221" s="187" t="s">
        <v>1237</v>
      </c>
      <c r="B4221" s="187" t="s">
        <v>1238</v>
      </c>
      <c r="C4221" s="186" t="s">
        <v>276</v>
      </c>
      <c r="D4221" s="189">
        <v>48.08</v>
      </c>
      <c r="E4221" s="189">
        <v>19.23</v>
      </c>
      <c r="F4221" s="189">
        <v>28.85</v>
      </c>
      <c r="G4221" s="188" t="s">
        <v>1239</v>
      </c>
      <c r="H4221" s="188"/>
      <c r="I4221" s="187" t="s">
        <v>1240</v>
      </c>
      <c r="J4221" s="191"/>
      <c r="K4221" s="191"/>
      <c r="L4221" s="191"/>
      <c r="M4221" s="191"/>
    </row>
    <row r="4222" spans="1:13" ht="153" x14ac:dyDescent="0.2">
      <c r="A4222" s="187" t="s">
        <v>1241</v>
      </c>
      <c r="B4222" s="187" t="s">
        <v>1242</v>
      </c>
      <c r="C4222" s="186" t="s">
        <v>276</v>
      </c>
      <c r="D4222" s="189">
        <v>61.44</v>
      </c>
      <c r="E4222" s="189">
        <v>36.86</v>
      </c>
      <c r="F4222" s="189">
        <v>24.58</v>
      </c>
      <c r="G4222" s="188" t="s">
        <v>1243</v>
      </c>
      <c r="H4222" s="188"/>
      <c r="I4222" s="187" t="s">
        <v>1244</v>
      </c>
      <c r="J4222" s="191"/>
      <c r="K4222" s="191"/>
      <c r="L4222" s="191"/>
      <c r="M4222" s="191"/>
    </row>
    <row r="4223" spans="1:13" ht="38.25" x14ac:dyDescent="0.2">
      <c r="A4223" s="187" t="s">
        <v>1245</v>
      </c>
      <c r="B4223" s="187" t="s">
        <v>1246</v>
      </c>
      <c r="C4223" s="186" t="s">
        <v>276</v>
      </c>
      <c r="D4223" s="189">
        <v>10.71</v>
      </c>
      <c r="E4223" s="189">
        <v>2.68</v>
      </c>
      <c r="F4223" s="189">
        <v>8.0299999999999994</v>
      </c>
      <c r="G4223" s="188" t="s">
        <v>1247</v>
      </c>
      <c r="H4223" s="188"/>
      <c r="I4223" s="187" t="s">
        <v>1248</v>
      </c>
      <c r="J4223" s="191"/>
      <c r="K4223" s="191"/>
      <c r="L4223" s="191"/>
      <c r="M4223" s="191"/>
    </row>
    <row r="4224" spans="1:13" ht="51" x14ac:dyDescent="0.2">
      <c r="A4224" s="187" t="s">
        <v>1249</v>
      </c>
      <c r="B4224" s="187" t="s">
        <v>1250</v>
      </c>
      <c r="C4224" s="186" t="s">
        <v>276</v>
      </c>
      <c r="D4224" s="189">
        <v>41.25</v>
      </c>
      <c r="E4224" s="189">
        <v>8.25</v>
      </c>
      <c r="F4224" s="189">
        <v>33</v>
      </c>
      <c r="G4224" s="188" t="s">
        <v>1251</v>
      </c>
      <c r="H4224" s="188"/>
      <c r="I4224" s="187" t="s">
        <v>1252</v>
      </c>
      <c r="J4224" s="191"/>
      <c r="K4224" s="191"/>
      <c r="L4224" s="191"/>
      <c r="M4224" s="191"/>
    </row>
    <row r="4225" spans="1:13" x14ac:dyDescent="0.2">
      <c r="A4225" s="194" t="s">
        <v>1253</v>
      </c>
      <c r="B4225" s="194" t="s">
        <v>1254</v>
      </c>
      <c r="C4225" s="194"/>
      <c r="D4225" s="193"/>
      <c r="E4225" s="193"/>
      <c r="F4225" s="189"/>
      <c r="G4225" s="192"/>
      <c r="H4225" s="192"/>
      <c r="I4225" s="194" t="s">
        <v>1255</v>
      </c>
      <c r="J4225" s="191"/>
      <c r="K4225" s="191"/>
      <c r="L4225" s="191"/>
      <c r="M4225" s="191"/>
    </row>
    <row r="4226" spans="1:13" ht="51" x14ac:dyDescent="0.2">
      <c r="A4226" s="187" t="s">
        <v>1256</v>
      </c>
      <c r="B4226" s="187" t="s">
        <v>1257</v>
      </c>
      <c r="C4226" s="186" t="s">
        <v>276</v>
      </c>
      <c r="D4226" s="189">
        <v>74.8</v>
      </c>
      <c r="E4226" s="189">
        <v>29.92</v>
      </c>
      <c r="F4226" s="189">
        <v>44.88</v>
      </c>
      <c r="G4226" s="188" t="s">
        <v>1258</v>
      </c>
      <c r="H4226" s="188"/>
      <c r="I4226" s="187" t="s">
        <v>1259</v>
      </c>
      <c r="J4226" s="191"/>
      <c r="K4226" s="191"/>
      <c r="L4226" s="191"/>
      <c r="M4226" s="191"/>
    </row>
    <row r="4227" spans="1:13" ht="51" x14ac:dyDescent="0.2">
      <c r="A4227" s="187" t="s">
        <v>1260</v>
      </c>
      <c r="B4227" s="187" t="s">
        <v>1261</v>
      </c>
      <c r="C4227" s="186" t="s">
        <v>276</v>
      </c>
      <c r="D4227" s="189">
        <v>40.07</v>
      </c>
      <c r="E4227" s="189">
        <v>24.04</v>
      </c>
      <c r="F4227" s="189">
        <v>16.03</v>
      </c>
      <c r="G4227" s="188" t="s">
        <v>1262</v>
      </c>
      <c r="H4227" s="188"/>
      <c r="I4227" s="187" t="s">
        <v>1263</v>
      </c>
      <c r="J4227" s="191"/>
      <c r="K4227" s="191"/>
      <c r="L4227" s="191"/>
      <c r="M4227" s="191"/>
    </row>
    <row r="4228" spans="1:13" ht="63.75" x14ac:dyDescent="0.2">
      <c r="A4228" s="187" t="s">
        <v>1264</v>
      </c>
      <c r="B4228" s="187" t="s">
        <v>1265</v>
      </c>
      <c r="C4228" s="186" t="s">
        <v>276</v>
      </c>
      <c r="D4228" s="189">
        <v>20.84</v>
      </c>
      <c r="E4228" s="189">
        <v>8.34</v>
      </c>
      <c r="F4228" s="189">
        <v>12.5</v>
      </c>
      <c r="G4228" s="188" t="s">
        <v>1266</v>
      </c>
      <c r="H4228" s="188"/>
      <c r="I4228" s="187" t="s">
        <v>1267</v>
      </c>
      <c r="J4228" s="191"/>
      <c r="K4228" s="191"/>
      <c r="L4228" s="191"/>
      <c r="M4228" s="191"/>
    </row>
    <row r="4229" spans="1:13" ht="76.5" x14ac:dyDescent="0.2">
      <c r="A4229" s="187" t="s">
        <v>1268</v>
      </c>
      <c r="B4229" s="187" t="s">
        <v>1269</v>
      </c>
      <c r="C4229" s="186" t="s">
        <v>276</v>
      </c>
      <c r="D4229" s="189">
        <v>22.66</v>
      </c>
      <c r="E4229" s="189">
        <v>13.58</v>
      </c>
      <c r="F4229" s="189">
        <v>9.08</v>
      </c>
      <c r="G4229" s="188" t="s">
        <v>1270</v>
      </c>
      <c r="H4229" s="188"/>
      <c r="I4229" s="187" t="s">
        <v>1271</v>
      </c>
      <c r="J4229" s="191"/>
      <c r="K4229" s="191"/>
      <c r="L4229" s="191"/>
      <c r="M4229" s="191"/>
    </row>
    <row r="4230" spans="1:13" ht="76.5" x14ac:dyDescent="0.2">
      <c r="A4230" s="187" t="s">
        <v>1272</v>
      </c>
      <c r="B4230" s="187" t="s">
        <v>1273</v>
      </c>
      <c r="C4230" s="186" t="s">
        <v>276</v>
      </c>
      <c r="D4230" s="189">
        <v>15.31</v>
      </c>
      <c r="E4230" s="189">
        <v>8.9</v>
      </c>
      <c r="F4230" s="189">
        <v>6.41</v>
      </c>
      <c r="G4230" s="188" t="s">
        <v>1274</v>
      </c>
      <c r="H4230" s="188"/>
      <c r="I4230" s="187" t="s">
        <v>1275</v>
      </c>
      <c r="J4230" s="191"/>
      <c r="K4230" s="191"/>
      <c r="L4230" s="191"/>
      <c r="M4230" s="191"/>
    </row>
    <row r="4231" spans="1:13" ht="89.25" x14ac:dyDescent="0.2">
      <c r="A4231" s="187" t="s">
        <v>1276</v>
      </c>
      <c r="B4231" s="187" t="s">
        <v>1277</v>
      </c>
      <c r="C4231" s="186" t="s">
        <v>276</v>
      </c>
      <c r="D4231" s="189">
        <v>46.4</v>
      </c>
      <c r="E4231" s="189">
        <v>22.36</v>
      </c>
      <c r="F4231" s="189">
        <v>24.04</v>
      </c>
      <c r="G4231" s="188" t="s">
        <v>1278</v>
      </c>
      <c r="H4231" s="188"/>
      <c r="I4231" s="187" t="s">
        <v>1279</v>
      </c>
      <c r="J4231" s="191"/>
      <c r="K4231" s="191"/>
      <c r="L4231" s="191"/>
      <c r="M4231" s="191"/>
    </row>
    <row r="4232" spans="1:13" ht="63.75" x14ac:dyDescent="0.2">
      <c r="A4232" s="187" t="s">
        <v>1280</v>
      </c>
      <c r="B4232" s="187" t="s">
        <v>1281</v>
      </c>
      <c r="C4232" s="186" t="s">
        <v>276</v>
      </c>
      <c r="D4232" s="189">
        <v>9.6199999999999992</v>
      </c>
      <c r="E4232" s="189">
        <v>3.85</v>
      </c>
      <c r="F4232" s="189">
        <v>5.77</v>
      </c>
      <c r="G4232" s="188" t="s">
        <v>1282</v>
      </c>
      <c r="H4232" s="188"/>
      <c r="I4232" s="187" t="s">
        <v>1283</v>
      </c>
      <c r="J4232" s="191"/>
      <c r="K4232" s="191"/>
      <c r="L4232" s="191"/>
      <c r="M4232" s="191"/>
    </row>
    <row r="4233" spans="1:13" ht="76.5" x14ac:dyDescent="0.2">
      <c r="A4233" s="187" t="s">
        <v>1284</v>
      </c>
      <c r="B4233" s="187" t="s">
        <v>1285</v>
      </c>
      <c r="C4233" s="186" t="s">
        <v>276</v>
      </c>
      <c r="D4233" s="189">
        <v>22.43</v>
      </c>
      <c r="E4233" s="189">
        <v>8.9700000000000006</v>
      </c>
      <c r="F4233" s="189">
        <v>13.46</v>
      </c>
      <c r="G4233" s="188" t="s">
        <v>1286</v>
      </c>
      <c r="H4233" s="188"/>
      <c r="I4233" s="187" t="s">
        <v>1287</v>
      </c>
      <c r="J4233" s="191"/>
      <c r="K4233" s="191"/>
      <c r="L4233" s="191"/>
      <c r="M4233" s="191"/>
    </row>
    <row r="4234" spans="1:13" ht="25.5" x14ac:dyDescent="0.2">
      <c r="A4234" s="187" t="s">
        <v>1288</v>
      </c>
      <c r="B4234" s="187" t="s">
        <v>1289</v>
      </c>
      <c r="C4234" s="186" t="s">
        <v>276</v>
      </c>
      <c r="D4234" s="189">
        <v>12.82</v>
      </c>
      <c r="E4234" s="189">
        <v>7.69</v>
      </c>
      <c r="F4234" s="189">
        <v>5.13</v>
      </c>
      <c r="G4234" s="188" t="s">
        <v>1290</v>
      </c>
      <c r="H4234" s="188"/>
      <c r="I4234" s="187" t="s">
        <v>1291</v>
      </c>
      <c r="J4234" s="191"/>
      <c r="K4234" s="191"/>
      <c r="L4234" s="191"/>
      <c r="M4234" s="191"/>
    </row>
    <row r="4235" spans="1:13" ht="25.5" x14ac:dyDescent="0.2">
      <c r="A4235" s="194" t="s">
        <v>1292</v>
      </c>
      <c r="B4235" s="194" t="s">
        <v>1293</v>
      </c>
      <c r="C4235" s="194"/>
      <c r="D4235" s="193"/>
      <c r="E4235" s="193"/>
      <c r="F4235" s="189"/>
      <c r="G4235" s="192"/>
      <c r="H4235" s="192"/>
      <c r="I4235" s="194" t="s">
        <v>1294</v>
      </c>
      <c r="J4235" s="191"/>
      <c r="K4235" s="191"/>
      <c r="L4235" s="191"/>
      <c r="M4235" s="191"/>
    </row>
    <row r="4236" spans="1:13" ht="51" x14ac:dyDescent="0.2">
      <c r="A4236" s="187" t="s">
        <v>1295</v>
      </c>
      <c r="B4236" s="187" t="s">
        <v>1296</v>
      </c>
      <c r="C4236" s="186" t="s">
        <v>276</v>
      </c>
      <c r="D4236" s="189">
        <v>5.87</v>
      </c>
      <c r="E4236" s="189">
        <v>0.57999999999999996</v>
      </c>
      <c r="F4236" s="189">
        <v>5.29</v>
      </c>
      <c r="G4236" s="188" t="s">
        <v>1297</v>
      </c>
      <c r="H4236" s="188"/>
      <c r="I4236" s="187" t="s">
        <v>1298</v>
      </c>
      <c r="J4236" s="191"/>
      <c r="K4236" s="191"/>
      <c r="L4236" s="191"/>
      <c r="M4236" s="191"/>
    </row>
    <row r="4237" spans="1:13" ht="51" x14ac:dyDescent="0.2">
      <c r="A4237" s="187" t="s">
        <v>1299</v>
      </c>
      <c r="B4237" s="187" t="s">
        <v>1300</v>
      </c>
      <c r="C4237" s="186" t="s">
        <v>276</v>
      </c>
      <c r="D4237" s="189">
        <v>1.6</v>
      </c>
      <c r="E4237" s="189">
        <v>0.16</v>
      </c>
      <c r="F4237" s="189">
        <v>1.44</v>
      </c>
      <c r="G4237" s="188" t="s">
        <v>1301</v>
      </c>
      <c r="H4237" s="188"/>
      <c r="I4237" s="187" t="s">
        <v>1302</v>
      </c>
      <c r="J4237" s="191"/>
      <c r="K4237" s="191"/>
      <c r="L4237" s="191"/>
      <c r="M4237" s="191"/>
    </row>
    <row r="4238" spans="1:13" ht="25.5" x14ac:dyDescent="0.2">
      <c r="A4238" s="187" t="s">
        <v>1303</v>
      </c>
      <c r="B4238" s="187" t="s">
        <v>1304</v>
      </c>
      <c r="C4238" s="186" t="s">
        <v>276</v>
      </c>
      <c r="D4238" s="189">
        <v>7.16</v>
      </c>
      <c r="E4238" s="189">
        <v>5.01</v>
      </c>
      <c r="F4238" s="189">
        <v>2.15</v>
      </c>
      <c r="G4238" s="188" t="s">
        <v>1305</v>
      </c>
      <c r="H4238" s="188"/>
      <c r="I4238" s="187" t="s">
        <v>1306</v>
      </c>
      <c r="J4238" s="191"/>
      <c r="K4238" s="191"/>
      <c r="L4238" s="191"/>
      <c r="M4238" s="191"/>
    </row>
    <row r="4239" spans="1:13" ht="25.5" x14ac:dyDescent="0.2">
      <c r="A4239" s="187" t="s">
        <v>1307</v>
      </c>
      <c r="B4239" s="187" t="s">
        <v>1308</v>
      </c>
      <c r="C4239" s="186" t="s">
        <v>276</v>
      </c>
      <c r="D4239" s="189">
        <v>23.76</v>
      </c>
      <c r="E4239" s="189">
        <v>16.63</v>
      </c>
      <c r="F4239" s="189">
        <v>7.13</v>
      </c>
      <c r="G4239" s="188" t="s">
        <v>1309</v>
      </c>
      <c r="H4239" s="188"/>
      <c r="I4239" s="187" t="s">
        <v>1310</v>
      </c>
      <c r="J4239" s="191"/>
      <c r="K4239" s="191"/>
      <c r="L4239" s="191"/>
      <c r="M4239" s="191"/>
    </row>
    <row r="4240" spans="1:13" ht="25.5" x14ac:dyDescent="0.2">
      <c r="A4240" s="194" t="s">
        <v>1311</v>
      </c>
      <c r="B4240" s="194" t="s">
        <v>1312</v>
      </c>
      <c r="C4240" s="194"/>
      <c r="D4240" s="193"/>
      <c r="E4240" s="193"/>
      <c r="F4240" s="189"/>
      <c r="G4240" s="192"/>
      <c r="H4240" s="192"/>
      <c r="I4240" s="194" t="s">
        <v>1313</v>
      </c>
      <c r="J4240" s="191"/>
      <c r="K4240" s="191"/>
      <c r="L4240" s="191"/>
      <c r="M4240" s="191"/>
    </row>
    <row r="4241" spans="1:13" ht="76.5" x14ac:dyDescent="0.2">
      <c r="A4241" s="187" t="s">
        <v>1314</v>
      </c>
      <c r="B4241" s="187" t="s">
        <v>1315</v>
      </c>
      <c r="C4241" s="186" t="s">
        <v>212</v>
      </c>
      <c r="D4241" s="189">
        <v>3224.1</v>
      </c>
      <c r="E4241" s="189">
        <v>2492.1999999999998</v>
      </c>
      <c r="F4241" s="189">
        <v>731.9</v>
      </c>
      <c r="G4241" s="188" t="s">
        <v>1316</v>
      </c>
      <c r="H4241" s="188"/>
      <c r="I4241" s="187" t="s">
        <v>1317</v>
      </c>
      <c r="J4241" s="191"/>
      <c r="K4241" s="191"/>
      <c r="L4241" s="191"/>
      <c r="M4241" s="191"/>
    </row>
    <row r="4242" spans="1:13" ht="76.5" x14ac:dyDescent="0.2">
      <c r="A4242" s="187" t="s">
        <v>1318</v>
      </c>
      <c r="B4242" s="187" t="s">
        <v>1319</v>
      </c>
      <c r="C4242" s="186" t="s">
        <v>212</v>
      </c>
      <c r="D4242" s="189">
        <v>762.76</v>
      </c>
      <c r="E4242" s="189">
        <v>495.65</v>
      </c>
      <c r="F4242" s="189">
        <v>267.11</v>
      </c>
      <c r="G4242" s="188" t="s">
        <v>1320</v>
      </c>
      <c r="H4242" s="188"/>
      <c r="I4242" s="187" t="s">
        <v>1321</v>
      </c>
      <c r="J4242" s="191"/>
      <c r="K4242" s="191"/>
      <c r="L4242" s="191"/>
      <c r="M4242" s="191"/>
    </row>
    <row r="4243" spans="1:13" ht="76.5" x14ac:dyDescent="0.2">
      <c r="A4243" s="187" t="s">
        <v>1322</v>
      </c>
      <c r="B4243" s="187" t="s">
        <v>1323</v>
      </c>
      <c r="C4243" s="186" t="s">
        <v>641</v>
      </c>
      <c r="D4243" s="189">
        <v>83.88</v>
      </c>
      <c r="E4243" s="189">
        <v>74.260000000000005</v>
      </c>
      <c r="F4243" s="189">
        <v>9.6199999999999992</v>
      </c>
      <c r="G4243" s="188" t="s">
        <v>1324</v>
      </c>
      <c r="H4243" s="188"/>
      <c r="I4243" s="187" t="s">
        <v>1325</v>
      </c>
      <c r="J4243" s="191"/>
      <c r="K4243" s="191"/>
      <c r="L4243" s="191"/>
      <c r="M4243" s="191"/>
    </row>
    <row r="4244" spans="1:13" ht="140.25" x14ac:dyDescent="0.2">
      <c r="A4244" s="187" t="s">
        <v>1326</v>
      </c>
      <c r="B4244" s="187" t="s">
        <v>1327</v>
      </c>
      <c r="C4244" s="186" t="s">
        <v>212</v>
      </c>
      <c r="D4244" s="189">
        <v>188.94</v>
      </c>
      <c r="E4244" s="189">
        <v>22.8</v>
      </c>
      <c r="F4244" s="189">
        <v>166.14</v>
      </c>
      <c r="G4244" s="188" t="s">
        <v>1328</v>
      </c>
      <c r="H4244" s="188"/>
      <c r="I4244" s="187" t="s">
        <v>1329</v>
      </c>
      <c r="J4244" s="191"/>
      <c r="K4244" s="191"/>
      <c r="L4244" s="191"/>
      <c r="M4244" s="191"/>
    </row>
    <row r="4245" spans="1:13" ht="89.25" x14ac:dyDescent="0.2">
      <c r="A4245" s="187" t="s">
        <v>1330</v>
      </c>
      <c r="B4245" s="187" t="s">
        <v>1331</v>
      </c>
      <c r="C4245" s="186" t="s">
        <v>212</v>
      </c>
      <c r="D4245" s="189">
        <v>113.26</v>
      </c>
      <c r="E4245" s="189">
        <v>86.55</v>
      </c>
      <c r="F4245" s="189">
        <v>26.71</v>
      </c>
      <c r="G4245" s="188" t="s">
        <v>1332</v>
      </c>
      <c r="H4245" s="188"/>
      <c r="I4245" s="187" t="s">
        <v>1333</v>
      </c>
      <c r="J4245" s="191"/>
      <c r="K4245" s="191"/>
      <c r="L4245" s="191"/>
      <c r="M4245" s="191"/>
    </row>
    <row r="4246" spans="1:13" ht="63.75" x14ac:dyDescent="0.2">
      <c r="A4246" s="187" t="s">
        <v>1334</v>
      </c>
      <c r="B4246" s="187" t="s">
        <v>1335</v>
      </c>
      <c r="C4246" s="186" t="s">
        <v>212</v>
      </c>
      <c r="D4246" s="189">
        <v>168.28</v>
      </c>
      <c r="E4246" s="189">
        <v>141.57</v>
      </c>
      <c r="F4246" s="189">
        <v>26.71</v>
      </c>
      <c r="G4246" s="188" t="s">
        <v>1336</v>
      </c>
      <c r="H4246" s="188"/>
      <c r="I4246" s="187" t="s">
        <v>1337</v>
      </c>
      <c r="J4246" s="191"/>
      <c r="K4246" s="191"/>
      <c r="L4246" s="191"/>
      <c r="M4246" s="191"/>
    </row>
    <row r="4247" spans="1:13" ht="63.75" x14ac:dyDescent="0.2">
      <c r="A4247" s="187" t="s">
        <v>1338</v>
      </c>
      <c r="B4247" s="187" t="s">
        <v>1339</v>
      </c>
      <c r="C4247" s="186" t="s">
        <v>212</v>
      </c>
      <c r="D4247" s="189">
        <v>267.11</v>
      </c>
      <c r="E4247" s="189">
        <v>240.4</v>
      </c>
      <c r="F4247" s="189">
        <v>26.71</v>
      </c>
      <c r="G4247" s="188" t="s">
        <v>1340</v>
      </c>
      <c r="H4247" s="188"/>
      <c r="I4247" s="187" t="s">
        <v>1341</v>
      </c>
      <c r="J4247" s="191"/>
      <c r="K4247" s="191"/>
      <c r="L4247" s="191"/>
      <c r="M4247" s="191"/>
    </row>
    <row r="4248" spans="1:13" ht="76.5" x14ac:dyDescent="0.2">
      <c r="A4248" s="187" t="s">
        <v>1342</v>
      </c>
      <c r="B4248" s="187" t="s">
        <v>1343</v>
      </c>
      <c r="C4248" s="186" t="s">
        <v>212</v>
      </c>
      <c r="D4248" s="189">
        <v>80.14</v>
      </c>
      <c r="E4248" s="189">
        <v>69.45</v>
      </c>
      <c r="F4248" s="189">
        <v>10.69</v>
      </c>
      <c r="G4248" s="188" t="s">
        <v>1344</v>
      </c>
      <c r="H4248" s="188"/>
      <c r="I4248" s="187" t="s">
        <v>1345</v>
      </c>
      <c r="J4248" s="191"/>
      <c r="K4248" s="191"/>
      <c r="L4248" s="191"/>
      <c r="M4248" s="191"/>
    </row>
    <row r="4249" spans="1:13" ht="51" x14ac:dyDescent="0.2">
      <c r="A4249" s="187" t="s">
        <v>1346</v>
      </c>
      <c r="B4249" s="187" t="s">
        <v>1347</v>
      </c>
      <c r="C4249" s="186" t="s">
        <v>212</v>
      </c>
      <c r="D4249" s="189">
        <v>122.87</v>
      </c>
      <c r="E4249" s="189">
        <v>98.83</v>
      </c>
      <c r="F4249" s="189">
        <v>24.04</v>
      </c>
      <c r="G4249" s="188" t="s">
        <v>1348</v>
      </c>
      <c r="H4249" s="188"/>
      <c r="I4249" s="187" t="s">
        <v>1349</v>
      </c>
      <c r="J4249" s="191"/>
      <c r="K4249" s="191"/>
      <c r="L4249" s="191"/>
      <c r="M4249" s="191"/>
    </row>
    <row r="4250" spans="1:13" ht="38.25" x14ac:dyDescent="0.2">
      <c r="A4250" s="187" t="s">
        <v>1350</v>
      </c>
      <c r="B4250" s="187" t="s">
        <v>1351</v>
      </c>
      <c r="C4250" s="186" t="s">
        <v>212</v>
      </c>
      <c r="D4250" s="189">
        <v>227.37</v>
      </c>
      <c r="E4250" s="189">
        <v>152.58000000000001</v>
      </c>
      <c r="F4250" s="189">
        <v>74.790000000000006</v>
      </c>
      <c r="G4250" s="188" t="s">
        <v>1352</v>
      </c>
      <c r="H4250" s="188"/>
      <c r="I4250" s="187" t="s">
        <v>1353</v>
      </c>
      <c r="J4250" s="191"/>
      <c r="K4250" s="191"/>
      <c r="L4250" s="191"/>
      <c r="M4250" s="191"/>
    </row>
    <row r="4251" spans="1:13" ht="38.25" x14ac:dyDescent="0.2">
      <c r="A4251" s="187" t="s">
        <v>1354</v>
      </c>
      <c r="B4251" s="187" t="s">
        <v>1355</v>
      </c>
      <c r="C4251" s="186" t="s">
        <v>212</v>
      </c>
      <c r="D4251" s="189">
        <v>367.66</v>
      </c>
      <c r="E4251" s="189">
        <v>260.81</v>
      </c>
      <c r="F4251" s="189">
        <v>106.85</v>
      </c>
      <c r="G4251" s="188" t="s">
        <v>1356</v>
      </c>
      <c r="H4251" s="188"/>
      <c r="I4251" s="187" t="s">
        <v>1357</v>
      </c>
      <c r="J4251" s="191"/>
      <c r="K4251" s="191"/>
      <c r="L4251" s="191"/>
      <c r="M4251" s="191"/>
    </row>
    <row r="4252" spans="1:13" ht="25.5" x14ac:dyDescent="0.2">
      <c r="A4252" s="187" t="s">
        <v>1358</v>
      </c>
      <c r="B4252" s="187" t="s">
        <v>1359</v>
      </c>
      <c r="C4252" s="186" t="s">
        <v>212</v>
      </c>
      <c r="D4252" s="189">
        <v>619.51</v>
      </c>
      <c r="E4252" s="189">
        <v>512.66</v>
      </c>
      <c r="F4252" s="189">
        <v>106.85</v>
      </c>
      <c r="G4252" s="188" t="s">
        <v>1360</v>
      </c>
      <c r="H4252" s="188"/>
      <c r="I4252" s="187" t="s">
        <v>1361</v>
      </c>
      <c r="J4252" s="191"/>
      <c r="K4252" s="191"/>
      <c r="L4252" s="191"/>
      <c r="M4252" s="191"/>
    </row>
    <row r="4253" spans="1:13" ht="165.75" x14ac:dyDescent="0.2">
      <c r="A4253" s="187" t="s">
        <v>1362</v>
      </c>
      <c r="B4253" s="187" t="s">
        <v>1363</v>
      </c>
      <c r="C4253" s="186" t="s">
        <v>212</v>
      </c>
      <c r="D4253" s="359">
        <v>5047.29</v>
      </c>
      <c r="E4253" s="359">
        <v>3385.7</v>
      </c>
      <c r="F4253" s="359">
        <v>1661.59</v>
      </c>
      <c r="G4253" s="188" t="s">
        <v>1364</v>
      </c>
      <c r="H4253" s="188"/>
      <c r="I4253" s="187" t="s">
        <v>1365</v>
      </c>
      <c r="J4253" s="191"/>
      <c r="K4253" s="191"/>
      <c r="L4253" s="191"/>
      <c r="M4253" s="191"/>
    </row>
    <row r="4254" spans="1:13" ht="204" x14ac:dyDescent="0.2">
      <c r="A4254" s="187" t="s">
        <v>1366</v>
      </c>
      <c r="B4254" s="187" t="s">
        <v>1367</v>
      </c>
      <c r="C4254" s="186" t="s">
        <v>212</v>
      </c>
      <c r="D4254" s="189">
        <v>1695.8</v>
      </c>
      <c r="E4254" s="189">
        <v>393.61</v>
      </c>
      <c r="F4254" s="189">
        <v>1302.19</v>
      </c>
      <c r="G4254" s="188" t="s">
        <v>1368</v>
      </c>
      <c r="H4254" s="188"/>
      <c r="I4254" s="187" t="s">
        <v>1369</v>
      </c>
      <c r="J4254" s="191"/>
      <c r="K4254" s="191"/>
      <c r="L4254" s="191"/>
      <c r="M4254" s="191"/>
    </row>
    <row r="4255" spans="1:13" ht="76.5" x14ac:dyDescent="0.2">
      <c r="A4255" s="187" t="s">
        <v>1370</v>
      </c>
      <c r="B4255" s="187" t="s">
        <v>1371</v>
      </c>
      <c r="C4255" s="186" t="s">
        <v>641</v>
      </c>
      <c r="D4255" s="189">
        <v>37.47</v>
      </c>
      <c r="E4255" s="189">
        <v>26.85</v>
      </c>
      <c r="F4255" s="189">
        <v>10.62</v>
      </c>
      <c r="G4255" s="188" t="s">
        <v>1372</v>
      </c>
      <c r="H4255" s="188"/>
      <c r="I4255" s="187" t="s">
        <v>1373</v>
      </c>
      <c r="J4255" s="191"/>
      <c r="K4255" s="191"/>
      <c r="L4255" s="191"/>
      <c r="M4255" s="191"/>
    </row>
    <row r="4256" spans="1:13" ht="25.5" x14ac:dyDescent="0.2">
      <c r="A4256" s="194" t="s">
        <v>1374</v>
      </c>
      <c r="B4256" s="194" t="s">
        <v>1375</v>
      </c>
      <c r="C4256" s="194"/>
      <c r="D4256" s="193"/>
      <c r="E4256" s="193"/>
      <c r="F4256" s="189"/>
      <c r="G4256" s="192"/>
      <c r="H4256" s="192"/>
      <c r="I4256" s="194" t="s">
        <v>1376</v>
      </c>
      <c r="J4256" s="191"/>
      <c r="K4256" s="191"/>
      <c r="L4256" s="191"/>
      <c r="M4256" s="191"/>
    </row>
    <row r="4257" spans="1:13" ht="38.25" x14ac:dyDescent="0.2">
      <c r="A4257" s="187" t="s">
        <v>1377</v>
      </c>
      <c r="B4257" s="187" t="s">
        <v>1378</v>
      </c>
      <c r="C4257" s="186" t="s">
        <v>212</v>
      </c>
      <c r="D4257" s="189">
        <v>80.14</v>
      </c>
      <c r="E4257" s="189">
        <v>58.77</v>
      </c>
      <c r="F4257" s="189">
        <v>21.37</v>
      </c>
      <c r="G4257" s="188" t="s">
        <v>1379</v>
      </c>
      <c r="H4257" s="188"/>
      <c r="I4257" s="187" t="s">
        <v>1380</v>
      </c>
      <c r="J4257" s="191"/>
      <c r="K4257" s="191"/>
      <c r="L4257" s="191"/>
      <c r="M4257" s="191"/>
    </row>
    <row r="4258" spans="1:13" ht="76.5" x14ac:dyDescent="0.2">
      <c r="A4258" s="187" t="s">
        <v>1381</v>
      </c>
      <c r="B4258" s="187" t="s">
        <v>1382</v>
      </c>
      <c r="C4258" s="186" t="s">
        <v>641</v>
      </c>
      <c r="D4258" s="189">
        <v>82.8</v>
      </c>
      <c r="E4258" s="189">
        <v>45.41</v>
      </c>
      <c r="F4258" s="189">
        <v>37.39</v>
      </c>
      <c r="G4258" s="188" t="s">
        <v>1383</v>
      </c>
      <c r="H4258" s="188"/>
      <c r="I4258" s="187" t="s">
        <v>1384</v>
      </c>
      <c r="J4258" s="191"/>
      <c r="K4258" s="191"/>
      <c r="L4258" s="191"/>
      <c r="M4258" s="191"/>
    </row>
    <row r="4259" spans="1:13" ht="76.5" x14ac:dyDescent="0.2">
      <c r="A4259" s="187" t="s">
        <v>1385</v>
      </c>
      <c r="B4259" s="187" t="s">
        <v>1386</v>
      </c>
      <c r="C4259" s="186" t="s">
        <v>212</v>
      </c>
      <c r="D4259" s="189">
        <v>18.7</v>
      </c>
      <c r="E4259" s="189">
        <v>7.48</v>
      </c>
      <c r="F4259" s="189">
        <v>11.22</v>
      </c>
      <c r="G4259" s="188" t="s">
        <v>1387</v>
      </c>
      <c r="H4259" s="188"/>
      <c r="I4259" s="187" t="s">
        <v>1388</v>
      </c>
      <c r="J4259" s="191"/>
      <c r="K4259" s="191"/>
      <c r="L4259" s="191"/>
      <c r="M4259" s="191"/>
    </row>
    <row r="4260" spans="1:13" ht="25.5" x14ac:dyDescent="0.2">
      <c r="A4260" s="187" t="s">
        <v>1389</v>
      </c>
      <c r="B4260" s="187" t="s">
        <v>1390</v>
      </c>
      <c r="C4260" s="186" t="s">
        <v>212</v>
      </c>
      <c r="D4260" s="189">
        <v>36.33</v>
      </c>
      <c r="E4260" s="189">
        <v>14.53</v>
      </c>
      <c r="F4260" s="189">
        <v>21.8</v>
      </c>
      <c r="G4260" s="188" t="s">
        <v>1391</v>
      </c>
      <c r="H4260" s="188"/>
      <c r="I4260" s="187" t="s">
        <v>1392</v>
      </c>
      <c r="J4260" s="191"/>
      <c r="K4260" s="191"/>
      <c r="L4260" s="191"/>
      <c r="M4260" s="191"/>
    </row>
    <row r="4261" spans="1:13" ht="89.25" x14ac:dyDescent="0.2">
      <c r="A4261" s="187" t="s">
        <v>1393</v>
      </c>
      <c r="B4261" s="187" t="s">
        <v>1394</v>
      </c>
      <c r="C4261" s="186" t="s">
        <v>276</v>
      </c>
      <c r="D4261" s="189">
        <v>261.77</v>
      </c>
      <c r="E4261" s="189">
        <v>157.06</v>
      </c>
      <c r="F4261" s="189">
        <v>104.71</v>
      </c>
      <c r="G4261" s="188" t="s">
        <v>1395</v>
      </c>
      <c r="H4261" s="188"/>
      <c r="I4261" s="187" t="s">
        <v>1396</v>
      </c>
      <c r="J4261" s="191"/>
      <c r="K4261" s="191"/>
      <c r="L4261" s="191"/>
      <c r="M4261" s="191"/>
    </row>
    <row r="4262" spans="1:13" ht="89.25" x14ac:dyDescent="0.2">
      <c r="A4262" s="187" t="s">
        <v>1397</v>
      </c>
      <c r="B4262" s="187" t="s">
        <v>1398</v>
      </c>
      <c r="C4262" s="186" t="s">
        <v>276</v>
      </c>
      <c r="D4262" s="189">
        <v>183.25</v>
      </c>
      <c r="E4262" s="189">
        <v>110.59</v>
      </c>
      <c r="F4262" s="189">
        <v>72.66</v>
      </c>
      <c r="G4262" s="188" t="s">
        <v>1399</v>
      </c>
      <c r="H4262" s="188"/>
      <c r="I4262" s="187" t="s">
        <v>1400</v>
      </c>
      <c r="J4262" s="191"/>
      <c r="K4262" s="191"/>
      <c r="L4262" s="191"/>
      <c r="M4262" s="191"/>
    </row>
    <row r="4263" spans="1:13" ht="242.25" x14ac:dyDescent="0.2">
      <c r="A4263" s="187" t="s">
        <v>1401</v>
      </c>
      <c r="B4263" s="187" t="s">
        <v>1402</v>
      </c>
      <c r="C4263" s="186" t="s">
        <v>276</v>
      </c>
      <c r="D4263" s="189">
        <v>238.8</v>
      </c>
      <c r="E4263" s="189">
        <v>143.28</v>
      </c>
      <c r="F4263" s="189">
        <v>95.52</v>
      </c>
      <c r="G4263" s="188" t="s">
        <v>1403</v>
      </c>
      <c r="H4263" s="188"/>
      <c r="I4263" s="187" t="s">
        <v>1404</v>
      </c>
      <c r="J4263" s="191"/>
      <c r="K4263" s="191"/>
      <c r="L4263" s="191"/>
      <c r="M4263" s="191"/>
    </row>
    <row r="4264" spans="1:13" ht="242.25" x14ac:dyDescent="0.2">
      <c r="A4264" s="187" t="s">
        <v>1405</v>
      </c>
      <c r="B4264" s="187" t="s">
        <v>1406</v>
      </c>
      <c r="C4264" s="186" t="s">
        <v>276</v>
      </c>
      <c r="D4264" s="189">
        <v>259.63</v>
      </c>
      <c r="E4264" s="189">
        <v>155.78</v>
      </c>
      <c r="F4264" s="189">
        <v>103.85</v>
      </c>
      <c r="G4264" s="188" t="s">
        <v>1407</v>
      </c>
      <c r="H4264" s="188"/>
      <c r="I4264" s="187" t="s">
        <v>1408</v>
      </c>
      <c r="J4264" s="191"/>
      <c r="K4264" s="191"/>
      <c r="L4264" s="191"/>
      <c r="M4264" s="191"/>
    </row>
    <row r="4265" spans="1:13" ht="267.75" x14ac:dyDescent="0.2">
      <c r="A4265" s="187" t="s">
        <v>1409</v>
      </c>
      <c r="B4265" s="187" t="s">
        <v>1410</v>
      </c>
      <c r="C4265" s="186" t="s">
        <v>276</v>
      </c>
      <c r="D4265" s="189">
        <v>235.92</v>
      </c>
      <c r="E4265" s="189">
        <v>141.68</v>
      </c>
      <c r="F4265" s="189">
        <v>94.24</v>
      </c>
      <c r="G4265" s="188" t="s">
        <v>1411</v>
      </c>
      <c r="H4265" s="188"/>
      <c r="I4265" s="187" t="s">
        <v>1412</v>
      </c>
      <c r="J4265" s="191"/>
      <c r="K4265" s="191"/>
      <c r="L4265" s="191"/>
      <c r="M4265" s="191"/>
    </row>
    <row r="4266" spans="1:13" ht="178.5" x14ac:dyDescent="0.2">
      <c r="A4266" s="187" t="s">
        <v>1413</v>
      </c>
      <c r="B4266" s="187" t="s">
        <v>1414</v>
      </c>
      <c r="C4266" s="186" t="s">
        <v>276</v>
      </c>
      <c r="D4266" s="189">
        <v>276.2</v>
      </c>
      <c r="E4266" s="189">
        <v>165.72</v>
      </c>
      <c r="F4266" s="189">
        <v>110.48</v>
      </c>
      <c r="G4266" s="188" t="s">
        <v>1415</v>
      </c>
      <c r="H4266" s="188"/>
      <c r="I4266" s="187" t="s">
        <v>1416</v>
      </c>
      <c r="J4266" s="191"/>
      <c r="K4266" s="191"/>
      <c r="L4266" s="191"/>
      <c r="M4266" s="191"/>
    </row>
    <row r="4267" spans="1:13" ht="204" x14ac:dyDescent="0.2">
      <c r="A4267" s="187" t="s">
        <v>1417</v>
      </c>
      <c r="B4267" s="187" t="s">
        <v>1418</v>
      </c>
      <c r="C4267" s="186" t="s">
        <v>276</v>
      </c>
      <c r="D4267" s="189">
        <v>245.75</v>
      </c>
      <c r="E4267" s="189">
        <v>147.44999999999999</v>
      </c>
      <c r="F4267" s="189">
        <v>98.3</v>
      </c>
      <c r="G4267" s="188" t="s">
        <v>1419</v>
      </c>
      <c r="H4267" s="188"/>
      <c r="I4267" s="187" t="s">
        <v>1420</v>
      </c>
      <c r="J4267" s="191"/>
      <c r="K4267" s="191"/>
      <c r="L4267" s="191"/>
      <c r="M4267" s="191"/>
    </row>
    <row r="4268" spans="1:13" ht="204" x14ac:dyDescent="0.2">
      <c r="A4268" s="187" t="s">
        <v>1421</v>
      </c>
      <c r="B4268" s="187" t="s">
        <v>1422</v>
      </c>
      <c r="C4268" s="186" t="s">
        <v>276</v>
      </c>
      <c r="D4268" s="189">
        <v>240.4</v>
      </c>
      <c r="E4268" s="189">
        <v>96.16</v>
      </c>
      <c r="F4268" s="189">
        <v>144.24</v>
      </c>
      <c r="G4268" s="188" t="s">
        <v>1423</v>
      </c>
      <c r="H4268" s="188"/>
      <c r="I4268" s="187" t="s">
        <v>1424</v>
      </c>
      <c r="J4268" s="191"/>
      <c r="K4268" s="191"/>
      <c r="L4268" s="191"/>
      <c r="M4268" s="191"/>
    </row>
    <row r="4269" spans="1:13" ht="76.5" x14ac:dyDescent="0.2">
      <c r="A4269" s="187" t="s">
        <v>1425</v>
      </c>
      <c r="B4269" s="187" t="s">
        <v>1426</v>
      </c>
      <c r="C4269" s="186" t="s">
        <v>276</v>
      </c>
      <c r="D4269" s="189">
        <v>21.37</v>
      </c>
      <c r="E4269" s="189">
        <v>12.82</v>
      </c>
      <c r="F4269" s="189">
        <v>8.5500000000000007</v>
      </c>
      <c r="G4269" s="188" t="s">
        <v>1427</v>
      </c>
      <c r="H4269" s="188"/>
      <c r="I4269" s="187" t="s">
        <v>1428</v>
      </c>
      <c r="J4269" s="191"/>
      <c r="K4269" s="191"/>
      <c r="L4269" s="191"/>
      <c r="M4269" s="191"/>
    </row>
    <row r="4270" spans="1:13" ht="51" x14ac:dyDescent="0.2">
      <c r="A4270" s="187" t="s">
        <v>1429</v>
      </c>
      <c r="B4270" s="187" t="s">
        <v>1430</v>
      </c>
      <c r="C4270" s="186" t="s">
        <v>276</v>
      </c>
      <c r="D4270" s="189">
        <v>186.98</v>
      </c>
      <c r="E4270" s="189">
        <v>112.19</v>
      </c>
      <c r="F4270" s="189">
        <v>74.790000000000006</v>
      </c>
      <c r="G4270" s="188" t="s">
        <v>1431</v>
      </c>
      <c r="H4270" s="188"/>
      <c r="I4270" s="187" t="s">
        <v>1432</v>
      </c>
      <c r="J4270" s="191"/>
      <c r="K4270" s="191"/>
      <c r="L4270" s="191"/>
      <c r="M4270" s="191"/>
    </row>
    <row r="4271" spans="1:13" ht="51" x14ac:dyDescent="0.2">
      <c r="A4271" s="187" t="s">
        <v>1433</v>
      </c>
      <c r="B4271" s="187" t="s">
        <v>1434</v>
      </c>
      <c r="C4271" s="186" t="s">
        <v>276</v>
      </c>
      <c r="D4271" s="189">
        <v>3.63</v>
      </c>
      <c r="E4271" s="189">
        <v>2.1800000000000002</v>
      </c>
      <c r="F4271" s="189">
        <v>1.45</v>
      </c>
      <c r="G4271" s="188" t="s">
        <v>1435</v>
      </c>
      <c r="H4271" s="188"/>
      <c r="I4271" s="187" t="s">
        <v>1436</v>
      </c>
      <c r="J4271" s="191"/>
      <c r="K4271" s="191"/>
      <c r="L4271" s="191"/>
      <c r="M4271" s="191"/>
    </row>
    <row r="4272" spans="1:13" ht="51" x14ac:dyDescent="0.2">
      <c r="A4272" s="187" t="s">
        <v>1437</v>
      </c>
      <c r="B4272" s="187" t="s">
        <v>1438</v>
      </c>
      <c r="C4272" s="186" t="s">
        <v>276</v>
      </c>
      <c r="D4272" s="189">
        <v>4.54</v>
      </c>
      <c r="E4272" s="189">
        <v>2.72</v>
      </c>
      <c r="F4272" s="189">
        <v>1.82</v>
      </c>
      <c r="G4272" s="188" t="s">
        <v>1439</v>
      </c>
      <c r="H4272" s="188"/>
      <c r="I4272" s="187" t="s">
        <v>1440</v>
      </c>
      <c r="J4272" s="191"/>
      <c r="K4272" s="191"/>
      <c r="L4272" s="191"/>
      <c r="M4272" s="191"/>
    </row>
    <row r="4273" spans="1:13" ht="51" x14ac:dyDescent="0.2">
      <c r="A4273" s="187" t="s">
        <v>1441</v>
      </c>
      <c r="B4273" s="187" t="s">
        <v>1442</v>
      </c>
      <c r="C4273" s="186" t="s">
        <v>276</v>
      </c>
      <c r="D4273" s="189">
        <v>2.57</v>
      </c>
      <c r="E4273" s="189">
        <v>1.54</v>
      </c>
      <c r="F4273" s="189">
        <v>1.03</v>
      </c>
      <c r="G4273" s="188" t="s">
        <v>1443</v>
      </c>
      <c r="H4273" s="188"/>
      <c r="I4273" s="187" t="s">
        <v>1444</v>
      </c>
      <c r="J4273" s="191"/>
      <c r="K4273" s="191"/>
      <c r="L4273" s="191"/>
      <c r="M4273" s="191"/>
    </row>
    <row r="4274" spans="1:13" ht="25.5" x14ac:dyDescent="0.2">
      <c r="A4274" s="187" t="s">
        <v>1445</v>
      </c>
      <c r="B4274" s="187" t="s">
        <v>1446</v>
      </c>
      <c r="C4274" s="186" t="s">
        <v>276</v>
      </c>
      <c r="D4274" s="189">
        <v>7.48</v>
      </c>
      <c r="E4274" s="189">
        <v>4.49</v>
      </c>
      <c r="F4274" s="189">
        <v>2.99</v>
      </c>
      <c r="G4274" s="188" t="s">
        <v>1447</v>
      </c>
      <c r="H4274" s="188"/>
      <c r="I4274" s="187" t="s">
        <v>1448</v>
      </c>
      <c r="J4274" s="191"/>
      <c r="K4274" s="191"/>
      <c r="L4274" s="191"/>
      <c r="M4274" s="191"/>
    </row>
    <row r="4275" spans="1:13" ht="89.25" x14ac:dyDescent="0.2">
      <c r="A4275" s="187" t="s">
        <v>1449</v>
      </c>
      <c r="B4275" s="187" t="s">
        <v>1450</v>
      </c>
      <c r="C4275" s="186" t="s">
        <v>276</v>
      </c>
      <c r="D4275" s="189">
        <v>7.48</v>
      </c>
      <c r="E4275" s="189">
        <v>4.49</v>
      </c>
      <c r="F4275" s="189">
        <v>2.99</v>
      </c>
      <c r="G4275" s="188" t="s">
        <v>1451</v>
      </c>
      <c r="H4275" s="188"/>
      <c r="I4275" s="187" t="s">
        <v>1452</v>
      </c>
      <c r="J4275" s="191"/>
      <c r="K4275" s="191"/>
      <c r="L4275" s="191"/>
      <c r="M4275" s="191"/>
    </row>
    <row r="4276" spans="1:13" ht="89.25" x14ac:dyDescent="0.2">
      <c r="A4276" s="187" t="s">
        <v>1453</v>
      </c>
      <c r="B4276" s="187" t="s">
        <v>1454</v>
      </c>
      <c r="C4276" s="186" t="s">
        <v>276</v>
      </c>
      <c r="D4276" s="189">
        <v>160</v>
      </c>
      <c r="E4276" s="189">
        <v>56</v>
      </c>
      <c r="F4276" s="189">
        <v>104</v>
      </c>
      <c r="G4276" s="188" t="s">
        <v>1455</v>
      </c>
      <c r="H4276" s="188"/>
      <c r="I4276" s="187" t="s">
        <v>1456</v>
      </c>
      <c r="J4276" s="191"/>
      <c r="K4276" s="191"/>
      <c r="L4276" s="191"/>
      <c r="M4276" s="191"/>
    </row>
    <row r="4277" spans="1:13" ht="25.5" x14ac:dyDescent="0.2">
      <c r="A4277" s="194" t="s">
        <v>1457</v>
      </c>
      <c r="B4277" s="194" t="s">
        <v>1458</v>
      </c>
      <c r="C4277" s="194"/>
      <c r="D4277" s="193"/>
      <c r="E4277" s="193"/>
      <c r="F4277" s="189"/>
      <c r="G4277" s="192"/>
      <c r="H4277" s="192"/>
      <c r="I4277" s="194" t="s">
        <v>1459</v>
      </c>
      <c r="J4277" s="191"/>
      <c r="K4277" s="191"/>
      <c r="L4277" s="191"/>
      <c r="M4277" s="191"/>
    </row>
    <row r="4278" spans="1:13" ht="38.25" x14ac:dyDescent="0.2">
      <c r="A4278" s="187" t="s">
        <v>1460</v>
      </c>
      <c r="B4278" s="187" t="s">
        <v>1461</v>
      </c>
      <c r="C4278" s="186" t="s">
        <v>276</v>
      </c>
      <c r="D4278" s="189">
        <v>695.75</v>
      </c>
      <c r="E4278" s="189">
        <v>417.45</v>
      </c>
      <c r="F4278" s="189">
        <v>278.3</v>
      </c>
      <c r="G4278" s="188" t="s">
        <v>1462</v>
      </c>
      <c r="H4278" s="188"/>
      <c r="I4278" s="187" t="s">
        <v>1463</v>
      </c>
      <c r="J4278" s="191"/>
      <c r="K4278" s="191"/>
      <c r="L4278" s="191"/>
      <c r="M4278" s="191"/>
    </row>
    <row r="4279" spans="1:13" ht="51" x14ac:dyDescent="0.2">
      <c r="A4279" s="187" t="s">
        <v>1464</v>
      </c>
      <c r="B4279" s="187" t="s">
        <v>1465</v>
      </c>
      <c r="C4279" s="186" t="s">
        <v>276</v>
      </c>
      <c r="D4279" s="189">
        <v>785.5</v>
      </c>
      <c r="E4279" s="189">
        <v>471.3</v>
      </c>
      <c r="F4279" s="189">
        <v>314.2</v>
      </c>
      <c r="G4279" s="188" t="s">
        <v>1466</v>
      </c>
      <c r="H4279" s="188"/>
      <c r="I4279" s="187" t="s">
        <v>1467</v>
      </c>
      <c r="J4279" s="191"/>
      <c r="K4279" s="191"/>
      <c r="L4279" s="191"/>
      <c r="M4279" s="191"/>
    </row>
    <row r="4280" spans="1:13" ht="63.75" x14ac:dyDescent="0.2">
      <c r="A4280" s="187" t="s">
        <v>1468</v>
      </c>
      <c r="B4280" s="187" t="s">
        <v>1469</v>
      </c>
      <c r="C4280" s="186" t="s">
        <v>276</v>
      </c>
      <c r="D4280" s="189">
        <v>696.89</v>
      </c>
      <c r="E4280" s="189">
        <v>471.3</v>
      </c>
      <c r="F4280" s="189">
        <v>225.59</v>
      </c>
      <c r="G4280" s="188" t="s">
        <v>1470</v>
      </c>
      <c r="H4280" s="188"/>
      <c r="I4280" s="187" t="s">
        <v>1471</v>
      </c>
      <c r="J4280" s="191"/>
      <c r="K4280" s="191"/>
      <c r="L4280" s="191"/>
      <c r="M4280" s="191"/>
    </row>
    <row r="4281" spans="1:13" ht="63.75" x14ac:dyDescent="0.2">
      <c r="A4281" s="187" t="s">
        <v>1472</v>
      </c>
      <c r="B4281" s="187" t="s">
        <v>1473</v>
      </c>
      <c r="C4281" s="186" t="s">
        <v>276</v>
      </c>
      <c r="D4281" s="189">
        <v>484.54</v>
      </c>
      <c r="E4281" s="189">
        <v>327.69</v>
      </c>
      <c r="F4281" s="189">
        <v>156.85</v>
      </c>
      <c r="G4281" s="188" t="s">
        <v>1474</v>
      </c>
      <c r="H4281" s="188"/>
      <c r="I4281" s="187" t="s">
        <v>1475</v>
      </c>
      <c r="J4281" s="191"/>
      <c r="K4281" s="191"/>
      <c r="L4281" s="191"/>
      <c r="M4281" s="191"/>
    </row>
    <row r="4282" spans="1:13" ht="51" x14ac:dyDescent="0.2">
      <c r="A4282" s="194" t="s">
        <v>1476</v>
      </c>
      <c r="B4282" s="194" t="s">
        <v>1477</v>
      </c>
      <c r="C4282" s="194"/>
      <c r="D4282" s="193"/>
      <c r="E4282" s="193"/>
      <c r="F4282" s="189"/>
      <c r="G4282" s="192"/>
      <c r="H4282" s="192"/>
      <c r="I4282" s="194" t="s">
        <v>1478</v>
      </c>
      <c r="J4282" s="191"/>
      <c r="K4282" s="191"/>
      <c r="L4282" s="191"/>
      <c r="M4282" s="191"/>
    </row>
    <row r="4283" spans="1:13" ht="76.5" x14ac:dyDescent="0.2">
      <c r="A4283" s="187" t="s">
        <v>1479</v>
      </c>
      <c r="B4283" s="187" t="s">
        <v>1480</v>
      </c>
      <c r="C4283" s="186" t="s">
        <v>276</v>
      </c>
      <c r="D4283" s="189">
        <v>86.33</v>
      </c>
      <c r="E4283" s="189">
        <v>77.7</v>
      </c>
      <c r="F4283" s="189">
        <v>8.6300000000000008</v>
      </c>
      <c r="G4283" s="188" t="s">
        <v>1481</v>
      </c>
      <c r="H4283" s="188"/>
      <c r="I4283" s="187" t="s">
        <v>1482</v>
      </c>
      <c r="J4283" s="191"/>
      <c r="K4283" s="191"/>
      <c r="L4283" s="191"/>
      <c r="M4283" s="191"/>
    </row>
    <row r="4284" spans="1:13" ht="63.75" x14ac:dyDescent="0.2">
      <c r="A4284" s="187" t="s">
        <v>1483</v>
      </c>
      <c r="B4284" s="187" t="s">
        <v>1484</v>
      </c>
      <c r="C4284" s="186" t="s">
        <v>212</v>
      </c>
      <c r="D4284" s="189">
        <v>190.43</v>
      </c>
      <c r="E4284" s="189">
        <v>171.39</v>
      </c>
      <c r="F4284" s="189">
        <v>19.04</v>
      </c>
      <c r="G4284" s="188" t="s">
        <v>1485</v>
      </c>
      <c r="H4284" s="188"/>
      <c r="I4284" s="187" t="s">
        <v>1486</v>
      </c>
      <c r="J4284" s="191"/>
      <c r="K4284" s="191"/>
      <c r="L4284" s="191"/>
      <c r="M4284" s="191"/>
    </row>
    <row r="4285" spans="1:13" ht="38.25" x14ac:dyDescent="0.2">
      <c r="A4285" s="187" t="s">
        <v>1487</v>
      </c>
      <c r="B4285" s="187" t="s">
        <v>1488</v>
      </c>
      <c r="C4285" s="186" t="s">
        <v>276</v>
      </c>
      <c r="D4285" s="189">
        <v>57.25</v>
      </c>
      <c r="E4285" s="189">
        <v>51.53</v>
      </c>
      <c r="F4285" s="189">
        <v>5.72</v>
      </c>
      <c r="G4285" s="188" t="s">
        <v>1489</v>
      </c>
      <c r="H4285" s="188"/>
      <c r="I4285" s="187" t="s">
        <v>1490</v>
      </c>
      <c r="J4285" s="191"/>
      <c r="K4285" s="191"/>
      <c r="L4285" s="191"/>
      <c r="M4285" s="191"/>
    </row>
    <row r="4286" spans="1:13" ht="38.25" x14ac:dyDescent="0.2">
      <c r="A4286" s="187" t="s">
        <v>1491</v>
      </c>
      <c r="B4286" s="187" t="s">
        <v>1492</v>
      </c>
      <c r="C4286" s="186" t="s">
        <v>276</v>
      </c>
      <c r="D4286" s="189">
        <v>57.25</v>
      </c>
      <c r="E4286" s="189">
        <v>51.53</v>
      </c>
      <c r="F4286" s="189">
        <v>5.72</v>
      </c>
      <c r="G4286" s="188" t="s">
        <v>1493</v>
      </c>
      <c r="H4286" s="188"/>
      <c r="I4286" s="187" t="s">
        <v>1494</v>
      </c>
      <c r="J4286" s="191"/>
      <c r="K4286" s="191"/>
      <c r="L4286" s="191"/>
      <c r="M4286" s="191"/>
    </row>
    <row r="4287" spans="1:13" ht="25.5" x14ac:dyDescent="0.2">
      <c r="A4287" s="187" t="s">
        <v>1495</v>
      </c>
      <c r="B4287" s="187" t="s">
        <v>1496</v>
      </c>
      <c r="C4287" s="186" t="s">
        <v>641</v>
      </c>
      <c r="D4287" s="189">
        <v>291.99</v>
      </c>
      <c r="E4287" s="189">
        <v>270.79000000000002</v>
      </c>
      <c r="F4287" s="189">
        <v>21.2</v>
      </c>
      <c r="G4287" s="188" t="s">
        <v>1497</v>
      </c>
      <c r="H4287" s="188"/>
      <c r="I4287" s="187" t="s">
        <v>1498</v>
      </c>
      <c r="J4287" s="191"/>
      <c r="K4287" s="191"/>
      <c r="L4287" s="191"/>
      <c r="M4287" s="191"/>
    </row>
    <row r="4288" spans="1:13" ht="25.5" x14ac:dyDescent="0.2">
      <c r="A4288" s="187" t="s">
        <v>1499</v>
      </c>
      <c r="B4288" s="187" t="s">
        <v>1500</v>
      </c>
      <c r="C4288" s="186" t="s">
        <v>641</v>
      </c>
      <c r="D4288" s="189">
        <v>330.07</v>
      </c>
      <c r="E4288" s="189">
        <v>297.06</v>
      </c>
      <c r="F4288" s="189">
        <v>33.01</v>
      </c>
      <c r="G4288" s="188" t="s">
        <v>1501</v>
      </c>
      <c r="H4288" s="188"/>
      <c r="I4288" s="187" t="s">
        <v>1502</v>
      </c>
      <c r="J4288" s="191"/>
      <c r="K4288" s="191"/>
      <c r="L4288" s="191"/>
      <c r="M4288" s="191"/>
    </row>
    <row r="4289" spans="1:13" ht="25.5" x14ac:dyDescent="0.2">
      <c r="A4289" s="194" t="s">
        <v>1503</v>
      </c>
      <c r="B4289" s="194" t="s">
        <v>1504</v>
      </c>
      <c r="C4289" s="194"/>
      <c r="D4289" s="193"/>
      <c r="E4289" s="193"/>
      <c r="F4289" s="189"/>
      <c r="G4289" s="192"/>
      <c r="H4289" s="192"/>
      <c r="I4289" s="194" t="s">
        <v>1505</v>
      </c>
      <c r="J4289" s="191"/>
      <c r="K4289" s="191"/>
      <c r="L4289" s="191"/>
      <c r="M4289" s="191"/>
    </row>
    <row r="4290" spans="1:13" x14ac:dyDescent="0.2">
      <c r="A4290" s="194" t="s">
        <v>1506</v>
      </c>
      <c r="B4290" s="194" t="s">
        <v>1507</v>
      </c>
      <c r="C4290" s="194"/>
      <c r="D4290" s="193"/>
      <c r="E4290" s="193"/>
      <c r="F4290" s="189"/>
      <c r="G4290" s="192"/>
      <c r="H4290" s="192"/>
      <c r="I4290" s="194" t="s">
        <v>1508</v>
      </c>
      <c r="J4290" s="191"/>
      <c r="K4290" s="191"/>
      <c r="L4290" s="191"/>
      <c r="M4290" s="191"/>
    </row>
    <row r="4291" spans="1:13" ht="51" x14ac:dyDescent="0.2">
      <c r="A4291" s="187" t="s">
        <v>1509</v>
      </c>
      <c r="B4291" s="187" t="s">
        <v>1510</v>
      </c>
      <c r="C4291" s="186" t="s">
        <v>641</v>
      </c>
      <c r="D4291" s="189">
        <v>1.52</v>
      </c>
      <c r="E4291" s="189">
        <v>0.15</v>
      </c>
      <c r="F4291" s="189">
        <v>1.37</v>
      </c>
      <c r="G4291" s="188" t="s">
        <v>1511</v>
      </c>
      <c r="H4291" s="188"/>
      <c r="I4291" s="187" t="s">
        <v>1512</v>
      </c>
      <c r="J4291" s="191"/>
      <c r="K4291" s="191"/>
      <c r="L4291" s="191"/>
      <c r="M4291" s="191"/>
    </row>
    <row r="4292" spans="1:13" ht="63.75" x14ac:dyDescent="0.2">
      <c r="A4292" s="187" t="s">
        <v>1513</v>
      </c>
      <c r="B4292" s="187" t="s">
        <v>1514</v>
      </c>
      <c r="C4292" s="186" t="s">
        <v>641</v>
      </c>
      <c r="D4292" s="189">
        <v>4.2699999999999996</v>
      </c>
      <c r="E4292" s="189">
        <v>2.75</v>
      </c>
      <c r="F4292" s="189">
        <v>1.52</v>
      </c>
      <c r="G4292" s="188" t="s">
        <v>1515</v>
      </c>
      <c r="H4292" s="188"/>
      <c r="I4292" s="187" t="s">
        <v>1516</v>
      </c>
      <c r="J4292" s="191"/>
      <c r="K4292" s="191"/>
      <c r="L4292" s="191"/>
      <c r="M4292" s="191"/>
    </row>
    <row r="4293" spans="1:13" ht="63.75" x14ac:dyDescent="0.2">
      <c r="A4293" s="187" t="s">
        <v>1517</v>
      </c>
      <c r="B4293" s="187" t="s">
        <v>1518</v>
      </c>
      <c r="C4293" s="186" t="s">
        <v>641</v>
      </c>
      <c r="D4293" s="189">
        <v>5.47</v>
      </c>
      <c r="E4293" s="189">
        <v>3.95</v>
      </c>
      <c r="F4293" s="189">
        <v>1.52</v>
      </c>
      <c r="G4293" s="188" t="s">
        <v>1519</v>
      </c>
      <c r="H4293" s="188"/>
      <c r="I4293" s="187" t="s">
        <v>1520</v>
      </c>
      <c r="J4293" s="191"/>
      <c r="K4293" s="191"/>
      <c r="L4293" s="191"/>
      <c r="M4293" s="191"/>
    </row>
    <row r="4294" spans="1:13" ht="63.75" x14ac:dyDescent="0.2">
      <c r="A4294" s="187" t="s">
        <v>1521</v>
      </c>
      <c r="B4294" s="187" t="s">
        <v>1522</v>
      </c>
      <c r="C4294" s="186" t="s">
        <v>641</v>
      </c>
      <c r="D4294" s="189">
        <v>6.69</v>
      </c>
      <c r="E4294" s="189">
        <v>5.17</v>
      </c>
      <c r="F4294" s="189">
        <v>1.52</v>
      </c>
      <c r="G4294" s="188" t="s">
        <v>1523</v>
      </c>
      <c r="H4294" s="188"/>
      <c r="I4294" s="187" t="s">
        <v>1524</v>
      </c>
      <c r="J4294" s="191"/>
      <c r="K4294" s="191"/>
      <c r="L4294" s="191"/>
      <c r="M4294" s="191"/>
    </row>
    <row r="4295" spans="1:13" ht="38.25" x14ac:dyDescent="0.2">
      <c r="A4295" s="187" t="s">
        <v>1525</v>
      </c>
      <c r="B4295" s="187" t="s">
        <v>1526</v>
      </c>
      <c r="C4295" s="186" t="s">
        <v>212</v>
      </c>
      <c r="D4295" s="189">
        <v>60</v>
      </c>
      <c r="E4295" s="189">
        <v>6</v>
      </c>
      <c r="F4295" s="189">
        <v>54</v>
      </c>
      <c r="G4295" s="188" t="s">
        <v>1527</v>
      </c>
      <c r="H4295" s="188"/>
      <c r="I4295" s="187" t="s">
        <v>1528</v>
      </c>
      <c r="J4295" s="191"/>
      <c r="K4295" s="191"/>
      <c r="L4295" s="191"/>
      <c r="M4295" s="191"/>
    </row>
    <row r="4296" spans="1:13" ht="63.75" x14ac:dyDescent="0.2">
      <c r="A4296" s="187" t="s">
        <v>1529</v>
      </c>
      <c r="B4296" s="187" t="s">
        <v>1530</v>
      </c>
      <c r="C4296" s="186" t="s">
        <v>212</v>
      </c>
      <c r="D4296" s="189">
        <v>8</v>
      </c>
      <c r="E4296" s="189">
        <v>7</v>
      </c>
      <c r="F4296" s="189">
        <v>1</v>
      </c>
      <c r="G4296" s="188" t="s">
        <v>1531</v>
      </c>
      <c r="H4296" s="188"/>
      <c r="I4296" s="187" t="s">
        <v>1532</v>
      </c>
      <c r="J4296" s="191"/>
      <c r="K4296" s="191"/>
      <c r="L4296" s="191"/>
      <c r="M4296" s="191"/>
    </row>
    <row r="4297" spans="1:13" ht="76.5" x14ac:dyDescent="0.2">
      <c r="A4297" s="187" t="s">
        <v>1533</v>
      </c>
      <c r="B4297" s="187" t="s">
        <v>1534</v>
      </c>
      <c r="C4297" s="186" t="s">
        <v>212</v>
      </c>
      <c r="D4297" s="189">
        <v>9.61</v>
      </c>
      <c r="E4297" s="189">
        <v>6.73</v>
      </c>
      <c r="F4297" s="189">
        <v>2.88</v>
      </c>
      <c r="G4297" s="188" t="s">
        <v>1535</v>
      </c>
      <c r="H4297" s="188"/>
      <c r="I4297" s="187" t="s">
        <v>1536</v>
      </c>
      <c r="J4297" s="191"/>
      <c r="K4297" s="191"/>
      <c r="L4297" s="191"/>
      <c r="M4297" s="191"/>
    </row>
    <row r="4298" spans="1:13" ht="76.5" x14ac:dyDescent="0.2">
      <c r="A4298" s="187" t="s">
        <v>1537</v>
      </c>
      <c r="B4298" s="187" t="s">
        <v>1538</v>
      </c>
      <c r="C4298" s="186" t="s">
        <v>212</v>
      </c>
      <c r="D4298" s="189">
        <v>6.15</v>
      </c>
      <c r="E4298" s="189">
        <v>4.3</v>
      </c>
      <c r="F4298" s="189">
        <v>1.85</v>
      </c>
      <c r="G4298" s="188" t="s">
        <v>1539</v>
      </c>
      <c r="H4298" s="188"/>
      <c r="I4298" s="187" t="s">
        <v>1540</v>
      </c>
      <c r="J4298" s="191"/>
      <c r="K4298" s="191"/>
      <c r="L4298" s="191"/>
      <c r="M4298" s="191"/>
    </row>
    <row r="4299" spans="1:13" ht="76.5" x14ac:dyDescent="0.2">
      <c r="A4299" s="187" t="s">
        <v>1541</v>
      </c>
      <c r="B4299" s="187" t="s">
        <v>1542</v>
      </c>
      <c r="C4299" s="186" t="s">
        <v>212</v>
      </c>
      <c r="D4299" s="189">
        <v>11.54</v>
      </c>
      <c r="E4299" s="189">
        <v>8.08</v>
      </c>
      <c r="F4299" s="189">
        <v>3.46</v>
      </c>
      <c r="G4299" s="188" t="s">
        <v>1543</v>
      </c>
      <c r="H4299" s="188"/>
      <c r="I4299" s="187" t="s">
        <v>1544</v>
      </c>
      <c r="J4299" s="191"/>
      <c r="K4299" s="191"/>
      <c r="L4299" s="191"/>
      <c r="M4299" s="191"/>
    </row>
    <row r="4300" spans="1:13" ht="76.5" x14ac:dyDescent="0.2">
      <c r="A4300" s="187" t="s">
        <v>1545</v>
      </c>
      <c r="B4300" s="187" t="s">
        <v>1546</v>
      </c>
      <c r="C4300" s="186" t="s">
        <v>212</v>
      </c>
      <c r="D4300" s="189">
        <v>7.38</v>
      </c>
      <c r="E4300" s="189">
        <v>5.16</v>
      </c>
      <c r="F4300" s="189">
        <v>2.2200000000000002</v>
      </c>
      <c r="G4300" s="188" t="s">
        <v>1547</v>
      </c>
      <c r="H4300" s="188"/>
      <c r="I4300" s="187" t="s">
        <v>1548</v>
      </c>
      <c r="J4300" s="191"/>
      <c r="K4300" s="191"/>
      <c r="L4300" s="191"/>
      <c r="M4300" s="191"/>
    </row>
    <row r="4301" spans="1:13" ht="127.5" x14ac:dyDescent="0.2">
      <c r="A4301" s="187" t="s">
        <v>1549</v>
      </c>
      <c r="B4301" s="187" t="s">
        <v>1550</v>
      </c>
      <c r="C4301" s="186" t="s">
        <v>641</v>
      </c>
      <c r="D4301" s="189">
        <v>12.53</v>
      </c>
      <c r="E4301" s="189">
        <v>8.6199999999999992</v>
      </c>
      <c r="F4301" s="189">
        <v>3.91</v>
      </c>
      <c r="G4301" s="188" t="s">
        <v>1551</v>
      </c>
      <c r="H4301" s="188"/>
      <c r="I4301" s="187" t="s">
        <v>1552</v>
      </c>
      <c r="J4301" s="191"/>
      <c r="K4301" s="191"/>
      <c r="L4301" s="191"/>
      <c r="M4301" s="191"/>
    </row>
    <row r="4302" spans="1:13" ht="127.5" x14ac:dyDescent="0.2">
      <c r="A4302" s="187" t="s">
        <v>1553</v>
      </c>
      <c r="B4302" s="187" t="s">
        <v>1554</v>
      </c>
      <c r="C4302" s="186" t="s">
        <v>641</v>
      </c>
      <c r="D4302" s="189">
        <v>16.48</v>
      </c>
      <c r="E4302" s="189">
        <v>12.57</v>
      </c>
      <c r="F4302" s="189">
        <v>3.91</v>
      </c>
      <c r="G4302" s="188" t="s">
        <v>1555</v>
      </c>
      <c r="H4302" s="188"/>
      <c r="I4302" s="187" t="s">
        <v>1556</v>
      </c>
      <c r="J4302" s="191"/>
      <c r="K4302" s="191"/>
      <c r="L4302" s="191"/>
      <c r="M4302" s="191"/>
    </row>
    <row r="4303" spans="1:13" ht="127.5" x14ac:dyDescent="0.2">
      <c r="A4303" s="187" t="s">
        <v>1557</v>
      </c>
      <c r="B4303" s="187" t="s">
        <v>1558</v>
      </c>
      <c r="C4303" s="186" t="s">
        <v>641</v>
      </c>
      <c r="D4303" s="189">
        <v>17.7</v>
      </c>
      <c r="E4303" s="189">
        <v>13.79</v>
      </c>
      <c r="F4303" s="189">
        <v>3.91</v>
      </c>
      <c r="G4303" s="188" t="s">
        <v>1559</v>
      </c>
      <c r="H4303" s="188"/>
      <c r="I4303" s="187" t="s">
        <v>1560</v>
      </c>
      <c r="J4303" s="191"/>
      <c r="K4303" s="191"/>
      <c r="L4303" s="191"/>
      <c r="M4303" s="191"/>
    </row>
    <row r="4304" spans="1:13" ht="38.25" x14ac:dyDescent="0.2">
      <c r="A4304" s="187" t="s">
        <v>1561</v>
      </c>
      <c r="B4304" s="187" t="s">
        <v>1562</v>
      </c>
      <c r="C4304" s="186" t="s">
        <v>212</v>
      </c>
      <c r="D4304" s="189">
        <v>33.65</v>
      </c>
      <c r="E4304" s="189">
        <v>7.48</v>
      </c>
      <c r="F4304" s="189">
        <v>26.17</v>
      </c>
      <c r="G4304" s="188" t="s">
        <v>1563</v>
      </c>
      <c r="H4304" s="188"/>
      <c r="I4304" s="187" t="s">
        <v>1564</v>
      </c>
      <c r="J4304" s="191"/>
      <c r="K4304" s="191"/>
      <c r="L4304" s="191"/>
      <c r="M4304" s="191"/>
    </row>
    <row r="4305" spans="1:13" ht="89.25" x14ac:dyDescent="0.2">
      <c r="A4305" s="187" t="s">
        <v>1565</v>
      </c>
      <c r="B4305" s="187" t="s">
        <v>1566</v>
      </c>
      <c r="C4305" s="186" t="s">
        <v>212</v>
      </c>
      <c r="D4305" s="189">
        <v>6.46</v>
      </c>
      <c r="E4305" s="189">
        <v>2.2200000000000002</v>
      </c>
      <c r="F4305" s="189">
        <v>4.24</v>
      </c>
      <c r="G4305" s="188" t="s">
        <v>1567</v>
      </c>
      <c r="H4305" s="188"/>
      <c r="I4305" s="187" t="s">
        <v>1568</v>
      </c>
      <c r="J4305" s="191"/>
      <c r="K4305" s="191"/>
      <c r="L4305" s="191"/>
      <c r="M4305" s="191"/>
    </row>
    <row r="4306" spans="1:13" ht="89.25" x14ac:dyDescent="0.2">
      <c r="A4306" s="187" t="s">
        <v>1569</v>
      </c>
      <c r="B4306" s="187" t="s">
        <v>1570</v>
      </c>
      <c r="C4306" s="186" t="s">
        <v>212</v>
      </c>
      <c r="D4306" s="189">
        <v>7.85</v>
      </c>
      <c r="E4306" s="189">
        <v>3.61</v>
      </c>
      <c r="F4306" s="189">
        <v>4.24</v>
      </c>
      <c r="G4306" s="188" t="s">
        <v>1571</v>
      </c>
      <c r="H4306" s="188"/>
      <c r="I4306" s="187" t="s">
        <v>1572</v>
      </c>
      <c r="J4306" s="191"/>
      <c r="K4306" s="191"/>
      <c r="L4306" s="191"/>
      <c r="M4306" s="191"/>
    </row>
    <row r="4307" spans="1:13" ht="51" x14ac:dyDescent="0.2">
      <c r="A4307" s="187" t="s">
        <v>1573</v>
      </c>
      <c r="B4307" s="187" t="s">
        <v>1574</v>
      </c>
      <c r="C4307" s="186" t="s">
        <v>212</v>
      </c>
      <c r="D4307" s="189">
        <v>5.99</v>
      </c>
      <c r="E4307" s="189">
        <v>0.89</v>
      </c>
      <c r="F4307" s="189">
        <v>5.0999999999999996</v>
      </c>
      <c r="G4307" s="188" t="s">
        <v>1575</v>
      </c>
      <c r="H4307" s="188"/>
      <c r="I4307" s="187" t="s">
        <v>1576</v>
      </c>
      <c r="J4307" s="191"/>
      <c r="K4307" s="191"/>
      <c r="L4307" s="191"/>
      <c r="M4307" s="191"/>
    </row>
    <row r="4308" spans="1:13" ht="38.25" x14ac:dyDescent="0.2">
      <c r="A4308" s="187" t="s">
        <v>1577</v>
      </c>
      <c r="B4308" s="187" t="s">
        <v>1578</v>
      </c>
      <c r="C4308" s="186" t="s">
        <v>212</v>
      </c>
      <c r="D4308" s="189">
        <v>4.87</v>
      </c>
      <c r="E4308" s="189">
        <v>0.89</v>
      </c>
      <c r="F4308" s="189">
        <v>3.98</v>
      </c>
      <c r="G4308" s="188" t="s">
        <v>1579</v>
      </c>
      <c r="H4308" s="188"/>
      <c r="I4308" s="187" t="s">
        <v>1580</v>
      </c>
      <c r="J4308" s="191"/>
      <c r="K4308" s="191"/>
      <c r="L4308" s="191"/>
      <c r="M4308" s="191"/>
    </row>
    <row r="4309" spans="1:13" ht="63.75" x14ac:dyDescent="0.2">
      <c r="A4309" s="187" t="s">
        <v>1581</v>
      </c>
      <c r="B4309" s="187" t="s">
        <v>1582</v>
      </c>
      <c r="C4309" s="186" t="s">
        <v>212</v>
      </c>
      <c r="D4309" s="189">
        <v>116.06</v>
      </c>
      <c r="E4309" s="189">
        <v>111.19</v>
      </c>
      <c r="F4309" s="189">
        <v>4.87</v>
      </c>
      <c r="G4309" s="188" t="s">
        <v>1583</v>
      </c>
      <c r="H4309" s="188"/>
      <c r="I4309" s="187" t="s">
        <v>1584</v>
      </c>
      <c r="J4309" s="191"/>
      <c r="K4309" s="191"/>
      <c r="L4309" s="191"/>
      <c r="M4309" s="191"/>
    </row>
    <row r="4310" spans="1:13" ht="63.75" x14ac:dyDescent="0.2">
      <c r="A4310" s="187" t="s">
        <v>1585</v>
      </c>
      <c r="B4310" s="187" t="s">
        <v>1586</v>
      </c>
      <c r="C4310" s="186" t="s">
        <v>212</v>
      </c>
      <c r="D4310" s="189">
        <v>79.91</v>
      </c>
      <c r="E4310" s="189">
        <v>73.92</v>
      </c>
      <c r="F4310" s="189">
        <v>5.99</v>
      </c>
      <c r="G4310" s="188" t="s">
        <v>1587</v>
      </c>
      <c r="H4310" s="188"/>
      <c r="I4310" s="187" t="s">
        <v>1588</v>
      </c>
      <c r="J4310" s="191"/>
      <c r="K4310" s="191"/>
      <c r="L4310" s="191"/>
      <c r="M4310" s="191"/>
    </row>
    <row r="4311" spans="1:13" ht="51" x14ac:dyDescent="0.2">
      <c r="A4311" s="187" t="s">
        <v>1589</v>
      </c>
      <c r="B4311" s="187" t="s">
        <v>1590</v>
      </c>
      <c r="C4311" s="186" t="s">
        <v>212</v>
      </c>
      <c r="D4311" s="189">
        <v>25.22</v>
      </c>
      <c r="E4311" s="189">
        <v>19.23</v>
      </c>
      <c r="F4311" s="189">
        <v>5.99</v>
      </c>
      <c r="G4311" s="188" t="s">
        <v>1591</v>
      </c>
      <c r="H4311" s="188"/>
      <c r="I4311" s="187" t="s">
        <v>1592</v>
      </c>
      <c r="J4311" s="191"/>
      <c r="K4311" s="191"/>
      <c r="L4311" s="191"/>
      <c r="M4311" s="191"/>
    </row>
    <row r="4312" spans="1:13" ht="63.75" x14ac:dyDescent="0.2">
      <c r="A4312" s="187" t="s">
        <v>1593</v>
      </c>
      <c r="B4312" s="187" t="s">
        <v>1594</v>
      </c>
      <c r="C4312" s="186" t="s">
        <v>212</v>
      </c>
      <c r="D4312" s="189">
        <v>102.17</v>
      </c>
      <c r="E4312" s="189">
        <v>90.15</v>
      </c>
      <c r="F4312" s="189">
        <v>12.02</v>
      </c>
      <c r="G4312" s="188" t="s">
        <v>1595</v>
      </c>
      <c r="H4312" s="188"/>
      <c r="I4312" s="187" t="s">
        <v>1596</v>
      </c>
      <c r="J4312" s="191"/>
      <c r="K4312" s="191"/>
      <c r="L4312" s="191"/>
      <c r="M4312" s="191"/>
    </row>
    <row r="4313" spans="1:13" ht="38.25" x14ac:dyDescent="0.2">
      <c r="A4313" s="187" t="s">
        <v>1597</v>
      </c>
      <c r="B4313" s="187" t="s">
        <v>1598</v>
      </c>
      <c r="C4313" s="186" t="s">
        <v>212</v>
      </c>
      <c r="D4313" s="189">
        <v>222.37</v>
      </c>
      <c r="E4313" s="189">
        <v>132.22</v>
      </c>
      <c r="F4313" s="189">
        <v>90.15</v>
      </c>
      <c r="G4313" s="188" t="s">
        <v>1599</v>
      </c>
      <c r="H4313" s="188"/>
      <c r="I4313" s="187" t="s">
        <v>1600</v>
      </c>
      <c r="J4313" s="191"/>
      <c r="K4313" s="191"/>
      <c r="L4313" s="191"/>
      <c r="M4313" s="191"/>
    </row>
    <row r="4314" spans="1:13" x14ac:dyDescent="0.2">
      <c r="A4314" s="194" t="s">
        <v>1601</v>
      </c>
      <c r="B4314" s="194" t="s">
        <v>1602</v>
      </c>
      <c r="C4314" s="194"/>
      <c r="D4314" s="193"/>
      <c r="E4314" s="193"/>
      <c r="F4314" s="189"/>
      <c r="G4314" s="192"/>
      <c r="H4314" s="192"/>
      <c r="I4314" s="194" t="s">
        <v>1603</v>
      </c>
      <c r="J4314" s="191"/>
      <c r="K4314" s="191"/>
      <c r="L4314" s="191"/>
      <c r="M4314" s="191"/>
    </row>
    <row r="4315" spans="1:13" ht="51" x14ac:dyDescent="0.2">
      <c r="A4315" s="187" t="s">
        <v>1604</v>
      </c>
      <c r="B4315" s="187" t="s">
        <v>1605</v>
      </c>
      <c r="C4315" s="186" t="s">
        <v>725</v>
      </c>
      <c r="D4315" s="189">
        <v>3.23</v>
      </c>
      <c r="E4315" s="189">
        <v>2.06</v>
      </c>
      <c r="F4315" s="189">
        <v>1.17</v>
      </c>
      <c r="G4315" s="188" t="s">
        <v>1606</v>
      </c>
      <c r="H4315" s="188"/>
      <c r="I4315" s="187" t="s">
        <v>1607</v>
      </c>
      <c r="J4315" s="191"/>
      <c r="K4315" s="191"/>
      <c r="L4315" s="191"/>
      <c r="M4315" s="191"/>
    </row>
    <row r="4316" spans="1:13" ht="191.25" x14ac:dyDescent="0.2">
      <c r="A4316" s="187" t="s">
        <v>1608</v>
      </c>
      <c r="B4316" s="187" t="s">
        <v>1609</v>
      </c>
      <c r="C4316" s="186" t="s">
        <v>725</v>
      </c>
      <c r="D4316" s="189">
        <v>2.0699999999999998</v>
      </c>
      <c r="E4316" s="189">
        <v>1.53</v>
      </c>
      <c r="F4316" s="189">
        <v>0.54</v>
      </c>
      <c r="G4316" s="188" t="s">
        <v>1610</v>
      </c>
      <c r="H4316" s="188"/>
      <c r="I4316" s="187" t="s">
        <v>1611</v>
      </c>
      <c r="J4316" s="191"/>
      <c r="K4316" s="191"/>
      <c r="L4316" s="191"/>
      <c r="M4316" s="191"/>
    </row>
    <row r="4317" spans="1:13" ht="38.25" x14ac:dyDescent="0.2">
      <c r="A4317" s="187" t="s">
        <v>1612</v>
      </c>
      <c r="B4317" s="187" t="s">
        <v>1613</v>
      </c>
      <c r="C4317" s="186" t="s">
        <v>725</v>
      </c>
      <c r="D4317" s="189">
        <v>5.6</v>
      </c>
      <c r="E4317" s="189">
        <v>1.66</v>
      </c>
      <c r="F4317" s="189">
        <v>3.94</v>
      </c>
      <c r="G4317" s="188" t="s">
        <v>1614</v>
      </c>
      <c r="H4317" s="188"/>
      <c r="I4317" s="187" t="s">
        <v>1615</v>
      </c>
      <c r="J4317" s="191"/>
      <c r="K4317" s="191"/>
      <c r="L4317" s="191"/>
      <c r="M4317" s="191"/>
    </row>
    <row r="4318" spans="1:13" ht="25.5" x14ac:dyDescent="0.2">
      <c r="A4318" s="187" t="s">
        <v>1616</v>
      </c>
      <c r="B4318" s="187" t="s">
        <v>1617</v>
      </c>
      <c r="C4318" s="186" t="s">
        <v>725</v>
      </c>
      <c r="D4318" s="189">
        <v>2.4500000000000002</v>
      </c>
      <c r="E4318" s="189">
        <v>1.46</v>
      </c>
      <c r="F4318" s="189">
        <v>0.99</v>
      </c>
      <c r="G4318" s="188" t="s">
        <v>1618</v>
      </c>
      <c r="H4318" s="188"/>
      <c r="I4318" s="187" t="s">
        <v>1619</v>
      </c>
      <c r="J4318" s="191"/>
      <c r="K4318" s="191"/>
      <c r="L4318" s="191"/>
      <c r="M4318" s="191"/>
    </row>
    <row r="4319" spans="1:13" ht="89.25" x14ac:dyDescent="0.2">
      <c r="A4319" s="187" t="s">
        <v>1620</v>
      </c>
      <c r="B4319" s="187" t="s">
        <v>1621</v>
      </c>
      <c r="C4319" s="186" t="s">
        <v>276</v>
      </c>
      <c r="D4319" s="189">
        <v>55.22</v>
      </c>
      <c r="E4319" s="189">
        <v>37.93</v>
      </c>
      <c r="F4319" s="189">
        <v>17.29</v>
      </c>
      <c r="G4319" s="188" t="s">
        <v>1622</v>
      </c>
      <c r="H4319" s="188"/>
      <c r="I4319" s="187" t="s">
        <v>1623</v>
      </c>
      <c r="J4319" s="191"/>
      <c r="K4319" s="191"/>
      <c r="L4319" s="191"/>
      <c r="M4319" s="191"/>
    </row>
    <row r="4320" spans="1:13" ht="102" x14ac:dyDescent="0.2">
      <c r="A4320" s="187" t="s">
        <v>1624</v>
      </c>
      <c r="B4320" s="187" t="s">
        <v>1625</v>
      </c>
      <c r="C4320" s="186" t="s">
        <v>276</v>
      </c>
      <c r="D4320" s="189">
        <v>100.97</v>
      </c>
      <c r="E4320" s="189">
        <v>16.829999999999998</v>
      </c>
      <c r="F4320" s="189">
        <v>84.14</v>
      </c>
      <c r="G4320" s="188" t="s">
        <v>1626</v>
      </c>
      <c r="H4320" s="188"/>
      <c r="I4320" s="187" t="s">
        <v>1627</v>
      </c>
      <c r="J4320" s="191"/>
      <c r="K4320" s="191"/>
      <c r="L4320" s="191"/>
      <c r="M4320" s="191"/>
    </row>
    <row r="4321" spans="1:13" ht="89.25" x14ac:dyDescent="0.2">
      <c r="A4321" s="187" t="s">
        <v>1628</v>
      </c>
      <c r="B4321" s="187" t="s">
        <v>1629</v>
      </c>
      <c r="C4321" s="186" t="s">
        <v>276</v>
      </c>
      <c r="D4321" s="189">
        <v>81.14</v>
      </c>
      <c r="E4321" s="189">
        <v>5.24</v>
      </c>
      <c r="F4321" s="189">
        <v>75.900000000000006</v>
      </c>
      <c r="G4321" s="188" t="s">
        <v>1630</v>
      </c>
      <c r="H4321" s="188"/>
      <c r="I4321" s="187" t="s">
        <v>1631</v>
      </c>
      <c r="J4321" s="191"/>
      <c r="K4321" s="191"/>
      <c r="L4321" s="191"/>
      <c r="M4321" s="191"/>
    </row>
    <row r="4322" spans="1:13" ht="63.75" x14ac:dyDescent="0.2">
      <c r="A4322" s="187" t="s">
        <v>1632</v>
      </c>
      <c r="B4322" s="187" t="s">
        <v>1633</v>
      </c>
      <c r="C4322" s="186" t="s">
        <v>276</v>
      </c>
      <c r="D4322" s="189">
        <v>59.39</v>
      </c>
      <c r="E4322" s="189">
        <v>55.41</v>
      </c>
      <c r="F4322" s="189">
        <v>3.98</v>
      </c>
      <c r="G4322" s="188" t="s">
        <v>1634</v>
      </c>
      <c r="H4322" s="188"/>
      <c r="I4322" s="187" t="s">
        <v>1635</v>
      </c>
      <c r="J4322" s="191"/>
      <c r="K4322" s="191"/>
      <c r="L4322" s="191"/>
      <c r="M4322" s="191"/>
    </row>
    <row r="4323" spans="1:13" ht="140.25" x14ac:dyDescent="0.2">
      <c r="A4323" s="187" t="s">
        <v>1636</v>
      </c>
      <c r="B4323" s="187" t="s">
        <v>1637</v>
      </c>
      <c r="C4323" s="186" t="s">
        <v>641</v>
      </c>
      <c r="D4323" s="189">
        <v>45.08</v>
      </c>
      <c r="E4323" s="189">
        <v>36.06</v>
      </c>
      <c r="F4323" s="189">
        <v>9.02</v>
      </c>
      <c r="G4323" s="188" t="s">
        <v>1638</v>
      </c>
      <c r="H4323" s="188"/>
      <c r="I4323" s="187" t="s">
        <v>1639</v>
      </c>
      <c r="J4323" s="191"/>
      <c r="K4323" s="191"/>
      <c r="L4323" s="191"/>
      <c r="M4323" s="191"/>
    </row>
    <row r="4324" spans="1:13" ht="127.5" x14ac:dyDescent="0.2">
      <c r="A4324" s="187" t="s">
        <v>1640</v>
      </c>
      <c r="B4324" s="187" t="s">
        <v>1641</v>
      </c>
      <c r="C4324" s="186" t="s">
        <v>641</v>
      </c>
      <c r="D4324" s="189">
        <v>18.03</v>
      </c>
      <c r="E4324" s="189">
        <v>10.82</v>
      </c>
      <c r="F4324" s="189">
        <v>7.21</v>
      </c>
      <c r="G4324" s="188" t="s">
        <v>1642</v>
      </c>
      <c r="H4324" s="188"/>
      <c r="I4324" s="187" t="s">
        <v>1643</v>
      </c>
      <c r="J4324" s="191"/>
      <c r="K4324" s="191"/>
      <c r="L4324" s="191"/>
      <c r="M4324" s="191"/>
    </row>
    <row r="4325" spans="1:13" ht="51" x14ac:dyDescent="0.2">
      <c r="A4325" s="187" t="s">
        <v>1644</v>
      </c>
      <c r="B4325" s="187" t="s">
        <v>1645</v>
      </c>
      <c r="C4325" s="186" t="s">
        <v>725</v>
      </c>
      <c r="D4325" s="189">
        <v>0.63</v>
      </c>
      <c r="E4325" s="189">
        <v>0</v>
      </c>
      <c r="F4325" s="189">
        <v>0.63</v>
      </c>
      <c r="G4325" s="188" t="s">
        <v>1646</v>
      </c>
      <c r="H4325" s="188"/>
      <c r="I4325" s="187" t="s">
        <v>1647</v>
      </c>
      <c r="J4325" s="191"/>
      <c r="K4325" s="191"/>
      <c r="L4325" s="191"/>
      <c r="M4325" s="191"/>
    </row>
    <row r="4326" spans="1:13" ht="38.25" x14ac:dyDescent="0.2">
      <c r="A4326" s="187" t="s">
        <v>1648</v>
      </c>
      <c r="B4326" s="187" t="s">
        <v>1649</v>
      </c>
      <c r="C4326" s="186" t="s">
        <v>725</v>
      </c>
      <c r="D4326" s="189">
        <v>0.39</v>
      </c>
      <c r="E4326" s="189">
        <v>0</v>
      </c>
      <c r="F4326" s="189">
        <v>0.39</v>
      </c>
      <c r="G4326" s="188" t="s">
        <v>1650</v>
      </c>
      <c r="H4326" s="188"/>
      <c r="I4326" s="187" t="s">
        <v>1651</v>
      </c>
      <c r="J4326" s="191"/>
      <c r="K4326" s="191"/>
      <c r="L4326" s="191"/>
      <c r="M4326" s="191"/>
    </row>
    <row r="4327" spans="1:13" ht="63.75" x14ac:dyDescent="0.2">
      <c r="A4327" s="187" t="s">
        <v>1652</v>
      </c>
      <c r="B4327" s="187" t="s">
        <v>1653</v>
      </c>
      <c r="C4327" s="186" t="s">
        <v>212</v>
      </c>
      <c r="D4327" s="189">
        <v>9.8800000000000008</v>
      </c>
      <c r="E4327" s="189">
        <v>2.37</v>
      </c>
      <c r="F4327" s="189">
        <v>7.51</v>
      </c>
      <c r="G4327" s="188" t="s">
        <v>1654</v>
      </c>
      <c r="H4327" s="188"/>
      <c r="I4327" s="187" t="s">
        <v>1655</v>
      </c>
      <c r="J4327" s="191"/>
      <c r="K4327" s="191"/>
      <c r="L4327" s="191"/>
      <c r="M4327" s="191"/>
    </row>
    <row r="4328" spans="1:13" ht="63.75" x14ac:dyDescent="0.2">
      <c r="A4328" s="187" t="s">
        <v>1656</v>
      </c>
      <c r="B4328" s="187" t="s">
        <v>1657</v>
      </c>
      <c r="C4328" s="186" t="s">
        <v>212</v>
      </c>
      <c r="D4328" s="189">
        <v>15.62</v>
      </c>
      <c r="E4328" s="189">
        <v>6.3</v>
      </c>
      <c r="F4328" s="189">
        <v>9.32</v>
      </c>
      <c r="G4328" s="188" t="s">
        <v>1658</v>
      </c>
      <c r="H4328" s="188"/>
      <c r="I4328" s="187" t="s">
        <v>1659</v>
      </c>
      <c r="J4328" s="191"/>
      <c r="K4328" s="191"/>
      <c r="L4328" s="191"/>
      <c r="M4328" s="191"/>
    </row>
    <row r="4329" spans="1:13" ht="63.75" x14ac:dyDescent="0.2">
      <c r="A4329" s="187" t="s">
        <v>1660</v>
      </c>
      <c r="B4329" s="187" t="s">
        <v>1661</v>
      </c>
      <c r="C4329" s="186" t="s">
        <v>212</v>
      </c>
      <c r="D4329" s="189">
        <v>18.87</v>
      </c>
      <c r="E4329" s="189">
        <v>7.45</v>
      </c>
      <c r="F4329" s="189">
        <v>11.42</v>
      </c>
      <c r="G4329" s="188" t="s">
        <v>1662</v>
      </c>
      <c r="H4329" s="188"/>
      <c r="I4329" s="187" t="s">
        <v>1663</v>
      </c>
      <c r="J4329" s="191"/>
      <c r="K4329" s="191"/>
      <c r="L4329" s="191"/>
      <c r="M4329" s="191"/>
    </row>
    <row r="4330" spans="1:13" ht="63.75" x14ac:dyDescent="0.2">
      <c r="A4330" s="187" t="s">
        <v>1664</v>
      </c>
      <c r="B4330" s="187" t="s">
        <v>1665</v>
      </c>
      <c r="C4330" s="186" t="s">
        <v>212</v>
      </c>
      <c r="D4330" s="189">
        <v>26.94</v>
      </c>
      <c r="E4330" s="189">
        <v>14.32</v>
      </c>
      <c r="F4330" s="189">
        <v>12.62</v>
      </c>
      <c r="G4330" s="188" t="s">
        <v>1666</v>
      </c>
      <c r="H4330" s="188"/>
      <c r="I4330" s="187" t="s">
        <v>1667</v>
      </c>
      <c r="J4330" s="191"/>
      <c r="K4330" s="191"/>
      <c r="L4330" s="191"/>
      <c r="M4330" s="191"/>
    </row>
    <row r="4331" spans="1:13" ht="63.75" x14ac:dyDescent="0.2">
      <c r="A4331" s="187" t="s">
        <v>1668</v>
      </c>
      <c r="B4331" s="187" t="s">
        <v>1669</v>
      </c>
      <c r="C4331" s="186" t="s">
        <v>212</v>
      </c>
      <c r="D4331" s="189">
        <v>14.4</v>
      </c>
      <c r="E4331" s="189">
        <v>5.93</v>
      </c>
      <c r="F4331" s="189">
        <v>8.4700000000000006</v>
      </c>
      <c r="G4331" s="188" t="s">
        <v>1670</v>
      </c>
      <c r="H4331" s="188"/>
      <c r="I4331" s="187" t="s">
        <v>1671</v>
      </c>
      <c r="J4331" s="191"/>
      <c r="K4331" s="191"/>
      <c r="L4331" s="191"/>
      <c r="M4331" s="191"/>
    </row>
    <row r="4332" spans="1:13" ht="63.75" x14ac:dyDescent="0.2">
      <c r="A4332" s="187" t="s">
        <v>1672</v>
      </c>
      <c r="B4332" s="187" t="s">
        <v>1673</v>
      </c>
      <c r="C4332" s="186" t="s">
        <v>212</v>
      </c>
      <c r="D4332" s="189">
        <v>18.52</v>
      </c>
      <c r="E4332" s="189">
        <v>7.8</v>
      </c>
      <c r="F4332" s="189">
        <v>10.72</v>
      </c>
      <c r="G4332" s="188" t="s">
        <v>1674</v>
      </c>
      <c r="H4332" s="188"/>
      <c r="I4332" s="187" t="s">
        <v>1675</v>
      </c>
      <c r="J4332" s="191"/>
      <c r="K4332" s="191"/>
      <c r="L4332" s="191"/>
      <c r="M4332" s="191"/>
    </row>
    <row r="4333" spans="1:13" ht="63.75" x14ac:dyDescent="0.2">
      <c r="A4333" s="187" t="s">
        <v>1676</v>
      </c>
      <c r="B4333" s="187" t="s">
        <v>1677</v>
      </c>
      <c r="C4333" s="186" t="s">
        <v>212</v>
      </c>
      <c r="D4333" s="189">
        <v>27.67</v>
      </c>
      <c r="E4333" s="189">
        <v>15.75</v>
      </c>
      <c r="F4333" s="189">
        <v>11.92</v>
      </c>
      <c r="G4333" s="188" t="s">
        <v>1678</v>
      </c>
      <c r="H4333" s="188"/>
      <c r="I4333" s="187" t="s">
        <v>1679</v>
      </c>
      <c r="J4333" s="191"/>
      <c r="K4333" s="191"/>
      <c r="L4333" s="191"/>
      <c r="M4333" s="191"/>
    </row>
    <row r="4334" spans="1:13" ht="63.75" x14ac:dyDescent="0.2">
      <c r="A4334" s="187" t="s">
        <v>1680</v>
      </c>
      <c r="B4334" s="187" t="s">
        <v>1681</v>
      </c>
      <c r="C4334" s="186" t="s">
        <v>212</v>
      </c>
      <c r="D4334" s="189">
        <v>31.16</v>
      </c>
      <c r="E4334" s="189">
        <v>18.63</v>
      </c>
      <c r="F4334" s="189">
        <v>12.53</v>
      </c>
      <c r="G4334" s="188" t="s">
        <v>1682</v>
      </c>
      <c r="H4334" s="188"/>
      <c r="I4334" s="187" t="s">
        <v>1683</v>
      </c>
      <c r="J4334" s="191"/>
      <c r="K4334" s="191"/>
      <c r="L4334" s="191"/>
      <c r="M4334" s="191"/>
    </row>
    <row r="4335" spans="1:13" ht="63.75" x14ac:dyDescent="0.2">
      <c r="A4335" s="187" t="s">
        <v>1684</v>
      </c>
      <c r="B4335" s="187" t="s">
        <v>1685</v>
      </c>
      <c r="C4335" s="186" t="s">
        <v>212</v>
      </c>
      <c r="D4335" s="189">
        <v>49.53</v>
      </c>
      <c r="E4335" s="189">
        <v>35.799999999999997</v>
      </c>
      <c r="F4335" s="189">
        <v>13.73</v>
      </c>
      <c r="G4335" s="188" t="s">
        <v>1686</v>
      </c>
      <c r="H4335" s="188"/>
      <c r="I4335" s="187" t="s">
        <v>1687</v>
      </c>
      <c r="J4335" s="191"/>
      <c r="K4335" s="191"/>
      <c r="L4335" s="191"/>
      <c r="M4335" s="191"/>
    </row>
    <row r="4336" spans="1:13" ht="25.5" x14ac:dyDescent="0.2">
      <c r="A4336" s="194" t="s">
        <v>1688</v>
      </c>
      <c r="B4336" s="194" t="s">
        <v>1689</v>
      </c>
      <c r="C4336" s="194"/>
      <c r="D4336" s="193"/>
      <c r="E4336" s="193"/>
      <c r="F4336" s="189"/>
      <c r="G4336" s="192"/>
      <c r="H4336" s="192"/>
      <c r="I4336" s="194" t="s">
        <v>1690</v>
      </c>
      <c r="J4336" s="191"/>
      <c r="K4336" s="191"/>
      <c r="L4336" s="191"/>
      <c r="M4336" s="191"/>
    </row>
    <row r="4337" spans="1:13" ht="76.5" x14ac:dyDescent="0.2">
      <c r="A4337" s="187" t="s">
        <v>1691</v>
      </c>
      <c r="B4337" s="187" t="s">
        <v>1692</v>
      </c>
      <c r="C4337" s="186" t="s">
        <v>725</v>
      </c>
      <c r="D4337" s="189">
        <v>1.5</v>
      </c>
      <c r="E4337" s="189">
        <v>0</v>
      </c>
      <c r="F4337" s="189">
        <v>1.5</v>
      </c>
      <c r="G4337" s="188" t="s">
        <v>1693</v>
      </c>
      <c r="H4337" s="188"/>
      <c r="I4337" s="187" t="s">
        <v>1694</v>
      </c>
      <c r="J4337" s="191"/>
      <c r="K4337" s="191"/>
      <c r="L4337" s="191"/>
      <c r="M4337" s="191"/>
    </row>
    <row r="4338" spans="1:13" ht="89.25" x14ac:dyDescent="0.2">
      <c r="A4338" s="187" t="s">
        <v>1695</v>
      </c>
      <c r="B4338" s="187" t="s">
        <v>1696</v>
      </c>
      <c r="C4338" s="186" t="s">
        <v>641</v>
      </c>
      <c r="D4338" s="189">
        <v>2.4</v>
      </c>
      <c r="E4338" s="189">
        <v>0</v>
      </c>
      <c r="F4338" s="189">
        <v>2.4</v>
      </c>
      <c r="G4338" s="188" t="s">
        <v>1697</v>
      </c>
      <c r="H4338" s="188"/>
      <c r="I4338" s="187" t="s">
        <v>1698</v>
      </c>
      <c r="J4338" s="191"/>
      <c r="K4338" s="191"/>
      <c r="L4338" s="191"/>
      <c r="M4338" s="191"/>
    </row>
    <row r="4339" spans="1:13" ht="89.25" x14ac:dyDescent="0.2">
      <c r="A4339" s="187" t="s">
        <v>1699</v>
      </c>
      <c r="B4339" s="187" t="s">
        <v>1700</v>
      </c>
      <c r="C4339" s="186" t="s">
        <v>641</v>
      </c>
      <c r="D4339" s="189">
        <v>2.5499999999999998</v>
      </c>
      <c r="E4339" s="189">
        <v>0</v>
      </c>
      <c r="F4339" s="189">
        <v>2.5499999999999998</v>
      </c>
      <c r="G4339" s="188" t="s">
        <v>1701</v>
      </c>
      <c r="H4339" s="188"/>
      <c r="I4339" s="187" t="s">
        <v>1702</v>
      </c>
      <c r="J4339" s="191"/>
      <c r="K4339" s="191"/>
      <c r="L4339" s="191"/>
      <c r="M4339" s="191"/>
    </row>
    <row r="4340" spans="1:13" ht="89.25" x14ac:dyDescent="0.2">
      <c r="A4340" s="187" t="s">
        <v>1703</v>
      </c>
      <c r="B4340" s="187" t="s">
        <v>1704</v>
      </c>
      <c r="C4340" s="186" t="s">
        <v>641</v>
      </c>
      <c r="D4340" s="189">
        <v>2.7</v>
      </c>
      <c r="E4340" s="189">
        <v>0</v>
      </c>
      <c r="F4340" s="189">
        <v>2.7</v>
      </c>
      <c r="G4340" s="188" t="s">
        <v>1705</v>
      </c>
      <c r="H4340" s="188"/>
      <c r="I4340" s="187" t="s">
        <v>1706</v>
      </c>
      <c r="J4340" s="191"/>
      <c r="K4340" s="191"/>
      <c r="L4340" s="191"/>
      <c r="M4340" s="191"/>
    </row>
    <row r="4341" spans="1:13" ht="89.25" x14ac:dyDescent="0.2">
      <c r="A4341" s="187" t="s">
        <v>1707</v>
      </c>
      <c r="B4341" s="187" t="s">
        <v>1708</v>
      </c>
      <c r="C4341" s="186" t="s">
        <v>641</v>
      </c>
      <c r="D4341" s="189">
        <v>3.53</v>
      </c>
      <c r="E4341" s="189">
        <v>0</v>
      </c>
      <c r="F4341" s="189">
        <v>3.53</v>
      </c>
      <c r="G4341" s="188" t="s">
        <v>1709</v>
      </c>
      <c r="H4341" s="188"/>
      <c r="I4341" s="187" t="s">
        <v>1710</v>
      </c>
      <c r="J4341" s="191"/>
      <c r="K4341" s="191"/>
      <c r="L4341" s="191"/>
      <c r="M4341" s="191"/>
    </row>
    <row r="4342" spans="1:13" ht="89.25" x14ac:dyDescent="0.2">
      <c r="A4342" s="187" t="s">
        <v>1711</v>
      </c>
      <c r="B4342" s="187" t="s">
        <v>1712</v>
      </c>
      <c r="C4342" s="186" t="s">
        <v>641</v>
      </c>
      <c r="D4342" s="189">
        <v>3.55</v>
      </c>
      <c r="E4342" s="189">
        <v>0</v>
      </c>
      <c r="F4342" s="189">
        <v>3.55</v>
      </c>
      <c r="G4342" s="188" t="s">
        <v>1713</v>
      </c>
      <c r="H4342" s="188"/>
      <c r="I4342" s="187" t="s">
        <v>1714</v>
      </c>
      <c r="J4342" s="191"/>
      <c r="K4342" s="191"/>
      <c r="L4342" s="191"/>
      <c r="M4342" s="191"/>
    </row>
    <row r="4343" spans="1:13" ht="89.25" x14ac:dyDescent="0.2">
      <c r="A4343" s="187" t="s">
        <v>1715</v>
      </c>
      <c r="B4343" s="187" t="s">
        <v>1716</v>
      </c>
      <c r="C4343" s="186" t="s">
        <v>641</v>
      </c>
      <c r="D4343" s="189">
        <v>4.53</v>
      </c>
      <c r="E4343" s="189">
        <v>0</v>
      </c>
      <c r="F4343" s="189">
        <v>4.53</v>
      </c>
      <c r="G4343" s="188" t="s">
        <v>1717</v>
      </c>
      <c r="H4343" s="188"/>
      <c r="I4343" s="187" t="s">
        <v>1718</v>
      </c>
      <c r="J4343" s="191"/>
      <c r="K4343" s="191"/>
      <c r="L4343" s="191"/>
      <c r="M4343" s="191"/>
    </row>
    <row r="4344" spans="1:13" ht="89.25" x14ac:dyDescent="0.2">
      <c r="A4344" s="187" t="s">
        <v>1719</v>
      </c>
      <c r="B4344" s="187" t="s">
        <v>1720</v>
      </c>
      <c r="C4344" s="186" t="s">
        <v>641</v>
      </c>
      <c r="D4344" s="189">
        <v>7.96</v>
      </c>
      <c r="E4344" s="189">
        <v>4.07</v>
      </c>
      <c r="F4344" s="189">
        <v>3.89</v>
      </c>
      <c r="G4344" s="188" t="s">
        <v>1721</v>
      </c>
      <c r="H4344" s="188"/>
      <c r="I4344" s="187" t="s">
        <v>1722</v>
      </c>
      <c r="J4344" s="191"/>
      <c r="K4344" s="191"/>
      <c r="L4344" s="191"/>
      <c r="M4344" s="191"/>
    </row>
    <row r="4345" spans="1:13" ht="89.25" x14ac:dyDescent="0.2">
      <c r="A4345" s="187" t="s">
        <v>1723</v>
      </c>
      <c r="B4345" s="187" t="s">
        <v>1724</v>
      </c>
      <c r="C4345" s="186" t="s">
        <v>641</v>
      </c>
      <c r="D4345" s="189">
        <v>11.8</v>
      </c>
      <c r="E4345" s="189">
        <v>6.22</v>
      </c>
      <c r="F4345" s="189">
        <v>5.58</v>
      </c>
      <c r="G4345" s="188" t="s">
        <v>1725</v>
      </c>
      <c r="H4345" s="188"/>
      <c r="I4345" s="187" t="s">
        <v>1726</v>
      </c>
      <c r="J4345" s="191"/>
      <c r="K4345" s="191"/>
      <c r="L4345" s="191"/>
      <c r="M4345" s="191"/>
    </row>
    <row r="4346" spans="1:13" ht="89.25" x14ac:dyDescent="0.2">
      <c r="A4346" s="187" t="s">
        <v>1727</v>
      </c>
      <c r="B4346" s="187" t="s">
        <v>1728</v>
      </c>
      <c r="C4346" s="186" t="s">
        <v>641</v>
      </c>
      <c r="D4346" s="189">
        <v>17.850000000000001</v>
      </c>
      <c r="E4346" s="189">
        <v>11.24</v>
      </c>
      <c r="F4346" s="189">
        <v>6.61</v>
      </c>
      <c r="G4346" s="188" t="s">
        <v>1729</v>
      </c>
      <c r="H4346" s="188"/>
      <c r="I4346" s="187" t="s">
        <v>1730</v>
      </c>
      <c r="J4346" s="191"/>
      <c r="K4346" s="191"/>
      <c r="L4346" s="191"/>
      <c r="M4346" s="191"/>
    </row>
    <row r="4347" spans="1:13" ht="89.25" x14ac:dyDescent="0.2">
      <c r="A4347" s="187" t="s">
        <v>1731</v>
      </c>
      <c r="B4347" s="187" t="s">
        <v>1732</v>
      </c>
      <c r="C4347" s="186" t="s">
        <v>641</v>
      </c>
      <c r="D4347" s="189">
        <v>28</v>
      </c>
      <c r="E4347" s="189">
        <v>17</v>
      </c>
      <c r="F4347" s="189">
        <v>11</v>
      </c>
      <c r="G4347" s="188" t="s">
        <v>1733</v>
      </c>
      <c r="H4347" s="188"/>
      <c r="I4347" s="187" t="s">
        <v>1734</v>
      </c>
      <c r="J4347" s="191"/>
      <c r="K4347" s="191"/>
      <c r="L4347" s="191"/>
      <c r="M4347" s="191"/>
    </row>
    <row r="4348" spans="1:13" ht="89.25" x14ac:dyDescent="0.2">
      <c r="A4348" s="187" t="s">
        <v>1735</v>
      </c>
      <c r="B4348" s="187" t="s">
        <v>1736</v>
      </c>
      <c r="C4348" s="186" t="s">
        <v>641</v>
      </c>
      <c r="D4348" s="189">
        <v>5.41</v>
      </c>
      <c r="E4348" s="189">
        <v>0</v>
      </c>
      <c r="F4348" s="189">
        <v>5.41</v>
      </c>
      <c r="G4348" s="188" t="s">
        <v>1737</v>
      </c>
      <c r="H4348" s="188"/>
      <c r="I4348" s="187" t="s">
        <v>1738</v>
      </c>
      <c r="J4348" s="191"/>
      <c r="K4348" s="191"/>
      <c r="L4348" s="191"/>
      <c r="M4348" s="191"/>
    </row>
    <row r="4349" spans="1:13" ht="89.25" x14ac:dyDescent="0.2">
      <c r="A4349" s="187" t="s">
        <v>1739</v>
      </c>
      <c r="B4349" s="187" t="s">
        <v>1740</v>
      </c>
      <c r="C4349" s="186" t="s">
        <v>641</v>
      </c>
      <c r="D4349" s="189">
        <v>7.07</v>
      </c>
      <c r="E4349" s="189">
        <v>0</v>
      </c>
      <c r="F4349" s="189">
        <v>7.07</v>
      </c>
      <c r="G4349" s="188" t="s">
        <v>1741</v>
      </c>
      <c r="H4349" s="188"/>
      <c r="I4349" s="187" t="s">
        <v>1742</v>
      </c>
      <c r="J4349" s="191"/>
      <c r="K4349" s="191"/>
      <c r="L4349" s="191"/>
      <c r="M4349" s="191"/>
    </row>
    <row r="4350" spans="1:13" ht="89.25" x14ac:dyDescent="0.2">
      <c r="A4350" s="187" t="s">
        <v>1743</v>
      </c>
      <c r="B4350" s="187" t="s">
        <v>1744</v>
      </c>
      <c r="C4350" s="186" t="s">
        <v>641</v>
      </c>
      <c r="D4350" s="189">
        <v>7.09</v>
      </c>
      <c r="E4350" s="189">
        <v>0</v>
      </c>
      <c r="F4350" s="189">
        <v>7.09</v>
      </c>
      <c r="G4350" s="188" t="s">
        <v>1745</v>
      </c>
      <c r="H4350" s="188"/>
      <c r="I4350" s="187" t="s">
        <v>1746</v>
      </c>
      <c r="J4350" s="191"/>
      <c r="K4350" s="191"/>
      <c r="L4350" s="191"/>
      <c r="M4350" s="191"/>
    </row>
    <row r="4351" spans="1:13" ht="89.25" x14ac:dyDescent="0.2">
      <c r="A4351" s="187" t="s">
        <v>1747</v>
      </c>
      <c r="B4351" s="187" t="s">
        <v>1748</v>
      </c>
      <c r="C4351" s="186" t="s">
        <v>641</v>
      </c>
      <c r="D4351" s="189">
        <v>20.440000000000001</v>
      </c>
      <c r="E4351" s="189">
        <v>11.24</v>
      </c>
      <c r="F4351" s="189">
        <v>9.1999999999999993</v>
      </c>
      <c r="G4351" s="188" t="s">
        <v>1729</v>
      </c>
      <c r="H4351" s="188"/>
      <c r="I4351" s="187" t="s">
        <v>1749</v>
      </c>
      <c r="J4351" s="191"/>
      <c r="K4351" s="191"/>
      <c r="L4351" s="191"/>
      <c r="M4351" s="191"/>
    </row>
    <row r="4352" spans="1:13" ht="89.25" x14ac:dyDescent="0.2">
      <c r="A4352" s="187" t="s">
        <v>1750</v>
      </c>
      <c r="B4352" s="187" t="s">
        <v>1751</v>
      </c>
      <c r="C4352" s="186" t="s">
        <v>641</v>
      </c>
      <c r="D4352" s="189">
        <v>20.98</v>
      </c>
      <c r="E4352" s="189">
        <v>12.6</v>
      </c>
      <c r="F4352" s="189">
        <v>8.3800000000000008</v>
      </c>
      <c r="G4352" s="188" t="s">
        <v>1752</v>
      </c>
      <c r="H4352" s="188"/>
      <c r="I4352" s="187" t="s">
        <v>1753</v>
      </c>
      <c r="J4352" s="191"/>
      <c r="K4352" s="191"/>
      <c r="L4352" s="191"/>
      <c r="M4352" s="191"/>
    </row>
    <row r="4353" spans="1:13" ht="89.25" x14ac:dyDescent="0.2">
      <c r="A4353" s="187" t="s">
        <v>1754</v>
      </c>
      <c r="B4353" s="187" t="s">
        <v>1755</v>
      </c>
      <c r="C4353" s="186" t="s">
        <v>641</v>
      </c>
      <c r="D4353" s="189">
        <v>32.29</v>
      </c>
      <c r="E4353" s="189">
        <v>17</v>
      </c>
      <c r="F4353" s="189">
        <v>15.29</v>
      </c>
      <c r="G4353" s="188" t="s">
        <v>1733</v>
      </c>
      <c r="H4353" s="188"/>
      <c r="I4353" s="187" t="s">
        <v>1756</v>
      </c>
      <c r="J4353" s="191"/>
      <c r="K4353" s="191"/>
      <c r="L4353" s="191"/>
      <c r="M4353" s="191"/>
    </row>
    <row r="4354" spans="1:13" ht="51" x14ac:dyDescent="0.2">
      <c r="A4354" s="187" t="s">
        <v>1757</v>
      </c>
      <c r="B4354" s="187" t="s">
        <v>1758</v>
      </c>
      <c r="C4354" s="186" t="s">
        <v>641</v>
      </c>
      <c r="D4354" s="189">
        <v>4.59</v>
      </c>
      <c r="E4354" s="189">
        <v>0</v>
      </c>
      <c r="F4354" s="189">
        <v>4.59</v>
      </c>
      <c r="G4354" s="188" t="s">
        <v>1759</v>
      </c>
      <c r="H4354" s="188"/>
      <c r="I4354" s="187" t="s">
        <v>1760</v>
      </c>
      <c r="J4354" s="191"/>
      <c r="K4354" s="191"/>
      <c r="L4354" s="191"/>
      <c r="M4354" s="191"/>
    </row>
    <row r="4355" spans="1:13" ht="63.75" x14ac:dyDescent="0.2">
      <c r="A4355" s="187" t="s">
        <v>1761</v>
      </c>
      <c r="B4355" s="187" t="s">
        <v>1762</v>
      </c>
      <c r="C4355" s="186" t="s">
        <v>641</v>
      </c>
      <c r="D4355" s="189">
        <v>3.28</v>
      </c>
      <c r="E4355" s="189">
        <v>0.83</v>
      </c>
      <c r="F4355" s="189">
        <v>2.4500000000000002</v>
      </c>
      <c r="G4355" s="188" t="s">
        <v>1763</v>
      </c>
      <c r="H4355" s="188"/>
      <c r="I4355" s="187" t="s">
        <v>1764</v>
      </c>
      <c r="J4355" s="191"/>
      <c r="K4355" s="191"/>
      <c r="L4355" s="191"/>
      <c r="M4355" s="191"/>
    </row>
    <row r="4356" spans="1:13" ht="25.5" x14ac:dyDescent="0.2">
      <c r="A4356" s="194" t="s">
        <v>1765</v>
      </c>
      <c r="B4356" s="194" t="s">
        <v>1766</v>
      </c>
      <c r="C4356" s="194"/>
      <c r="D4356" s="193"/>
      <c r="E4356" s="193"/>
      <c r="F4356" s="189"/>
      <c r="G4356" s="192"/>
      <c r="H4356" s="192"/>
      <c r="I4356" s="194" t="s">
        <v>1767</v>
      </c>
      <c r="J4356" s="191"/>
      <c r="K4356" s="191"/>
      <c r="L4356" s="191"/>
      <c r="M4356" s="191"/>
    </row>
    <row r="4357" spans="1:13" ht="153" x14ac:dyDescent="0.2">
      <c r="A4357" s="187" t="s">
        <v>1768</v>
      </c>
      <c r="B4357" s="187" t="s">
        <v>1769</v>
      </c>
      <c r="C4357" s="186" t="s">
        <v>641</v>
      </c>
      <c r="D4357" s="189">
        <v>53.7</v>
      </c>
      <c r="E4357" s="189">
        <v>29.66</v>
      </c>
      <c r="F4357" s="189">
        <v>24.04</v>
      </c>
      <c r="G4357" s="188" t="s">
        <v>1770</v>
      </c>
      <c r="H4357" s="188"/>
      <c r="I4357" s="187" t="s">
        <v>1771</v>
      </c>
      <c r="J4357" s="191"/>
      <c r="K4357" s="191"/>
      <c r="L4357" s="191"/>
      <c r="M4357" s="191"/>
    </row>
    <row r="4358" spans="1:13" ht="153" x14ac:dyDescent="0.2">
      <c r="A4358" s="187" t="s">
        <v>1772</v>
      </c>
      <c r="B4358" s="187" t="s">
        <v>1773</v>
      </c>
      <c r="C4358" s="186" t="s">
        <v>641</v>
      </c>
      <c r="D4358" s="189">
        <v>58.9</v>
      </c>
      <c r="E4358" s="189">
        <v>31.85</v>
      </c>
      <c r="F4358" s="189">
        <v>27.05</v>
      </c>
      <c r="G4358" s="188" t="s">
        <v>1774</v>
      </c>
      <c r="H4358" s="188"/>
      <c r="I4358" s="187" t="s">
        <v>1775</v>
      </c>
      <c r="J4358" s="191"/>
      <c r="K4358" s="191"/>
      <c r="L4358" s="191"/>
      <c r="M4358" s="191"/>
    </row>
    <row r="4359" spans="1:13" ht="153" x14ac:dyDescent="0.2">
      <c r="A4359" s="187" t="s">
        <v>1776</v>
      </c>
      <c r="B4359" s="187" t="s">
        <v>1777</v>
      </c>
      <c r="C4359" s="186" t="s">
        <v>641</v>
      </c>
      <c r="D4359" s="189">
        <v>64.91</v>
      </c>
      <c r="E4359" s="189">
        <v>34.86</v>
      </c>
      <c r="F4359" s="189">
        <v>30.05</v>
      </c>
      <c r="G4359" s="188" t="s">
        <v>1778</v>
      </c>
      <c r="H4359" s="188"/>
      <c r="I4359" s="187" t="s">
        <v>1779</v>
      </c>
      <c r="J4359" s="191"/>
      <c r="K4359" s="191"/>
      <c r="L4359" s="191"/>
      <c r="M4359" s="191"/>
    </row>
    <row r="4360" spans="1:13" ht="165.75" x14ac:dyDescent="0.2">
      <c r="A4360" s="187" t="s">
        <v>1780</v>
      </c>
      <c r="B4360" s="187" t="s">
        <v>1781</v>
      </c>
      <c r="C4360" s="186" t="s">
        <v>641</v>
      </c>
      <c r="D4360" s="189">
        <v>30.67</v>
      </c>
      <c r="E4360" s="189">
        <v>15.9</v>
      </c>
      <c r="F4360" s="189">
        <v>14.77</v>
      </c>
      <c r="G4360" s="188" t="s">
        <v>1782</v>
      </c>
      <c r="H4360" s="188"/>
      <c r="I4360" s="187" t="s">
        <v>1783</v>
      </c>
      <c r="J4360" s="191"/>
      <c r="K4360" s="191"/>
      <c r="L4360" s="191"/>
      <c r="M4360" s="191"/>
    </row>
    <row r="4361" spans="1:13" ht="165.75" x14ac:dyDescent="0.2">
      <c r="A4361" s="187" t="s">
        <v>1784</v>
      </c>
      <c r="B4361" s="187" t="s">
        <v>1785</v>
      </c>
      <c r="C4361" s="186" t="s">
        <v>641</v>
      </c>
      <c r="D4361" s="189">
        <v>38.61</v>
      </c>
      <c r="E4361" s="189">
        <v>23.84</v>
      </c>
      <c r="F4361" s="189">
        <v>14.77</v>
      </c>
      <c r="G4361" s="188" t="s">
        <v>1786</v>
      </c>
      <c r="H4361" s="188"/>
      <c r="I4361" s="187" t="s">
        <v>1787</v>
      </c>
      <c r="J4361" s="191"/>
      <c r="K4361" s="191"/>
      <c r="L4361" s="191"/>
      <c r="M4361" s="191"/>
    </row>
    <row r="4362" spans="1:13" ht="165.75" x14ac:dyDescent="0.2">
      <c r="A4362" s="187" t="s">
        <v>1788</v>
      </c>
      <c r="B4362" s="187" t="s">
        <v>1789</v>
      </c>
      <c r="C4362" s="186" t="s">
        <v>641</v>
      </c>
      <c r="D4362" s="189">
        <v>49.51</v>
      </c>
      <c r="E4362" s="189">
        <v>31.79</v>
      </c>
      <c r="F4362" s="189">
        <v>17.72</v>
      </c>
      <c r="G4362" s="188" t="s">
        <v>1790</v>
      </c>
      <c r="H4362" s="188"/>
      <c r="I4362" s="187" t="s">
        <v>1791</v>
      </c>
      <c r="J4362" s="191"/>
      <c r="K4362" s="191"/>
      <c r="L4362" s="191"/>
      <c r="M4362" s="191"/>
    </row>
    <row r="4363" spans="1:13" ht="165.75" x14ac:dyDescent="0.2">
      <c r="A4363" s="187" t="s">
        <v>1792</v>
      </c>
      <c r="B4363" s="187" t="s">
        <v>1793</v>
      </c>
      <c r="C4363" s="186" t="s">
        <v>641</v>
      </c>
      <c r="D4363" s="189">
        <v>57.46</v>
      </c>
      <c r="E4363" s="189">
        <v>39.74</v>
      </c>
      <c r="F4363" s="189">
        <v>17.72</v>
      </c>
      <c r="G4363" s="188" t="s">
        <v>1794</v>
      </c>
      <c r="H4363" s="188"/>
      <c r="I4363" s="187" t="s">
        <v>1795</v>
      </c>
      <c r="J4363" s="191"/>
      <c r="K4363" s="191"/>
      <c r="L4363" s="191"/>
      <c r="M4363" s="191"/>
    </row>
    <row r="4364" spans="1:13" ht="153" x14ac:dyDescent="0.2">
      <c r="A4364" s="187" t="s">
        <v>1796</v>
      </c>
      <c r="B4364" s="187" t="s">
        <v>1797</v>
      </c>
      <c r="C4364" s="186" t="s">
        <v>641</v>
      </c>
      <c r="D4364" s="189">
        <v>53.94</v>
      </c>
      <c r="E4364" s="189">
        <v>31.79</v>
      </c>
      <c r="F4364" s="189">
        <v>22.15</v>
      </c>
      <c r="G4364" s="188" t="s">
        <v>1798</v>
      </c>
      <c r="H4364" s="188"/>
      <c r="I4364" s="187" t="s">
        <v>1799</v>
      </c>
      <c r="J4364" s="191"/>
      <c r="K4364" s="191"/>
      <c r="L4364" s="191"/>
      <c r="M4364" s="191"/>
    </row>
    <row r="4365" spans="1:13" ht="153" x14ac:dyDescent="0.2">
      <c r="A4365" s="187" t="s">
        <v>1800</v>
      </c>
      <c r="B4365" s="187" t="s">
        <v>1801</v>
      </c>
      <c r="C4365" s="186" t="s">
        <v>641</v>
      </c>
      <c r="D4365" s="189">
        <v>69.84</v>
      </c>
      <c r="E4365" s="189">
        <v>47.69</v>
      </c>
      <c r="F4365" s="189">
        <v>22.15</v>
      </c>
      <c r="G4365" s="188" t="s">
        <v>1798</v>
      </c>
      <c r="H4365" s="188"/>
      <c r="I4365" s="187" t="s">
        <v>1802</v>
      </c>
      <c r="J4365" s="191"/>
      <c r="K4365" s="191"/>
      <c r="L4365" s="191"/>
      <c r="M4365" s="191"/>
    </row>
    <row r="4366" spans="1:13" ht="63.75" x14ac:dyDescent="0.2">
      <c r="A4366" s="187" t="s">
        <v>1803</v>
      </c>
      <c r="B4366" s="187" t="s">
        <v>1804</v>
      </c>
      <c r="C4366" s="186" t="s">
        <v>641</v>
      </c>
      <c r="D4366" s="189">
        <v>0.9</v>
      </c>
      <c r="E4366" s="189">
        <v>0</v>
      </c>
      <c r="F4366" s="189">
        <v>0.9</v>
      </c>
      <c r="G4366" s="188" t="s">
        <v>1805</v>
      </c>
      <c r="H4366" s="188"/>
      <c r="I4366" s="187" t="s">
        <v>1806</v>
      </c>
      <c r="J4366" s="191"/>
      <c r="K4366" s="191"/>
      <c r="L4366" s="191"/>
      <c r="M4366" s="191"/>
    </row>
    <row r="4367" spans="1:13" ht="63.75" x14ac:dyDescent="0.2">
      <c r="A4367" s="187" t="s">
        <v>1807</v>
      </c>
      <c r="B4367" s="187" t="s">
        <v>1808</v>
      </c>
      <c r="C4367" s="186" t="s">
        <v>641</v>
      </c>
      <c r="D4367" s="189">
        <v>16.059999999999999</v>
      </c>
      <c r="E4367" s="189">
        <v>7.04</v>
      </c>
      <c r="F4367" s="189">
        <v>9.02</v>
      </c>
      <c r="G4367" s="188" t="s">
        <v>1809</v>
      </c>
      <c r="H4367" s="188"/>
      <c r="I4367" s="187" t="s">
        <v>1810</v>
      </c>
      <c r="J4367" s="191"/>
      <c r="K4367" s="191"/>
      <c r="L4367" s="191"/>
      <c r="M4367" s="191"/>
    </row>
    <row r="4368" spans="1:13" ht="63.75" x14ac:dyDescent="0.2">
      <c r="A4368" s="187" t="s">
        <v>1811</v>
      </c>
      <c r="B4368" s="187" t="s">
        <v>1812</v>
      </c>
      <c r="C4368" s="186" t="s">
        <v>641</v>
      </c>
      <c r="D4368" s="189">
        <v>21.55</v>
      </c>
      <c r="E4368" s="189">
        <v>7.73</v>
      </c>
      <c r="F4368" s="189">
        <v>13.82</v>
      </c>
      <c r="G4368" s="188" t="s">
        <v>1813</v>
      </c>
      <c r="H4368" s="188"/>
      <c r="I4368" s="187" t="s">
        <v>1814</v>
      </c>
      <c r="J4368" s="191"/>
      <c r="K4368" s="191"/>
      <c r="L4368" s="191"/>
      <c r="M4368" s="191"/>
    </row>
    <row r="4369" spans="1:13" ht="63.75" x14ac:dyDescent="0.2">
      <c r="A4369" s="187" t="s">
        <v>1815</v>
      </c>
      <c r="B4369" s="187" t="s">
        <v>1816</v>
      </c>
      <c r="C4369" s="186" t="s">
        <v>641</v>
      </c>
      <c r="D4369" s="189">
        <v>23.22</v>
      </c>
      <c r="E4369" s="189">
        <v>8.19</v>
      </c>
      <c r="F4369" s="189">
        <v>15.03</v>
      </c>
      <c r="G4369" s="188" t="s">
        <v>1817</v>
      </c>
      <c r="H4369" s="188"/>
      <c r="I4369" s="187" t="s">
        <v>1818</v>
      </c>
      <c r="J4369" s="191"/>
      <c r="K4369" s="191"/>
      <c r="L4369" s="191"/>
      <c r="M4369" s="191"/>
    </row>
    <row r="4370" spans="1:13" ht="63.75" x14ac:dyDescent="0.2">
      <c r="A4370" s="187" t="s">
        <v>1819</v>
      </c>
      <c r="B4370" s="187" t="s">
        <v>1820</v>
      </c>
      <c r="C4370" s="186" t="s">
        <v>641</v>
      </c>
      <c r="D4370" s="189">
        <v>29.22</v>
      </c>
      <c r="E4370" s="189">
        <v>12.87</v>
      </c>
      <c r="F4370" s="189">
        <v>16.350000000000001</v>
      </c>
      <c r="G4370" s="188" t="s">
        <v>1821</v>
      </c>
      <c r="H4370" s="188"/>
      <c r="I4370" s="187" t="s">
        <v>1822</v>
      </c>
      <c r="J4370" s="191"/>
      <c r="K4370" s="191"/>
      <c r="L4370" s="191"/>
      <c r="M4370" s="191"/>
    </row>
    <row r="4371" spans="1:13" ht="63.75" x14ac:dyDescent="0.2">
      <c r="A4371" s="187" t="s">
        <v>1823</v>
      </c>
      <c r="B4371" s="187" t="s">
        <v>1824</v>
      </c>
      <c r="C4371" s="186" t="s">
        <v>641</v>
      </c>
      <c r="D4371" s="189">
        <v>33.64</v>
      </c>
      <c r="E4371" s="189">
        <v>15.41</v>
      </c>
      <c r="F4371" s="189">
        <v>18.23</v>
      </c>
      <c r="G4371" s="188" t="s">
        <v>1825</v>
      </c>
      <c r="H4371" s="188"/>
      <c r="I4371" s="187" t="s">
        <v>1826</v>
      </c>
      <c r="J4371" s="191"/>
      <c r="K4371" s="191"/>
      <c r="L4371" s="191"/>
      <c r="M4371" s="191"/>
    </row>
    <row r="4372" spans="1:13" ht="63.75" x14ac:dyDescent="0.2">
      <c r="A4372" s="187" t="s">
        <v>1827</v>
      </c>
      <c r="B4372" s="187" t="s">
        <v>1828</v>
      </c>
      <c r="C4372" s="186" t="s">
        <v>641</v>
      </c>
      <c r="D4372" s="189">
        <v>56.76</v>
      </c>
      <c r="E4372" s="189">
        <v>36.93</v>
      </c>
      <c r="F4372" s="189">
        <v>19.829999999999998</v>
      </c>
      <c r="G4372" s="188" t="s">
        <v>1829</v>
      </c>
      <c r="H4372" s="188"/>
      <c r="I4372" s="187" t="s">
        <v>1830</v>
      </c>
      <c r="J4372" s="191"/>
      <c r="K4372" s="191"/>
      <c r="L4372" s="191"/>
      <c r="M4372" s="191"/>
    </row>
    <row r="4373" spans="1:13" ht="63.75" x14ac:dyDescent="0.2">
      <c r="A4373" s="187" t="s">
        <v>1831</v>
      </c>
      <c r="B4373" s="187" t="s">
        <v>1832</v>
      </c>
      <c r="C4373" s="186" t="s">
        <v>641</v>
      </c>
      <c r="D4373" s="189">
        <v>46.72</v>
      </c>
      <c r="E4373" s="189">
        <v>25.68</v>
      </c>
      <c r="F4373" s="189">
        <v>21.04</v>
      </c>
      <c r="G4373" s="188" t="s">
        <v>1833</v>
      </c>
      <c r="H4373" s="188"/>
      <c r="I4373" s="187" t="s">
        <v>1834</v>
      </c>
      <c r="J4373" s="191"/>
      <c r="K4373" s="191"/>
      <c r="L4373" s="191"/>
      <c r="M4373" s="191"/>
    </row>
    <row r="4374" spans="1:13" ht="63.75" x14ac:dyDescent="0.2">
      <c r="A4374" s="187" t="s">
        <v>1835</v>
      </c>
      <c r="B4374" s="187" t="s">
        <v>1836</v>
      </c>
      <c r="C4374" s="186" t="s">
        <v>641</v>
      </c>
      <c r="D4374" s="189">
        <v>75.040000000000006</v>
      </c>
      <c r="E4374" s="189">
        <v>51.29</v>
      </c>
      <c r="F4374" s="189">
        <v>23.75</v>
      </c>
      <c r="G4374" s="188" t="s">
        <v>1837</v>
      </c>
      <c r="H4374" s="188"/>
      <c r="I4374" s="187" t="s">
        <v>1838</v>
      </c>
      <c r="J4374" s="191"/>
      <c r="K4374" s="191"/>
      <c r="L4374" s="191"/>
      <c r="M4374" s="191"/>
    </row>
    <row r="4375" spans="1:13" ht="63.75" x14ac:dyDescent="0.2">
      <c r="A4375" s="187" t="s">
        <v>1839</v>
      </c>
      <c r="B4375" s="187" t="s">
        <v>1840</v>
      </c>
      <c r="C4375" s="186" t="s">
        <v>212</v>
      </c>
      <c r="D4375" s="189">
        <v>26.78</v>
      </c>
      <c r="E4375" s="189">
        <v>17.53</v>
      </c>
      <c r="F4375" s="189">
        <v>9.25</v>
      </c>
      <c r="G4375" s="188" t="s">
        <v>1841</v>
      </c>
      <c r="H4375" s="188"/>
      <c r="I4375" s="187" t="s">
        <v>1842</v>
      </c>
      <c r="J4375" s="191"/>
      <c r="K4375" s="191"/>
      <c r="L4375" s="191"/>
      <c r="M4375" s="191"/>
    </row>
    <row r="4376" spans="1:13" ht="25.5" x14ac:dyDescent="0.2">
      <c r="A4376" s="194" t="s">
        <v>1843</v>
      </c>
      <c r="B4376" s="194" t="s">
        <v>1844</v>
      </c>
      <c r="C4376" s="194"/>
      <c r="D4376" s="193"/>
      <c r="E4376" s="193"/>
      <c r="F4376" s="189"/>
      <c r="G4376" s="192"/>
      <c r="H4376" s="192"/>
      <c r="I4376" s="194" t="s">
        <v>1845</v>
      </c>
      <c r="J4376" s="191"/>
      <c r="K4376" s="191"/>
      <c r="L4376" s="191"/>
      <c r="M4376" s="191"/>
    </row>
    <row r="4377" spans="1:13" ht="51" x14ac:dyDescent="0.2">
      <c r="A4377" s="187" t="s">
        <v>1846</v>
      </c>
      <c r="B4377" s="187" t="s">
        <v>1847</v>
      </c>
      <c r="C4377" s="186" t="s">
        <v>212</v>
      </c>
      <c r="D4377" s="189">
        <v>28.01</v>
      </c>
      <c r="E4377" s="189">
        <v>15.54</v>
      </c>
      <c r="F4377" s="189">
        <v>12.47</v>
      </c>
      <c r="G4377" s="188" t="s">
        <v>1848</v>
      </c>
      <c r="H4377" s="188"/>
      <c r="I4377" s="187" t="s">
        <v>1849</v>
      </c>
      <c r="J4377" s="191"/>
      <c r="K4377" s="191"/>
      <c r="L4377" s="191"/>
      <c r="M4377" s="191"/>
    </row>
    <row r="4378" spans="1:13" ht="51" x14ac:dyDescent="0.2">
      <c r="A4378" s="187" t="s">
        <v>1850</v>
      </c>
      <c r="B4378" s="187" t="s">
        <v>1851</v>
      </c>
      <c r="C4378" s="186" t="s">
        <v>212</v>
      </c>
      <c r="D4378" s="189">
        <v>17.399999999999999</v>
      </c>
      <c r="E4378" s="189">
        <v>12.83</v>
      </c>
      <c r="F4378" s="189">
        <v>4.57</v>
      </c>
      <c r="G4378" s="188" t="s">
        <v>1852</v>
      </c>
      <c r="H4378" s="188"/>
      <c r="I4378" s="187" t="s">
        <v>1853</v>
      </c>
      <c r="J4378" s="191"/>
      <c r="K4378" s="191"/>
      <c r="L4378" s="191"/>
      <c r="M4378" s="191"/>
    </row>
    <row r="4379" spans="1:13" ht="51" x14ac:dyDescent="0.2">
      <c r="A4379" s="187" t="s">
        <v>1854</v>
      </c>
      <c r="B4379" s="187" t="s">
        <v>1855</v>
      </c>
      <c r="C4379" s="186" t="s">
        <v>212</v>
      </c>
      <c r="D4379" s="189">
        <v>39.72</v>
      </c>
      <c r="E4379" s="189">
        <v>34.049999999999997</v>
      </c>
      <c r="F4379" s="189">
        <v>5.67</v>
      </c>
      <c r="G4379" s="188" t="s">
        <v>1856</v>
      </c>
      <c r="H4379" s="188"/>
      <c r="I4379" s="187" t="s">
        <v>1857</v>
      </c>
      <c r="J4379" s="191"/>
      <c r="K4379" s="191"/>
      <c r="L4379" s="191"/>
      <c r="M4379" s="191"/>
    </row>
    <row r="4380" spans="1:13" ht="63.75" x14ac:dyDescent="0.2">
      <c r="A4380" s="187" t="s">
        <v>1858</v>
      </c>
      <c r="B4380" s="187" t="s">
        <v>1859</v>
      </c>
      <c r="C4380" s="186" t="s">
        <v>212</v>
      </c>
      <c r="D4380" s="189">
        <v>17.95</v>
      </c>
      <c r="E4380" s="189">
        <v>11.41</v>
      </c>
      <c r="F4380" s="189">
        <v>6.54</v>
      </c>
      <c r="G4380" s="188" t="s">
        <v>1860</v>
      </c>
      <c r="H4380" s="188"/>
      <c r="I4380" s="187" t="s">
        <v>1861</v>
      </c>
      <c r="J4380" s="191"/>
      <c r="K4380" s="191"/>
      <c r="L4380" s="191"/>
      <c r="M4380" s="191"/>
    </row>
    <row r="4381" spans="1:13" ht="51" x14ac:dyDescent="0.2">
      <c r="A4381" s="187" t="s">
        <v>1862</v>
      </c>
      <c r="B4381" s="187" t="s">
        <v>1863</v>
      </c>
      <c r="C4381" s="186" t="s">
        <v>212</v>
      </c>
      <c r="D4381" s="189">
        <v>95.67</v>
      </c>
      <c r="E4381" s="189">
        <v>62.2</v>
      </c>
      <c r="F4381" s="189">
        <v>33.47</v>
      </c>
      <c r="G4381" s="188" t="s">
        <v>1864</v>
      </c>
      <c r="H4381" s="188"/>
      <c r="I4381" s="187" t="s">
        <v>1865</v>
      </c>
      <c r="J4381" s="191"/>
      <c r="K4381" s="191"/>
      <c r="L4381" s="191"/>
      <c r="M4381" s="191"/>
    </row>
    <row r="4382" spans="1:13" ht="51" x14ac:dyDescent="0.2">
      <c r="A4382" s="187" t="s">
        <v>1866</v>
      </c>
      <c r="B4382" s="187" t="s">
        <v>1867</v>
      </c>
      <c r="C4382" s="186" t="s">
        <v>212</v>
      </c>
      <c r="D4382" s="189">
        <v>107.98</v>
      </c>
      <c r="E4382" s="189">
        <v>70.67</v>
      </c>
      <c r="F4382" s="189">
        <v>37.31</v>
      </c>
      <c r="G4382" s="188" t="s">
        <v>1868</v>
      </c>
      <c r="H4382" s="188"/>
      <c r="I4382" s="187" t="s">
        <v>1869</v>
      </c>
      <c r="J4382" s="191"/>
      <c r="K4382" s="191"/>
      <c r="L4382" s="191"/>
      <c r="M4382" s="191"/>
    </row>
    <row r="4383" spans="1:13" ht="51" x14ac:dyDescent="0.2">
      <c r="A4383" s="187" t="s">
        <v>1870</v>
      </c>
      <c r="B4383" s="187" t="s">
        <v>1871</v>
      </c>
      <c r="C4383" s="186" t="s">
        <v>212</v>
      </c>
      <c r="D4383" s="189">
        <v>126.12</v>
      </c>
      <c r="E4383" s="189">
        <v>90.76</v>
      </c>
      <c r="F4383" s="189">
        <v>35.36</v>
      </c>
      <c r="G4383" s="188" t="s">
        <v>1872</v>
      </c>
      <c r="H4383" s="188"/>
      <c r="I4383" s="187" t="s">
        <v>1873</v>
      </c>
      <c r="J4383" s="191"/>
      <c r="K4383" s="191"/>
      <c r="L4383" s="191"/>
      <c r="M4383" s="191"/>
    </row>
    <row r="4384" spans="1:13" ht="51" x14ac:dyDescent="0.2">
      <c r="A4384" s="187" t="s">
        <v>1874</v>
      </c>
      <c r="B4384" s="187" t="s">
        <v>1875</v>
      </c>
      <c r="C4384" s="186" t="s">
        <v>212</v>
      </c>
      <c r="D4384" s="189">
        <v>128.47</v>
      </c>
      <c r="E4384" s="189">
        <v>91.59</v>
      </c>
      <c r="F4384" s="189">
        <v>36.880000000000003</v>
      </c>
      <c r="G4384" s="188" t="s">
        <v>1876</v>
      </c>
      <c r="H4384" s="188"/>
      <c r="I4384" s="187" t="s">
        <v>1877</v>
      </c>
      <c r="J4384" s="191"/>
      <c r="K4384" s="191"/>
      <c r="L4384" s="191"/>
      <c r="M4384" s="191"/>
    </row>
    <row r="4385" spans="1:13" ht="51" x14ac:dyDescent="0.2">
      <c r="A4385" s="187" t="s">
        <v>1878</v>
      </c>
      <c r="B4385" s="187" t="s">
        <v>1879</v>
      </c>
      <c r="C4385" s="186" t="s">
        <v>212</v>
      </c>
      <c r="D4385" s="189">
        <v>129.43</v>
      </c>
      <c r="E4385" s="189">
        <v>95.74</v>
      </c>
      <c r="F4385" s="189">
        <v>33.69</v>
      </c>
      <c r="G4385" s="188" t="s">
        <v>1880</v>
      </c>
      <c r="H4385" s="188"/>
      <c r="I4385" s="187" t="s">
        <v>1881</v>
      </c>
      <c r="J4385" s="191"/>
      <c r="K4385" s="191"/>
      <c r="L4385" s="191"/>
      <c r="M4385" s="191"/>
    </row>
    <row r="4386" spans="1:13" ht="51" x14ac:dyDescent="0.2">
      <c r="A4386" s="187" t="s">
        <v>1882</v>
      </c>
      <c r="B4386" s="187" t="s">
        <v>1883</v>
      </c>
      <c r="C4386" s="186" t="s">
        <v>212</v>
      </c>
      <c r="D4386" s="189">
        <v>142.86000000000001</v>
      </c>
      <c r="E4386" s="189">
        <v>103.21</v>
      </c>
      <c r="F4386" s="189">
        <v>39.65</v>
      </c>
      <c r="G4386" s="188" t="s">
        <v>1884</v>
      </c>
      <c r="H4386" s="188"/>
      <c r="I4386" s="187" t="s">
        <v>1885</v>
      </c>
      <c r="J4386" s="191"/>
      <c r="K4386" s="191"/>
      <c r="L4386" s="191"/>
      <c r="M4386" s="191"/>
    </row>
    <row r="4387" spans="1:13" ht="51" x14ac:dyDescent="0.2">
      <c r="A4387" s="187" t="s">
        <v>1886</v>
      </c>
      <c r="B4387" s="187" t="s">
        <v>1887</v>
      </c>
      <c r="C4387" s="186" t="s">
        <v>212</v>
      </c>
      <c r="D4387" s="189">
        <v>146.30000000000001</v>
      </c>
      <c r="E4387" s="189">
        <v>104.88</v>
      </c>
      <c r="F4387" s="189">
        <v>41.42</v>
      </c>
      <c r="G4387" s="188" t="s">
        <v>1888</v>
      </c>
      <c r="H4387" s="188"/>
      <c r="I4387" s="187" t="s">
        <v>1889</v>
      </c>
      <c r="J4387" s="191"/>
      <c r="K4387" s="191"/>
      <c r="L4387" s="191"/>
      <c r="M4387" s="191"/>
    </row>
    <row r="4388" spans="1:13" ht="51" x14ac:dyDescent="0.2">
      <c r="A4388" s="187" t="s">
        <v>1890</v>
      </c>
      <c r="B4388" s="187" t="s">
        <v>1891</v>
      </c>
      <c r="C4388" s="186" t="s">
        <v>212</v>
      </c>
      <c r="D4388" s="189">
        <v>209.54</v>
      </c>
      <c r="E4388" s="189">
        <v>164.2</v>
      </c>
      <c r="F4388" s="189">
        <v>45.34</v>
      </c>
      <c r="G4388" s="188" t="s">
        <v>1892</v>
      </c>
      <c r="H4388" s="188"/>
      <c r="I4388" s="187" t="s">
        <v>1893</v>
      </c>
      <c r="J4388" s="191"/>
      <c r="K4388" s="191"/>
      <c r="L4388" s="191"/>
      <c r="M4388" s="191"/>
    </row>
    <row r="4389" spans="1:13" ht="51" x14ac:dyDescent="0.2">
      <c r="A4389" s="187" t="s">
        <v>1894</v>
      </c>
      <c r="B4389" s="187" t="s">
        <v>1895</v>
      </c>
      <c r="C4389" s="186" t="s">
        <v>212</v>
      </c>
      <c r="D4389" s="189">
        <v>224.14</v>
      </c>
      <c r="E4389" s="189">
        <v>171.67</v>
      </c>
      <c r="F4389" s="189">
        <v>52.47</v>
      </c>
      <c r="G4389" s="188" t="s">
        <v>1896</v>
      </c>
      <c r="H4389" s="188"/>
      <c r="I4389" s="187" t="s">
        <v>1897</v>
      </c>
      <c r="J4389" s="191"/>
      <c r="K4389" s="191"/>
      <c r="L4389" s="191"/>
      <c r="M4389" s="191"/>
    </row>
    <row r="4390" spans="1:13" ht="51" x14ac:dyDescent="0.2">
      <c r="A4390" s="187" t="s">
        <v>1898</v>
      </c>
      <c r="B4390" s="187" t="s">
        <v>1899</v>
      </c>
      <c r="C4390" s="186" t="s">
        <v>212</v>
      </c>
      <c r="D4390" s="189">
        <v>230.14</v>
      </c>
      <c r="E4390" s="189">
        <v>173.34</v>
      </c>
      <c r="F4390" s="189">
        <v>56.8</v>
      </c>
      <c r="G4390" s="188" t="s">
        <v>1900</v>
      </c>
      <c r="H4390" s="188"/>
      <c r="I4390" s="187" t="s">
        <v>1901</v>
      </c>
      <c r="J4390" s="191"/>
      <c r="K4390" s="191"/>
      <c r="L4390" s="191"/>
      <c r="M4390" s="191"/>
    </row>
    <row r="4391" spans="1:13" ht="51" x14ac:dyDescent="0.2">
      <c r="A4391" s="187" t="s">
        <v>1902</v>
      </c>
      <c r="B4391" s="187" t="s">
        <v>1903</v>
      </c>
      <c r="C4391" s="186" t="s">
        <v>212</v>
      </c>
      <c r="D4391" s="189">
        <v>248.34</v>
      </c>
      <c r="E4391" s="189">
        <v>193.27</v>
      </c>
      <c r="F4391" s="189">
        <v>55.07</v>
      </c>
      <c r="G4391" s="188" t="s">
        <v>1904</v>
      </c>
      <c r="H4391" s="188"/>
      <c r="I4391" s="187" t="s">
        <v>1905</v>
      </c>
      <c r="J4391" s="191"/>
      <c r="K4391" s="191"/>
      <c r="L4391" s="191"/>
      <c r="M4391" s="191"/>
    </row>
    <row r="4392" spans="1:13" ht="51" x14ac:dyDescent="0.2">
      <c r="A4392" s="187" t="s">
        <v>1906</v>
      </c>
      <c r="B4392" s="187" t="s">
        <v>1907</v>
      </c>
      <c r="C4392" s="186" t="s">
        <v>212</v>
      </c>
      <c r="D4392" s="189">
        <v>263.13</v>
      </c>
      <c r="E4392" s="189">
        <v>201.57</v>
      </c>
      <c r="F4392" s="189">
        <v>61.56</v>
      </c>
      <c r="G4392" s="188" t="s">
        <v>1908</v>
      </c>
      <c r="H4392" s="188"/>
      <c r="I4392" s="187" t="s">
        <v>1909</v>
      </c>
      <c r="J4392" s="191"/>
      <c r="K4392" s="191"/>
      <c r="L4392" s="191"/>
      <c r="M4392" s="191"/>
    </row>
    <row r="4393" spans="1:13" ht="51" x14ac:dyDescent="0.2">
      <c r="A4393" s="187" t="s">
        <v>1910</v>
      </c>
      <c r="B4393" s="187" t="s">
        <v>1911</v>
      </c>
      <c r="C4393" s="186" t="s">
        <v>212</v>
      </c>
      <c r="D4393" s="189">
        <v>410</v>
      </c>
      <c r="E4393" s="189">
        <v>335</v>
      </c>
      <c r="F4393" s="189">
        <v>75</v>
      </c>
      <c r="G4393" s="188" t="s">
        <v>1912</v>
      </c>
      <c r="H4393" s="188"/>
      <c r="I4393" s="187" t="s">
        <v>1913</v>
      </c>
      <c r="J4393" s="191"/>
      <c r="K4393" s="191"/>
      <c r="L4393" s="191"/>
      <c r="M4393" s="191"/>
    </row>
    <row r="4394" spans="1:13" ht="51" x14ac:dyDescent="0.2">
      <c r="A4394" s="187" t="s">
        <v>1914</v>
      </c>
      <c r="B4394" s="187" t="s">
        <v>1915</v>
      </c>
      <c r="C4394" s="186" t="s">
        <v>212</v>
      </c>
      <c r="D4394" s="189">
        <v>460</v>
      </c>
      <c r="E4394" s="189">
        <v>384</v>
      </c>
      <c r="F4394" s="189">
        <v>76</v>
      </c>
      <c r="G4394" s="188" t="s">
        <v>1916</v>
      </c>
      <c r="H4394" s="188"/>
      <c r="I4394" s="187" t="s">
        <v>1917</v>
      </c>
      <c r="J4394" s="191"/>
      <c r="K4394" s="191"/>
      <c r="L4394" s="191"/>
      <c r="M4394" s="191"/>
    </row>
    <row r="4395" spans="1:13" ht="51" x14ac:dyDescent="0.2">
      <c r="A4395" s="187" t="s">
        <v>1918</v>
      </c>
      <c r="B4395" s="187" t="s">
        <v>1919</v>
      </c>
      <c r="C4395" s="186" t="s">
        <v>212</v>
      </c>
      <c r="D4395" s="189">
        <v>565</v>
      </c>
      <c r="E4395" s="189">
        <v>450</v>
      </c>
      <c r="F4395" s="189">
        <v>115</v>
      </c>
      <c r="G4395" s="188" t="s">
        <v>1920</v>
      </c>
      <c r="H4395" s="188"/>
      <c r="I4395" s="187" t="s">
        <v>1921</v>
      </c>
      <c r="J4395" s="191"/>
      <c r="K4395" s="191"/>
      <c r="L4395" s="191"/>
      <c r="M4395" s="191"/>
    </row>
    <row r="4396" spans="1:13" ht="51" x14ac:dyDescent="0.2">
      <c r="A4396" s="187" t="s">
        <v>1922</v>
      </c>
      <c r="B4396" s="187" t="s">
        <v>1923</v>
      </c>
      <c r="C4396" s="186" t="s">
        <v>212</v>
      </c>
      <c r="D4396" s="189">
        <v>614.5</v>
      </c>
      <c r="E4396" s="189">
        <v>497</v>
      </c>
      <c r="F4396" s="189">
        <v>117.5</v>
      </c>
      <c r="G4396" s="188" t="s">
        <v>1924</v>
      </c>
      <c r="H4396" s="188"/>
      <c r="I4396" s="187" t="s">
        <v>1925</v>
      </c>
      <c r="J4396" s="191"/>
      <c r="K4396" s="191"/>
      <c r="L4396" s="191"/>
      <c r="M4396" s="191"/>
    </row>
    <row r="4397" spans="1:13" ht="51" x14ac:dyDescent="0.2">
      <c r="A4397" s="187" t="s">
        <v>1926</v>
      </c>
      <c r="B4397" s="187" t="s">
        <v>1927</v>
      </c>
      <c r="C4397" s="186" t="s">
        <v>212</v>
      </c>
      <c r="D4397" s="189">
        <v>741.5</v>
      </c>
      <c r="E4397" s="189">
        <v>619.5</v>
      </c>
      <c r="F4397" s="189">
        <v>122</v>
      </c>
      <c r="G4397" s="188" t="s">
        <v>1928</v>
      </c>
      <c r="H4397" s="188"/>
      <c r="I4397" s="187" t="s">
        <v>1929</v>
      </c>
      <c r="J4397" s="191"/>
      <c r="K4397" s="191"/>
      <c r="L4397" s="191"/>
      <c r="M4397" s="191"/>
    </row>
    <row r="4398" spans="1:13" ht="51" x14ac:dyDescent="0.2">
      <c r="A4398" s="187" t="s">
        <v>1930</v>
      </c>
      <c r="B4398" s="187" t="s">
        <v>1931</v>
      </c>
      <c r="C4398" s="186" t="s">
        <v>212</v>
      </c>
      <c r="D4398" s="189">
        <v>689</v>
      </c>
      <c r="E4398" s="189">
        <v>564</v>
      </c>
      <c r="F4398" s="189">
        <v>125</v>
      </c>
      <c r="G4398" s="188" t="s">
        <v>1932</v>
      </c>
      <c r="H4398" s="188"/>
      <c r="I4398" s="187" t="s">
        <v>1933</v>
      </c>
      <c r="J4398" s="191"/>
      <c r="K4398" s="191"/>
      <c r="L4398" s="191"/>
      <c r="M4398" s="191"/>
    </row>
    <row r="4399" spans="1:13" ht="51" x14ac:dyDescent="0.2">
      <c r="A4399" s="187" t="s">
        <v>1934</v>
      </c>
      <c r="B4399" s="187" t="s">
        <v>1935</v>
      </c>
      <c r="C4399" s="186" t="s">
        <v>212</v>
      </c>
      <c r="D4399" s="189">
        <v>926</v>
      </c>
      <c r="E4399" s="189">
        <v>781</v>
      </c>
      <c r="F4399" s="189">
        <v>145</v>
      </c>
      <c r="G4399" s="188" t="s">
        <v>1936</v>
      </c>
      <c r="H4399" s="188"/>
      <c r="I4399" s="187" t="s">
        <v>1937</v>
      </c>
      <c r="J4399" s="191"/>
      <c r="K4399" s="191"/>
      <c r="L4399" s="191"/>
      <c r="M4399" s="191"/>
    </row>
    <row r="4400" spans="1:13" ht="51" x14ac:dyDescent="0.2">
      <c r="A4400" s="187" t="s">
        <v>1938</v>
      </c>
      <c r="B4400" s="187" t="s">
        <v>1939</v>
      </c>
      <c r="C4400" s="186" t="s">
        <v>212</v>
      </c>
      <c r="D4400" s="189">
        <v>945</v>
      </c>
      <c r="E4400" s="189">
        <v>790</v>
      </c>
      <c r="F4400" s="189">
        <v>155</v>
      </c>
      <c r="G4400" s="188" t="s">
        <v>1940</v>
      </c>
      <c r="H4400" s="188"/>
      <c r="I4400" s="187" t="s">
        <v>1941</v>
      </c>
      <c r="J4400" s="191"/>
      <c r="K4400" s="191"/>
      <c r="L4400" s="191"/>
      <c r="M4400" s="191"/>
    </row>
    <row r="4401" spans="1:13" ht="25.5" x14ac:dyDescent="0.2">
      <c r="A4401" s="194" t="s">
        <v>1942</v>
      </c>
      <c r="B4401" s="194" t="s">
        <v>1943</v>
      </c>
      <c r="C4401" s="194"/>
      <c r="D4401" s="193"/>
      <c r="E4401" s="193"/>
      <c r="F4401" s="189"/>
      <c r="G4401" s="192"/>
      <c r="H4401" s="192"/>
      <c r="I4401" s="194" t="s">
        <v>1944</v>
      </c>
      <c r="J4401" s="191"/>
      <c r="K4401" s="191"/>
      <c r="L4401" s="191"/>
      <c r="M4401" s="191"/>
    </row>
    <row r="4402" spans="1:13" ht="102" x14ac:dyDescent="0.2">
      <c r="A4402" s="187" t="s">
        <v>1945</v>
      </c>
      <c r="B4402" s="187" t="s">
        <v>1946</v>
      </c>
      <c r="C4402" s="186" t="s">
        <v>212</v>
      </c>
      <c r="D4402" s="189">
        <v>32.71</v>
      </c>
      <c r="E4402" s="189">
        <v>11.07</v>
      </c>
      <c r="F4402" s="189">
        <v>21.64</v>
      </c>
      <c r="G4402" s="188" t="s">
        <v>1947</v>
      </c>
      <c r="H4402" s="188"/>
      <c r="I4402" s="187" t="s">
        <v>1948</v>
      </c>
      <c r="J4402" s="191"/>
      <c r="K4402" s="191"/>
      <c r="L4402" s="191"/>
      <c r="M4402" s="191"/>
    </row>
    <row r="4403" spans="1:13" ht="114.75" x14ac:dyDescent="0.2">
      <c r="A4403" s="187" t="s">
        <v>1949</v>
      </c>
      <c r="B4403" s="187" t="s">
        <v>1950</v>
      </c>
      <c r="C4403" s="186" t="s">
        <v>212</v>
      </c>
      <c r="D4403" s="189">
        <v>56.02</v>
      </c>
      <c r="E4403" s="189">
        <v>34.380000000000003</v>
      </c>
      <c r="F4403" s="189">
        <v>21.64</v>
      </c>
      <c r="G4403" s="188" t="s">
        <v>1951</v>
      </c>
      <c r="H4403" s="188"/>
      <c r="I4403" s="187" t="s">
        <v>1952</v>
      </c>
      <c r="J4403" s="191"/>
      <c r="K4403" s="191"/>
      <c r="L4403" s="191"/>
      <c r="M4403" s="191"/>
    </row>
    <row r="4404" spans="1:13" ht="114.75" x14ac:dyDescent="0.2">
      <c r="A4404" s="187" t="s">
        <v>1953</v>
      </c>
      <c r="B4404" s="187" t="s">
        <v>1954</v>
      </c>
      <c r="C4404" s="186" t="s">
        <v>212</v>
      </c>
      <c r="D4404" s="189">
        <v>151.83000000000001</v>
      </c>
      <c r="E4404" s="189">
        <v>80.91</v>
      </c>
      <c r="F4404" s="189">
        <v>70.92</v>
      </c>
      <c r="G4404" s="188" t="s">
        <v>1955</v>
      </c>
      <c r="H4404" s="188"/>
      <c r="I4404" s="187" t="s">
        <v>1956</v>
      </c>
      <c r="J4404" s="191"/>
      <c r="K4404" s="191"/>
      <c r="L4404" s="191"/>
      <c r="M4404" s="191"/>
    </row>
    <row r="4405" spans="1:13" ht="114.75" x14ac:dyDescent="0.2">
      <c r="A4405" s="187" t="s">
        <v>1957</v>
      </c>
      <c r="B4405" s="187" t="s">
        <v>1958</v>
      </c>
      <c r="C4405" s="186" t="s">
        <v>212</v>
      </c>
      <c r="D4405" s="189">
        <v>272.26</v>
      </c>
      <c r="E4405" s="189">
        <v>183.31</v>
      </c>
      <c r="F4405" s="189">
        <v>88.95</v>
      </c>
      <c r="G4405" s="188" t="s">
        <v>1959</v>
      </c>
      <c r="H4405" s="188"/>
      <c r="I4405" s="187" t="s">
        <v>1960</v>
      </c>
      <c r="J4405" s="191"/>
      <c r="K4405" s="191"/>
      <c r="L4405" s="191"/>
      <c r="M4405" s="191"/>
    </row>
    <row r="4406" spans="1:13" ht="114.75" x14ac:dyDescent="0.2">
      <c r="A4406" s="187" t="s">
        <v>1961</v>
      </c>
      <c r="B4406" s="187" t="s">
        <v>1962</v>
      </c>
      <c r="C4406" s="186" t="s">
        <v>212</v>
      </c>
      <c r="D4406" s="189">
        <v>520.48</v>
      </c>
      <c r="E4406" s="189">
        <v>378.64</v>
      </c>
      <c r="F4406" s="189">
        <v>141.84</v>
      </c>
      <c r="G4406" s="188" t="s">
        <v>1963</v>
      </c>
      <c r="H4406" s="188"/>
      <c r="I4406" s="187" t="s">
        <v>1964</v>
      </c>
      <c r="J4406" s="191"/>
      <c r="K4406" s="191"/>
      <c r="L4406" s="191"/>
      <c r="M4406" s="191"/>
    </row>
    <row r="4407" spans="1:13" ht="63.75" x14ac:dyDescent="0.2">
      <c r="A4407" s="187" t="s">
        <v>1965</v>
      </c>
      <c r="B4407" s="187" t="s">
        <v>1966</v>
      </c>
      <c r="C4407" s="186" t="s">
        <v>212</v>
      </c>
      <c r="D4407" s="189">
        <v>270.45999999999998</v>
      </c>
      <c r="E4407" s="189">
        <v>0</v>
      </c>
      <c r="F4407" s="189">
        <v>270.45999999999998</v>
      </c>
      <c r="G4407" s="188" t="s">
        <v>1967</v>
      </c>
      <c r="H4407" s="188"/>
      <c r="I4407" s="187" t="s">
        <v>1968</v>
      </c>
      <c r="J4407" s="191"/>
      <c r="K4407" s="191"/>
      <c r="L4407" s="191"/>
      <c r="M4407" s="191"/>
    </row>
    <row r="4408" spans="1:13" ht="25.5" x14ac:dyDescent="0.2">
      <c r="A4408" s="187" t="s">
        <v>1969</v>
      </c>
      <c r="B4408" s="187" t="s">
        <v>1970</v>
      </c>
      <c r="C4408" s="186" t="s">
        <v>212</v>
      </c>
      <c r="D4408" s="189">
        <v>21.04</v>
      </c>
      <c r="E4408" s="189">
        <v>0</v>
      </c>
      <c r="F4408" s="189">
        <v>21.04</v>
      </c>
      <c r="G4408" s="188" t="s">
        <v>1971</v>
      </c>
      <c r="H4408" s="188"/>
      <c r="I4408" s="187" t="s">
        <v>1972</v>
      </c>
      <c r="J4408" s="191"/>
      <c r="K4408" s="191"/>
      <c r="L4408" s="191"/>
      <c r="M4408" s="191"/>
    </row>
    <row r="4409" spans="1:13" ht="25.5" x14ac:dyDescent="0.2">
      <c r="A4409" s="187" t="s">
        <v>1973</v>
      </c>
      <c r="B4409" s="187" t="s">
        <v>1974</v>
      </c>
      <c r="C4409" s="186" t="s">
        <v>212</v>
      </c>
      <c r="D4409" s="189">
        <v>42.07</v>
      </c>
      <c r="E4409" s="189">
        <v>0</v>
      </c>
      <c r="F4409" s="189">
        <v>42.07</v>
      </c>
      <c r="G4409" s="188" t="s">
        <v>1971</v>
      </c>
      <c r="H4409" s="188"/>
      <c r="I4409" s="187" t="s">
        <v>1975</v>
      </c>
      <c r="J4409" s="191"/>
      <c r="K4409" s="191"/>
      <c r="L4409" s="191"/>
      <c r="M4409" s="191"/>
    </row>
    <row r="4410" spans="1:13" ht="25.5" x14ac:dyDescent="0.2">
      <c r="A4410" s="187" t="s">
        <v>1976</v>
      </c>
      <c r="B4410" s="187" t="s">
        <v>1977</v>
      </c>
      <c r="C4410" s="186" t="s">
        <v>212</v>
      </c>
      <c r="D4410" s="189">
        <v>72.12</v>
      </c>
      <c r="E4410" s="189">
        <v>0</v>
      </c>
      <c r="F4410" s="189">
        <v>72.12</v>
      </c>
      <c r="G4410" s="188" t="s">
        <v>1971</v>
      </c>
      <c r="H4410" s="188"/>
      <c r="I4410" s="187" t="s">
        <v>1978</v>
      </c>
      <c r="J4410" s="191"/>
      <c r="K4410" s="191"/>
      <c r="L4410" s="191"/>
      <c r="M4410" s="191"/>
    </row>
    <row r="4411" spans="1:13" ht="25.5" x14ac:dyDescent="0.2">
      <c r="A4411" s="187" t="s">
        <v>1979</v>
      </c>
      <c r="B4411" s="187" t="s">
        <v>1980</v>
      </c>
      <c r="C4411" s="186" t="s">
        <v>212</v>
      </c>
      <c r="D4411" s="189">
        <v>90.15</v>
      </c>
      <c r="E4411" s="189">
        <v>0</v>
      </c>
      <c r="F4411" s="189">
        <v>90.15</v>
      </c>
      <c r="G4411" s="188" t="s">
        <v>1981</v>
      </c>
      <c r="H4411" s="188"/>
      <c r="I4411" s="187" t="s">
        <v>1982</v>
      </c>
      <c r="J4411" s="191"/>
      <c r="K4411" s="191"/>
      <c r="L4411" s="191"/>
      <c r="M4411" s="191"/>
    </row>
    <row r="4412" spans="1:13" ht="25.5" x14ac:dyDescent="0.2">
      <c r="A4412" s="194" t="s">
        <v>1983</v>
      </c>
      <c r="B4412" s="194" t="s">
        <v>1984</v>
      </c>
      <c r="C4412" s="194"/>
      <c r="D4412" s="193"/>
      <c r="E4412" s="193"/>
      <c r="F4412" s="189"/>
      <c r="G4412" s="192"/>
      <c r="H4412" s="192"/>
      <c r="I4412" s="194" t="s">
        <v>1985</v>
      </c>
      <c r="J4412" s="191"/>
      <c r="K4412" s="191"/>
      <c r="L4412" s="191"/>
      <c r="M4412" s="191"/>
    </row>
    <row r="4413" spans="1:13" ht="25.5" x14ac:dyDescent="0.2">
      <c r="A4413" s="187" t="s">
        <v>1986</v>
      </c>
      <c r="B4413" s="187" t="s">
        <v>1987</v>
      </c>
      <c r="C4413" s="186" t="s">
        <v>212</v>
      </c>
      <c r="D4413" s="189">
        <v>27.65</v>
      </c>
      <c r="E4413" s="189">
        <v>18.03</v>
      </c>
      <c r="F4413" s="189">
        <v>9.6199999999999992</v>
      </c>
      <c r="G4413" s="188" t="s">
        <v>1988</v>
      </c>
      <c r="H4413" s="188"/>
      <c r="I4413" s="187" t="s">
        <v>1989</v>
      </c>
      <c r="J4413" s="191"/>
      <c r="K4413" s="191"/>
      <c r="L4413" s="191"/>
      <c r="M4413" s="191"/>
    </row>
    <row r="4414" spans="1:13" ht="102" x14ac:dyDescent="0.2">
      <c r="A4414" s="187" t="s">
        <v>1990</v>
      </c>
      <c r="B4414" s="187" t="s">
        <v>1991</v>
      </c>
      <c r="C4414" s="186" t="s">
        <v>212</v>
      </c>
      <c r="D4414" s="189">
        <v>30.65</v>
      </c>
      <c r="E4414" s="189">
        <v>20.43</v>
      </c>
      <c r="F4414" s="189">
        <v>10.220000000000001</v>
      </c>
      <c r="G4414" s="188" t="s">
        <v>1992</v>
      </c>
      <c r="H4414" s="188"/>
      <c r="I4414" s="187" t="s">
        <v>1993</v>
      </c>
      <c r="J4414" s="191"/>
      <c r="K4414" s="191"/>
      <c r="L4414" s="191"/>
      <c r="M4414" s="191"/>
    </row>
    <row r="4415" spans="1:13" ht="102" x14ac:dyDescent="0.2">
      <c r="A4415" s="187" t="s">
        <v>1994</v>
      </c>
      <c r="B4415" s="187" t="s">
        <v>1995</v>
      </c>
      <c r="C4415" s="186" t="s">
        <v>212</v>
      </c>
      <c r="D4415" s="189">
        <v>26.45</v>
      </c>
      <c r="E4415" s="189">
        <v>17.43</v>
      </c>
      <c r="F4415" s="189">
        <v>9.02</v>
      </c>
      <c r="G4415" s="188" t="s">
        <v>1996</v>
      </c>
      <c r="H4415" s="188"/>
      <c r="I4415" s="187" t="s">
        <v>1997</v>
      </c>
      <c r="J4415" s="191"/>
      <c r="K4415" s="191"/>
      <c r="L4415" s="191"/>
      <c r="M4415" s="191"/>
    </row>
    <row r="4416" spans="1:13" ht="102" x14ac:dyDescent="0.2">
      <c r="A4416" s="187" t="s">
        <v>1998</v>
      </c>
      <c r="B4416" s="187" t="s">
        <v>1999</v>
      </c>
      <c r="C4416" s="186" t="s">
        <v>212</v>
      </c>
      <c r="D4416" s="189">
        <v>63.11</v>
      </c>
      <c r="E4416" s="189">
        <v>52.89</v>
      </c>
      <c r="F4416" s="189">
        <v>10.220000000000001</v>
      </c>
      <c r="G4416" s="188" t="s">
        <v>2000</v>
      </c>
      <c r="H4416" s="188"/>
      <c r="I4416" s="187" t="s">
        <v>2001</v>
      </c>
      <c r="J4416" s="191"/>
      <c r="K4416" s="191"/>
      <c r="L4416" s="191"/>
      <c r="M4416" s="191"/>
    </row>
    <row r="4417" spans="1:13" ht="89.25" x14ac:dyDescent="0.2">
      <c r="A4417" s="187" t="s">
        <v>2002</v>
      </c>
      <c r="B4417" s="187" t="s">
        <v>2003</v>
      </c>
      <c r="C4417" s="186" t="s">
        <v>212</v>
      </c>
      <c r="D4417" s="189">
        <v>30.66</v>
      </c>
      <c r="E4417" s="189">
        <v>21.04</v>
      </c>
      <c r="F4417" s="189">
        <v>9.6199999999999992</v>
      </c>
      <c r="G4417" s="188" t="s">
        <v>2004</v>
      </c>
      <c r="H4417" s="188"/>
      <c r="I4417" s="187" t="s">
        <v>2005</v>
      </c>
      <c r="J4417" s="191"/>
      <c r="K4417" s="191"/>
      <c r="L4417" s="191"/>
      <c r="M4417" s="191"/>
    </row>
    <row r="4418" spans="1:13" ht="89.25" x14ac:dyDescent="0.2">
      <c r="A4418" s="187" t="s">
        <v>2006</v>
      </c>
      <c r="B4418" s="187" t="s">
        <v>2007</v>
      </c>
      <c r="C4418" s="186" t="s">
        <v>212</v>
      </c>
      <c r="D4418" s="189">
        <v>40.270000000000003</v>
      </c>
      <c r="E4418" s="189">
        <v>30.05</v>
      </c>
      <c r="F4418" s="189">
        <v>10.220000000000001</v>
      </c>
      <c r="G4418" s="188" t="s">
        <v>2008</v>
      </c>
      <c r="H4418" s="188"/>
      <c r="I4418" s="187" t="s">
        <v>2009</v>
      </c>
      <c r="J4418" s="191"/>
      <c r="K4418" s="191"/>
      <c r="L4418" s="191"/>
      <c r="M4418" s="191"/>
    </row>
    <row r="4419" spans="1:13" ht="89.25" x14ac:dyDescent="0.2">
      <c r="A4419" s="187" t="s">
        <v>2010</v>
      </c>
      <c r="B4419" s="187" t="s">
        <v>2011</v>
      </c>
      <c r="C4419" s="186" t="s">
        <v>212</v>
      </c>
      <c r="D4419" s="189">
        <v>43.87</v>
      </c>
      <c r="E4419" s="189">
        <v>31.85</v>
      </c>
      <c r="F4419" s="189">
        <v>12.02</v>
      </c>
      <c r="G4419" s="188" t="s">
        <v>2012</v>
      </c>
      <c r="H4419" s="188"/>
      <c r="I4419" s="187" t="s">
        <v>2013</v>
      </c>
      <c r="J4419" s="191"/>
      <c r="K4419" s="191"/>
      <c r="L4419" s="191"/>
      <c r="M4419" s="191"/>
    </row>
    <row r="4420" spans="1:13" ht="89.25" x14ac:dyDescent="0.2">
      <c r="A4420" s="187" t="s">
        <v>2014</v>
      </c>
      <c r="B4420" s="187" t="s">
        <v>2015</v>
      </c>
      <c r="C4420" s="186" t="s">
        <v>212</v>
      </c>
      <c r="D4420" s="189">
        <v>45.68</v>
      </c>
      <c r="E4420" s="189">
        <v>33.659999999999997</v>
      </c>
      <c r="F4420" s="189">
        <v>12.02</v>
      </c>
      <c r="G4420" s="188" t="s">
        <v>2016</v>
      </c>
      <c r="H4420" s="188"/>
      <c r="I4420" s="187" t="s">
        <v>2017</v>
      </c>
      <c r="J4420" s="191"/>
      <c r="K4420" s="191"/>
      <c r="L4420" s="191"/>
      <c r="M4420" s="191"/>
    </row>
    <row r="4421" spans="1:13" ht="89.25" x14ac:dyDescent="0.2">
      <c r="A4421" s="187" t="s">
        <v>2018</v>
      </c>
      <c r="B4421" s="187" t="s">
        <v>2019</v>
      </c>
      <c r="C4421" s="186" t="s">
        <v>212</v>
      </c>
      <c r="D4421" s="189">
        <v>38.4</v>
      </c>
      <c r="E4421" s="189">
        <v>26.44</v>
      </c>
      <c r="F4421" s="189">
        <v>11.96</v>
      </c>
      <c r="G4421" s="188" t="s">
        <v>2020</v>
      </c>
      <c r="H4421" s="188"/>
      <c r="I4421" s="187" t="s">
        <v>2021</v>
      </c>
      <c r="J4421" s="191"/>
      <c r="K4421" s="191"/>
      <c r="L4421" s="191"/>
      <c r="M4421" s="191"/>
    </row>
    <row r="4422" spans="1:13" ht="63.75" x14ac:dyDescent="0.2">
      <c r="A4422" s="187" t="s">
        <v>2022</v>
      </c>
      <c r="B4422" s="187" t="s">
        <v>2023</v>
      </c>
      <c r="C4422" s="186" t="s">
        <v>212</v>
      </c>
      <c r="D4422" s="189">
        <v>153.26</v>
      </c>
      <c r="E4422" s="189">
        <v>141.24</v>
      </c>
      <c r="F4422" s="189">
        <v>12.02</v>
      </c>
      <c r="G4422" s="188" t="s">
        <v>2024</v>
      </c>
      <c r="H4422" s="188"/>
      <c r="I4422" s="187" t="s">
        <v>2025</v>
      </c>
      <c r="J4422" s="191"/>
      <c r="K4422" s="191"/>
      <c r="L4422" s="191"/>
      <c r="M4422" s="191"/>
    </row>
    <row r="4423" spans="1:13" ht="63.75" x14ac:dyDescent="0.2">
      <c r="A4423" s="187" t="s">
        <v>2026</v>
      </c>
      <c r="B4423" s="187" t="s">
        <v>2027</v>
      </c>
      <c r="C4423" s="186" t="s">
        <v>212</v>
      </c>
      <c r="D4423" s="189">
        <v>304.70999999999998</v>
      </c>
      <c r="E4423" s="189">
        <v>292.69</v>
      </c>
      <c r="F4423" s="189">
        <v>12.02</v>
      </c>
      <c r="G4423" s="188" t="s">
        <v>2028</v>
      </c>
      <c r="H4423" s="188"/>
      <c r="I4423" s="187" t="s">
        <v>2029</v>
      </c>
      <c r="J4423" s="191"/>
      <c r="K4423" s="191"/>
      <c r="L4423" s="191"/>
      <c r="M4423" s="191"/>
    </row>
    <row r="4424" spans="1:13" ht="89.25" x14ac:dyDescent="0.2">
      <c r="A4424" s="187" t="s">
        <v>2030</v>
      </c>
      <c r="B4424" s="187" t="s">
        <v>2031</v>
      </c>
      <c r="C4424" s="186" t="s">
        <v>212</v>
      </c>
      <c r="D4424" s="189">
        <v>132.22999999999999</v>
      </c>
      <c r="E4424" s="189">
        <v>117.2</v>
      </c>
      <c r="F4424" s="189">
        <v>15.03</v>
      </c>
      <c r="G4424" s="188" t="s">
        <v>2032</v>
      </c>
      <c r="H4424" s="188"/>
      <c r="I4424" s="187" t="s">
        <v>2033</v>
      </c>
      <c r="J4424" s="191"/>
      <c r="K4424" s="191"/>
      <c r="L4424" s="191"/>
      <c r="M4424" s="191"/>
    </row>
    <row r="4425" spans="1:13" ht="76.5" x14ac:dyDescent="0.2">
      <c r="A4425" s="187" t="s">
        <v>2034</v>
      </c>
      <c r="B4425" s="187" t="s">
        <v>2035</v>
      </c>
      <c r="C4425" s="186" t="s">
        <v>212</v>
      </c>
      <c r="D4425" s="189">
        <v>245.82</v>
      </c>
      <c r="E4425" s="189">
        <v>230.79</v>
      </c>
      <c r="F4425" s="189">
        <v>15.03</v>
      </c>
      <c r="G4425" s="188" t="s">
        <v>2036</v>
      </c>
      <c r="H4425" s="188"/>
      <c r="I4425" s="187" t="s">
        <v>2037</v>
      </c>
      <c r="J4425" s="191"/>
      <c r="K4425" s="191"/>
      <c r="L4425" s="191"/>
      <c r="M4425" s="191"/>
    </row>
    <row r="4426" spans="1:13" ht="63.75" x14ac:dyDescent="0.2">
      <c r="A4426" s="187" t="s">
        <v>2038</v>
      </c>
      <c r="B4426" s="187" t="s">
        <v>2039</v>
      </c>
      <c r="C4426" s="186" t="s">
        <v>212</v>
      </c>
      <c r="D4426" s="189">
        <v>88.65</v>
      </c>
      <c r="E4426" s="189">
        <v>72.12</v>
      </c>
      <c r="F4426" s="189">
        <v>16.53</v>
      </c>
      <c r="G4426" s="188" t="s">
        <v>2040</v>
      </c>
      <c r="H4426" s="188"/>
      <c r="I4426" s="187" t="s">
        <v>2041</v>
      </c>
      <c r="J4426" s="191"/>
      <c r="K4426" s="191"/>
      <c r="L4426" s="191"/>
      <c r="M4426" s="191"/>
    </row>
    <row r="4427" spans="1:13" ht="76.5" x14ac:dyDescent="0.2">
      <c r="A4427" s="187" t="s">
        <v>2042</v>
      </c>
      <c r="B4427" s="187" t="s">
        <v>2043</v>
      </c>
      <c r="C4427" s="186" t="s">
        <v>212</v>
      </c>
      <c r="D4427" s="189">
        <v>123.81</v>
      </c>
      <c r="E4427" s="189">
        <v>105.18</v>
      </c>
      <c r="F4427" s="189">
        <v>18.63</v>
      </c>
      <c r="G4427" s="188" t="s">
        <v>2044</v>
      </c>
      <c r="H4427" s="188"/>
      <c r="I4427" s="187" t="s">
        <v>2045</v>
      </c>
      <c r="J4427" s="191"/>
      <c r="K4427" s="191"/>
      <c r="L4427" s="191"/>
      <c r="M4427" s="191"/>
    </row>
    <row r="4428" spans="1:13" ht="76.5" x14ac:dyDescent="0.2">
      <c r="A4428" s="187" t="s">
        <v>2046</v>
      </c>
      <c r="B4428" s="187" t="s">
        <v>2047</v>
      </c>
      <c r="C4428" s="186" t="s">
        <v>212</v>
      </c>
      <c r="D4428" s="189">
        <v>197.43</v>
      </c>
      <c r="E4428" s="189">
        <v>176.7</v>
      </c>
      <c r="F4428" s="189">
        <v>20.73</v>
      </c>
      <c r="G4428" s="188" t="s">
        <v>2048</v>
      </c>
      <c r="H4428" s="188"/>
      <c r="I4428" s="187" t="s">
        <v>2049</v>
      </c>
      <c r="J4428" s="191"/>
      <c r="K4428" s="191"/>
      <c r="L4428" s="191"/>
      <c r="M4428" s="191"/>
    </row>
    <row r="4429" spans="1:13" ht="89.25" x14ac:dyDescent="0.2">
      <c r="A4429" s="187" t="s">
        <v>2050</v>
      </c>
      <c r="B4429" s="187" t="s">
        <v>2051</v>
      </c>
      <c r="C4429" s="186" t="s">
        <v>212</v>
      </c>
      <c r="D4429" s="189">
        <v>211.86</v>
      </c>
      <c r="E4429" s="189">
        <v>195.33</v>
      </c>
      <c r="F4429" s="189">
        <v>16.53</v>
      </c>
      <c r="G4429" s="188" t="s">
        <v>2052</v>
      </c>
      <c r="H4429" s="188"/>
      <c r="I4429" s="187" t="s">
        <v>2053</v>
      </c>
      <c r="J4429" s="191"/>
      <c r="K4429" s="191"/>
      <c r="L4429" s="191"/>
      <c r="M4429" s="191"/>
    </row>
    <row r="4430" spans="1:13" ht="51" x14ac:dyDescent="0.2">
      <c r="A4430" s="187" t="s">
        <v>2054</v>
      </c>
      <c r="B4430" s="187" t="s">
        <v>2055</v>
      </c>
      <c r="C4430" s="186" t="s">
        <v>212</v>
      </c>
      <c r="D4430" s="189">
        <v>29.15</v>
      </c>
      <c r="E4430" s="189">
        <v>22.54</v>
      </c>
      <c r="F4430" s="189">
        <v>6.61</v>
      </c>
      <c r="G4430" s="188" t="s">
        <v>2056</v>
      </c>
      <c r="H4430" s="188"/>
      <c r="I4430" s="187" t="s">
        <v>2057</v>
      </c>
      <c r="J4430" s="191"/>
      <c r="K4430" s="191"/>
      <c r="L4430" s="191"/>
      <c r="M4430" s="191"/>
    </row>
    <row r="4431" spans="1:13" ht="63.75" x14ac:dyDescent="0.2">
      <c r="A4431" s="187" t="s">
        <v>2058</v>
      </c>
      <c r="B4431" s="187" t="s">
        <v>2059</v>
      </c>
      <c r="C4431" s="186" t="s">
        <v>212</v>
      </c>
      <c r="D4431" s="189">
        <v>49.28</v>
      </c>
      <c r="E4431" s="189">
        <v>42.67</v>
      </c>
      <c r="F4431" s="189">
        <v>6.61</v>
      </c>
      <c r="G4431" s="188" t="s">
        <v>2060</v>
      </c>
      <c r="H4431" s="188"/>
      <c r="I4431" s="187" t="s">
        <v>2061</v>
      </c>
      <c r="J4431" s="191"/>
      <c r="K4431" s="191"/>
      <c r="L4431" s="191"/>
      <c r="M4431" s="191"/>
    </row>
    <row r="4432" spans="1:13" ht="76.5" x14ac:dyDescent="0.2">
      <c r="A4432" s="187" t="s">
        <v>2062</v>
      </c>
      <c r="B4432" s="187" t="s">
        <v>2063</v>
      </c>
      <c r="C4432" s="186" t="s">
        <v>212</v>
      </c>
      <c r="D4432" s="189">
        <v>156.26</v>
      </c>
      <c r="E4432" s="189">
        <v>120.2</v>
      </c>
      <c r="F4432" s="189">
        <v>36.06</v>
      </c>
      <c r="G4432" s="188" t="s">
        <v>2064</v>
      </c>
      <c r="H4432" s="188"/>
      <c r="I4432" s="187" t="s">
        <v>2065</v>
      </c>
      <c r="J4432" s="191"/>
      <c r="K4432" s="191"/>
      <c r="L4432" s="191"/>
      <c r="M4432" s="191"/>
    </row>
    <row r="4433" spans="1:13" ht="63.75" x14ac:dyDescent="0.2">
      <c r="A4433" s="187" t="s">
        <v>2066</v>
      </c>
      <c r="B4433" s="187" t="s">
        <v>2067</v>
      </c>
      <c r="C4433" s="186" t="s">
        <v>212</v>
      </c>
      <c r="D4433" s="189">
        <v>174.29</v>
      </c>
      <c r="E4433" s="189">
        <v>144.24</v>
      </c>
      <c r="F4433" s="189">
        <v>30.05</v>
      </c>
      <c r="G4433" s="188" t="s">
        <v>2068</v>
      </c>
      <c r="H4433" s="188"/>
      <c r="I4433" s="187" t="s">
        <v>2069</v>
      </c>
      <c r="J4433" s="191"/>
      <c r="K4433" s="191"/>
      <c r="L4433" s="191"/>
      <c r="M4433" s="191"/>
    </row>
    <row r="4434" spans="1:13" ht="63.75" x14ac:dyDescent="0.2">
      <c r="A4434" s="187" t="s">
        <v>2070</v>
      </c>
      <c r="B4434" s="187" t="s">
        <v>2071</v>
      </c>
      <c r="C4434" s="186" t="s">
        <v>212</v>
      </c>
      <c r="D4434" s="189">
        <v>128.21</v>
      </c>
      <c r="E4434" s="189">
        <v>92.15</v>
      </c>
      <c r="F4434" s="189">
        <v>36.06</v>
      </c>
      <c r="G4434" s="188" t="s">
        <v>2072</v>
      </c>
      <c r="H4434" s="188"/>
      <c r="I4434" s="187" t="s">
        <v>2073</v>
      </c>
      <c r="J4434" s="191"/>
      <c r="K4434" s="191"/>
      <c r="L4434" s="191"/>
      <c r="M4434" s="191"/>
    </row>
    <row r="4435" spans="1:13" ht="51" x14ac:dyDescent="0.2">
      <c r="A4435" s="187" t="s">
        <v>2074</v>
      </c>
      <c r="B4435" s="187" t="s">
        <v>2075</v>
      </c>
      <c r="C4435" s="186" t="s">
        <v>212</v>
      </c>
      <c r="D4435" s="189">
        <v>357.61</v>
      </c>
      <c r="E4435" s="189">
        <v>342.58</v>
      </c>
      <c r="F4435" s="189">
        <v>15.03</v>
      </c>
      <c r="G4435" s="188" t="s">
        <v>2076</v>
      </c>
      <c r="H4435" s="188"/>
      <c r="I4435" s="187" t="s">
        <v>2077</v>
      </c>
      <c r="J4435" s="191"/>
      <c r="K4435" s="191"/>
      <c r="L4435" s="191"/>
      <c r="M4435" s="191"/>
    </row>
    <row r="4436" spans="1:13" ht="51" x14ac:dyDescent="0.2">
      <c r="A4436" s="187" t="s">
        <v>2078</v>
      </c>
      <c r="B4436" s="187" t="s">
        <v>2079</v>
      </c>
      <c r="C4436" s="186" t="s">
        <v>212</v>
      </c>
      <c r="D4436" s="189">
        <v>601.02</v>
      </c>
      <c r="E4436" s="189">
        <v>585.99</v>
      </c>
      <c r="F4436" s="189">
        <v>15.03</v>
      </c>
      <c r="G4436" s="188" t="s">
        <v>2080</v>
      </c>
      <c r="H4436" s="188"/>
      <c r="I4436" s="187" t="s">
        <v>2081</v>
      </c>
      <c r="J4436" s="191"/>
      <c r="K4436" s="191"/>
      <c r="L4436" s="191"/>
      <c r="M4436" s="191"/>
    </row>
    <row r="4437" spans="1:13" ht="51" x14ac:dyDescent="0.2">
      <c r="A4437" s="187" t="s">
        <v>2082</v>
      </c>
      <c r="B4437" s="187" t="s">
        <v>2083</v>
      </c>
      <c r="C4437" s="186" t="s">
        <v>212</v>
      </c>
      <c r="D4437" s="189">
        <v>21.03</v>
      </c>
      <c r="E4437" s="189">
        <v>18.63</v>
      </c>
      <c r="F4437" s="189">
        <v>2.4</v>
      </c>
      <c r="G4437" s="188" t="s">
        <v>2084</v>
      </c>
      <c r="H4437" s="188"/>
      <c r="I4437" s="187" t="s">
        <v>2085</v>
      </c>
      <c r="J4437" s="191"/>
      <c r="K4437" s="191"/>
      <c r="L4437" s="191"/>
      <c r="M4437" s="191"/>
    </row>
    <row r="4438" spans="1:13" ht="89.25" x14ac:dyDescent="0.2">
      <c r="A4438" s="187" t="s">
        <v>2086</v>
      </c>
      <c r="B4438" s="187" t="s">
        <v>2087</v>
      </c>
      <c r="C4438" s="186" t="s">
        <v>212</v>
      </c>
      <c r="D4438" s="189">
        <v>128</v>
      </c>
      <c r="E4438" s="189">
        <v>112.97</v>
      </c>
      <c r="F4438" s="189">
        <v>15.03</v>
      </c>
      <c r="G4438" s="188" t="s">
        <v>2088</v>
      </c>
      <c r="H4438" s="188"/>
      <c r="I4438" s="187" t="s">
        <v>2089</v>
      </c>
      <c r="J4438" s="191"/>
      <c r="K4438" s="191"/>
      <c r="L4438" s="191"/>
      <c r="M4438" s="191"/>
    </row>
    <row r="4439" spans="1:13" ht="25.5" x14ac:dyDescent="0.2">
      <c r="A4439" s="194" t="s">
        <v>2090</v>
      </c>
      <c r="B4439" s="194" t="s">
        <v>2091</v>
      </c>
      <c r="C4439" s="194"/>
      <c r="D4439" s="193"/>
      <c r="E4439" s="193"/>
      <c r="F4439" s="189"/>
      <c r="G4439" s="192"/>
      <c r="H4439" s="192"/>
      <c r="I4439" s="194" t="s">
        <v>2092</v>
      </c>
      <c r="J4439" s="191"/>
      <c r="K4439" s="191"/>
      <c r="L4439" s="191"/>
      <c r="M4439" s="191"/>
    </row>
    <row r="4440" spans="1:13" ht="89.25" x14ac:dyDescent="0.2">
      <c r="A4440" s="187" t="s">
        <v>2093</v>
      </c>
      <c r="B4440" s="187" t="s">
        <v>2094</v>
      </c>
      <c r="C4440" s="186" t="s">
        <v>212</v>
      </c>
      <c r="D4440" s="189">
        <v>30.05</v>
      </c>
      <c r="E4440" s="189">
        <v>3</v>
      </c>
      <c r="F4440" s="189">
        <v>27.05</v>
      </c>
      <c r="G4440" s="188" t="s">
        <v>2095</v>
      </c>
      <c r="H4440" s="188"/>
      <c r="I4440" s="187" t="s">
        <v>2096</v>
      </c>
      <c r="J4440" s="191"/>
      <c r="K4440" s="191"/>
      <c r="L4440" s="191"/>
      <c r="M4440" s="191"/>
    </row>
    <row r="4441" spans="1:13" ht="102" x14ac:dyDescent="0.2">
      <c r="A4441" s="187" t="s">
        <v>2097</v>
      </c>
      <c r="B4441" s="187" t="s">
        <v>2098</v>
      </c>
      <c r="C4441" s="186" t="s">
        <v>212</v>
      </c>
      <c r="D4441" s="189">
        <v>18.03</v>
      </c>
      <c r="E4441" s="189">
        <v>1.8</v>
      </c>
      <c r="F4441" s="189">
        <v>16.23</v>
      </c>
      <c r="G4441" s="188" t="s">
        <v>2099</v>
      </c>
      <c r="H4441" s="188"/>
      <c r="I4441" s="187" t="s">
        <v>2100</v>
      </c>
      <c r="J4441" s="191"/>
      <c r="K4441" s="191"/>
      <c r="L4441" s="191"/>
      <c r="M4441" s="191"/>
    </row>
    <row r="4442" spans="1:13" ht="89.25" x14ac:dyDescent="0.2">
      <c r="A4442" s="187" t="s">
        <v>2101</v>
      </c>
      <c r="B4442" s="187" t="s">
        <v>2102</v>
      </c>
      <c r="C4442" s="186" t="s">
        <v>212</v>
      </c>
      <c r="D4442" s="189">
        <v>75.13</v>
      </c>
      <c r="E4442" s="189">
        <v>7.51</v>
      </c>
      <c r="F4442" s="189">
        <v>67.62</v>
      </c>
      <c r="G4442" s="188" t="s">
        <v>2103</v>
      </c>
      <c r="H4442" s="188"/>
      <c r="I4442" s="187" t="s">
        <v>2104</v>
      </c>
      <c r="J4442" s="191"/>
      <c r="K4442" s="191"/>
      <c r="L4442" s="191"/>
      <c r="M4442" s="191"/>
    </row>
    <row r="4443" spans="1:13" ht="89.25" x14ac:dyDescent="0.2">
      <c r="A4443" s="187" t="s">
        <v>2105</v>
      </c>
      <c r="B4443" s="187" t="s">
        <v>2106</v>
      </c>
      <c r="C4443" s="186" t="s">
        <v>212</v>
      </c>
      <c r="D4443" s="189">
        <v>117.2</v>
      </c>
      <c r="E4443" s="189">
        <v>11.72</v>
      </c>
      <c r="F4443" s="189">
        <v>105.48</v>
      </c>
      <c r="G4443" s="188" t="s">
        <v>2107</v>
      </c>
      <c r="H4443" s="188"/>
      <c r="I4443" s="187" t="s">
        <v>2108</v>
      </c>
      <c r="J4443" s="191"/>
      <c r="K4443" s="191"/>
      <c r="L4443" s="191"/>
      <c r="M4443" s="191"/>
    </row>
    <row r="4444" spans="1:13" ht="89.25" x14ac:dyDescent="0.2">
      <c r="A4444" s="187" t="s">
        <v>2109</v>
      </c>
      <c r="B4444" s="187" t="s">
        <v>2110</v>
      </c>
      <c r="C4444" s="186" t="s">
        <v>212</v>
      </c>
      <c r="D4444" s="189">
        <v>162.26</v>
      </c>
      <c r="E4444" s="189">
        <v>16.22</v>
      </c>
      <c r="F4444" s="189">
        <v>146.04</v>
      </c>
      <c r="G4444" s="188" t="s">
        <v>2111</v>
      </c>
      <c r="H4444" s="188"/>
      <c r="I4444" s="187" t="s">
        <v>2112</v>
      </c>
      <c r="J4444" s="191"/>
      <c r="K4444" s="191"/>
      <c r="L4444" s="191"/>
      <c r="M4444" s="191"/>
    </row>
    <row r="4445" spans="1:13" ht="76.5" x14ac:dyDescent="0.2">
      <c r="A4445" s="187" t="s">
        <v>2113</v>
      </c>
      <c r="B4445" s="187" t="s">
        <v>2114</v>
      </c>
      <c r="C4445" s="186" t="s">
        <v>212</v>
      </c>
      <c r="D4445" s="189">
        <v>18.03</v>
      </c>
      <c r="E4445" s="189">
        <v>1.8</v>
      </c>
      <c r="F4445" s="189">
        <v>16.23</v>
      </c>
      <c r="G4445" s="188" t="s">
        <v>2115</v>
      </c>
      <c r="H4445" s="188"/>
      <c r="I4445" s="187" t="s">
        <v>2116</v>
      </c>
      <c r="J4445" s="191"/>
      <c r="K4445" s="191"/>
      <c r="L4445" s="191"/>
      <c r="M4445" s="191"/>
    </row>
    <row r="4446" spans="1:13" ht="76.5" x14ac:dyDescent="0.2">
      <c r="A4446" s="187" t="s">
        <v>2117</v>
      </c>
      <c r="B4446" s="187" t="s">
        <v>2118</v>
      </c>
      <c r="C4446" s="186" t="s">
        <v>212</v>
      </c>
      <c r="D4446" s="189">
        <v>24.04</v>
      </c>
      <c r="E4446" s="189">
        <v>2.4</v>
      </c>
      <c r="F4446" s="189">
        <v>21.64</v>
      </c>
      <c r="G4446" s="188" t="s">
        <v>2119</v>
      </c>
      <c r="H4446" s="188"/>
      <c r="I4446" s="187" t="s">
        <v>2120</v>
      </c>
      <c r="J4446" s="191"/>
      <c r="K4446" s="191"/>
      <c r="L4446" s="191"/>
      <c r="M4446" s="191"/>
    </row>
    <row r="4447" spans="1:13" ht="76.5" x14ac:dyDescent="0.2">
      <c r="A4447" s="187" t="s">
        <v>2121</v>
      </c>
      <c r="B4447" s="187" t="s">
        <v>2122</v>
      </c>
      <c r="C4447" s="186" t="s">
        <v>212</v>
      </c>
      <c r="D4447" s="189">
        <v>51.93</v>
      </c>
      <c r="E4447" s="189">
        <v>5.19</v>
      </c>
      <c r="F4447" s="189">
        <v>46.74</v>
      </c>
      <c r="G4447" s="188" t="s">
        <v>2123</v>
      </c>
      <c r="H4447" s="188"/>
      <c r="I4447" s="187" t="s">
        <v>2124</v>
      </c>
      <c r="J4447" s="191"/>
      <c r="K4447" s="191"/>
      <c r="L4447" s="191"/>
      <c r="M4447" s="191"/>
    </row>
    <row r="4448" spans="1:13" ht="76.5" x14ac:dyDescent="0.2">
      <c r="A4448" s="187" t="s">
        <v>2125</v>
      </c>
      <c r="B4448" s="187" t="s">
        <v>2126</v>
      </c>
      <c r="C4448" s="186" t="s">
        <v>212</v>
      </c>
      <c r="D4448" s="189">
        <v>54.8</v>
      </c>
      <c r="E4448" s="189">
        <v>5.48</v>
      </c>
      <c r="F4448" s="189">
        <v>49.32</v>
      </c>
      <c r="G4448" s="188" t="s">
        <v>2127</v>
      </c>
      <c r="H4448" s="188"/>
      <c r="I4448" s="187" t="s">
        <v>2128</v>
      </c>
      <c r="J4448" s="191"/>
      <c r="K4448" s="191"/>
      <c r="L4448" s="191"/>
      <c r="M4448" s="191"/>
    </row>
    <row r="4449" spans="1:13" ht="76.5" x14ac:dyDescent="0.2">
      <c r="A4449" s="187" t="s">
        <v>2129</v>
      </c>
      <c r="B4449" s="187" t="s">
        <v>2130</v>
      </c>
      <c r="C4449" s="186" t="s">
        <v>212</v>
      </c>
      <c r="D4449" s="189">
        <v>100.33</v>
      </c>
      <c r="E4449" s="189">
        <v>10.029999999999999</v>
      </c>
      <c r="F4449" s="189">
        <v>90.3</v>
      </c>
      <c r="G4449" s="188" t="s">
        <v>2131</v>
      </c>
      <c r="H4449" s="188"/>
      <c r="I4449" s="187" t="s">
        <v>2132</v>
      </c>
      <c r="J4449" s="191"/>
      <c r="K4449" s="191"/>
      <c r="L4449" s="191"/>
      <c r="M4449" s="191"/>
    </row>
    <row r="4450" spans="1:13" ht="76.5" x14ac:dyDescent="0.2">
      <c r="A4450" s="187" t="s">
        <v>2133</v>
      </c>
      <c r="B4450" s="187" t="s">
        <v>2134</v>
      </c>
      <c r="C4450" s="186" t="s">
        <v>212</v>
      </c>
      <c r="D4450" s="189">
        <v>131.88</v>
      </c>
      <c r="E4450" s="189">
        <v>13.18</v>
      </c>
      <c r="F4450" s="189">
        <v>118.7</v>
      </c>
      <c r="G4450" s="188" t="s">
        <v>2135</v>
      </c>
      <c r="H4450" s="188"/>
      <c r="I4450" s="187" t="s">
        <v>2136</v>
      </c>
      <c r="J4450" s="191"/>
      <c r="K4450" s="191"/>
      <c r="L4450" s="191"/>
      <c r="M4450" s="191"/>
    </row>
    <row r="4451" spans="1:13" ht="76.5" x14ac:dyDescent="0.2">
      <c r="A4451" s="187" t="s">
        <v>2137</v>
      </c>
      <c r="B4451" s="187" t="s">
        <v>2138</v>
      </c>
      <c r="C4451" s="186" t="s">
        <v>212</v>
      </c>
      <c r="D4451" s="189">
        <v>202.25</v>
      </c>
      <c r="E4451" s="189">
        <v>20.22</v>
      </c>
      <c r="F4451" s="189">
        <v>182.03</v>
      </c>
      <c r="G4451" s="188" t="s">
        <v>2139</v>
      </c>
      <c r="H4451" s="188"/>
      <c r="I4451" s="187" t="s">
        <v>2140</v>
      </c>
      <c r="J4451" s="191"/>
      <c r="K4451" s="191"/>
      <c r="L4451" s="191"/>
      <c r="M4451" s="191"/>
    </row>
    <row r="4452" spans="1:13" ht="51" x14ac:dyDescent="0.2">
      <c r="A4452" s="187" t="s">
        <v>2141</v>
      </c>
      <c r="B4452" s="187" t="s">
        <v>2142</v>
      </c>
      <c r="C4452" s="186" t="s">
        <v>212</v>
      </c>
      <c r="D4452" s="189">
        <v>52.91</v>
      </c>
      <c r="E4452" s="189">
        <v>5.29</v>
      </c>
      <c r="F4452" s="189">
        <v>47.62</v>
      </c>
      <c r="G4452" s="188" t="s">
        <v>2143</v>
      </c>
      <c r="H4452" s="188"/>
      <c r="I4452" s="187" t="s">
        <v>2144</v>
      </c>
      <c r="J4452" s="191"/>
      <c r="K4452" s="191"/>
      <c r="L4452" s="191"/>
      <c r="M4452" s="191"/>
    </row>
    <row r="4453" spans="1:13" ht="51" x14ac:dyDescent="0.2">
      <c r="A4453" s="187" t="s">
        <v>2145</v>
      </c>
      <c r="B4453" s="187" t="s">
        <v>2146</v>
      </c>
      <c r="C4453" s="186" t="s">
        <v>212</v>
      </c>
      <c r="D4453" s="189">
        <v>71.56</v>
      </c>
      <c r="E4453" s="189">
        <v>7.15</v>
      </c>
      <c r="F4453" s="189">
        <v>64.41</v>
      </c>
      <c r="G4453" s="188" t="s">
        <v>2147</v>
      </c>
      <c r="H4453" s="188"/>
      <c r="I4453" s="187" t="s">
        <v>2148</v>
      </c>
      <c r="J4453" s="191"/>
      <c r="K4453" s="191"/>
      <c r="L4453" s="191"/>
      <c r="M4453" s="191"/>
    </row>
    <row r="4454" spans="1:13" ht="51" x14ac:dyDescent="0.2">
      <c r="A4454" s="187" t="s">
        <v>2149</v>
      </c>
      <c r="B4454" s="187" t="s">
        <v>2150</v>
      </c>
      <c r="C4454" s="186" t="s">
        <v>212</v>
      </c>
      <c r="D4454" s="189">
        <v>107.94</v>
      </c>
      <c r="E4454" s="189">
        <v>10.79</v>
      </c>
      <c r="F4454" s="189">
        <v>97.15</v>
      </c>
      <c r="G4454" s="188" t="s">
        <v>2151</v>
      </c>
      <c r="H4454" s="188"/>
      <c r="I4454" s="187" t="s">
        <v>2152</v>
      </c>
      <c r="J4454" s="191"/>
      <c r="K4454" s="191"/>
      <c r="L4454" s="191"/>
      <c r="M4454" s="191"/>
    </row>
    <row r="4455" spans="1:13" ht="114.75" x14ac:dyDescent="0.2">
      <c r="A4455" s="187" t="s">
        <v>2153</v>
      </c>
      <c r="B4455" s="187" t="s">
        <v>2154</v>
      </c>
      <c r="C4455" s="186" t="s">
        <v>212</v>
      </c>
      <c r="D4455" s="189">
        <v>233.18</v>
      </c>
      <c r="E4455" s="189">
        <v>23.31</v>
      </c>
      <c r="F4455" s="189">
        <v>209.87</v>
      </c>
      <c r="G4455" s="188" t="s">
        <v>2155</v>
      </c>
      <c r="H4455" s="188"/>
      <c r="I4455" s="187" t="s">
        <v>2156</v>
      </c>
      <c r="J4455" s="191"/>
      <c r="K4455" s="191"/>
      <c r="L4455" s="191"/>
      <c r="M4455" s="191"/>
    </row>
    <row r="4456" spans="1:13" ht="114.75" x14ac:dyDescent="0.2">
      <c r="A4456" s="187" t="s">
        <v>2157</v>
      </c>
      <c r="B4456" s="187" t="s">
        <v>2158</v>
      </c>
      <c r="C4456" s="186" t="s">
        <v>212</v>
      </c>
      <c r="D4456" s="189">
        <v>305.05</v>
      </c>
      <c r="E4456" s="189">
        <v>185</v>
      </c>
      <c r="F4456" s="189">
        <v>120.05</v>
      </c>
      <c r="G4456" s="188" t="s">
        <v>2159</v>
      </c>
      <c r="H4456" s="188"/>
      <c r="I4456" s="187" t="s">
        <v>2160</v>
      </c>
      <c r="J4456" s="191"/>
      <c r="K4456" s="191"/>
      <c r="L4456" s="191"/>
      <c r="M4456" s="191"/>
    </row>
    <row r="4457" spans="1:13" ht="114.75" x14ac:dyDescent="0.2">
      <c r="A4457" s="187" t="s">
        <v>2161</v>
      </c>
      <c r="B4457" s="187" t="s">
        <v>2162</v>
      </c>
      <c r="C4457" s="186" t="s">
        <v>212</v>
      </c>
      <c r="D4457" s="189">
        <v>299.3</v>
      </c>
      <c r="E4457" s="189">
        <v>29.93</v>
      </c>
      <c r="F4457" s="189">
        <v>269.37</v>
      </c>
      <c r="G4457" s="188" t="s">
        <v>2163</v>
      </c>
      <c r="H4457" s="188"/>
      <c r="I4457" s="187" t="s">
        <v>2164</v>
      </c>
      <c r="J4457" s="191"/>
      <c r="K4457" s="191"/>
      <c r="L4457" s="191"/>
      <c r="M4457" s="191"/>
    </row>
    <row r="4458" spans="1:13" ht="127.5" x14ac:dyDescent="0.2">
      <c r="A4458" s="187" t="s">
        <v>2165</v>
      </c>
      <c r="B4458" s="187" t="s">
        <v>2166</v>
      </c>
      <c r="C4458" s="186" t="s">
        <v>212</v>
      </c>
      <c r="D4458" s="189">
        <v>330.55</v>
      </c>
      <c r="E4458" s="189">
        <v>33.049999999999997</v>
      </c>
      <c r="F4458" s="189">
        <v>297.5</v>
      </c>
      <c r="G4458" s="188" t="s">
        <v>2167</v>
      </c>
      <c r="H4458" s="188"/>
      <c r="I4458" s="187" t="s">
        <v>2168</v>
      </c>
      <c r="J4458" s="191"/>
      <c r="K4458" s="191"/>
      <c r="L4458" s="191"/>
      <c r="M4458" s="191"/>
    </row>
    <row r="4459" spans="1:13" ht="89.25" x14ac:dyDescent="0.2">
      <c r="A4459" s="187" t="s">
        <v>2169</v>
      </c>
      <c r="B4459" s="187" t="s">
        <v>2170</v>
      </c>
      <c r="C4459" s="186" t="s">
        <v>212</v>
      </c>
      <c r="D4459" s="189">
        <v>93.15</v>
      </c>
      <c r="E4459" s="189">
        <v>9.31</v>
      </c>
      <c r="F4459" s="189">
        <v>83.84</v>
      </c>
      <c r="G4459" s="188" t="s">
        <v>2171</v>
      </c>
      <c r="H4459" s="188"/>
      <c r="I4459" s="187" t="s">
        <v>2172</v>
      </c>
      <c r="J4459" s="191"/>
      <c r="K4459" s="191"/>
      <c r="L4459" s="191"/>
      <c r="M4459" s="191"/>
    </row>
    <row r="4460" spans="1:13" ht="127.5" x14ac:dyDescent="0.2">
      <c r="A4460" s="187" t="s">
        <v>2173</v>
      </c>
      <c r="B4460" s="187" t="s">
        <v>2174</v>
      </c>
      <c r="C4460" s="186" t="s">
        <v>212</v>
      </c>
      <c r="D4460" s="189">
        <v>293.44</v>
      </c>
      <c r="E4460" s="189">
        <v>29.34</v>
      </c>
      <c r="F4460" s="189">
        <v>264.10000000000002</v>
      </c>
      <c r="G4460" s="188" t="s">
        <v>2175</v>
      </c>
      <c r="H4460" s="188"/>
      <c r="I4460" s="187" t="s">
        <v>2176</v>
      </c>
      <c r="J4460" s="191"/>
      <c r="K4460" s="191"/>
      <c r="L4460" s="191"/>
      <c r="M4460" s="191"/>
    </row>
    <row r="4461" spans="1:13" ht="178.5" x14ac:dyDescent="0.2">
      <c r="A4461" s="187" t="s">
        <v>2177</v>
      </c>
      <c r="B4461" s="187" t="s">
        <v>2178</v>
      </c>
      <c r="C4461" s="186" t="s">
        <v>212</v>
      </c>
      <c r="D4461" s="189">
        <v>393.13</v>
      </c>
      <c r="E4461" s="189">
        <v>39.31</v>
      </c>
      <c r="F4461" s="189">
        <v>353.82</v>
      </c>
      <c r="G4461" s="188" t="s">
        <v>2179</v>
      </c>
      <c r="H4461" s="188"/>
      <c r="I4461" s="187" t="s">
        <v>2180</v>
      </c>
      <c r="J4461" s="191"/>
      <c r="K4461" s="191"/>
      <c r="L4461" s="191"/>
      <c r="M4461" s="191"/>
    </row>
    <row r="4462" spans="1:13" ht="127.5" x14ac:dyDescent="0.2">
      <c r="A4462" s="187" t="s">
        <v>2181</v>
      </c>
      <c r="B4462" s="187" t="s">
        <v>2182</v>
      </c>
      <c r="C4462" s="186" t="s">
        <v>212</v>
      </c>
      <c r="D4462" s="189">
        <v>373.96</v>
      </c>
      <c r="E4462" s="189">
        <v>37.39</v>
      </c>
      <c r="F4462" s="189">
        <v>336.57</v>
      </c>
      <c r="G4462" s="188" t="s">
        <v>2183</v>
      </c>
      <c r="H4462" s="188"/>
      <c r="I4462" s="187" t="s">
        <v>2184</v>
      </c>
      <c r="J4462" s="191"/>
      <c r="K4462" s="191"/>
      <c r="L4462" s="191"/>
      <c r="M4462" s="191"/>
    </row>
    <row r="4463" spans="1:13" ht="140.25" x14ac:dyDescent="0.2">
      <c r="A4463" s="187" t="s">
        <v>2185</v>
      </c>
      <c r="B4463" s="187" t="s">
        <v>2186</v>
      </c>
      <c r="C4463" s="186" t="s">
        <v>212</v>
      </c>
      <c r="D4463" s="189">
        <v>313.86</v>
      </c>
      <c r="E4463" s="189">
        <v>31.38</v>
      </c>
      <c r="F4463" s="189">
        <v>282.48</v>
      </c>
      <c r="G4463" s="188" t="s">
        <v>2187</v>
      </c>
      <c r="H4463" s="188"/>
      <c r="I4463" s="187" t="s">
        <v>2188</v>
      </c>
      <c r="J4463" s="191"/>
      <c r="K4463" s="191"/>
      <c r="L4463" s="191"/>
      <c r="M4463" s="191"/>
    </row>
    <row r="4464" spans="1:13" ht="178.5" x14ac:dyDescent="0.2">
      <c r="A4464" s="187" t="s">
        <v>2189</v>
      </c>
      <c r="B4464" s="187" t="s">
        <v>2190</v>
      </c>
      <c r="C4464" s="186" t="s">
        <v>212</v>
      </c>
      <c r="D4464" s="189">
        <v>457.83</v>
      </c>
      <c r="E4464" s="189">
        <v>45.78</v>
      </c>
      <c r="F4464" s="189">
        <v>412.05</v>
      </c>
      <c r="G4464" s="188" t="s">
        <v>2191</v>
      </c>
      <c r="H4464" s="188"/>
      <c r="I4464" s="187" t="s">
        <v>2192</v>
      </c>
      <c r="J4464" s="191"/>
      <c r="K4464" s="191"/>
      <c r="L4464" s="191"/>
      <c r="M4464" s="191"/>
    </row>
    <row r="4465" spans="1:13" ht="191.25" x14ac:dyDescent="0.2">
      <c r="A4465" s="187" t="s">
        <v>2193</v>
      </c>
      <c r="B4465" s="187" t="s">
        <v>2194</v>
      </c>
      <c r="C4465" s="186" t="s">
        <v>212</v>
      </c>
      <c r="D4465" s="189">
        <v>397.73</v>
      </c>
      <c r="E4465" s="189">
        <v>39.770000000000003</v>
      </c>
      <c r="F4465" s="189">
        <v>357.96</v>
      </c>
      <c r="G4465" s="188" t="s">
        <v>2195</v>
      </c>
      <c r="H4465" s="188"/>
      <c r="I4465" s="187" t="s">
        <v>2196</v>
      </c>
      <c r="J4465" s="191"/>
      <c r="K4465" s="191"/>
      <c r="L4465" s="191"/>
      <c r="M4465" s="191"/>
    </row>
    <row r="4466" spans="1:13" ht="127.5" x14ac:dyDescent="0.2">
      <c r="A4466" s="187" t="s">
        <v>2197</v>
      </c>
      <c r="B4466" s="187" t="s">
        <v>2198</v>
      </c>
      <c r="C4466" s="186" t="s">
        <v>212</v>
      </c>
      <c r="D4466" s="189">
        <v>973.64</v>
      </c>
      <c r="E4466" s="189">
        <v>97.36</v>
      </c>
      <c r="F4466" s="189">
        <v>876.28</v>
      </c>
      <c r="G4466" s="188" t="s">
        <v>2199</v>
      </c>
      <c r="H4466" s="188"/>
      <c r="I4466" s="187" t="s">
        <v>2200</v>
      </c>
      <c r="J4466" s="191"/>
      <c r="K4466" s="191"/>
      <c r="L4466" s="191"/>
      <c r="M4466" s="191"/>
    </row>
    <row r="4467" spans="1:13" ht="178.5" x14ac:dyDescent="0.2">
      <c r="A4467" s="187" t="s">
        <v>2201</v>
      </c>
      <c r="B4467" s="187" t="s">
        <v>2202</v>
      </c>
      <c r="C4467" s="186" t="s">
        <v>212</v>
      </c>
      <c r="D4467" s="189">
        <v>1062.1099999999999</v>
      </c>
      <c r="E4467" s="189">
        <v>106.21</v>
      </c>
      <c r="F4467" s="189">
        <v>955.9</v>
      </c>
      <c r="G4467" s="188" t="s">
        <v>2203</v>
      </c>
      <c r="H4467" s="188"/>
      <c r="I4467" s="187" t="s">
        <v>2204</v>
      </c>
      <c r="J4467" s="191"/>
      <c r="K4467" s="191"/>
      <c r="L4467" s="191"/>
      <c r="M4467" s="191"/>
    </row>
    <row r="4468" spans="1:13" ht="127.5" x14ac:dyDescent="0.2">
      <c r="A4468" s="187" t="s">
        <v>2205</v>
      </c>
      <c r="B4468" s="187" t="s">
        <v>2206</v>
      </c>
      <c r="C4468" s="186" t="s">
        <v>212</v>
      </c>
      <c r="D4468" s="189">
        <v>613.03</v>
      </c>
      <c r="E4468" s="189">
        <v>61.3</v>
      </c>
      <c r="F4468" s="189">
        <v>551.73</v>
      </c>
      <c r="G4468" s="188" t="s">
        <v>2207</v>
      </c>
      <c r="H4468" s="188"/>
      <c r="I4468" s="187" t="s">
        <v>2208</v>
      </c>
      <c r="J4468" s="191"/>
      <c r="K4468" s="191"/>
      <c r="L4468" s="191"/>
      <c r="M4468" s="191"/>
    </row>
    <row r="4469" spans="1:13" ht="127.5" x14ac:dyDescent="0.2">
      <c r="A4469" s="187" t="s">
        <v>2209</v>
      </c>
      <c r="B4469" s="187" t="s">
        <v>2210</v>
      </c>
      <c r="C4469" s="186" t="s">
        <v>212</v>
      </c>
      <c r="D4469" s="189">
        <v>703.17</v>
      </c>
      <c r="E4469" s="189">
        <v>70.31</v>
      </c>
      <c r="F4469" s="189">
        <v>632.86</v>
      </c>
      <c r="G4469" s="188" t="s">
        <v>2211</v>
      </c>
      <c r="H4469" s="188"/>
      <c r="I4469" s="187" t="s">
        <v>2212</v>
      </c>
      <c r="J4469" s="191"/>
      <c r="K4469" s="191"/>
      <c r="L4469" s="191"/>
      <c r="M4469" s="191"/>
    </row>
    <row r="4470" spans="1:13" ht="127.5" x14ac:dyDescent="0.2">
      <c r="A4470" s="187" t="s">
        <v>2213</v>
      </c>
      <c r="B4470" s="187" t="s">
        <v>2214</v>
      </c>
      <c r="C4470" s="186" t="s">
        <v>212</v>
      </c>
      <c r="D4470" s="189">
        <v>817.37</v>
      </c>
      <c r="E4470" s="189">
        <v>81.73</v>
      </c>
      <c r="F4470" s="189">
        <v>735.64</v>
      </c>
      <c r="G4470" s="188" t="s">
        <v>2215</v>
      </c>
      <c r="H4470" s="188"/>
      <c r="I4470" s="187" t="s">
        <v>2216</v>
      </c>
      <c r="J4470" s="191"/>
      <c r="K4470" s="191"/>
      <c r="L4470" s="191"/>
      <c r="M4470" s="191"/>
    </row>
    <row r="4471" spans="1:13" ht="127.5" x14ac:dyDescent="0.2">
      <c r="A4471" s="187" t="s">
        <v>2217</v>
      </c>
      <c r="B4471" s="187" t="s">
        <v>2218</v>
      </c>
      <c r="C4471" s="186" t="s">
        <v>212</v>
      </c>
      <c r="D4471" s="189">
        <v>1003.68</v>
      </c>
      <c r="E4471" s="189">
        <v>100.36</v>
      </c>
      <c r="F4471" s="189">
        <v>903.32</v>
      </c>
      <c r="G4471" s="188" t="s">
        <v>2219</v>
      </c>
      <c r="H4471" s="188"/>
      <c r="I4471" s="187" t="s">
        <v>2220</v>
      </c>
      <c r="J4471" s="191"/>
      <c r="K4471" s="191"/>
      <c r="L4471" s="191"/>
      <c r="M4471" s="191"/>
    </row>
    <row r="4472" spans="1:13" ht="127.5" x14ac:dyDescent="0.2">
      <c r="A4472" s="187" t="s">
        <v>2221</v>
      </c>
      <c r="B4472" s="187" t="s">
        <v>2222</v>
      </c>
      <c r="C4472" s="186" t="s">
        <v>212</v>
      </c>
      <c r="D4472" s="189">
        <v>883.48</v>
      </c>
      <c r="E4472" s="189">
        <v>88.34</v>
      </c>
      <c r="F4472" s="189">
        <v>795.14</v>
      </c>
      <c r="G4472" s="188" t="s">
        <v>2223</v>
      </c>
      <c r="H4472" s="188"/>
      <c r="I4472" s="187" t="s">
        <v>2224</v>
      </c>
      <c r="J4472" s="191"/>
      <c r="K4472" s="191"/>
      <c r="L4472" s="191"/>
      <c r="M4472" s="191"/>
    </row>
    <row r="4473" spans="1:13" ht="127.5" x14ac:dyDescent="0.2">
      <c r="A4473" s="187" t="s">
        <v>2225</v>
      </c>
      <c r="B4473" s="187" t="s">
        <v>2226</v>
      </c>
      <c r="C4473" s="186" t="s">
        <v>212</v>
      </c>
      <c r="D4473" s="189">
        <v>1153.94</v>
      </c>
      <c r="E4473" s="189">
        <v>115.39</v>
      </c>
      <c r="F4473" s="189">
        <v>1038.55</v>
      </c>
      <c r="G4473" s="188" t="s">
        <v>2227</v>
      </c>
      <c r="H4473" s="188"/>
      <c r="I4473" s="187" t="s">
        <v>2228</v>
      </c>
      <c r="J4473" s="191"/>
      <c r="K4473" s="191"/>
      <c r="L4473" s="191"/>
      <c r="M4473" s="191"/>
    </row>
    <row r="4474" spans="1:13" ht="127.5" x14ac:dyDescent="0.2">
      <c r="A4474" s="187" t="s">
        <v>2229</v>
      </c>
      <c r="B4474" s="187" t="s">
        <v>2230</v>
      </c>
      <c r="C4474" s="186" t="s">
        <v>212</v>
      </c>
      <c r="D4474" s="189">
        <v>991.66</v>
      </c>
      <c r="E4474" s="189">
        <v>99.16</v>
      </c>
      <c r="F4474" s="189">
        <v>892.5</v>
      </c>
      <c r="G4474" s="188" t="s">
        <v>2231</v>
      </c>
      <c r="H4474" s="188"/>
      <c r="I4474" s="187" t="s">
        <v>2232</v>
      </c>
      <c r="J4474" s="191"/>
      <c r="K4474" s="191"/>
      <c r="L4474" s="191"/>
      <c r="M4474" s="191"/>
    </row>
    <row r="4475" spans="1:13" ht="127.5" x14ac:dyDescent="0.2">
      <c r="A4475" s="187" t="s">
        <v>2233</v>
      </c>
      <c r="B4475" s="187" t="s">
        <v>2234</v>
      </c>
      <c r="C4475" s="186" t="s">
        <v>212</v>
      </c>
      <c r="D4475" s="189">
        <v>1183.98</v>
      </c>
      <c r="E4475" s="189">
        <v>118.39</v>
      </c>
      <c r="F4475" s="189">
        <v>1065.5899999999999</v>
      </c>
      <c r="G4475" s="188" t="s">
        <v>2235</v>
      </c>
      <c r="H4475" s="188"/>
      <c r="I4475" s="187" t="s">
        <v>2236</v>
      </c>
      <c r="J4475" s="191"/>
      <c r="K4475" s="191"/>
      <c r="L4475" s="191"/>
      <c r="M4475" s="191"/>
    </row>
    <row r="4476" spans="1:13" ht="127.5" x14ac:dyDescent="0.2">
      <c r="A4476" s="187" t="s">
        <v>2237</v>
      </c>
      <c r="B4476" s="187" t="s">
        <v>2238</v>
      </c>
      <c r="C4476" s="186" t="s">
        <v>212</v>
      </c>
      <c r="D4476" s="189">
        <v>1352.27</v>
      </c>
      <c r="E4476" s="189">
        <v>135.22</v>
      </c>
      <c r="F4476" s="189">
        <v>1217.05</v>
      </c>
      <c r="G4476" s="188" t="s">
        <v>2239</v>
      </c>
      <c r="H4476" s="188"/>
      <c r="I4476" s="187" t="s">
        <v>2240</v>
      </c>
      <c r="J4476" s="191"/>
      <c r="K4476" s="191"/>
      <c r="L4476" s="191"/>
      <c r="M4476" s="191"/>
    </row>
    <row r="4477" spans="1:13" ht="127.5" x14ac:dyDescent="0.2">
      <c r="A4477" s="187" t="s">
        <v>2241</v>
      </c>
      <c r="B4477" s="187" t="s">
        <v>2242</v>
      </c>
      <c r="C4477" s="186" t="s">
        <v>212</v>
      </c>
      <c r="D4477" s="189">
        <v>1298.18</v>
      </c>
      <c r="E4477" s="189">
        <v>129.81</v>
      </c>
      <c r="F4477" s="189">
        <v>1168.3699999999999</v>
      </c>
      <c r="G4477" s="188" t="s">
        <v>2243</v>
      </c>
      <c r="H4477" s="188"/>
      <c r="I4477" s="187" t="s">
        <v>2244</v>
      </c>
      <c r="J4477" s="191"/>
      <c r="K4477" s="191"/>
      <c r="L4477" s="191"/>
      <c r="M4477" s="191"/>
    </row>
    <row r="4478" spans="1:13" ht="63.75" x14ac:dyDescent="0.2">
      <c r="A4478" s="187" t="s">
        <v>2245</v>
      </c>
      <c r="B4478" s="187" t="s">
        <v>2246</v>
      </c>
      <c r="C4478" s="186" t="s">
        <v>212</v>
      </c>
      <c r="D4478" s="189">
        <v>104.78</v>
      </c>
      <c r="E4478" s="189">
        <v>10.47</v>
      </c>
      <c r="F4478" s="189">
        <v>94.31</v>
      </c>
      <c r="G4478" s="188" t="s">
        <v>2247</v>
      </c>
      <c r="H4478" s="188"/>
      <c r="I4478" s="187" t="s">
        <v>2248</v>
      </c>
      <c r="J4478" s="191"/>
      <c r="K4478" s="191"/>
      <c r="L4478" s="191"/>
      <c r="M4478" s="191"/>
    </row>
    <row r="4479" spans="1:13" ht="63.75" x14ac:dyDescent="0.2">
      <c r="A4479" s="187" t="s">
        <v>2249</v>
      </c>
      <c r="B4479" s="187" t="s">
        <v>2250</v>
      </c>
      <c r="C4479" s="186" t="s">
        <v>212</v>
      </c>
      <c r="D4479" s="189">
        <v>110.8</v>
      </c>
      <c r="E4479" s="189">
        <v>11.08</v>
      </c>
      <c r="F4479" s="189">
        <v>99.72</v>
      </c>
      <c r="G4479" s="188" t="s">
        <v>2251</v>
      </c>
      <c r="H4479" s="188"/>
      <c r="I4479" s="187" t="s">
        <v>2252</v>
      </c>
      <c r="J4479" s="191"/>
      <c r="K4479" s="191"/>
      <c r="L4479" s="191"/>
      <c r="M4479" s="191"/>
    </row>
    <row r="4480" spans="1:13" ht="63.75" x14ac:dyDescent="0.2">
      <c r="A4480" s="187" t="s">
        <v>2253</v>
      </c>
      <c r="B4480" s="187" t="s">
        <v>2254</v>
      </c>
      <c r="C4480" s="186" t="s">
        <v>212</v>
      </c>
      <c r="D4480" s="189">
        <v>119.16</v>
      </c>
      <c r="E4480" s="189">
        <v>11.91</v>
      </c>
      <c r="F4480" s="189">
        <v>107.25</v>
      </c>
      <c r="G4480" s="188" t="s">
        <v>2255</v>
      </c>
      <c r="H4480" s="188"/>
      <c r="I4480" s="187" t="s">
        <v>2256</v>
      </c>
      <c r="J4480" s="191"/>
      <c r="K4480" s="191"/>
      <c r="L4480" s="191"/>
      <c r="M4480" s="191"/>
    </row>
    <row r="4481" spans="1:13" ht="63.75" x14ac:dyDescent="0.2">
      <c r="A4481" s="187" t="s">
        <v>2257</v>
      </c>
      <c r="B4481" s="187" t="s">
        <v>2258</v>
      </c>
      <c r="C4481" s="186" t="s">
        <v>212</v>
      </c>
      <c r="D4481" s="189">
        <v>125.17</v>
      </c>
      <c r="E4481" s="189">
        <v>12.51</v>
      </c>
      <c r="F4481" s="189">
        <v>112.66</v>
      </c>
      <c r="G4481" s="188" t="s">
        <v>2259</v>
      </c>
      <c r="H4481" s="188"/>
      <c r="I4481" s="187" t="s">
        <v>2260</v>
      </c>
      <c r="J4481" s="191"/>
      <c r="K4481" s="191"/>
      <c r="L4481" s="191"/>
      <c r="M4481" s="191"/>
    </row>
    <row r="4482" spans="1:13" ht="51" x14ac:dyDescent="0.2">
      <c r="A4482" s="187" t="s">
        <v>2261</v>
      </c>
      <c r="B4482" s="187" t="s">
        <v>2262</v>
      </c>
      <c r="C4482" s="186" t="s">
        <v>212</v>
      </c>
      <c r="D4482" s="189">
        <v>150.25</v>
      </c>
      <c r="E4482" s="189">
        <v>15.02</v>
      </c>
      <c r="F4482" s="189">
        <v>135.22999999999999</v>
      </c>
      <c r="G4482" s="188" t="s">
        <v>2263</v>
      </c>
      <c r="H4482" s="188"/>
      <c r="I4482" s="187" t="s">
        <v>2264</v>
      </c>
      <c r="J4482" s="191"/>
      <c r="K4482" s="191"/>
      <c r="L4482" s="191"/>
      <c r="M4482" s="191"/>
    </row>
    <row r="4483" spans="1:13" ht="51" x14ac:dyDescent="0.2">
      <c r="A4483" s="187" t="s">
        <v>2265</v>
      </c>
      <c r="B4483" s="187" t="s">
        <v>2266</v>
      </c>
      <c r="C4483" s="186" t="s">
        <v>212</v>
      </c>
      <c r="D4483" s="189">
        <v>156.25</v>
      </c>
      <c r="E4483" s="189">
        <v>15.62</v>
      </c>
      <c r="F4483" s="189">
        <v>140.63</v>
      </c>
      <c r="G4483" s="188" t="s">
        <v>2267</v>
      </c>
      <c r="H4483" s="188"/>
      <c r="I4483" s="187" t="s">
        <v>2268</v>
      </c>
      <c r="J4483" s="191"/>
      <c r="K4483" s="191"/>
      <c r="L4483" s="191"/>
      <c r="M4483" s="191"/>
    </row>
    <row r="4484" spans="1:13" ht="127.5" x14ac:dyDescent="0.2">
      <c r="A4484" s="187" t="s">
        <v>2269</v>
      </c>
      <c r="B4484" s="187" t="s">
        <v>2270</v>
      </c>
      <c r="C4484" s="186" t="s">
        <v>212</v>
      </c>
      <c r="D4484" s="189">
        <v>644.27</v>
      </c>
      <c r="E4484" s="189">
        <v>64.42</v>
      </c>
      <c r="F4484" s="189">
        <v>579.85</v>
      </c>
      <c r="G4484" s="188" t="s">
        <v>2271</v>
      </c>
      <c r="H4484" s="188"/>
      <c r="I4484" s="187" t="s">
        <v>2272</v>
      </c>
      <c r="J4484" s="191"/>
      <c r="K4484" s="191"/>
      <c r="L4484" s="191"/>
      <c r="M4484" s="191"/>
    </row>
    <row r="4485" spans="1:13" ht="127.5" x14ac:dyDescent="0.2">
      <c r="A4485" s="187" t="s">
        <v>2273</v>
      </c>
      <c r="B4485" s="187" t="s">
        <v>2274</v>
      </c>
      <c r="C4485" s="186" t="s">
        <v>212</v>
      </c>
      <c r="D4485" s="189">
        <v>929.15</v>
      </c>
      <c r="E4485" s="189">
        <v>92.91</v>
      </c>
      <c r="F4485" s="189">
        <v>836.24</v>
      </c>
      <c r="G4485" s="188" t="s">
        <v>2275</v>
      </c>
      <c r="H4485" s="188"/>
      <c r="I4485" s="187" t="s">
        <v>2276</v>
      </c>
      <c r="J4485" s="191"/>
      <c r="K4485" s="191"/>
      <c r="L4485" s="191"/>
      <c r="M4485" s="191"/>
    </row>
    <row r="4486" spans="1:13" ht="63.75" x14ac:dyDescent="0.2">
      <c r="A4486" s="187" t="s">
        <v>2277</v>
      </c>
      <c r="B4486" s="187" t="s">
        <v>2278</v>
      </c>
      <c r="C4486" s="186" t="s">
        <v>212</v>
      </c>
      <c r="D4486" s="189">
        <v>253.63</v>
      </c>
      <c r="E4486" s="189">
        <v>0</v>
      </c>
      <c r="F4486" s="189">
        <v>253.63</v>
      </c>
      <c r="G4486" s="188" t="s">
        <v>2279</v>
      </c>
      <c r="H4486" s="188"/>
      <c r="I4486" s="187" t="s">
        <v>2280</v>
      </c>
      <c r="J4486" s="191"/>
      <c r="K4486" s="191"/>
      <c r="L4486" s="191"/>
      <c r="M4486" s="191"/>
    </row>
    <row r="4487" spans="1:13" ht="63.75" x14ac:dyDescent="0.2">
      <c r="A4487" s="187" t="s">
        <v>2281</v>
      </c>
      <c r="B4487" s="187" t="s">
        <v>2282</v>
      </c>
      <c r="C4487" s="186" t="s">
        <v>212</v>
      </c>
      <c r="D4487" s="189">
        <v>283.68</v>
      </c>
      <c r="E4487" s="189">
        <v>0</v>
      </c>
      <c r="F4487" s="189">
        <v>283.68</v>
      </c>
      <c r="G4487" s="188" t="s">
        <v>2283</v>
      </c>
      <c r="H4487" s="188"/>
      <c r="I4487" s="187" t="s">
        <v>2284</v>
      </c>
      <c r="J4487" s="191"/>
      <c r="K4487" s="191"/>
      <c r="L4487" s="191"/>
      <c r="M4487" s="191"/>
    </row>
    <row r="4488" spans="1:13" ht="25.5" x14ac:dyDescent="0.2">
      <c r="A4488" s="194" t="s">
        <v>2285</v>
      </c>
      <c r="B4488" s="194" t="s">
        <v>2286</v>
      </c>
      <c r="C4488" s="194"/>
      <c r="D4488" s="193"/>
      <c r="E4488" s="193"/>
      <c r="F4488" s="189"/>
      <c r="G4488" s="192"/>
      <c r="H4488" s="192"/>
      <c r="I4488" s="194" t="s">
        <v>2287</v>
      </c>
      <c r="J4488" s="191"/>
      <c r="K4488" s="191"/>
      <c r="L4488" s="191"/>
      <c r="M4488" s="191"/>
    </row>
    <row r="4489" spans="1:13" ht="25.5" x14ac:dyDescent="0.2">
      <c r="A4489" s="187" t="s">
        <v>2288</v>
      </c>
      <c r="B4489" s="187" t="s">
        <v>2289</v>
      </c>
      <c r="C4489" s="186" t="s">
        <v>212</v>
      </c>
      <c r="D4489" s="189">
        <v>105.18</v>
      </c>
      <c r="E4489" s="189">
        <v>78.13</v>
      </c>
      <c r="F4489" s="189">
        <v>27.05</v>
      </c>
      <c r="G4489" s="188" t="s">
        <v>2290</v>
      </c>
      <c r="H4489" s="188"/>
      <c r="I4489" s="187" t="s">
        <v>2291</v>
      </c>
      <c r="J4489" s="191"/>
      <c r="K4489" s="191"/>
      <c r="L4489" s="191"/>
      <c r="M4489" s="191"/>
    </row>
    <row r="4490" spans="1:13" ht="25.5" x14ac:dyDescent="0.2">
      <c r="A4490" s="187" t="s">
        <v>2292</v>
      </c>
      <c r="B4490" s="187" t="s">
        <v>2293</v>
      </c>
      <c r="C4490" s="186" t="s">
        <v>212</v>
      </c>
      <c r="D4490" s="189">
        <v>135.22999999999999</v>
      </c>
      <c r="E4490" s="189">
        <v>108.18</v>
      </c>
      <c r="F4490" s="189">
        <v>27.05</v>
      </c>
      <c r="G4490" s="188" t="s">
        <v>2294</v>
      </c>
      <c r="H4490" s="188"/>
      <c r="I4490" s="187" t="s">
        <v>2295</v>
      </c>
      <c r="J4490" s="191"/>
      <c r="K4490" s="191"/>
      <c r="L4490" s="191"/>
      <c r="M4490" s="191"/>
    </row>
    <row r="4491" spans="1:13" ht="25.5" x14ac:dyDescent="0.2">
      <c r="A4491" s="187" t="s">
        <v>2296</v>
      </c>
      <c r="B4491" s="187" t="s">
        <v>2297</v>
      </c>
      <c r="C4491" s="186" t="s">
        <v>212</v>
      </c>
      <c r="D4491" s="189">
        <v>159.27000000000001</v>
      </c>
      <c r="E4491" s="189">
        <v>132.22</v>
      </c>
      <c r="F4491" s="189">
        <v>27.05</v>
      </c>
      <c r="G4491" s="188" t="s">
        <v>2298</v>
      </c>
      <c r="H4491" s="188"/>
      <c r="I4491" s="187" t="s">
        <v>2299</v>
      </c>
      <c r="J4491" s="191"/>
      <c r="K4491" s="191"/>
      <c r="L4491" s="191"/>
      <c r="M4491" s="191"/>
    </row>
    <row r="4492" spans="1:13" ht="25.5" x14ac:dyDescent="0.2">
      <c r="A4492" s="187" t="s">
        <v>2300</v>
      </c>
      <c r="B4492" s="187" t="s">
        <v>2301</v>
      </c>
      <c r="C4492" s="186" t="s">
        <v>212</v>
      </c>
      <c r="D4492" s="189">
        <v>183.31</v>
      </c>
      <c r="E4492" s="189">
        <v>156.26</v>
      </c>
      <c r="F4492" s="189">
        <v>27.05</v>
      </c>
      <c r="G4492" s="188" t="s">
        <v>2302</v>
      </c>
      <c r="H4492" s="188"/>
      <c r="I4492" s="187" t="s">
        <v>2303</v>
      </c>
      <c r="J4492" s="191"/>
      <c r="K4492" s="191"/>
      <c r="L4492" s="191"/>
      <c r="M4492" s="191"/>
    </row>
    <row r="4493" spans="1:13" ht="76.5" x14ac:dyDescent="0.2">
      <c r="A4493" s="187" t="s">
        <v>2304</v>
      </c>
      <c r="B4493" s="187" t="s">
        <v>2305</v>
      </c>
      <c r="C4493" s="186" t="s">
        <v>212</v>
      </c>
      <c r="D4493" s="189">
        <v>72.12</v>
      </c>
      <c r="E4493" s="189">
        <v>7.21</v>
      </c>
      <c r="F4493" s="189">
        <v>64.91</v>
      </c>
      <c r="G4493" s="188" t="s">
        <v>2306</v>
      </c>
      <c r="H4493" s="188"/>
      <c r="I4493" s="187" t="s">
        <v>2307</v>
      </c>
      <c r="J4493" s="191"/>
      <c r="K4493" s="191"/>
      <c r="L4493" s="191"/>
      <c r="M4493" s="191"/>
    </row>
    <row r="4494" spans="1:13" ht="76.5" x14ac:dyDescent="0.2">
      <c r="A4494" s="187" t="s">
        <v>2308</v>
      </c>
      <c r="B4494" s="187" t="s">
        <v>2309</v>
      </c>
      <c r="C4494" s="186" t="s">
        <v>212</v>
      </c>
      <c r="D4494" s="189">
        <v>123.21</v>
      </c>
      <c r="E4494" s="189">
        <v>12.32</v>
      </c>
      <c r="F4494" s="189">
        <v>110.89</v>
      </c>
      <c r="G4494" s="188" t="s">
        <v>2310</v>
      </c>
      <c r="H4494" s="188"/>
      <c r="I4494" s="187" t="s">
        <v>2311</v>
      </c>
      <c r="J4494" s="191"/>
      <c r="K4494" s="191"/>
      <c r="L4494" s="191"/>
      <c r="M4494" s="191"/>
    </row>
    <row r="4495" spans="1:13" ht="76.5" x14ac:dyDescent="0.2">
      <c r="A4495" s="187" t="s">
        <v>2312</v>
      </c>
      <c r="B4495" s="187" t="s">
        <v>2313</v>
      </c>
      <c r="C4495" s="186" t="s">
        <v>212</v>
      </c>
      <c r="D4495" s="189">
        <v>171.28</v>
      </c>
      <c r="E4495" s="189">
        <v>17.12</v>
      </c>
      <c r="F4495" s="189">
        <v>154.16</v>
      </c>
      <c r="G4495" s="188" t="s">
        <v>2314</v>
      </c>
      <c r="H4495" s="188"/>
      <c r="I4495" s="187" t="s">
        <v>2315</v>
      </c>
      <c r="J4495" s="191"/>
      <c r="K4495" s="191"/>
      <c r="L4495" s="191"/>
      <c r="M4495" s="191"/>
    </row>
    <row r="4496" spans="1:13" ht="38.25" x14ac:dyDescent="0.2">
      <c r="A4496" s="187" t="s">
        <v>2316</v>
      </c>
      <c r="B4496" s="187" t="s">
        <v>2317</v>
      </c>
      <c r="C4496" s="186" t="s">
        <v>212</v>
      </c>
      <c r="D4496" s="189">
        <v>15.03</v>
      </c>
      <c r="E4496" s="189">
        <v>0</v>
      </c>
      <c r="F4496" s="189">
        <v>15.03</v>
      </c>
      <c r="G4496" s="188" t="s">
        <v>2318</v>
      </c>
      <c r="H4496" s="188"/>
      <c r="I4496" s="187" t="s">
        <v>2319</v>
      </c>
      <c r="J4496" s="191"/>
      <c r="K4496" s="191"/>
      <c r="L4496" s="191"/>
      <c r="M4496" s="191"/>
    </row>
    <row r="4497" spans="1:13" ht="38.25" x14ac:dyDescent="0.2">
      <c r="A4497" s="187" t="s">
        <v>2320</v>
      </c>
      <c r="B4497" s="187" t="s">
        <v>2321</v>
      </c>
      <c r="C4497" s="186" t="s">
        <v>212</v>
      </c>
      <c r="D4497" s="189">
        <v>39.58</v>
      </c>
      <c r="E4497" s="189">
        <v>0</v>
      </c>
      <c r="F4497" s="189">
        <v>39.58</v>
      </c>
      <c r="G4497" s="188" t="s">
        <v>2318</v>
      </c>
      <c r="H4497" s="188"/>
      <c r="I4497" s="187" t="s">
        <v>2322</v>
      </c>
      <c r="J4497" s="191"/>
      <c r="K4497" s="191"/>
      <c r="L4497" s="191"/>
      <c r="M4497" s="191"/>
    </row>
    <row r="4498" spans="1:13" ht="38.25" x14ac:dyDescent="0.2">
      <c r="A4498" s="187" t="s">
        <v>2323</v>
      </c>
      <c r="B4498" s="187" t="s">
        <v>2324</v>
      </c>
      <c r="C4498" s="186" t="s">
        <v>212</v>
      </c>
      <c r="D4498" s="189">
        <v>62.51</v>
      </c>
      <c r="E4498" s="189">
        <v>0</v>
      </c>
      <c r="F4498" s="189">
        <v>62.51</v>
      </c>
      <c r="G4498" s="188" t="s">
        <v>2318</v>
      </c>
      <c r="H4498" s="188"/>
      <c r="I4498" s="187" t="s">
        <v>2325</v>
      </c>
      <c r="J4498" s="191"/>
      <c r="K4498" s="191"/>
      <c r="L4498" s="191"/>
      <c r="M4498" s="191"/>
    </row>
    <row r="4499" spans="1:13" ht="38.25" x14ac:dyDescent="0.2">
      <c r="A4499" s="187" t="s">
        <v>2326</v>
      </c>
      <c r="B4499" s="187" t="s">
        <v>2327</v>
      </c>
      <c r="C4499" s="186" t="s">
        <v>212</v>
      </c>
      <c r="D4499" s="189">
        <v>85.16</v>
      </c>
      <c r="E4499" s="189">
        <v>0</v>
      </c>
      <c r="F4499" s="189">
        <v>85.16</v>
      </c>
      <c r="G4499" s="188" t="s">
        <v>2318</v>
      </c>
      <c r="H4499" s="188"/>
      <c r="I4499" s="187" t="s">
        <v>2328</v>
      </c>
      <c r="J4499" s="191"/>
      <c r="K4499" s="191"/>
      <c r="L4499" s="191"/>
      <c r="M4499" s="191"/>
    </row>
    <row r="4500" spans="1:13" ht="76.5" x14ac:dyDescent="0.2">
      <c r="A4500" s="187" t="s">
        <v>2329</v>
      </c>
      <c r="B4500" s="187" t="s">
        <v>2330</v>
      </c>
      <c r="C4500" s="186" t="s">
        <v>212</v>
      </c>
      <c r="D4500" s="189">
        <v>309.85000000000002</v>
      </c>
      <c r="E4500" s="189">
        <v>30.98</v>
      </c>
      <c r="F4500" s="189">
        <v>278.87</v>
      </c>
      <c r="G4500" s="188" t="s">
        <v>2331</v>
      </c>
      <c r="H4500" s="188"/>
      <c r="I4500" s="187" t="s">
        <v>2332</v>
      </c>
      <c r="J4500" s="191"/>
      <c r="K4500" s="191"/>
      <c r="L4500" s="191"/>
      <c r="M4500" s="191"/>
    </row>
    <row r="4501" spans="1:13" ht="76.5" x14ac:dyDescent="0.2">
      <c r="A4501" s="187" t="s">
        <v>2333</v>
      </c>
      <c r="B4501" s="187" t="s">
        <v>2334</v>
      </c>
      <c r="C4501" s="186" t="s">
        <v>212</v>
      </c>
      <c r="D4501" s="189">
        <v>373.95</v>
      </c>
      <c r="E4501" s="189">
        <v>37.39</v>
      </c>
      <c r="F4501" s="189">
        <v>336.56</v>
      </c>
      <c r="G4501" s="188" t="s">
        <v>2335</v>
      </c>
      <c r="H4501" s="188"/>
      <c r="I4501" s="187" t="s">
        <v>2336</v>
      </c>
      <c r="J4501" s="191"/>
      <c r="K4501" s="191"/>
      <c r="L4501" s="191"/>
      <c r="M4501" s="191"/>
    </row>
    <row r="4502" spans="1:13" ht="76.5" x14ac:dyDescent="0.2">
      <c r="A4502" s="187" t="s">
        <v>2337</v>
      </c>
      <c r="B4502" s="187" t="s">
        <v>2338</v>
      </c>
      <c r="C4502" s="186" t="s">
        <v>212</v>
      </c>
      <c r="D4502" s="189">
        <v>507.52</v>
      </c>
      <c r="E4502" s="189">
        <v>50.75</v>
      </c>
      <c r="F4502" s="189">
        <v>456.77</v>
      </c>
      <c r="G4502" s="188" t="s">
        <v>2339</v>
      </c>
      <c r="H4502" s="188"/>
      <c r="I4502" s="187" t="s">
        <v>2340</v>
      </c>
      <c r="J4502" s="191"/>
      <c r="K4502" s="191"/>
      <c r="L4502" s="191"/>
      <c r="M4502" s="191"/>
    </row>
    <row r="4503" spans="1:13" ht="76.5" x14ac:dyDescent="0.2">
      <c r="A4503" s="187" t="s">
        <v>2341</v>
      </c>
      <c r="B4503" s="187" t="s">
        <v>2342</v>
      </c>
      <c r="C4503" s="186" t="s">
        <v>212</v>
      </c>
      <c r="D4503" s="189">
        <v>614.36</v>
      </c>
      <c r="E4503" s="189">
        <v>61.43</v>
      </c>
      <c r="F4503" s="189">
        <v>552.92999999999995</v>
      </c>
      <c r="G4503" s="188" t="s">
        <v>2343</v>
      </c>
      <c r="H4503" s="188"/>
      <c r="I4503" s="187" t="s">
        <v>2344</v>
      </c>
      <c r="J4503" s="191"/>
      <c r="K4503" s="191"/>
      <c r="L4503" s="191"/>
      <c r="M4503" s="191"/>
    </row>
    <row r="4504" spans="1:13" ht="89.25" x14ac:dyDescent="0.2">
      <c r="A4504" s="187" t="s">
        <v>2345</v>
      </c>
      <c r="B4504" s="187" t="s">
        <v>2346</v>
      </c>
      <c r="C4504" s="186" t="s">
        <v>212</v>
      </c>
      <c r="D4504" s="189">
        <v>667.78</v>
      </c>
      <c r="E4504" s="189">
        <v>66.77</v>
      </c>
      <c r="F4504" s="189">
        <v>601.01</v>
      </c>
      <c r="G4504" s="188" t="s">
        <v>2347</v>
      </c>
      <c r="H4504" s="188"/>
      <c r="I4504" s="187" t="s">
        <v>2348</v>
      </c>
      <c r="J4504" s="191"/>
      <c r="K4504" s="191"/>
      <c r="L4504" s="191"/>
      <c r="M4504" s="191"/>
    </row>
    <row r="4505" spans="1:13" ht="127.5" x14ac:dyDescent="0.2">
      <c r="A4505" s="187" t="s">
        <v>2349</v>
      </c>
      <c r="B4505" s="187" t="s">
        <v>2350</v>
      </c>
      <c r="C4505" s="186" t="s">
        <v>212</v>
      </c>
      <c r="D4505" s="189">
        <v>735.96</v>
      </c>
      <c r="E4505" s="189">
        <v>73.59</v>
      </c>
      <c r="F4505" s="189">
        <v>662.37</v>
      </c>
      <c r="G4505" s="188" t="s">
        <v>2351</v>
      </c>
      <c r="H4505" s="188"/>
      <c r="I4505" s="187" t="s">
        <v>2352</v>
      </c>
      <c r="J4505" s="191"/>
      <c r="K4505" s="191"/>
      <c r="L4505" s="191"/>
      <c r="M4505" s="191"/>
    </row>
    <row r="4506" spans="1:13" ht="140.25" x14ac:dyDescent="0.2">
      <c r="A4506" s="187" t="s">
        <v>2353</v>
      </c>
      <c r="B4506" s="187" t="s">
        <v>2354</v>
      </c>
      <c r="C4506" s="186" t="s">
        <v>212</v>
      </c>
      <c r="D4506" s="189">
        <v>816.82</v>
      </c>
      <c r="E4506" s="189">
        <v>81.680000000000007</v>
      </c>
      <c r="F4506" s="189">
        <v>735.14</v>
      </c>
      <c r="G4506" s="188" t="s">
        <v>2355</v>
      </c>
      <c r="H4506" s="188"/>
      <c r="I4506" s="187" t="s">
        <v>2356</v>
      </c>
      <c r="J4506" s="191"/>
      <c r="K4506" s="191"/>
      <c r="L4506" s="191"/>
      <c r="M4506" s="191"/>
    </row>
    <row r="4507" spans="1:13" ht="127.5" x14ac:dyDescent="0.2">
      <c r="A4507" s="187" t="s">
        <v>2357</v>
      </c>
      <c r="B4507" s="187" t="s">
        <v>2358</v>
      </c>
      <c r="C4507" s="186" t="s">
        <v>212</v>
      </c>
      <c r="D4507" s="189">
        <v>921.28</v>
      </c>
      <c r="E4507" s="189">
        <v>92.12</v>
      </c>
      <c r="F4507" s="189">
        <v>829.16</v>
      </c>
      <c r="G4507" s="188" t="s">
        <v>2359</v>
      </c>
      <c r="H4507" s="188"/>
      <c r="I4507" s="187" t="s">
        <v>2360</v>
      </c>
      <c r="J4507" s="191"/>
      <c r="K4507" s="191"/>
      <c r="L4507" s="191"/>
      <c r="M4507" s="191"/>
    </row>
    <row r="4508" spans="1:13" ht="140.25" x14ac:dyDescent="0.2">
      <c r="A4508" s="187" t="s">
        <v>2361</v>
      </c>
      <c r="B4508" s="187" t="s">
        <v>2362</v>
      </c>
      <c r="C4508" s="186" t="s">
        <v>212</v>
      </c>
      <c r="D4508" s="189">
        <v>1025.43</v>
      </c>
      <c r="E4508" s="189">
        <v>102.54</v>
      </c>
      <c r="F4508" s="189">
        <v>922.89</v>
      </c>
      <c r="G4508" s="188" t="s">
        <v>2363</v>
      </c>
      <c r="H4508" s="188"/>
      <c r="I4508" s="187" t="s">
        <v>2364</v>
      </c>
      <c r="J4508" s="191"/>
      <c r="K4508" s="191"/>
      <c r="L4508" s="191"/>
      <c r="M4508" s="191"/>
    </row>
    <row r="4509" spans="1:13" ht="38.25" x14ac:dyDescent="0.2">
      <c r="A4509" s="187" t="s">
        <v>2365</v>
      </c>
      <c r="B4509" s="187" t="s">
        <v>2366</v>
      </c>
      <c r="C4509" s="186" t="s">
        <v>212</v>
      </c>
      <c r="D4509" s="189">
        <v>125.55</v>
      </c>
      <c r="E4509" s="189">
        <v>0</v>
      </c>
      <c r="F4509" s="189">
        <v>125.55</v>
      </c>
      <c r="G4509" s="188" t="s">
        <v>2318</v>
      </c>
      <c r="H4509" s="188"/>
      <c r="I4509" s="187" t="s">
        <v>2367</v>
      </c>
      <c r="J4509" s="191"/>
      <c r="K4509" s="191"/>
      <c r="L4509" s="191"/>
      <c r="M4509" s="191"/>
    </row>
    <row r="4510" spans="1:13" ht="38.25" x14ac:dyDescent="0.2">
      <c r="A4510" s="187" t="s">
        <v>2368</v>
      </c>
      <c r="B4510" s="187" t="s">
        <v>2369</v>
      </c>
      <c r="C4510" s="186" t="s">
        <v>212</v>
      </c>
      <c r="D4510" s="189">
        <v>155.09</v>
      </c>
      <c r="E4510" s="189">
        <v>0</v>
      </c>
      <c r="F4510" s="189">
        <v>155.09</v>
      </c>
      <c r="G4510" s="188" t="s">
        <v>2318</v>
      </c>
      <c r="H4510" s="188"/>
      <c r="I4510" s="187" t="s">
        <v>2370</v>
      </c>
      <c r="J4510" s="191"/>
      <c r="K4510" s="191"/>
      <c r="L4510" s="191"/>
      <c r="M4510" s="191"/>
    </row>
    <row r="4511" spans="1:13" ht="38.25" x14ac:dyDescent="0.2">
      <c r="A4511" s="187" t="s">
        <v>2371</v>
      </c>
      <c r="B4511" s="187" t="s">
        <v>2372</v>
      </c>
      <c r="C4511" s="186" t="s">
        <v>212</v>
      </c>
      <c r="D4511" s="189">
        <v>254.72</v>
      </c>
      <c r="E4511" s="189">
        <v>0</v>
      </c>
      <c r="F4511" s="189">
        <v>254.72</v>
      </c>
      <c r="G4511" s="188" t="s">
        <v>2318</v>
      </c>
      <c r="H4511" s="188"/>
      <c r="I4511" s="187" t="s">
        <v>2373</v>
      </c>
      <c r="J4511" s="191"/>
      <c r="K4511" s="191"/>
      <c r="L4511" s="191"/>
      <c r="M4511" s="191"/>
    </row>
    <row r="4512" spans="1:13" ht="38.25" x14ac:dyDescent="0.2">
      <c r="A4512" s="187" t="s">
        <v>2374</v>
      </c>
      <c r="B4512" s="187" t="s">
        <v>2375</v>
      </c>
      <c r="C4512" s="186" t="s">
        <v>212</v>
      </c>
      <c r="D4512" s="189">
        <v>422.04</v>
      </c>
      <c r="E4512" s="189">
        <v>0</v>
      </c>
      <c r="F4512" s="189">
        <v>422.04</v>
      </c>
      <c r="G4512" s="188" t="s">
        <v>2318</v>
      </c>
      <c r="H4512" s="188"/>
      <c r="I4512" s="187" t="s">
        <v>2376</v>
      </c>
      <c r="J4512" s="191"/>
      <c r="K4512" s="191"/>
      <c r="L4512" s="191"/>
      <c r="M4512" s="191"/>
    </row>
    <row r="4513" spans="1:13" ht="89.25" x14ac:dyDescent="0.2">
      <c r="A4513" s="187" t="s">
        <v>2377</v>
      </c>
      <c r="B4513" s="187" t="s">
        <v>2378</v>
      </c>
      <c r="C4513" s="186" t="s">
        <v>212</v>
      </c>
      <c r="D4513" s="189">
        <v>288.48</v>
      </c>
      <c r="E4513" s="189">
        <v>28.84</v>
      </c>
      <c r="F4513" s="189">
        <v>259.64</v>
      </c>
      <c r="G4513" s="188" t="s">
        <v>2379</v>
      </c>
      <c r="H4513" s="188"/>
      <c r="I4513" s="187" t="s">
        <v>2380</v>
      </c>
      <c r="J4513" s="191"/>
      <c r="K4513" s="191"/>
      <c r="L4513" s="191"/>
      <c r="M4513" s="191"/>
    </row>
    <row r="4514" spans="1:13" ht="38.25" x14ac:dyDescent="0.2">
      <c r="A4514" s="187" t="s">
        <v>2381</v>
      </c>
      <c r="B4514" s="187" t="s">
        <v>2382</v>
      </c>
      <c r="C4514" s="186" t="s">
        <v>212</v>
      </c>
      <c r="D4514" s="189">
        <v>144.24</v>
      </c>
      <c r="E4514" s="189">
        <v>14.42</v>
      </c>
      <c r="F4514" s="189">
        <v>129.82</v>
      </c>
      <c r="G4514" s="188" t="s">
        <v>2383</v>
      </c>
      <c r="H4514" s="188"/>
      <c r="I4514" s="187" t="s">
        <v>2384</v>
      </c>
      <c r="J4514" s="191"/>
      <c r="K4514" s="191"/>
      <c r="L4514" s="191"/>
      <c r="M4514" s="191"/>
    </row>
    <row r="4515" spans="1:13" ht="89.25" x14ac:dyDescent="0.2">
      <c r="A4515" s="187" t="s">
        <v>2385</v>
      </c>
      <c r="B4515" s="187" t="s">
        <v>2386</v>
      </c>
      <c r="C4515" s="186" t="s">
        <v>212</v>
      </c>
      <c r="D4515" s="189">
        <v>363.27</v>
      </c>
      <c r="E4515" s="189">
        <v>36.32</v>
      </c>
      <c r="F4515" s="189">
        <v>326.95</v>
      </c>
      <c r="G4515" s="188" t="s">
        <v>2387</v>
      </c>
      <c r="H4515" s="188"/>
      <c r="I4515" s="187" t="s">
        <v>2388</v>
      </c>
      <c r="J4515" s="191"/>
      <c r="K4515" s="191"/>
      <c r="L4515" s="191"/>
      <c r="M4515" s="191"/>
    </row>
    <row r="4516" spans="1:13" ht="38.25" x14ac:dyDescent="0.2">
      <c r="A4516" s="187" t="s">
        <v>2389</v>
      </c>
      <c r="B4516" s="187" t="s">
        <v>2390</v>
      </c>
      <c r="C4516" s="186" t="s">
        <v>212</v>
      </c>
      <c r="D4516" s="189">
        <v>181.64</v>
      </c>
      <c r="E4516" s="189">
        <v>18.16</v>
      </c>
      <c r="F4516" s="189">
        <v>163.47999999999999</v>
      </c>
      <c r="G4516" s="188" t="s">
        <v>2391</v>
      </c>
      <c r="H4516" s="188"/>
      <c r="I4516" s="187" t="s">
        <v>2392</v>
      </c>
      <c r="J4516" s="191"/>
      <c r="K4516" s="191"/>
      <c r="L4516" s="191"/>
      <c r="M4516" s="191"/>
    </row>
    <row r="4517" spans="1:13" ht="102" x14ac:dyDescent="0.2">
      <c r="A4517" s="187" t="s">
        <v>2393</v>
      </c>
      <c r="B4517" s="187" t="s">
        <v>2394</v>
      </c>
      <c r="C4517" s="186" t="s">
        <v>212</v>
      </c>
      <c r="D4517" s="189">
        <v>416.7</v>
      </c>
      <c r="E4517" s="189">
        <v>41.67</v>
      </c>
      <c r="F4517" s="189">
        <v>375.03</v>
      </c>
      <c r="G4517" s="188" t="s">
        <v>2395</v>
      </c>
      <c r="H4517" s="188"/>
      <c r="I4517" s="187" t="s">
        <v>2396</v>
      </c>
      <c r="J4517" s="191"/>
      <c r="K4517" s="191"/>
      <c r="L4517" s="191"/>
      <c r="M4517" s="191"/>
    </row>
    <row r="4518" spans="1:13" ht="102" x14ac:dyDescent="0.2">
      <c r="A4518" s="187" t="s">
        <v>2397</v>
      </c>
      <c r="B4518" s="187" t="s">
        <v>2398</v>
      </c>
      <c r="C4518" s="186" t="s">
        <v>212</v>
      </c>
      <c r="D4518" s="189">
        <v>475.46</v>
      </c>
      <c r="E4518" s="189">
        <v>47.54</v>
      </c>
      <c r="F4518" s="189">
        <v>427.92</v>
      </c>
      <c r="G4518" s="188" t="s">
        <v>2399</v>
      </c>
      <c r="H4518" s="188"/>
      <c r="I4518" s="187" t="s">
        <v>2400</v>
      </c>
      <c r="J4518" s="191"/>
      <c r="K4518" s="191"/>
      <c r="L4518" s="191"/>
      <c r="M4518" s="191"/>
    </row>
    <row r="4519" spans="1:13" ht="38.25" x14ac:dyDescent="0.2">
      <c r="A4519" s="187" t="s">
        <v>2401</v>
      </c>
      <c r="B4519" s="187" t="s">
        <v>2402</v>
      </c>
      <c r="C4519" s="186" t="s">
        <v>212</v>
      </c>
      <c r="D4519" s="189">
        <v>272.31</v>
      </c>
      <c r="E4519" s="189">
        <v>0</v>
      </c>
      <c r="F4519" s="189">
        <v>272.31</v>
      </c>
      <c r="G4519" s="188" t="s">
        <v>2403</v>
      </c>
      <c r="H4519" s="188"/>
      <c r="I4519" s="187" t="s">
        <v>2404</v>
      </c>
      <c r="J4519" s="191"/>
      <c r="K4519" s="191"/>
      <c r="L4519" s="191"/>
      <c r="M4519" s="191"/>
    </row>
    <row r="4520" spans="1:13" ht="51" x14ac:dyDescent="0.2">
      <c r="A4520" s="187" t="s">
        <v>2405</v>
      </c>
      <c r="B4520" s="187" t="s">
        <v>2406</v>
      </c>
      <c r="C4520" s="186" t="s">
        <v>212</v>
      </c>
      <c r="D4520" s="189">
        <v>53.42</v>
      </c>
      <c r="E4520" s="189">
        <v>5.34</v>
      </c>
      <c r="F4520" s="189">
        <v>48.08</v>
      </c>
      <c r="G4520" s="188" t="s">
        <v>2407</v>
      </c>
      <c r="H4520" s="188"/>
      <c r="I4520" s="187" t="s">
        <v>2408</v>
      </c>
      <c r="J4520" s="191"/>
      <c r="K4520" s="191"/>
      <c r="L4520" s="191"/>
      <c r="M4520" s="191"/>
    </row>
    <row r="4521" spans="1:13" ht="51" x14ac:dyDescent="0.2">
      <c r="A4521" s="187" t="s">
        <v>2409</v>
      </c>
      <c r="B4521" s="187" t="s">
        <v>2410</v>
      </c>
      <c r="C4521" s="186" t="s">
        <v>212</v>
      </c>
      <c r="D4521" s="189">
        <v>160.26</v>
      </c>
      <c r="E4521" s="189">
        <v>16.02</v>
      </c>
      <c r="F4521" s="189">
        <v>144.24</v>
      </c>
      <c r="G4521" s="188" t="s">
        <v>2411</v>
      </c>
      <c r="H4521" s="188"/>
      <c r="I4521" s="187" t="s">
        <v>2412</v>
      </c>
      <c r="J4521" s="191"/>
      <c r="K4521" s="191"/>
      <c r="L4521" s="191"/>
      <c r="M4521" s="191"/>
    </row>
    <row r="4522" spans="1:13" ht="63.75" x14ac:dyDescent="0.2">
      <c r="A4522" s="187" t="s">
        <v>2413</v>
      </c>
      <c r="B4522" s="187" t="s">
        <v>2414</v>
      </c>
      <c r="C4522" s="186" t="s">
        <v>212</v>
      </c>
      <c r="D4522" s="189">
        <v>160.27000000000001</v>
      </c>
      <c r="E4522" s="189">
        <v>5.87</v>
      </c>
      <c r="F4522" s="189">
        <v>154.4</v>
      </c>
      <c r="G4522" s="188" t="s">
        <v>2415</v>
      </c>
      <c r="H4522" s="188"/>
      <c r="I4522" s="187" t="s">
        <v>2416</v>
      </c>
      <c r="J4522" s="191"/>
      <c r="K4522" s="191"/>
      <c r="L4522" s="191"/>
      <c r="M4522" s="191"/>
    </row>
    <row r="4523" spans="1:13" ht="25.5" x14ac:dyDescent="0.2">
      <c r="A4523" s="187" t="s">
        <v>2417</v>
      </c>
      <c r="B4523" s="187" t="s">
        <v>2418</v>
      </c>
      <c r="C4523" s="186" t="s">
        <v>212</v>
      </c>
      <c r="D4523" s="189">
        <v>30.98</v>
      </c>
      <c r="E4523" s="189">
        <v>3.09</v>
      </c>
      <c r="F4523" s="189">
        <v>27.89</v>
      </c>
      <c r="G4523" s="188" t="s">
        <v>2419</v>
      </c>
      <c r="H4523" s="188"/>
      <c r="I4523" s="187" t="s">
        <v>2420</v>
      </c>
      <c r="J4523" s="191"/>
      <c r="K4523" s="191"/>
      <c r="L4523" s="191"/>
      <c r="M4523" s="191"/>
    </row>
    <row r="4524" spans="1:13" ht="38.25" x14ac:dyDescent="0.2">
      <c r="A4524" s="187" t="s">
        <v>2421</v>
      </c>
      <c r="B4524" s="187" t="s">
        <v>2422</v>
      </c>
      <c r="C4524" s="186" t="s">
        <v>212</v>
      </c>
      <c r="D4524" s="189">
        <v>133.55000000000001</v>
      </c>
      <c r="E4524" s="189">
        <v>13.35</v>
      </c>
      <c r="F4524" s="189">
        <v>120.2</v>
      </c>
      <c r="G4524" s="188" t="s">
        <v>2423</v>
      </c>
      <c r="H4524" s="188"/>
      <c r="I4524" s="187" t="s">
        <v>2424</v>
      </c>
      <c r="J4524" s="191"/>
      <c r="K4524" s="191"/>
      <c r="L4524" s="191"/>
      <c r="M4524" s="191"/>
    </row>
    <row r="4525" spans="1:13" ht="102" x14ac:dyDescent="0.2">
      <c r="A4525" s="187" t="s">
        <v>2425</v>
      </c>
      <c r="B4525" s="187" t="s">
        <v>2426</v>
      </c>
      <c r="C4525" s="186" t="s">
        <v>212</v>
      </c>
      <c r="D4525" s="189">
        <v>870.18</v>
      </c>
      <c r="E4525" s="189">
        <v>87.01</v>
      </c>
      <c r="F4525" s="189">
        <v>783.17</v>
      </c>
      <c r="G4525" s="188" t="s">
        <v>2427</v>
      </c>
      <c r="H4525" s="188"/>
      <c r="I4525" s="187" t="s">
        <v>2428</v>
      </c>
      <c r="J4525" s="191"/>
      <c r="K4525" s="191"/>
      <c r="L4525" s="191"/>
      <c r="M4525" s="191"/>
    </row>
    <row r="4526" spans="1:13" ht="102" x14ac:dyDescent="0.2">
      <c r="A4526" s="187" t="s">
        <v>2429</v>
      </c>
      <c r="B4526" s="187" t="s">
        <v>2430</v>
      </c>
      <c r="C4526" s="186" t="s">
        <v>212</v>
      </c>
      <c r="D4526" s="189">
        <v>926.67</v>
      </c>
      <c r="E4526" s="189">
        <v>92.66</v>
      </c>
      <c r="F4526" s="189">
        <v>834.01</v>
      </c>
      <c r="G4526" s="188" t="s">
        <v>2431</v>
      </c>
      <c r="H4526" s="188"/>
      <c r="I4526" s="187" t="s">
        <v>2432</v>
      </c>
      <c r="J4526" s="191"/>
      <c r="K4526" s="191"/>
      <c r="L4526" s="191"/>
      <c r="M4526" s="191"/>
    </row>
    <row r="4527" spans="1:13" ht="38.25" x14ac:dyDescent="0.2">
      <c r="A4527" s="187" t="s">
        <v>2433</v>
      </c>
      <c r="B4527" s="187" t="s">
        <v>2434</v>
      </c>
      <c r="C4527" s="186" t="s">
        <v>212</v>
      </c>
      <c r="D4527" s="189">
        <v>122.86</v>
      </c>
      <c r="E4527" s="189">
        <v>12.28</v>
      </c>
      <c r="F4527" s="189">
        <v>110.58</v>
      </c>
      <c r="G4527" s="188" t="s">
        <v>2435</v>
      </c>
      <c r="H4527" s="188"/>
      <c r="I4527" s="187" t="s">
        <v>2436</v>
      </c>
      <c r="J4527" s="191"/>
      <c r="K4527" s="191"/>
      <c r="L4527" s="191"/>
      <c r="M4527" s="191"/>
    </row>
    <row r="4528" spans="1:13" x14ac:dyDescent="0.2">
      <c r="A4528" s="194" t="s">
        <v>2437</v>
      </c>
      <c r="B4528" s="194" t="s">
        <v>2438</v>
      </c>
      <c r="C4528" s="194"/>
      <c r="D4528" s="193"/>
      <c r="E4528" s="193"/>
      <c r="F4528" s="189"/>
      <c r="G4528" s="192"/>
      <c r="H4528" s="192"/>
      <c r="I4528" s="194" t="s">
        <v>2439</v>
      </c>
      <c r="J4528" s="191"/>
      <c r="K4528" s="191"/>
      <c r="L4528" s="191"/>
      <c r="M4528" s="191"/>
    </row>
    <row r="4529" spans="1:13" ht="153" x14ac:dyDescent="0.2">
      <c r="A4529" s="187" t="s">
        <v>2440</v>
      </c>
      <c r="B4529" s="187" t="s">
        <v>2441</v>
      </c>
      <c r="C4529" s="186" t="s">
        <v>641</v>
      </c>
      <c r="D4529" s="189">
        <v>2.52</v>
      </c>
      <c r="E4529" s="189">
        <v>0</v>
      </c>
      <c r="F4529" s="189">
        <v>2.52</v>
      </c>
      <c r="G4529" s="188" t="s">
        <v>2442</v>
      </c>
      <c r="H4529" s="188"/>
      <c r="I4529" s="187" t="s">
        <v>2443</v>
      </c>
      <c r="J4529" s="191"/>
      <c r="K4529" s="191"/>
      <c r="L4529" s="191"/>
      <c r="M4529" s="191"/>
    </row>
    <row r="4530" spans="1:13" ht="153" x14ac:dyDescent="0.2">
      <c r="A4530" s="187" t="s">
        <v>2444</v>
      </c>
      <c r="B4530" s="187" t="s">
        <v>2445</v>
      </c>
      <c r="C4530" s="186" t="s">
        <v>641</v>
      </c>
      <c r="D4530" s="189">
        <v>2.7</v>
      </c>
      <c r="E4530" s="189">
        <v>0</v>
      </c>
      <c r="F4530" s="189">
        <v>2.7</v>
      </c>
      <c r="G4530" s="188" t="s">
        <v>2446</v>
      </c>
      <c r="H4530" s="188"/>
      <c r="I4530" s="187" t="s">
        <v>2447</v>
      </c>
      <c r="J4530" s="191"/>
      <c r="K4530" s="191"/>
      <c r="L4530" s="191"/>
      <c r="M4530" s="191"/>
    </row>
    <row r="4531" spans="1:13" ht="153" x14ac:dyDescent="0.2">
      <c r="A4531" s="187" t="s">
        <v>2448</v>
      </c>
      <c r="B4531" s="187" t="s">
        <v>2449</v>
      </c>
      <c r="C4531" s="186" t="s">
        <v>641</v>
      </c>
      <c r="D4531" s="189">
        <v>3.07</v>
      </c>
      <c r="E4531" s="189">
        <v>0</v>
      </c>
      <c r="F4531" s="189">
        <v>3.07</v>
      </c>
      <c r="G4531" s="188" t="s">
        <v>2450</v>
      </c>
      <c r="H4531" s="188"/>
      <c r="I4531" s="187" t="s">
        <v>2451</v>
      </c>
      <c r="J4531" s="191"/>
      <c r="K4531" s="191"/>
      <c r="L4531" s="191"/>
      <c r="M4531" s="191"/>
    </row>
    <row r="4532" spans="1:13" ht="153" x14ac:dyDescent="0.2">
      <c r="A4532" s="187" t="s">
        <v>2452</v>
      </c>
      <c r="B4532" s="187" t="s">
        <v>2453</v>
      </c>
      <c r="C4532" s="186" t="s">
        <v>641</v>
      </c>
      <c r="D4532" s="189">
        <v>3.67</v>
      </c>
      <c r="E4532" s="189">
        <v>0</v>
      </c>
      <c r="F4532" s="189">
        <v>3.67</v>
      </c>
      <c r="G4532" s="188" t="s">
        <v>2454</v>
      </c>
      <c r="H4532" s="188"/>
      <c r="I4532" s="187" t="s">
        <v>2455</v>
      </c>
      <c r="J4532" s="191"/>
      <c r="K4532" s="191"/>
      <c r="L4532" s="191"/>
      <c r="M4532" s="191"/>
    </row>
    <row r="4533" spans="1:13" ht="153" x14ac:dyDescent="0.2">
      <c r="A4533" s="187" t="s">
        <v>2456</v>
      </c>
      <c r="B4533" s="187" t="s">
        <v>2457</v>
      </c>
      <c r="C4533" s="186" t="s">
        <v>641</v>
      </c>
      <c r="D4533" s="189">
        <v>4.09</v>
      </c>
      <c r="E4533" s="189">
        <v>0</v>
      </c>
      <c r="F4533" s="189">
        <v>4.09</v>
      </c>
      <c r="G4533" s="188" t="s">
        <v>2458</v>
      </c>
      <c r="H4533" s="188"/>
      <c r="I4533" s="187" t="s">
        <v>2459</v>
      </c>
      <c r="J4533" s="191"/>
      <c r="K4533" s="191"/>
      <c r="L4533" s="191"/>
      <c r="M4533" s="191"/>
    </row>
    <row r="4534" spans="1:13" ht="153" x14ac:dyDescent="0.2">
      <c r="A4534" s="187" t="s">
        <v>2460</v>
      </c>
      <c r="B4534" s="187" t="s">
        <v>2461</v>
      </c>
      <c r="C4534" s="186" t="s">
        <v>641</v>
      </c>
      <c r="D4534" s="189">
        <v>4.75</v>
      </c>
      <c r="E4534" s="189">
        <v>0</v>
      </c>
      <c r="F4534" s="189">
        <v>4.75</v>
      </c>
      <c r="G4534" s="188" t="s">
        <v>2462</v>
      </c>
      <c r="H4534" s="188"/>
      <c r="I4534" s="187" t="s">
        <v>2463</v>
      </c>
      <c r="J4534" s="191"/>
      <c r="K4534" s="191"/>
      <c r="L4534" s="191"/>
      <c r="M4534" s="191"/>
    </row>
    <row r="4535" spans="1:13" ht="153" x14ac:dyDescent="0.2">
      <c r="A4535" s="187" t="s">
        <v>2464</v>
      </c>
      <c r="B4535" s="187" t="s">
        <v>2465</v>
      </c>
      <c r="C4535" s="186" t="s">
        <v>641</v>
      </c>
      <c r="D4535" s="189">
        <v>5.22</v>
      </c>
      <c r="E4535" s="189">
        <v>0</v>
      </c>
      <c r="F4535" s="189">
        <v>5.22</v>
      </c>
      <c r="G4535" s="188" t="s">
        <v>2466</v>
      </c>
      <c r="H4535" s="188"/>
      <c r="I4535" s="187" t="s">
        <v>2467</v>
      </c>
      <c r="J4535" s="191"/>
      <c r="K4535" s="191"/>
      <c r="L4535" s="191"/>
      <c r="M4535" s="191"/>
    </row>
    <row r="4536" spans="1:13" ht="153" x14ac:dyDescent="0.2">
      <c r="A4536" s="187" t="s">
        <v>2468</v>
      </c>
      <c r="B4536" s="187" t="s">
        <v>2469</v>
      </c>
      <c r="C4536" s="186" t="s">
        <v>641</v>
      </c>
      <c r="D4536" s="189">
        <v>6.54</v>
      </c>
      <c r="E4536" s="189">
        <v>0</v>
      </c>
      <c r="F4536" s="189">
        <v>6.54</v>
      </c>
      <c r="G4536" s="188" t="s">
        <v>2470</v>
      </c>
      <c r="H4536" s="188"/>
      <c r="I4536" s="187" t="s">
        <v>2471</v>
      </c>
      <c r="J4536" s="191"/>
      <c r="K4536" s="191"/>
      <c r="L4536" s="191"/>
      <c r="M4536" s="191"/>
    </row>
    <row r="4537" spans="1:13" ht="153" x14ac:dyDescent="0.2">
      <c r="A4537" s="187" t="s">
        <v>2472</v>
      </c>
      <c r="B4537" s="187" t="s">
        <v>2473</v>
      </c>
      <c r="C4537" s="186" t="s">
        <v>641</v>
      </c>
      <c r="D4537" s="189">
        <v>4.92</v>
      </c>
      <c r="E4537" s="189">
        <v>0</v>
      </c>
      <c r="F4537" s="189">
        <v>4.92</v>
      </c>
      <c r="G4537" s="188" t="s">
        <v>2474</v>
      </c>
      <c r="H4537" s="188"/>
      <c r="I4537" s="187" t="s">
        <v>2475</v>
      </c>
      <c r="J4537" s="191"/>
      <c r="K4537" s="191"/>
      <c r="L4537" s="191"/>
      <c r="M4537" s="191"/>
    </row>
    <row r="4538" spans="1:13" ht="153" x14ac:dyDescent="0.2">
      <c r="A4538" s="187" t="s">
        <v>2476</v>
      </c>
      <c r="B4538" s="187" t="s">
        <v>2477</v>
      </c>
      <c r="C4538" s="186" t="s">
        <v>641</v>
      </c>
      <c r="D4538" s="189">
        <v>3.81</v>
      </c>
      <c r="E4538" s="189">
        <v>0</v>
      </c>
      <c r="F4538" s="189">
        <v>3.81</v>
      </c>
      <c r="G4538" s="188" t="s">
        <v>2478</v>
      </c>
      <c r="H4538" s="188"/>
      <c r="I4538" s="187" t="s">
        <v>2479</v>
      </c>
      <c r="J4538" s="191"/>
      <c r="K4538" s="191"/>
      <c r="L4538" s="191"/>
      <c r="M4538" s="191"/>
    </row>
    <row r="4539" spans="1:13" ht="153" x14ac:dyDescent="0.2">
      <c r="A4539" s="187" t="s">
        <v>2480</v>
      </c>
      <c r="B4539" s="187" t="s">
        <v>2481</v>
      </c>
      <c r="C4539" s="186" t="s">
        <v>641</v>
      </c>
      <c r="D4539" s="189">
        <v>6.72</v>
      </c>
      <c r="E4539" s="189">
        <v>0</v>
      </c>
      <c r="F4539" s="189">
        <v>6.72</v>
      </c>
      <c r="G4539" s="188" t="s">
        <v>2482</v>
      </c>
      <c r="H4539" s="188"/>
      <c r="I4539" s="187" t="s">
        <v>2483</v>
      </c>
      <c r="J4539" s="191"/>
      <c r="K4539" s="191"/>
      <c r="L4539" s="191"/>
      <c r="M4539" s="191"/>
    </row>
    <row r="4540" spans="1:13" ht="153" x14ac:dyDescent="0.2">
      <c r="A4540" s="187" t="s">
        <v>2484</v>
      </c>
      <c r="B4540" s="187" t="s">
        <v>2485</v>
      </c>
      <c r="C4540" s="186" t="s">
        <v>641</v>
      </c>
      <c r="D4540" s="189">
        <v>6.72</v>
      </c>
      <c r="E4540" s="189">
        <v>0</v>
      </c>
      <c r="F4540" s="189">
        <v>6.72</v>
      </c>
      <c r="G4540" s="188" t="s">
        <v>2486</v>
      </c>
      <c r="H4540" s="188"/>
      <c r="I4540" s="187" t="s">
        <v>2487</v>
      </c>
      <c r="J4540" s="191"/>
      <c r="K4540" s="191"/>
      <c r="L4540" s="191"/>
      <c r="M4540" s="191"/>
    </row>
    <row r="4541" spans="1:13" ht="153" x14ac:dyDescent="0.2">
      <c r="A4541" s="187" t="s">
        <v>2488</v>
      </c>
      <c r="B4541" s="187" t="s">
        <v>2489</v>
      </c>
      <c r="C4541" s="186" t="s">
        <v>641</v>
      </c>
      <c r="D4541" s="189">
        <v>3.07</v>
      </c>
      <c r="E4541" s="189">
        <v>0</v>
      </c>
      <c r="F4541" s="189">
        <v>3.07</v>
      </c>
      <c r="G4541" s="188" t="s">
        <v>2490</v>
      </c>
      <c r="H4541" s="188"/>
      <c r="I4541" s="187" t="s">
        <v>2491</v>
      </c>
      <c r="J4541" s="191"/>
      <c r="K4541" s="191"/>
      <c r="L4541" s="191"/>
      <c r="M4541" s="191"/>
    </row>
    <row r="4542" spans="1:13" ht="153" x14ac:dyDescent="0.2">
      <c r="A4542" s="187" t="s">
        <v>2492</v>
      </c>
      <c r="B4542" s="187" t="s">
        <v>2493</v>
      </c>
      <c r="C4542" s="186" t="s">
        <v>641</v>
      </c>
      <c r="D4542" s="189">
        <v>3.25</v>
      </c>
      <c r="E4542" s="189">
        <v>0</v>
      </c>
      <c r="F4542" s="189">
        <v>3.25</v>
      </c>
      <c r="G4542" s="188" t="s">
        <v>2494</v>
      </c>
      <c r="H4542" s="188"/>
      <c r="I4542" s="187" t="s">
        <v>2495</v>
      </c>
      <c r="J4542" s="191"/>
      <c r="K4542" s="191"/>
      <c r="L4542" s="191"/>
      <c r="M4542" s="191"/>
    </row>
    <row r="4543" spans="1:13" ht="153" x14ac:dyDescent="0.2">
      <c r="A4543" s="187" t="s">
        <v>2496</v>
      </c>
      <c r="B4543" s="187" t="s">
        <v>2497</v>
      </c>
      <c r="C4543" s="186" t="s">
        <v>641</v>
      </c>
      <c r="D4543" s="189">
        <v>3.61</v>
      </c>
      <c r="E4543" s="189">
        <v>0</v>
      </c>
      <c r="F4543" s="189">
        <v>3.61</v>
      </c>
      <c r="G4543" s="188" t="s">
        <v>2498</v>
      </c>
      <c r="H4543" s="188"/>
      <c r="I4543" s="187" t="s">
        <v>2499</v>
      </c>
      <c r="J4543" s="191"/>
      <c r="K4543" s="191"/>
      <c r="L4543" s="191"/>
      <c r="M4543" s="191"/>
    </row>
    <row r="4544" spans="1:13" ht="153" x14ac:dyDescent="0.2">
      <c r="A4544" s="187" t="s">
        <v>2500</v>
      </c>
      <c r="B4544" s="187" t="s">
        <v>2501</v>
      </c>
      <c r="C4544" s="186" t="s">
        <v>641</v>
      </c>
      <c r="D4544" s="189">
        <v>3.97</v>
      </c>
      <c r="E4544" s="189">
        <v>0</v>
      </c>
      <c r="F4544" s="189">
        <v>3.97</v>
      </c>
      <c r="G4544" s="188" t="s">
        <v>2502</v>
      </c>
      <c r="H4544" s="188"/>
      <c r="I4544" s="187" t="s">
        <v>2503</v>
      </c>
      <c r="J4544" s="191"/>
      <c r="K4544" s="191"/>
      <c r="L4544" s="191"/>
      <c r="M4544" s="191"/>
    </row>
    <row r="4545" spans="1:13" ht="153" x14ac:dyDescent="0.2">
      <c r="A4545" s="187" t="s">
        <v>2504</v>
      </c>
      <c r="B4545" s="187" t="s">
        <v>2505</v>
      </c>
      <c r="C4545" s="186" t="s">
        <v>641</v>
      </c>
      <c r="D4545" s="189">
        <v>4.6900000000000004</v>
      </c>
      <c r="E4545" s="189">
        <v>0</v>
      </c>
      <c r="F4545" s="189">
        <v>4.6900000000000004</v>
      </c>
      <c r="G4545" s="188" t="s">
        <v>2506</v>
      </c>
      <c r="H4545" s="188"/>
      <c r="I4545" s="187" t="s">
        <v>2507</v>
      </c>
      <c r="J4545" s="191"/>
      <c r="K4545" s="191"/>
      <c r="L4545" s="191"/>
      <c r="M4545" s="191"/>
    </row>
    <row r="4546" spans="1:13" ht="153" x14ac:dyDescent="0.2">
      <c r="A4546" s="187" t="s">
        <v>2508</v>
      </c>
      <c r="B4546" s="187" t="s">
        <v>2509</v>
      </c>
      <c r="C4546" s="186" t="s">
        <v>641</v>
      </c>
      <c r="D4546" s="189">
        <v>5.1100000000000003</v>
      </c>
      <c r="E4546" s="189">
        <v>0</v>
      </c>
      <c r="F4546" s="189">
        <v>5.1100000000000003</v>
      </c>
      <c r="G4546" s="188" t="s">
        <v>2510</v>
      </c>
      <c r="H4546" s="188"/>
      <c r="I4546" s="187" t="s">
        <v>2511</v>
      </c>
      <c r="J4546" s="191"/>
      <c r="K4546" s="191"/>
      <c r="L4546" s="191"/>
      <c r="M4546" s="191"/>
    </row>
    <row r="4547" spans="1:13" ht="153" x14ac:dyDescent="0.2">
      <c r="A4547" s="187" t="s">
        <v>2512</v>
      </c>
      <c r="B4547" s="187" t="s">
        <v>2513</v>
      </c>
      <c r="C4547" s="186" t="s">
        <v>641</v>
      </c>
      <c r="D4547" s="189">
        <v>6.39</v>
      </c>
      <c r="E4547" s="189">
        <v>0</v>
      </c>
      <c r="F4547" s="189">
        <v>6.39</v>
      </c>
      <c r="G4547" s="188" t="s">
        <v>2514</v>
      </c>
      <c r="H4547" s="188"/>
      <c r="I4547" s="187" t="s">
        <v>2515</v>
      </c>
      <c r="J4547" s="191"/>
      <c r="K4547" s="191"/>
      <c r="L4547" s="191"/>
      <c r="M4547" s="191"/>
    </row>
    <row r="4548" spans="1:13" ht="153" x14ac:dyDescent="0.2">
      <c r="A4548" s="187" t="s">
        <v>2516</v>
      </c>
      <c r="B4548" s="187" t="s">
        <v>2517</v>
      </c>
      <c r="C4548" s="186" t="s">
        <v>641</v>
      </c>
      <c r="D4548" s="189">
        <v>4.34</v>
      </c>
      <c r="E4548" s="189">
        <v>0</v>
      </c>
      <c r="F4548" s="189">
        <v>4.34</v>
      </c>
      <c r="G4548" s="188" t="s">
        <v>2518</v>
      </c>
      <c r="H4548" s="188"/>
      <c r="I4548" s="187" t="s">
        <v>2519</v>
      </c>
      <c r="J4548" s="191"/>
      <c r="K4548" s="191"/>
      <c r="L4548" s="191"/>
      <c r="M4548" s="191"/>
    </row>
    <row r="4549" spans="1:13" ht="153" x14ac:dyDescent="0.2">
      <c r="A4549" s="187" t="s">
        <v>2520</v>
      </c>
      <c r="B4549" s="187" t="s">
        <v>2521</v>
      </c>
      <c r="C4549" s="186" t="s">
        <v>641</v>
      </c>
      <c r="D4549" s="189">
        <v>5.94</v>
      </c>
      <c r="E4549" s="189">
        <v>2.87</v>
      </c>
      <c r="F4549" s="189">
        <v>3.07</v>
      </c>
      <c r="G4549" s="188" t="s">
        <v>2522</v>
      </c>
      <c r="H4549" s="188"/>
      <c r="I4549" s="187" t="s">
        <v>2523</v>
      </c>
      <c r="J4549" s="191"/>
      <c r="K4549" s="191"/>
      <c r="L4549" s="191"/>
      <c r="M4549" s="191"/>
    </row>
    <row r="4550" spans="1:13" ht="153" x14ac:dyDescent="0.2">
      <c r="A4550" s="187" t="s">
        <v>2524</v>
      </c>
      <c r="B4550" s="187" t="s">
        <v>2525</v>
      </c>
      <c r="C4550" s="186" t="s">
        <v>641</v>
      </c>
      <c r="D4550" s="189">
        <v>7.88</v>
      </c>
      <c r="E4550" s="189">
        <v>4.8099999999999996</v>
      </c>
      <c r="F4550" s="189">
        <v>3.07</v>
      </c>
      <c r="G4550" s="188" t="s">
        <v>2526</v>
      </c>
      <c r="H4550" s="188"/>
      <c r="I4550" s="187" t="s">
        <v>2527</v>
      </c>
      <c r="J4550" s="191"/>
      <c r="K4550" s="191"/>
      <c r="L4550" s="191"/>
      <c r="M4550" s="191"/>
    </row>
    <row r="4551" spans="1:13" ht="153" x14ac:dyDescent="0.2">
      <c r="A4551" s="187" t="s">
        <v>2528</v>
      </c>
      <c r="B4551" s="187" t="s">
        <v>2529</v>
      </c>
      <c r="C4551" s="186" t="s">
        <v>641</v>
      </c>
      <c r="D4551" s="189">
        <v>8.32</v>
      </c>
      <c r="E4551" s="189">
        <v>5.25</v>
      </c>
      <c r="F4551" s="189">
        <v>3.07</v>
      </c>
      <c r="G4551" s="188" t="s">
        <v>2530</v>
      </c>
      <c r="H4551" s="188"/>
      <c r="I4551" s="187" t="s">
        <v>2531</v>
      </c>
      <c r="J4551" s="191"/>
      <c r="K4551" s="191"/>
      <c r="L4551" s="191"/>
      <c r="M4551" s="191"/>
    </row>
    <row r="4552" spans="1:13" ht="153" x14ac:dyDescent="0.2">
      <c r="A4552" s="187" t="s">
        <v>2532</v>
      </c>
      <c r="B4552" s="187" t="s">
        <v>2533</v>
      </c>
      <c r="C4552" s="186" t="s">
        <v>641</v>
      </c>
      <c r="D4552" s="189">
        <v>7.34</v>
      </c>
      <c r="E4552" s="189">
        <v>4.2699999999999996</v>
      </c>
      <c r="F4552" s="189">
        <v>3.07</v>
      </c>
      <c r="G4552" s="188" t="s">
        <v>2534</v>
      </c>
      <c r="H4552" s="188"/>
      <c r="I4552" s="187" t="s">
        <v>2535</v>
      </c>
      <c r="J4552" s="191"/>
      <c r="K4552" s="191"/>
      <c r="L4552" s="191"/>
      <c r="M4552" s="191"/>
    </row>
    <row r="4553" spans="1:13" ht="153" x14ac:dyDescent="0.2">
      <c r="A4553" s="187" t="s">
        <v>2536</v>
      </c>
      <c r="B4553" s="187" t="s">
        <v>2537</v>
      </c>
      <c r="C4553" s="186" t="s">
        <v>641</v>
      </c>
      <c r="D4553" s="189">
        <v>10.32</v>
      </c>
      <c r="E4553" s="189">
        <v>6.65</v>
      </c>
      <c r="F4553" s="189">
        <v>3.67</v>
      </c>
      <c r="G4553" s="188" t="s">
        <v>2538</v>
      </c>
      <c r="H4553" s="188"/>
      <c r="I4553" s="187" t="s">
        <v>2539</v>
      </c>
      <c r="J4553" s="191"/>
      <c r="K4553" s="191"/>
      <c r="L4553" s="191"/>
      <c r="M4553" s="191"/>
    </row>
    <row r="4554" spans="1:13" ht="153" x14ac:dyDescent="0.2">
      <c r="A4554" s="187" t="s">
        <v>2540</v>
      </c>
      <c r="B4554" s="187" t="s">
        <v>2541</v>
      </c>
      <c r="C4554" s="186" t="s">
        <v>641</v>
      </c>
      <c r="D4554" s="189">
        <v>10.81</v>
      </c>
      <c r="E4554" s="189">
        <v>7.14</v>
      </c>
      <c r="F4554" s="189">
        <v>3.67</v>
      </c>
      <c r="G4554" s="188" t="s">
        <v>2542</v>
      </c>
      <c r="H4554" s="188"/>
      <c r="I4554" s="187" t="s">
        <v>2543</v>
      </c>
      <c r="J4554" s="191"/>
      <c r="K4554" s="191"/>
      <c r="L4554" s="191"/>
      <c r="M4554" s="191"/>
    </row>
    <row r="4555" spans="1:13" ht="127.5" x14ac:dyDescent="0.2">
      <c r="A4555" s="187" t="s">
        <v>2544</v>
      </c>
      <c r="B4555" s="187" t="s">
        <v>2545</v>
      </c>
      <c r="C4555" s="186" t="s">
        <v>212</v>
      </c>
      <c r="D4555" s="189">
        <v>75.83</v>
      </c>
      <c r="E4555" s="189">
        <v>25.22</v>
      </c>
      <c r="F4555" s="189">
        <v>50.61</v>
      </c>
      <c r="G4555" s="188" t="s">
        <v>2546</v>
      </c>
      <c r="H4555" s="188"/>
      <c r="I4555" s="187" t="s">
        <v>2547</v>
      </c>
      <c r="J4555" s="191"/>
      <c r="K4555" s="191"/>
      <c r="L4555" s="191"/>
      <c r="M4555" s="191"/>
    </row>
    <row r="4556" spans="1:13" ht="127.5" x14ac:dyDescent="0.2">
      <c r="A4556" s="187" t="s">
        <v>2548</v>
      </c>
      <c r="B4556" s="187" t="s">
        <v>2549</v>
      </c>
      <c r="C4556" s="186" t="s">
        <v>212</v>
      </c>
      <c r="D4556" s="189">
        <v>84.63</v>
      </c>
      <c r="E4556" s="189">
        <v>27.41</v>
      </c>
      <c r="F4556" s="189">
        <v>57.22</v>
      </c>
      <c r="G4556" s="188" t="s">
        <v>2550</v>
      </c>
      <c r="H4556" s="188"/>
      <c r="I4556" s="187" t="s">
        <v>2551</v>
      </c>
      <c r="J4556" s="191"/>
      <c r="K4556" s="191"/>
      <c r="L4556" s="191"/>
      <c r="M4556" s="191"/>
    </row>
    <row r="4557" spans="1:13" ht="127.5" x14ac:dyDescent="0.2">
      <c r="A4557" s="187" t="s">
        <v>2552</v>
      </c>
      <c r="B4557" s="187" t="s">
        <v>2553</v>
      </c>
      <c r="C4557" s="186" t="s">
        <v>212</v>
      </c>
      <c r="D4557" s="189">
        <v>94.49</v>
      </c>
      <c r="E4557" s="189">
        <v>29.8</v>
      </c>
      <c r="F4557" s="189">
        <v>64.69</v>
      </c>
      <c r="G4557" s="188" t="s">
        <v>2554</v>
      </c>
      <c r="H4557" s="188"/>
      <c r="I4557" s="187" t="s">
        <v>2555</v>
      </c>
      <c r="J4557" s="191"/>
      <c r="K4557" s="191"/>
      <c r="L4557" s="191"/>
      <c r="M4557" s="191"/>
    </row>
    <row r="4558" spans="1:13" ht="127.5" x14ac:dyDescent="0.2">
      <c r="A4558" s="187" t="s">
        <v>2556</v>
      </c>
      <c r="B4558" s="187" t="s">
        <v>2557</v>
      </c>
      <c r="C4558" s="186" t="s">
        <v>212</v>
      </c>
      <c r="D4558" s="189">
        <v>117.48</v>
      </c>
      <c r="E4558" s="189">
        <v>41.58</v>
      </c>
      <c r="F4558" s="189">
        <v>75.900000000000006</v>
      </c>
      <c r="G4558" s="188" t="s">
        <v>2558</v>
      </c>
      <c r="H4558" s="188"/>
      <c r="I4558" s="187" t="s">
        <v>2559</v>
      </c>
      <c r="J4558" s="191"/>
      <c r="K4558" s="191"/>
      <c r="L4558" s="191"/>
      <c r="M4558" s="191"/>
    </row>
    <row r="4559" spans="1:13" ht="153" x14ac:dyDescent="0.2">
      <c r="A4559" s="187" t="s">
        <v>2560</v>
      </c>
      <c r="B4559" s="187" t="s">
        <v>2561</v>
      </c>
      <c r="C4559" s="186" t="s">
        <v>641</v>
      </c>
      <c r="D4559" s="189">
        <v>6.6</v>
      </c>
      <c r="E4559" s="189">
        <v>3.35</v>
      </c>
      <c r="F4559" s="189">
        <v>3.25</v>
      </c>
      <c r="G4559" s="188" t="s">
        <v>2562</v>
      </c>
      <c r="H4559" s="188"/>
      <c r="I4559" s="187" t="s">
        <v>2563</v>
      </c>
      <c r="J4559" s="191"/>
      <c r="K4559" s="191"/>
      <c r="L4559" s="191"/>
      <c r="M4559" s="191"/>
    </row>
    <row r="4560" spans="1:13" ht="153" x14ac:dyDescent="0.2">
      <c r="A4560" s="187" t="s">
        <v>2564</v>
      </c>
      <c r="B4560" s="187" t="s">
        <v>2565</v>
      </c>
      <c r="C4560" s="186" t="s">
        <v>641</v>
      </c>
      <c r="D4560" s="189">
        <v>7.46</v>
      </c>
      <c r="E4560" s="189">
        <v>4.21</v>
      </c>
      <c r="F4560" s="189">
        <v>3.25</v>
      </c>
      <c r="G4560" s="188" t="s">
        <v>2566</v>
      </c>
      <c r="H4560" s="188"/>
      <c r="I4560" s="187" t="s">
        <v>2567</v>
      </c>
      <c r="J4560" s="191"/>
      <c r="K4560" s="191"/>
      <c r="L4560" s="191"/>
      <c r="M4560" s="191"/>
    </row>
    <row r="4561" spans="1:13" ht="127.5" x14ac:dyDescent="0.2">
      <c r="A4561" s="187" t="s">
        <v>2568</v>
      </c>
      <c r="B4561" s="187" t="s">
        <v>2569</v>
      </c>
      <c r="C4561" s="186" t="s">
        <v>212</v>
      </c>
      <c r="D4561" s="189">
        <v>123.62</v>
      </c>
      <c r="E4561" s="189">
        <v>46.67</v>
      </c>
      <c r="F4561" s="189">
        <v>76.95</v>
      </c>
      <c r="G4561" s="188" t="s">
        <v>2570</v>
      </c>
      <c r="H4561" s="188"/>
      <c r="I4561" s="187" t="s">
        <v>2571</v>
      </c>
      <c r="J4561" s="191"/>
      <c r="K4561" s="191"/>
      <c r="L4561" s="191"/>
      <c r="M4561" s="191"/>
    </row>
    <row r="4562" spans="1:13" ht="127.5" x14ac:dyDescent="0.2">
      <c r="A4562" s="187" t="s">
        <v>2572</v>
      </c>
      <c r="B4562" s="187" t="s">
        <v>2573</v>
      </c>
      <c r="C4562" s="186" t="s">
        <v>212</v>
      </c>
      <c r="D4562" s="189">
        <v>134.18</v>
      </c>
      <c r="E4562" s="189">
        <v>50.61</v>
      </c>
      <c r="F4562" s="189">
        <v>83.57</v>
      </c>
      <c r="G4562" s="188" t="s">
        <v>2574</v>
      </c>
      <c r="H4562" s="188"/>
      <c r="I4562" s="187" t="s">
        <v>2575</v>
      </c>
      <c r="J4562" s="191"/>
      <c r="K4562" s="191"/>
      <c r="L4562" s="191"/>
      <c r="M4562" s="191"/>
    </row>
    <row r="4563" spans="1:13" ht="127.5" x14ac:dyDescent="0.2">
      <c r="A4563" s="187" t="s">
        <v>2576</v>
      </c>
      <c r="B4563" s="187" t="s">
        <v>2577</v>
      </c>
      <c r="C4563" s="186" t="s">
        <v>212</v>
      </c>
      <c r="D4563" s="189">
        <v>121.66</v>
      </c>
      <c r="E4563" s="189">
        <v>43.36</v>
      </c>
      <c r="F4563" s="189">
        <v>78.3</v>
      </c>
      <c r="G4563" s="188" t="s">
        <v>2578</v>
      </c>
      <c r="H4563" s="188"/>
      <c r="I4563" s="187" t="s">
        <v>2579</v>
      </c>
      <c r="J4563" s="191"/>
      <c r="K4563" s="191"/>
      <c r="L4563" s="191"/>
      <c r="M4563" s="191"/>
    </row>
    <row r="4564" spans="1:13" ht="127.5" x14ac:dyDescent="0.2">
      <c r="A4564" s="187" t="s">
        <v>2580</v>
      </c>
      <c r="B4564" s="187" t="s">
        <v>2581</v>
      </c>
      <c r="C4564" s="186" t="s">
        <v>212</v>
      </c>
      <c r="D4564" s="189">
        <v>136</v>
      </c>
      <c r="E4564" s="189">
        <v>51.69</v>
      </c>
      <c r="F4564" s="189">
        <v>84.31</v>
      </c>
      <c r="G4564" s="188" t="s">
        <v>2582</v>
      </c>
      <c r="H4564" s="188"/>
      <c r="I4564" s="187" t="s">
        <v>2583</v>
      </c>
      <c r="J4564" s="191"/>
      <c r="K4564" s="191"/>
      <c r="L4564" s="191"/>
      <c r="M4564" s="191"/>
    </row>
    <row r="4565" spans="1:13" ht="127.5" x14ac:dyDescent="0.2">
      <c r="A4565" s="187" t="s">
        <v>2584</v>
      </c>
      <c r="B4565" s="187" t="s">
        <v>2585</v>
      </c>
      <c r="C4565" s="186" t="s">
        <v>212</v>
      </c>
      <c r="D4565" s="189">
        <v>164.08</v>
      </c>
      <c r="E4565" s="189">
        <v>75.13</v>
      </c>
      <c r="F4565" s="189">
        <v>88.95</v>
      </c>
      <c r="G4565" s="188" t="s">
        <v>2586</v>
      </c>
      <c r="H4565" s="188"/>
      <c r="I4565" s="187" t="s">
        <v>2587</v>
      </c>
      <c r="J4565" s="191"/>
      <c r="K4565" s="191"/>
      <c r="L4565" s="191"/>
      <c r="M4565" s="191"/>
    </row>
    <row r="4566" spans="1:13" ht="127.5" x14ac:dyDescent="0.2">
      <c r="A4566" s="187" t="s">
        <v>2588</v>
      </c>
      <c r="B4566" s="187" t="s">
        <v>2589</v>
      </c>
      <c r="C4566" s="186" t="s">
        <v>212</v>
      </c>
      <c r="D4566" s="189">
        <v>181.17</v>
      </c>
      <c r="E4566" s="189">
        <v>85.61</v>
      </c>
      <c r="F4566" s="189">
        <v>95.56</v>
      </c>
      <c r="G4566" s="188" t="s">
        <v>2590</v>
      </c>
      <c r="H4566" s="188"/>
      <c r="I4566" s="187" t="s">
        <v>2591</v>
      </c>
      <c r="J4566" s="191"/>
      <c r="K4566" s="191"/>
      <c r="L4566" s="191"/>
      <c r="M4566" s="191"/>
    </row>
    <row r="4567" spans="1:13" ht="127.5" x14ac:dyDescent="0.2">
      <c r="A4567" s="187" t="s">
        <v>2592</v>
      </c>
      <c r="B4567" s="187" t="s">
        <v>2593</v>
      </c>
      <c r="C4567" s="186" t="s">
        <v>212</v>
      </c>
      <c r="D4567" s="189">
        <v>203.14</v>
      </c>
      <c r="E4567" s="189">
        <v>102.17</v>
      </c>
      <c r="F4567" s="189">
        <v>100.97</v>
      </c>
      <c r="G4567" s="188" t="s">
        <v>2594</v>
      </c>
      <c r="H4567" s="188"/>
      <c r="I4567" s="187" t="s">
        <v>2595</v>
      </c>
      <c r="J4567" s="191"/>
      <c r="K4567" s="191"/>
      <c r="L4567" s="191"/>
      <c r="M4567" s="191"/>
    </row>
    <row r="4568" spans="1:13" ht="127.5" x14ac:dyDescent="0.2">
      <c r="A4568" s="187" t="s">
        <v>2596</v>
      </c>
      <c r="B4568" s="187" t="s">
        <v>2597</v>
      </c>
      <c r="C4568" s="186" t="s">
        <v>212</v>
      </c>
      <c r="D4568" s="189">
        <v>225.38</v>
      </c>
      <c r="E4568" s="189">
        <v>114.19</v>
      </c>
      <c r="F4568" s="189">
        <v>111.19</v>
      </c>
      <c r="G4568" s="188" t="s">
        <v>2598</v>
      </c>
      <c r="H4568" s="188"/>
      <c r="I4568" s="187" t="s">
        <v>2599</v>
      </c>
      <c r="J4568" s="191"/>
      <c r="K4568" s="191"/>
      <c r="L4568" s="191"/>
      <c r="M4568" s="191"/>
    </row>
    <row r="4569" spans="1:13" ht="127.5" x14ac:dyDescent="0.2">
      <c r="A4569" s="187" t="s">
        <v>2600</v>
      </c>
      <c r="B4569" s="187" t="s">
        <v>2601</v>
      </c>
      <c r="C4569" s="186" t="s">
        <v>212</v>
      </c>
      <c r="D4569" s="189">
        <v>106.32</v>
      </c>
      <c r="E4569" s="189">
        <v>53.14</v>
      </c>
      <c r="F4569" s="189">
        <v>53.18</v>
      </c>
      <c r="G4569" s="188" t="s">
        <v>2602</v>
      </c>
      <c r="H4569" s="188"/>
      <c r="I4569" s="187" t="s">
        <v>2603</v>
      </c>
      <c r="J4569" s="191"/>
      <c r="K4569" s="191"/>
      <c r="L4569" s="191"/>
      <c r="M4569" s="191"/>
    </row>
    <row r="4570" spans="1:13" ht="127.5" x14ac:dyDescent="0.2">
      <c r="A4570" s="187" t="s">
        <v>2604</v>
      </c>
      <c r="B4570" s="187" t="s">
        <v>2605</v>
      </c>
      <c r="C4570" s="186" t="s">
        <v>212</v>
      </c>
      <c r="D4570" s="189">
        <v>111.94</v>
      </c>
      <c r="E4570" s="189">
        <v>54.69</v>
      </c>
      <c r="F4570" s="189">
        <v>57.25</v>
      </c>
      <c r="G4570" s="188" t="s">
        <v>2606</v>
      </c>
      <c r="H4570" s="188"/>
      <c r="I4570" s="187" t="s">
        <v>2607</v>
      </c>
      <c r="J4570" s="191"/>
      <c r="K4570" s="191"/>
      <c r="L4570" s="191"/>
      <c r="M4570" s="191"/>
    </row>
    <row r="4571" spans="1:13" ht="127.5" x14ac:dyDescent="0.2">
      <c r="A4571" s="187" t="s">
        <v>2608</v>
      </c>
      <c r="B4571" s="187" t="s">
        <v>2609</v>
      </c>
      <c r="C4571" s="186" t="s">
        <v>212</v>
      </c>
      <c r="D4571" s="189">
        <v>121.69</v>
      </c>
      <c r="E4571" s="189">
        <v>58.58</v>
      </c>
      <c r="F4571" s="189">
        <v>63.11</v>
      </c>
      <c r="G4571" s="188" t="s">
        <v>2610</v>
      </c>
      <c r="H4571" s="188"/>
      <c r="I4571" s="187" t="s">
        <v>2611</v>
      </c>
      <c r="J4571" s="191"/>
      <c r="K4571" s="191"/>
      <c r="L4571" s="191"/>
      <c r="M4571" s="191"/>
    </row>
    <row r="4572" spans="1:13" ht="127.5" x14ac:dyDescent="0.2">
      <c r="A4572" s="187" t="s">
        <v>2612</v>
      </c>
      <c r="B4572" s="187" t="s">
        <v>2613</v>
      </c>
      <c r="C4572" s="186" t="s">
        <v>212</v>
      </c>
      <c r="D4572" s="189">
        <v>128.21</v>
      </c>
      <c r="E4572" s="189">
        <v>59.54</v>
      </c>
      <c r="F4572" s="189">
        <v>68.67</v>
      </c>
      <c r="G4572" s="188" t="s">
        <v>2614</v>
      </c>
      <c r="H4572" s="188"/>
      <c r="I4572" s="187" t="s">
        <v>2615</v>
      </c>
      <c r="J4572" s="191"/>
      <c r="K4572" s="191"/>
      <c r="L4572" s="191"/>
      <c r="M4572" s="191"/>
    </row>
    <row r="4573" spans="1:13" ht="127.5" x14ac:dyDescent="0.2">
      <c r="A4573" s="187" t="s">
        <v>2616</v>
      </c>
      <c r="B4573" s="187" t="s">
        <v>2617</v>
      </c>
      <c r="C4573" s="186" t="s">
        <v>212</v>
      </c>
      <c r="D4573" s="189">
        <v>145.59</v>
      </c>
      <c r="E4573" s="189">
        <v>59.54</v>
      </c>
      <c r="F4573" s="189">
        <v>86.05</v>
      </c>
      <c r="G4573" s="188" t="s">
        <v>2618</v>
      </c>
      <c r="H4573" s="188"/>
      <c r="I4573" s="187" t="s">
        <v>2619</v>
      </c>
      <c r="J4573" s="191"/>
      <c r="K4573" s="191"/>
      <c r="L4573" s="191"/>
      <c r="M4573" s="191"/>
    </row>
    <row r="4574" spans="1:13" ht="127.5" x14ac:dyDescent="0.2">
      <c r="A4574" s="187" t="s">
        <v>2620</v>
      </c>
      <c r="B4574" s="187" t="s">
        <v>2621</v>
      </c>
      <c r="C4574" s="186" t="s">
        <v>212</v>
      </c>
      <c r="D4574" s="189">
        <v>166.48</v>
      </c>
      <c r="E4574" s="189">
        <v>61.9</v>
      </c>
      <c r="F4574" s="189">
        <v>104.58</v>
      </c>
      <c r="G4574" s="188" t="s">
        <v>2622</v>
      </c>
      <c r="H4574" s="188"/>
      <c r="I4574" s="187" t="s">
        <v>2623</v>
      </c>
      <c r="J4574" s="191"/>
      <c r="K4574" s="191"/>
      <c r="L4574" s="191"/>
      <c r="M4574" s="191"/>
    </row>
    <row r="4575" spans="1:13" ht="127.5" x14ac:dyDescent="0.2">
      <c r="A4575" s="187" t="s">
        <v>2624</v>
      </c>
      <c r="B4575" s="187" t="s">
        <v>2625</v>
      </c>
      <c r="C4575" s="186" t="s">
        <v>212</v>
      </c>
      <c r="D4575" s="189">
        <v>173.16</v>
      </c>
      <c r="E4575" s="189">
        <v>82.27</v>
      </c>
      <c r="F4575" s="189">
        <v>90.89</v>
      </c>
      <c r="G4575" s="188" t="s">
        <v>2626</v>
      </c>
      <c r="H4575" s="188"/>
      <c r="I4575" s="187" t="s">
        <v>2627</v>
      </c>
      <c r="J4575" s="191"/>
      <c r="K4575" s="191"/>
      <c r="L4575" s="191"/>
      <c r="M4575" s="191"/>
    </row>
    <row r="4576" spans="1:13" ht="127.5" x14ac:dyDescent="0.2">
      <c r="A4576" s="187" t="s">
        <v>2628</v>
      </c>
      <c r="B4576" s="187" t="s">
        <v>2629</v>
      </c>
      <c r="C4576" s="186" t="s">
        <v>212</v>
      </c>
      <c r="D4576" s="189">
        <v>189.91</v>
      </c>
      <c r="E4576" s="189">
        <v>87.74</v>
      </c>
      <c r="F4576" s="189">
        <v>102.17</v>
      </c>
      <c r="G4576" s="188" t="s">
        <v>2630</v>
      </c>
      <c r="H4576" s="188"/>
      <c r="I4576" s="187" t="s">
        <v>2631</v>
      </c>
      <c r="J4576" s="191"/>
      <c r="K4576" s="191"/>
      <c r="L4576" s="191"/>
      <c r="M4576" s="191"/>
    </row>
    <row r="4577" spans="1:13" ht="127.5" x14ac:dyDescent="0.2">
      <c r="A4577" s="187" t="s">
        <v>2632</v>
      </c>
      <c r="B4577" s="187" t="s">
        <v>2633</v>
      </c>
      <c r="C4577" s="186" t="s">
        <v>212</v>
      </c>
      <c r="D4577" s="189">
        <v>229.87</v>
      </c>
      <c r="E4577" s="189">
        <v>115.68</v>
      </c>
      <c r="F4577" s="189">
        <v>114.19</v>
      </c>
      <c r="G4577" s="188" t="s">
        <v>2634</v>
      </c>
      <c r="H4577" s="188"/>
      <c r="I4577" s="187" t="s">
        <v>2635</v>
      </c>
      <c r="J4577" s="191"/>
      <c r="K4577" s="191"/>
      <c r="L4577" s="191"/>
      <c r="M4577" s="191"/>
    </row>
    <row r="4578" spans="1:13" ht="127.5" x14ac:dyDescent="0.2">
      <c r="A4578" s="187" t="s">
        <v>2636</v>
      </c>
      <c r="B4578" s="187" t="s">
        <v>2637</v>
      </c>
      <c r="C4578" s="186" t="s">
        <v>212</v>
      </c>
      <c r="D4578" s="189">
        <v>270.45</v>
      </c>
      <c r="E4578" s="189">
        <v>132.22</v>
      </c>
      <c r="F4578" s="189">
        <v>138.22999999999999</v>
      </c>
      <c r="G4578" s="188" t="s">
        <v>2638</v>
      </c>
      <c r="H4578" s="188"/>
      <c r="I4578" s="187" t="s">
        <v>2639</v>
      </c>
      <c r="J4578" s="191"/>
      <c r="K4578" s="191"/>
      <c r="L4578" s="191"/>
      <c r="M4578" s="191"/>
    </row>
    <row r="4579" spans="1:13" ht="127.5" x14ac:dyDescent="0.2">
      <c r="A4579" s="187" t="s">
        <v>2640</v>
      </c>
      <c r="B4579" s="187" t="s">
        <v>2641</v>
      </c>
      <c r="C4579" s="186" t="s">
        <v>212</v>
      </c>
      <c r="D4579" s="189">
        <v>312.52</v>
      </c>
      <c r="E4579" s="189">
        <v>156.26</v>
      </c>
      <c r="F4579" s="189">
        <v>156.26</v>
      </c>
      <c r="G4579" s="188" t="s">
        <v>2642</v>
      </c>
      <c r="H4579" s="188"/>
      <c r="I4579" s="187" t="s">
        <v>2643</v>
      </c>
      <c r="J4579" s="191"/>
      <c r="K4579" s="191"/>
      <c r="L4579" s="191"/>
      <c r="M4579" s="191"/>
    </row>
    <row r="4580" spans="1:13" ht="127.5" x14ac:dyDescent="0.2">
      <c r="A4580" s="187" t="s">
        <v>2644</v>
      </c>
      <c r="B4580" s="187" t="s">
        <v>2645</v>
      </c>
      <c r="C4580" s="186" t="s">
        <v>212</v>
      </c>
      <c r="D4580" s="189">
        <v>384.64</v>
      </c>
      <c r="E4580" s="189">
        <v>192.32</v>
      </c>
      <c r="F4580" s="189">
        <v>192.32</v>
      </c>
      <c r="G4580" s="188" t="s">
        <v>2646</v>
      </c>
      <c r="H4580" s="188"/>
      <c r="I4580" s="187" t="s">
        <v>2647</v>
      </c>
      <c r="J4580" s="191"/>
      <c r="K4580" s="191"/>
      <c r="L4580" s="191"/>
      <c r="M4580" s="191"/>
    </row>
    <row r="4581" spans="1:13" ht="127.5" x14ac:dyDescent="0.2">
      <c r="A4581" s="187" t="s">
        <v>2648</v>
      </c>
      <c r="B4581" s="187" t="s">
        <v>2649</v>
      </c>
      <c r="C4581" s="186" t="s">
        <v>212</v>
      </c>
      <c r="D4581" s="189">
        <v>123.06</v>
      </c>
      <c r="E4581" s="189">
        <v>61.53</v>
      </c>
      <c r="F4581" s="189">
        <v>61.53</v>
      </c>
      <c r="G4581" s="188" t="s">
        <v>2650</v>
      </c>
      <c r="H4581" s="188"/>
      <c r="I4581" s="187" t="s">
        <v>2651</v>
      </c>
      <c r="J4581" s="191"/>
      <c r="K4581" s="191"/>
      <c r="L4581" s="191"/>
      <c r="M4581" s="191"/>
    </row>
    <row r="4582" spans="1:13" ht="127.5" x14ac:dyDescent="0.2">
      <c r="A4582" s="187" t="s">
        <v>2652</v>
      </c>
      <c r="B4582" s="187" t="s">
        <v>2653</v>
      </c>
      <c r="C4582" s="186" t="s">
        <v>212</v>
      </c>
      <c r="D4582" s="189">
        <v>157.03</v>
      </c>
      <c r="E4582" s="189">
        <v>78.510000000000005</v>
      </c>
      <c r="F4582" s="189">
        <v>78.52</v>
      </c>
      <c r="G4582" s="188" t="s">
        <v>2654</v>
      </c>
      <c r="H4582" s="188"/>
      <c r="I4582" s="187" t="s">
        <v>2655</v>
      </c>
      <c r="J4582" s="191"/>
      <c r="K4582" s="191"/>
      <c r="L4582" s="191"/>
      <c r="M4582" s="191"/>
    </row>
    <row r="4583" spans="1:13" ht="127.5" x14ac:dyDescent="0.2">
      <c r="A4583" s="187" t="s">
        <v>2656</v>
      </c>
      <c r="B4583" s="187" t="s">
        <v>2657</v>
      </c>
      <c r="C4583" s="186" t="s">
        <v>212</v>
      </c>
      <c r="D4583" s="189">
        <v>195.64</v>
      </c>
      <c r="E4583" s="189">
        <v>97.82</v>
      </c>
      <c r="F4583" s="189">
        <v>97.82</v>
      </c>
      <c r="G4583" s="188" t="s">
        <v>2658</v>
      </c>
      <c r="H4583" s="188"/>
      <c r="I4583" s="187" t="s">
        <v>2659</v>
      </c>
      <c r="J4583" s="191"/>
      <c r="K4583" s="191"/>
      <c r="L4583" s="191"/>
      <c r="M4583" s="191"/>
    </row>
    <row r="4584" spans="1:13" ht="127.5" x14ac:dyDescent="0.2">
      <c r="A4584" s="187" t="s">
        <v>2660</v>
      </c>
      <c r="B4584" s="187" t="s">
        <v>2661</v>
      </c>
      <c r="C4584" s="186" t="s">
        <v>212</v>
      </c>
      <c r="D4584" s="189">
        <v>258.83</v>
      </c>
      <c r="E4584" s="189">
        <v>129.41</v>
      </c>
      <c r="F4584" s="189">
        <v>129.41999999999999</v>
      </c>
      <c r="G4584" s="188" t="s">
        <v>2662</v>
      </c>
      <c r="H4584" s="188"/>
      <c r="I4584" s="187" t="s">
        <v>2663</v>
      </c>
      <c r="J4584" s="191"/>
      <c r="K4584" s="191"/>
      <c r="L4584" s="191"/>
      <c r="M4584" s="191"/>
    </row>
    <row r="4585" spans="1:13" ht="178.5" x14ac:dyDescent="0.2">
      <c r="A4585" s="187" t="s">
        <v>2664</v>
      </c>
      <c r="B4585" s="187" t="s">
        <v>2665</v>
      </c>
      <c r="C4585" s="186" t="s">
        <v>212</v>
      </c>
      <c r="D4585" s="189">
        <v>193.33</v>
      </c>
      <c r="E4585" s="189">
        <v>95.66</v>
      </c>
      <c r="F4585" s="189">
        <v>97.67</v>
      </c>
      <c r="G4585" s="188" t="s">
        <v>2666</v>
      </c>
      <c r="H4585" s="188"/>
      <c r="I4585" s="187" t="s">
        <v>2667</v>
      </c>
      <c r="J4585" s="191"/>
      <c r="K4585" s="191"/>
      <c r="L4585" s="191"/>
      <c r="M4585" s="191"/>
    </row>
    <row r="4586" spans="1:13" ht="178.5" x14ac:dyDescent="0.2">
      <c r="A4586" s="187" t="s">
        <v>2668</v>
      </c>
      <c r="B4586" s="187" t="s">
        <v>2669</v>
      </c>
      <c r="C4586" s="186" t="s">
        <v>212</v>
      </c>
      <c r="D4586" s="189">
        <v>234.23</v>
      </c>
      <c r="E4586" s="189">
        <v>124.61</v>
      </c>
      <c r="F4586" s="189">
        <v>109.62</v>
      </c>
      <c r="G4586" s="188" t="s">
        <v>2670</v>
      </c>
      <c r="H4586" s="188"/>
      <c r="I4586" s="187" t="s">
        <v>2671</v>
      </c>
      <c r="J4586" s="191"/>
      <c r="K4586" s="191"/>
      <c r="L4586" s="191"/>
      <c r="M4586" s="191"/>
    </row>
    <row r="4587" spans="1:13" ht="178.5" x14ac:dyDescent="0.2">
      <c r="A4587" s="187" t="s">
        <v>2672</v>
      </c>
      <c r="B4587" s="187" t="s">
        <v>2673</v>
      </c>
      <c r="C4587" s="186" t="s">
        <v>212</v>
      </c>
      <c r="D4587" s="189">
        <v>299.83</v>
      </c>
      <c r="E4587" s="189">
        <v>175.75</v>
      </c>
      <c r="F4587" s="189">
        <v>124.08</v>
      </c>
      <c r="G4587" s="188" t="s">
        <v>2674</v>
      </c>
      <c r="H4587" s="188"/>
      <c r="I4587" s="187" t="s">
        <v>2675</v>
      </c>
      <c r="J4587" s="191"/>
      <c r="K4587" s="191"/>
      <c r="L4587" s="191"/>
      <c r="M4587" s="191"/>
    </row>
    <row r="4588" spans="1:13" ht="178.5" x14ac:dyDescent="0.2">
      <c r="A4588" s="187" t="s">
        <v>2676</v>
      </c>
      <c r="B4588" s="187" t="s">
        <v>2677</v>
      </c>
      <c r="C4588" s="186" t="s">
        <v>212</v>
      </c>
      <c r="D4588" s="189">
        <v>384.58</v>
      </c>
      <c r="E4588" s="189">
        <v>233.06</v>
      </c>
      <c r="F4588" s="189">
        <v>151.52000000000001</v>
      </c>
      <c r="G4588" s="188" t="s">
        <v>2678</v>
      </c>
      <c r="H4588" s="188"/>
      <c r="I4588" s="187" t="s">
        <v>2679</v>
      </c>
      <c r="J4588" s="191"/>
      <c r="K4588" s="191"/>
      <c r="L4588" s="191"/>
      <c r="M4588" s="191"/>
    </row>
    <row r="4589" spans="1:13" ht="178.5" x14ac:dyDescent="0.2">
      <c r="A4589" s="187" t="s">
        <v>2680</v>
      </c>
      <c r="B4589" s="187" t="s">
        <v>2681</v>
      </c>
      <c r="C4589" s="186" t="s">
        <v>212</v>
      </c>
      <c r="D4589" s="189">
        <v>810.02</v>
      </c>
      <c r="E4589" s="189">
        <v>485.23</v>
      </c>
      <c r="F4589" s="189">
        <v>324.79000000000002</v>
      </c>
      <c r="G4589" s="188" t="s">
        <v>2682</v>
      </c>
      <c r="H4589" s="188"/>
      <c r="I4589" s="187" t="s">
        <v>2683</v>
      </c>
      <c r="J4589" s="191"/>
      <c r="K4589" s="191"/>
      <c r="L4589" s="191"/>
      <c r="M4589" s="191"/>
    </row>
    <row r="4590" spans="1:13" ht="178.5" x14ac:dyDescent="0.2">
      <c r="A4590" s="187" t="s">
        <v>2684</v>
      </c>
      <c r="B4590" s="187" t="s">
        <v>2685</v>
      </c>
      <c r="C4590" s="186" t="s">
        <v>212</v>
      </c>
      <c r="D4590" s="189">
        <v>845.76</v>
      </c>
      <c r="E4590" s="189">
        <v>515.38</v>
      </c>
      <c r="F4590" s="189">
        <v>330.38</v>
      </c>
      <c r="G4590" s="188" t="s">
        <v>2686</v>
      </c>
      <c r="H4590" s="188"/>
      <c r="I4590" s="187" t="s">
        <v>2687</v>
      </c>
      <c r="J4590" s="191"/>
      <c r="K4590" s="191"/>
      <c r="L4590" s="191"/>
      <c r="M4590" s="191"/>
    </row>
    <row r="4591" spans="1:13" ht="127.5" x14ac:dyDescent="0.2">
      <c r="A4591" s="187" t="s">
        <v>2688</v>
      </c>
      <c r="B4591" s="187" t="s">
        <v>2689</v>
      </c>
      <c r="C4591" s="186" t="s">
        <v>212</v>
      </c>
      <c r="D4591" s="189">
        <v>3455.82</v>
      </c>
      <c r="E4591" s="189">
        <v>2103.54</v>
      </c>
      <c r="F4591" s="189">
        <v>1352.28</v>
      </c>
      <c r="G4591" s="188" t="s">
        <v>2690</v>
      </c>
      <c r="H4591" s="188"/>
      <c r="I4591" s="187" t="s">
        <v>2691</v>
      </c>
      <c r="J4591" s="191"/>
      <c r="K4591" s="191"/>
      <c r="L4591" s="191"/>
      <c r="M4591" s="191"/>
    </row>
    <row r="4592" spans="1:13" ht="127.5" x14ac:dyDescent="0.2">
      <c r="A4592" s="187" t="s">
        <v>2692</v>
      </c>
      <c r="B4592" s="187" t="s">
        <v>2693</v>
      </c>
      <c r="C4592" s="186" t="s">
        <v>212</v>
      </c>
      <c r="D4592" s="189">
        <v>4507.59</v>
      </c>
      <c r="E4592" s="189">
        <v>2404.0500000000002</v>
      </c>
      <c r="F4592" s="189">
        <v>2103.54</v>
      </c>
      <c r="G4592" s="188" t="s">
        <v>2694</v>
      </c>
      <c r="H4592" s="188"/>
      <c r="I4592" s="187" t="s">
        <v>2695</v>
      </c>
      <c r="J4592" s="191"/>
      <c r="K4592" s="191"/>
      <c r="L4592" s="191"/>
      <c r="M4592" s="191"/>
    </row>
    <row r="4593" spans="1:13" ht="140.25" x14ac:dyDescent="0.2">
      <c r="A4593" s="187" t="s">
        <v>2696</v>
      </c>
      <c r="B4593" s="187" t="s">
        <v>2697</v>
      </c>
      <c r="C4593" s="186" t="s">
        <v>212</v>
      </c>
      <c r="D4593" s="189">
        <v>585.25</v>
      </c>
      <c r="E4593" s="189">
        <v>450.76</v>
      </c>
      <c r="F4593" s="189">
        <v>134.49</v>
      </c>
      <c r="G4593" s="188" t="s">
        <v>2698</v>
      </c>
      <c r="H4593" s="188"/>
      <c r="I4593" s="187" t="s">
        <v>2699</v>
      </c>
      <c r="J4593" s="191"/>
      <c r="K4593" s="191"/>
      <c r="L4593" s="191"/>
      <c r="M4593" s="191"/>
    </row>
    <row r="4594" spans="1:13" ht="140.25" x14ac:dyDescent="0.2">
      <c r="A4594" s="187" t="s">
        <v>2700</v>
      </c>
      <c r="B4594" s="187" t="s">
        <v>2701</v>
      </c>
      <c r="C4594" s="186" t="s">
        <v>212</v>
      </c>
      <c r="D4594" s="189">
        <v>538.80999999999995</v>
      </c>
      <c r="E4594" s="189">
        <v>372.63</v>
      </c>
      <c r="F4594" s="189">
        <v>166.18</v>
      </c>
      <c r="G4594" s="188" t="s">
        <v>2702</v>
      </c>
      <c r="H4594" s="188"/>
      <c r="I4594" s="187" t="s">
        <v>2703</v>
      </c>
      <c r="J4594" s="191"/>
      <c r="K4594" s="191"/>
      <c r="L4594" s="191"/>
      <c r="M4594" s="191"/>
    </row>
    <row r="4595" spans="1:13" ht="127.5" x14ac:dyDescent="0.2">
      <c r="A4595" s="187" t="s">
        <v>2704</v>
      </c>
      <c r="B4595" s="187" t="s">
        <v>2705</v>
      </c>
      <c r="C4595" s="186" t="s">
        <v>212</v>
      </c>
      <c r="D4595" s="189">
        <v>133.26</v>
      </c>
      <c r="E4595" s="189">
        <v>66.63</v>
      </c>
      <c r="F4595" s="189">
        <v>66.63</v>
      </c>
      <c r="G4595" s="188" t="s">
        <v>2706</v>
      </c>
      <c r="H4595" s="188"/>
      <c r="I4595" s="187" t="s">
        <v>2707</v>
      </c>
      <c r="J4595" s="191"/>
      <c r="K4595" s="191"/>
      <c r="L4595" s="191"/>
      <c r="M4595" s="191"/>
    </row>
    <row r="4596" spans="1:13" ht="127.5" x14ac:dyDescent="0.2">
      <c r="A4596" s="187" t="s">
        <v>2708</v>
      </c>
      <c r="B4596" s="187" t="s">
        <v>2709</v>
      </c>
      <c r="C4596" s="186" t="s">
        <v>212</v>
      </c>
      <c r="D4596" s="189">
        <v>177.2</v>
      </c>
      <c r="E4596" s="189">
        <v>88.6</v>
      </c>
      <c r="F4596" s="189">
        <v>88.6</v>
      </c>
      <c r="G4596" s="188" t="s">
        <v>2710</v>
      </c>
      <c r="H4596" s="188"/>
      <c r="I4596" s="187" t="s">
        <v>2711</v>
      </c>
      <c r="J4596" s="191"/>
      <c r="K4596" s="191"/>
      <c r="L4596" s="191"/>
      <c r="M4596" s="191"/>
    </row>
    <row r="4597" spans="1:13" ht="127.5" x14ac:dyDescent="0.2">
      <c r="A4597" s="187" t="s">
        <v>2712</v>
      </c>
      <c r="B4597" s="187" t="s">
        <v>2713</v>
      </c>
      <c r="C4597" s="186" t="s">
        <v>212</v>
      </c>
      <c r="D4597" s="189">
        <v>281.72000000000003</v>
      </c>
      <c r="E4597" s="189">
        <v>140.86000000000001</v>
      </c>
      <c r="F4597" s="189">
        <v>140.86000000000001</v>
      </c>
      <c r="G4597" s="188" t="s">
        <v>2714</v>
      </c>
      <c r="H4597" s="188"/>
      <c r="I4597" s="187" t="s">
        <v>2715</v>
      </c>
      <c r="J4597" s="191"/>
      <c r="K4597" s="191"/>
      <c r="L4597" s="191"/>
      <c r="M4597" s="191"/>
    </row>
    <row r="4598" spans="1:13" ht="127.5" x14ac:dyDescent="0.2">
      <c r="A4598" s="187" t="s">
        <v>2716</v>
      </c>
      <c r="B4598" s="187" t="s">
        <v>2717</v>
      </c>
      <c r="C4598" s="186" t="s">
        <v>212</v>
      </c>
      <c r="D4598" s="189">
        <v>414.07</v>
      </c>
      <c r="E4598" s="189">
        <v>207.03</v>
      </c>
      <c r="F4598" s="189">
        <v>207.04</v>
      </c>
      <c r="G4598" s="188" t="s">
        <v>2718</v>
      </c>
      <c r="H4598" s="188"/>
      <c r="I4598" s="187" t="s">
        <v>2719</v>
      </c>
      <c r="J4598" s="191"/>
      <c r="K4598" s="191"/>
      <c r="L4598" s="191"/>
      <c r="M4598" s="191"/>
    </row>
    <row r="4599" spans="1:13" ht="51" x14ac:dyDescent="0.2">
      <c r="A4599" s="187" t="s">
        <v>2720</v>
      </c>
      <c r="B4599" s="187" t="s">
        <v>2721</v>
      </c>
      <c r="C4599" s="186" t="s">
        <v>212</v>
      </c>
      <c r="D4599" s="189">
        <v>213.36</v>
      </c>
      <c r="E4599" s="189">
        <v>162.27000000000001</v>
      </c>
      <c r="F4599" s="189">
        <v>51.09</v>
      </c>
      <c r="G4599" s="188" t="s">
        <v>2722</v>
      </c>
      <c r="H4599" s="188"/>
      <c r="I4599" s="187" t="s">
        <v>2723</v>
      </c>
      <c r="J4599" s="191"/>
      <c r="K4599" s="191"/>
      <c r="L4599" s="191"/>
      <c r="M4599" s="191"/>
    </row>
    <row r="4600" spans="1:13" ht="38.25" x14ac:dyDescent="0.2">
      <c r="A4600" s="187" t="s">
        <v>2724</v>
      </c>
      <c r="B4600" s="187" t="s">
        <v>2725</v>
      </c>
      <c r="C4600" s="186" t="s">
        <v>212</v>
      </c>
      <c r="D4600" s="189">
        <v>279.47000000000003</v>
      </c>
      <c r="E4600" s="189">
        <v>153.26</v>
      </c>
      <c r="F4600" s="189">
        <v>126.21</v>
      </c>
      <c r="G4600" s="188" t="s">
        <v>2726</v>
      </c>
      <c r="H4600" s="188"/>
      <c r="I4600" s="187" t="s">
        <v>2727</v>
      </c>
      <c r="J4600" s="191"/>
      <c r="K4600" s="191"/>
      <c r="L4600" s="191"/>
      <c r="M4600" s="191"/>
    </row>
    <row r="4601" spans="1:13" ht="38.25" x14ac:dyDescent="0.2">
      <c r="A4601" s="187" t="s">
        <v>2728</v>
      </c>
      <c r="B4601" s="187" t="s">
        <v>2729</v>
      </c>
      <c r="C4601" s="186" t="s">
        <v>212</v>
      </c>
      <c r="D4601" s="189">
        <v>328.39</v>
      </c>
      <c r="E4601" s="189">
        <v>195.12</v>
      </c>
      <c r="F4601" s="189">
        <v>133.27000000000001</v>
      </c>
      <c r="G4601" s="188" t="s">
        <v>2730</v>
      </c>
      <c r="H4601" s="188"/>
      <c r="I4601" s="187" t="s">
        <v>2731</v>
      </c>
      <c r="J4601" s="191"/>
      <c r="K4601" s="191"/>
      <c r="L4601" s="191"/>
      <c r="M4601" s="191"/>
    </row>
    <row r="4602" spans="1:13" ht="38.25" x14ac:dyDescent="0.2">
      <c r="A4602" s="187" t="s">
        <v>2732</v>
      </c>
      <c r="B4602" s="187" t="s">
        <v>2733</v>
      </c>
      <c r="C4602" s="186" t="s">
        <v>212</v>
      </c>
      <c r="D4602" s="189">
        <v>534.94000000000005</v>
      </c>
      <c r="E4602" s="189">
        <v>395.2</v>
      </c>
      <c r="F4602" s="189">
        <v>139.74</v>
      </c>
      <c r="G4602" s="188" t="s">
        <v>2734</v>
      </c>
      <c r="H4602" s="188"/>
      <c r="I4602" s="187" t="s">
        <v>2735</v>
      </c>
      <c r="J4602" s="191"/>
      <c r="K4602" s="191"/>
      <c r="L4602" s="191"/>
      <c r="M4602" s="191"/>
    </row>
    <row r="4603" spans="1:13" ht="38.25" x14ac:dyDescent="0.2">
      <c r="A4603" s="187" t="s">
        <v>2736</v>
      </c>
      <c r="B4603" s="187" t="s">
        <v>2737</v>
      </c>
      <c r="C4603" s="186" t="s">
        <v>212</v>
      </c>
      <c r="D4603" s="189">
        <v>547.69000000000005</v>
      </c>
      <c r="E4603" s="189">
        <v>401.64</v>
      </c>
      <c r="F4603" s="189">
        <v>146.05000000000001</v>
      </c>
      <c r="G4603" s="188" t="s">
        <v>2738</v>
      </c>
      <c r="H4603" s="188"/>
      <c r="I4603" s="187" t="s">
        <v>2739</v>
      </c>
      <c r="J4603" s="191"/>
      <c r="K4603" s="191"/>
      <c r="L4603" s="191"/>
      <c r="M4603" s="191"/>
    </row>
    <row r="4604" spans="1:13" ht="63.75" x14ac:dyDescent="0.2">
      <c r="A4604" s="187" t="s">
        <v>2740</v>
      </c>
      <c r="B4604" s="187" t="s">
        <v>2741</v>
      </c>
      <c r="C4604" s="186" t="s">
        <v>212</v>
      </c>
      <c r="D4604" s="189">
        <v>2704.8</v>
      </c>
      <c r="E4604" s="189">
        <v>1646.4</v>
      </c>
      <c r="F4604" s="189">
        <v>1058.4000000000001</v>
      </c>
      <c r="G4604" s="188" t="s">
        <v>2742</v>
      </c>
      <c r="H4604" s="188"/>
      <c r="I4604" s="187" t="s">
        <v>2743</v>
      </c>
      <c r="J4604" s="191"/>
      <c r="K4604" s="191"/>
      <c r="L4604" s="191"/>
      <c r="M4604" s="191"/>
    </row>
    <row r="4605" spans="1:13" ht="38.25" x14ac:dyDescent="0.2">
      <c r="A4605" s="187" t="s">
        <v>2744</v>
      </c>
      <c r="B4605" s="187" t="s">
        <v>2745</v>
      </c>
      <c r="C4605" s="186" t="s">
        <v>212</v>
      </c>
      <c r="D4605" s="189">
        <v>3.56</v>
      </c>
      <c r="E4605" s="189">
        <v>2.86</v>
      </c>
      <c r="F4605" s="189">
        <v>0.7</v>
      </c>
      <c r="G4605" s="188" t="s">
        <v>2746</v>
      </c>
      <c r="H4605" s="188"/>
      <c r="I4605" s="187" t="s">
        <v>2747</v>
      </c>
      <c r="J4605" s="191"/>
      <c r="K4605" s="191"/>
      <c r="L4605" s="191"/>
      <c r="M4605" s="191"/>
    </row>
    <row r="4606" spans="1:13" ht="25.5" x14ac:dyDescent="0.2">
      <c r="A4606" s="187" t="s">
        <v>2748</v>
      </c>
      <c r="B4606" s="187" t="s">
        <v>2749</v>
      </c>
      <c r="C4606" s="186" t="s">
        <v>212</v>
      </c>
      <c r="D4606" s="189">
        <v>120.2</v>
      </c>
      <c r="E4606" s="189">
        <v>12.02</v>
      </c>
      <c r="F4606" s="189">
        <v>108.18</v>
      </c>
      <c r="G4606" s="188" t="s">
        <v>2750</v>
      </c>
      <c r="H4606" s="188"/>
      <c r="I4606" s="187" t="s">
        <v>2751</v>
      </c>
      <c r="J4606" s="191"/>
      <c r="K4606" s="191"/>
      <c r="L4606" s="191"/>
      <c r="M4606" s="191"/>
    </row>
    <row r="4607" spans="1:13" ht="25.5" x14ac:dyDescent="0.2">
      <c r="A4607" s="187" t="s">
        <v>2752</v>
      </c>
      <c r="B4607" s="187" t="s">
        <v>2753</v>
      </c>
      <c r="C4607" s="186" t="s">
        <v>212</v>
      </c>
      <c r="D4607" s="189">
        <v>180.3</v>
      </c>
      <c r="E4607" s="189">
        <v>18.03</v>
      </c>
      <c r="F4607" s="189">
        <v>162.27000000000001</v>
      </c>
      <c r="G4607" s="188" t="s">
        <v>2754</v>
      </c>
      <c r="H4607" s="188"/>
      <c r="I4607" s="187" t="s">
        <v>2755</v>
      </c>
      <c r="J4607" s="191"/>
      <c r="K4607" s="191"/>
      <c r="L4607" s="191"/>
      <c r="M4607" s="191"/>
    </row>
    <row r="4608" spans="1:13" ht="63.75" x14ac:dyDescent="0.2">
      <c r="A4608" s="187" t="s">
        <v>2756</v>
      </c>
      <c r="B4608" s="187" t="s">
        <v>2757</v>
      </c>
      <c r="C4608" s="186" t="s">
        <v>212</v>
      </c>
      <c r="D4608" s="189">
        <v>123.83</v>
      </c>
      <c r="E4608" s="189">
        <v>86.68</v>
      </c>
      <c r="F4608" s="189">
        <v>37.15</v>
      </c>
      <c r="G4608" s="188" t="s">
        <v>2758</v>
      </c>
      <c r="H4608" s="188"/>
      <c r="I4608" s="187" t="s">
        <v>2759</v>
      </c>
      <c r="J4608" s="191"/>
      <c r="K4608" s="191"/>
      <c r="L4608" s="191"/>
      <c r="M4608" s="191"/>
    </row>
    <row r="4609" spans="1:13" ht="114.75" x14ac:dyDescent="0.2">
      <c r="A4609" s="187" t="s">
        <v>2760</v>
      </c>
      <c r="B4609" s="187" t="s">
        <v>2761</v>
      </c>
      <c r="C4609" s="186" t="s">
        <v>212</v>
      </c>
      <c r="D4609" s="189">
        <v>613.57000000000005</v>
      </c>
      <c r="E4609" s="189">
        <v>595.57000000000005</v>
      </c>
      <c r="F4609" s="189">
        <v>18</v>
      </c>
      <c r="G4609" s="188" t="s">
        <v>2762</v>
      </c>
      <c r="H4609" s="188"/>
      <c r="I4609" s="187" t="s">
        <v>2763</v>
      </c>
      <c r="J4609" s="191"/>
      <c r="K4609" s="191"/>
      <c r="L4609" s="191"/>
      <c r="M4609" s="191"/>
    </row>
    <row r="4610" spans="1:13" ht="114.75" x14ac:dyDescent="0.2">
      <c r="A4610" s="187" t="s">
        <v>2764</v>
      </c>
      <c r="B4610" s="187" t="s">
        <v>2765</v>
      </c>
      <c r="C4610" s="186" t="s">
        <v>212</v>
      </c>
      <c r="D4610" s="189">
        <v>755.57</v>
      </c>
      <c r="E4610" s="189">
        <v>680.57</v>
      </c>
      <c r="F4610" s="189">
        <v>75</v>
      </c>
      <c r="G4610" s="188" t="s">
        <v>2766</v>
      </c>
      <c r="H4610" s="188"/>
      <c r="I4610" s="187" t="s">
        <v>2767</v>
      </c>
      <c r="J4610" s="191"/>
      <c r="K4610" s="191"/>
      <c r="L4610" s="191"/>
      <c r="M4610" s="191"/>
    </row>
    <row r="4611" spans="1:13" ht="114.75" x14ac:dyDescent="0.2">
      <c r="A4611" s="187" t="s">
        <v>2768</v>
      </c>
      <c r="B4611" s="187" t="s">
        <v>2769</v>
      </c>
      <c r="C4611" s="186" t="s">
        <v>212</v>
      </c>
      <c r="D4611" s="189">
        <v>787.25</v>
      </c>
      <c r="E4611" s="189">
        <v>742.25</v>
      </c>
      <c r="F4611" s="189">
        <v>45</v>
      </c>
      <c r="G4611" s="188" t="s">
        <v>2770</v>
      </c>
      <c r="H4611" s="188"/>
      <c r="I4611" s="187" t="s">
        <v>2771</v>
      </c>
      <c r="J4611" s="191"/>
      <c r="K4611" s="191"/>
      <c r="L4611" s="191"/>
      <c r="M4611" s="191"/>
    </row>
    <row r="4612" spans="1:13" ht="114.75" x14ac:dyDescent="0.2">
      <c r="A4612" s="187" t="s">
        <v>2772</v>
      </c>
      <c r="B4612" s="187" t="s">
        <v>2773</v>
      </c>
      <c r="C4612" s="186" t="s">
        <v>212</v>
      </c>
      <c r="D4612" s="189">
        <v>867.61</v>
      </c>
      <c r="E4612" s="189">
        <v>792.61</v>
      </c>
      <c r="F4612" s="189">
        <v>75</v>
      </c>
      <c r="G4612" s="188" t="s">
        <v>2774</v>
      </c>
      <c r="H4612" s="188"/>
      <c r="I4612" s="187" t="s">
        <v>2775</v>
      </c>
      <c r="J4612" s="191"/>
      <c r="K4612" s="191"/>
      <c r="L4612" s="191"/>
      <c r="M4612" s="191"/>
    </row>
    <row r="4613" spans="1:13" ht="102" x14ac:dyDescent="0.2">
      <c r="A4613" s="187" t="s">
        <v>2776</v>
      </c>
      <c r="B4613" s="187" t="s">
        <v>2777</v>
      </c>
      <c r="C4613" s="186" t="s">
        <v>212</v>
      </c>
      <c r="D4613" s="189">
        <v>2692.36</v>
      </c>
      <c r="E4613" s="189">
        <v>0</v>
      </c>
      <c r="F4613" s="189">
        <v>2692.36</v>
      </c>
      <c r="G4613" s="188" t="s">
        <v>2778</v>
      </c>
      <c r="H4613" s="188"/>
      <c r="I4613" s="187" t="s">
        <v>2779</v>
      </c>
      <c r="J4613" s="191"/>
      <c r="K4613" s="191"/>
      <c r="L4613" s="191"/>
      <c r="M4613" s="191"/>
    </row>
    <row r="4614" spans="1:13" ht="102" x14ac:dyDescent="0.2">
      <c r="A4614" s="187" t="s">
        <v>2780</v>
      </c>
      <c r="B4614" s="187" t="s">
        <v>2781</v>
      </c>
      <c r="C4614" s="186" t="s">
        <v>212</v>
      </c>
      <c r="D4614" s="189">
        <v>3192.36</v>
      </c>
      <c r="E4614" s="189">
        <v>0</v>
      </c>
      <c r="F4614" s="189">
        <v>3192.36</v>
      </c>
      <c r="G4614" s="188" t="s">
        <v>2782</v>
      </c>
      <c r="H4614" s="188"/>
      <c r="I4614" s="187" t="s">
        <v>2783</v>
      </c>
      <c r="J4614" s="191"/>
      <c r="K4614" s="191"/>
      <c r="L4614" s="191"/>
      <c r="M4614" s="191"/>
    </row>
    <row r="4615" spans="1:13" ht="102" x14ac:dyDescent="0.2">
      <c r="A4615" s="187" t="s">
        <v>2784</v>
      </c>
      <c r="B4615" s="187" t="s">
        <v>2785</v>
      </c>
      <c r="C4615" s="186" t="s">
        <v>212</v>
      </c>
      <c r="D4615" s="189">
        <v>4614.3599999999997</v>
      </c>
      <c r="E4615" s="189">
        <v>0</v>
      </c>
      <c r="F4615" s="189">
        <v>4614.3599999999997</v>
      </c>
      <c r="G4615" s="188" t="s">
        <v>2786</v>
      </c>
      <c r="H4615" s="188"/>
      <c r="I4615" s="187" t="s">
        <v>2787</v>
      </c>
      <c r="J4615" s="191"/>
      <c r="K4615" s="191"/>
      <c r="L4615" s="191"/>
      <c r="M4615" s="191"/>
    </row>
    <row r="4616" spans="1:13" ht="102" x14ac:dyDescent="0.2">
      <c r="A4616" s="187" t="s">
        <v>2788</v>
      </c>
      <c r="B4616" s="187" t="s">
        <v>2789</v>
      </c>
      <c r="C4616" s="186" t="s">
        <v>212</v>
      </c>
      <c r="D4616" s="189">
        <v>5124.3599999999997</v>
      </c>
      <c r="E4616" s="189">
        <v>0</v>
      </c>
      <c r="F4616" s="189">
        <v>5124.3599999999997</v>
      </c>
      <c r="G4616" s="188" t="s">
        <v>2790</v>
      </c>
      <c r="H4616" s="188"/>
      <c r="I4616" s="187" t="s">
        <v>2791</v>
      </c>
      <c r="J4616" s="191"/>
      <c r="K4616" s="191"/>
      <c r="L4616" s="191"/>
      <c r="M4616" s="191"/>
    </row>
    <row r="4617" spans="1:13" ht="102" x14ac:dyDescent="0.2">
      <c r="A4617" s="187" t="s">
        <v>2792</v>
      </c>
      <c r="B4617" s="187" t="s">
        <v>2793</v>
      </c>
      <c r="C4617" s="186" t="s">
        <v>212</v>
      </c>
      <c r="D4617" s="189">
        <v>5613.36</v>
      </c>
      <c r="E4617" s="189">
        <v>0</v>
      </c>
      <c r="F4617" s="189">
        <v>5613.36</v>
      </c>
      <c r="G4617" s="188" t="s">
        <v>2794</v>
      </c>
      <c r="H4617" s="188"/>
      <c r="I4617" s="187" t="s">
        <v>2795</v>
      </c>
      <c r="J4617" s="191"/>
      <c r="K4617" s="191"/>
      <c r="L4617" s="191"/>
      <c r="M4617" s="191"/>
    </row>
    <row r="4618" spans="1:13" ht="89.25" x14ac:dyDescent="0.2">
      <c r="A4618" s="187" t="s">
        <v>2796</v>
      </c>
      <c r="B4618" s="187" t="s">
        <v>2797</v>
      </c>
      <c r="C4618" s="186" t="s">
        <v>212</v>
      </c>
      <c r="D4618" s="189">
        <v>780</v>
      </c>
      <c r="E4618" s="189">
        <v>0</v>
      </c>
      <c r="F4618" s="189">
        <v>780</v>
      </c>
      <c r="G4618" s="188" t="s">
        <v>2798</v>
      </c>
      <c r="H4618" s="188"/>
      <c r="I4618" s="187" t="s">
        <v>2799</v>
      </c>
      <c r="J4618" s="191"/>
      <c r="K4618" s="191"/>
      <c r="L4618" s="191"/>
      <c r="M4618" s="191"/>
    </row>
    <row r="4619" spans="1:13" ht="89.25" x14ac:dyDescent="0.2">
      <c r="A4619" s="187" t="s">
        <v>2800</v>
      </c>
      <c r="B4619" s="187" t="s">
        <v>2801</v>
      </c>
      <c r="C4619" s="186" t="s">
        <v>212</v>
      </c>
      <c r="D4619" s="189">
        <v>1250</v>
      </c>
      <c r="E4619" s="189">
        <v>0</v>
      </c>
      <c r="F4619" s="189">
        <v>1250</v>
      </c>
      <c r="G4619" s="188" t="s">
        <v>2802</v>
      </c>
      <c r="H4619" s="188"/>
      <c r="I4619" s="187" t="s">
        <v>2803</v>
      </c>
      <c r="J4619" s="191"/>
      <c r="K4619" s="191"/>
      <c r="L4619" s="191"/>
      <c r="M4619" s="191"/>
    </row>
    <row r="4620" spans="1:13" ht="89.25" x14ac:dyDescent="0.2">
      <c r="A4620" s="187" t="s">
        <v>2804</v>
      </c>
      <c r="B4620" s="187" t="s">
        <v>2805</v>
      </c>
      <c r="C4620" s="186" t="s">
        <v>212</v>
      </c>
      <c r="D4620" s="189">
        <v>2543</v>
      </c>
      <c r="E4620" s="189">
        <v>0</v>
      </c>
      <c r="F4620" s="189">
        <v>2543</v>
      </c>
      <c r="G4620" s="188" t="s">
        <v>2806</v>
      </c>
      <c r="H4620" s="188"/>
      <c r="I4620" s="187" t="s">
        <v>2807</v>
      </c>
      <c r="J4620" s="191"/>
      <c r="K4620" s="191"/>
      <c r="L4620" s="191"/>
      <c r="M4620" s="191"/>
    </row>
    <row r="4621" spans="1:13" ht="89.25" x14ac:dyDescent="0.2">
      <c r="A4621" s="187" t="s">
        <v>2808</v>
      </c>
      <c r="B4621" s="187" t="s">
        <v>2809</v>
      </c>
      <c r="C4621" s="186" t="s">
        <v>212</v>
      </c>
      <c r="D4621" s="189">
        <v>3455</v>
      </c>
      <c r="E4621" s="189">
        <v>0</v>
      </c>
      <c r="F4621" s="189">
        <v>3455</v>
      </c>
      <c r="G4621" s="188" t="s">
        <v>2810</v>
      </c>
      <c r="H4621" s="188"/>
      <c r="I4621" s="187" t="s">
        <v>2811</v>
      </c>
      <c r="J4621" s="191"/>
      <c r="K4621" s="191"/>
      <c r="L4621" s="191"/>
      <c r="M4621" s="191"/>
    </row>
    <row r="4622" spans="1:13" ht="89.25" x14ac:dyDescent="0.2">
      <c r="A4622" s="187" t="s">
        <v>2812</v>
      </c>
      <c r="B4622" s="187" t="s">
        <v>2813</v>
      </c>
      <c r="C4622" s="186" t="s">
        <v>212</v>
      </c>
      <c r="D4622" s="189">
        <v>5725</v>
      </c>
      <c r="E4622" s="189">
        <v>0</v>
      </c>
      <c r="F4622" s="189">
        <v>5725</v>
      </c>
      <c r="G4622" s="188" t="s">
        <v>2814</v>
      </c>
      <c r="H4622" s="188"/>
      <c r="I4622" s="187" t="s">
        <v>2815</v>
      </c>
      <c r="J4622" s="191"/>
      <c r="K4622" s="191"/>
      <c r="L4622" s="191"/>
      <c r="M4622" s="191"/>
    </row>
    <row r="4623" spans="1:13" ht="89.25" x14ac:dyDescent="0.2">
      <c r="A4623" s="187" t="s">
        <v>2816</v>
      </c>
      <c r="B4623" s="187" t="s">
        <v>2817</v>
      </c>
      <c r="C4623" s="186" t="s">
        <v>212</v>
      </c>
      <c r="D4623" s="189">
        <v>6833</v>
      </c>
      <c r="E4623" s="189">
        <v>0</v>
      </c>
      <c r="F4623" s="189">
        <v>6833</v>
      </c>
      <c r="G4623" s="188" t="s">
        <v>2818</v>
      </c>
      <c r="H4623" s="188"/>
      <c r="I4623" s="187" t="s">
        <v>2819</v>
      </c>
      <c r="J4623" s="191"/>
      <c r="K4623" s="191"/>
      <c r="L4623" s="191"/>
      <c r="M4623" s="191"/>
    </row>
    <row r="4624" spans="1:13" ht="89.25" x14ac:dyDescent="0.2">
      <c r="A4624" s="187" t="s">
        <v>2820</v>
      </c>
      <c r="B4624" s="187" t="s">
        <v>2821</v>
      </c>
      <c r="C4624" s="186" t="s">
        <v>212</v>
      </c>
      <c r="D4624" s="189">
        <v>7470</v>
      </c>
      <c r="E4624" s="189">
        <v>0</v>
      </c>
      <c r="F4624" s="189">
        <v>7470</v>
      </c>
      <c r="G4624" s="188" t="s">
        <v>2822</v>
      </c>
      <c r="H4624" s="188"/>
      <c r="I4624" s="187" t="s">
        <v>2823</v>
      </c>
      <c r="J4624" s="191"/>
      <c r="K4624" s="191"/>
      <c r="L4624" s="191"/>
      <c r="M4624" s="191"/>
    </row>
    <row r="4625" spans="1:13" ht="89.25" x14ac:dyDescent="0.2">
      <c r="A4625" s="187" t="s">
        <v>2824</v>
      </c>
      <c r="B4625" s="187" t="s">
        <v>2825</v>
      </c>
      <c r="C4625" s="186" t="s">
        <v>212</v>
      </c>
      <c r="D4625" s="189">
        <v>7599</v>
      </c>
      <c r="E4625" s="189">
        <v>0</v>
      </c>
      <c r="F4625" s="189">
        <v>7599</v>
      </c>
      <c r="G4625" s="188" t="s">
        <v>2826</v>
      </c>
      <c r="H4625" s="188"/>
      <c r="I4625" s="187" t="s">
        <v>2827</v>
      </c>
      <c r="J4625" s="191"/>
      <c r="K4625" s="191"/>
      <c r="L4625" s="191"/>
      <c r="M4625" s="191"/>
    </row>
    <row r="4626" spans="1:13" ht="89.25" x14ac:dyDescent="0.2">
      <c r="A4626" s="187" t="s">
        <v>2828</v>
      </c>
      <c r="B4626" s="187" t="s">
        <v>2829</v>
      </c>
      <c r="C4626" s="186" t="s">
        <v>212</v>
      </c>
      <c r="D4626" s="189">
        <v>7943</v>
      </c>
      <c r="E4626" s="189">
        <v>0</v>
      </c>
      <c r="F4626" s="189">
        <v>7943</v>
      </c>
      <c r="G4626" s="188" t="s">
        <v>2830</v>
      </c>
      <c r="H4626" s="188"/>
      <c r="I4626" s="187" t="s">
        <v>2831</v>
      </c>
      <c r="J4626" s="191"/>
      <c r="K4626" s="191"/>
      <c r="L4626" s="191"/>
      <c r="M4626" s="191"/>
    </row>
    <row r="4627" spans="1:13" ht="25.5" x14ac:dyDescent="0.2">
      <c r="A4627" s="187" t="s">
        <v>2832</v>
      </c>
      <c r="B4627" s="187" t="s">
        <v>2833</v>
      </c>
      <c r="C4627" s="186" t="s">
        <v>212</v>
      </c>
      <c r="D4627" s="189">
        <v>159.43</v>
      </c>
      <c r="E4627" s="189">
        <v>7.91</v>
      </c>
      <c r="F4627" s="189">
        <v>151.52000000000001</v>
      </c>
      <c r="G4627" s="188" t="s">
        <v>2834</v>
      </c>
      <c r="H4627" s="188"/>
      <c r="I4627" s="187" t="s">
        <v>2835</v>
      </c>
      <c r="J4627" s="191"/>
      <c r="K4627" s="191"/>
      <c r="L4627" s="191"/>
      <c r="M4627" s="191"/>
    </row>
    <row r="4628" spans="1:13" ht="25.5" x14ac:dyDescent="0.2">
      <c r="A4628" s="187" t="s">
        <v>2836</v>
      </c>
      <c r="B4628" s="187" t="s">
        <v>2837</v>
      </c>
      <c r="C4628" s="186" t="s">
        <v>212</v>
      </c>
      <c r="D4628" s="189">
        <v>169.52</v>
      </c>
      <c r="E4628" s="189">
        <v>18</v>
      </c>
      <c r="F4628" s="189">
        <v>151.52000000000001</v>
      </c>
      <c r="G4628" s="188" t="s">
        <v>2838</v>
      </c>
      <c r="H4628" s="188"/>
      <c r="I4628" s="187" t="s">
        <v>2839</v>
      </c>
      <c r="J4628" s="191"/>
      <c r="K4628" s="191"/>
      <c r="L4628" s="191"/>
      <c r="M4628" s="191"/>
    </row>
    <row r="4629" spans="1:13" ht="38.25" x14ac:dyDescent="0.2">
      <c r="A4629" s="194" t="s">
        <v>2840</v>
      </c>
      <c r="B4629" s="194" t="s">
        <v>2841</v>
      </c>
      <c r="C4629" s="194"/>
      <c r="D4629" s="193"/>
      <c r="E4629" s="193"/>
      <c r="F4629" s="189"/>
      <c r="G4629" s="192"/>
      <c r="H4629" s="192"/>
      <c r="I4629" s="194" t="s">
        <v>2842</v>
      </c>
      <c r="J4629" s="191"/>
      <c r="K4629" s="191"/>
      <c r="L4629" s="191"/>
      <c r="M4629" s="191"/>
    </row>
    <row r="4630" spans="1:13" ht="38.25" x14ac:dyDescent="0.2">
      <c r="A4630" s="194" t="s">
        <v>2843</v>
      </c>
      <c r="B4630" s="194" t="s">
        <v>2844</v>
      </c>
      <c r="C4630" s="194"/>
      <c r="D4630" s="193"/>
      <c r="E4630" s="193"/>
      <c r="F4630" s="189"/>
      <c r="G4630" s="192"/>
      <c r="H4630" s="192"/>
      <c r="I4630" s="194" t="s">
        <v>2845</v>
      </c>
      <c r="J4630" s="191"/>
      <c r="K4630" s="191"/>
      <c r="L4630" s="191"/>
      <c r="M4630" s="191"/>
    </row>
    <row r="4631" spans="1:13" ht="153" x14ac:dyDescent="0.2">
      <c r="A4631" s="187" t="s">
        <v>2846</v>
      </c>
      <c r="B4631" s="187" t="s">
        <v>2847</v>
      </c>
      <c r="C4631" s="186" t="s">
        <v>212</v>
      </c>
      <c r="D4631" s="189">
        <v>2884.85</v>
      </c>
      <c r="E4631" s="189">
        <v>1730.91</v>
      </c>
      <c r="F4631" s="189">
        <v>1153.94</v>
      </c>
      <c r="G4631" s="188" t="s">
        <v>2848</v>
      </c>
      <c r="H4631" s="188"/>
      <c r="I4631" s="187" t="s">
        <v>2849</v>
      </c>
      <c r="J4631" s="191"/>
      <c r="K4631" s="191"/>
      <c r="L4631" s="191"/>
      <c r="M4631" s="191"/>
    </row>
    <row r="4632" spans="1:13" ht="140.25" x14ac:dyDescent="0.2">
      <c r="A4632" s="187" t="s">
        <v>2850</v>
      </c>
      <c r="B4632" s="187" t="s">
        <v>2851</v>
      </c>
      <c r="C4632" s="186" t="s">
        <v>212</v>
      </c>
      <c r="D4632" s="189">
        <v>961.62</v>
      </c>
      <c r="E4632" s="189">
        <v>576.97</v>
      </c>
      <c r="F4632" s="189">
        <v>384.65</v>
      </c>
      <c r="G4632" s="188" t="s">
        <v>2852</v>
      </c>
      <c r="H4632" s="188"/>
      <c r="I4632" s="187" t="s">
        <v>2853</v>
      </c>
      <c r="J4632" s="191"/>
      <c r="K4632" s="191"/>
      <c r="L4632" s="191"/>
      <c r="M4632" s="191"/>
    </row>
    <row r="4633" spans="1:13" ht="153" x14ac:dyDescent="0.2">
      <c r="A4633" s="187" t="s">
        <v>2854</v>
      </c>
      <c r="B4633" s="187" t="s">
        <v>2855</v>
      </c>
      <c r="C4633" s="186" t="s">
        <v>212</v>
      </c>
      <c r="D4633" s="189">
        <v>2938.28</v>
      </c>
      <c r="E4633" s="189">
        <v>1912.55</v>
      </c>
      <c r="F4633" s="189">
        <v>1025.73</v>
      </c>
      <c r="G4633" s="188" t="s">
        <v>2856</v>
      </c>
      <c r="H4633" s="188"/>
      <c r="I4633" s="187" t="s">
        <v>2857</v>
      </c>
      <c r="J4633" s="191"/>
      <c r="K4633" s="191"/>
      <c r="L4633" s="191"/>
      <c r="M4633" s="191"/>
    </row>
    <row r="4634" spans="1:13" ht="140.25" x14ac:dyDescent="0.2">
      <c r="A4634" s="187" t="s">
        <v>2858</v>
      </c>
      <c r="B4634" s="187" t="s">
        <v>2859</v>
      </c>
      <c r="C4634" s="186" t="s">
        <v>212</v>
      </c>
      <c r="D4634" s="189">
        <v>1153.95</v>
      </c>
      <c r="E4634" s="189">
        <v>692.37</v>
      </c>
      <c r="F4634" s="189">
        <v>461.58</v>
      </c>
      <c r="G4634" s="188" t="s">
        <v>2860</v>
      </c>
      <c r="H4634" s="188"/>
      <c r="I4634" s="187" t="s">
        <v>2861</v>
      </c>
      <c r="J4634" s="191"/>
      <c r="K4634" s="191"/>
      <c r="L4634" s="191"/>
      <c r="M4634" s="191"/>
    </row>
    <row r="4635" spans="1:13" ht="51" x14ac:dyDescent="0.2">
      <c r="A4635" s="187" t="s">
        <v>2862</v>
      </c>
      <c r="B4635" s="187" t="s">
        <v>2863</v>
      </c>
      <c r="C4635" s="186" t="s">
        <v>212</v>
      </c>
      <c r="D4635" s="189">
        <v>133.56</v>
      </c>
      <c r="E4635" s="189">
        <v>0</v>
      </c>
      <c r="F4635" s="189">
        <v>133.56</v>
      </c>
      <c r="G4635" s="188" t="s">
        <v>2864</v>
      </c>
      <c r="H4635" s="188"/>
      <c r="I4635" s="187" t="s">
        <v>2865</v>
      </c>
      <c r="J4635" s="191"/>
      <c r="K4635" s="191"/>
      <c r="L4635" s="191"/>
      <c r="M4635" s="191"/>
    </row>
    <row r="4636" spans="1:13" ht="178.5" x14ac:dyDescent="0.2">
      <c r="A4636" s="187" t="s">
        <v>2866</v>
      </c>
      <c r="B4636" s="187" t="s">
        <v>2867</v>
      </c>
      <c r="C4636" s="186" t="s">
        <v>212</v>
      </c>
      <c r="D4636" s="189">
        <v>3846.48</v>
      </c>
      <c r="E4636" s="189">
        <v>2307.89</v>
      </c>
      <c r="F4636" s="189">
        <v>1538.59</v>
      </c>
      <c r="G4636" s="188" t="s">
        <v>2868</v>
      </c>
      <c r="H4636" s="188"/>
      <c r="I4636" s="187" t="s">
        <v>2869</v>
      </c>
      <c r="J4636" s="191"/>
      <c r="K4636" s="191"/>
      <c r="L4636" s="191"/>
      <c r="M4636" s="191"/>
    </row>
    <row r="4637" spans="1:13" ht="127.5" x14ac:dyDescent="0.2">
      <c r="A4637" s="187" t="s">
        <v>2870</v>
      </c>
      <c r="B4637" s="187" t="s">
        <v>2871</v>
      </c>
      <c r="C4637" s="186" t="s">
        <v>212</v>
      </c>
      <c r="D4637" s="359">
        <v>7122.2</v>
      </c>
      <c r="E4637" s="359">
        <v>4300.72</v>
      </c>
      <c r="F4637" s="359">
        <v>2821.48</v>
      </c>
      <c r="G4637" s="188" t="s">
        <v>2872</v>
      </c>
      <c r="H4637" s="188"/>
      <c r="I4637" s="187" t="s">
        <v>2873</v>
      </c>
      <c r="J4637" s="191"/>
      <c r="K4637" s="191"/>
      <c r="L4637" s="191"/>
      <c r="M4637" s="191"/>
    </row>
    <row r="4638" spans="1:13" ht="165.75" x14ac:dyDescent="0.2">
      <c r="A4638" s="187" t="s">
        <v>2874</v>
      </c>
      <c r="B4638" s="187" t="s">
        <v>2875</v>
      </c>
      <c r="C4638" s="186" t="s">
        <v>212</v>
      </c>
      <c r="D4638" s="189">
        <v>14744.83</v>
      </c>
      <c r="E4638" s="189">
        <v>8846.9</v>
      </c>
      <c r="F4638" s="189">
        <v>5897.93</v>
      </c>
      <c r="G4638" s="188" t="s">
        <v>2876</v>
      </c>
      <c r="H4638" s="188"/>
      <c r="I4638" s="187" t="s">
        <v>2877</v>
      </c>
      <c r="J4638" s="191"/>
      <c r="K4638" s="191"/>
      <c r="L4638" s="191"/>
      <c r="M4638" s="191"/>
    </row>
    <row r="4639" spans="1:13" ht="114.75" x14ac:dyDescent="0.2">
      <c r="A4639" s="187" t="s">
        <v>2878</v>
      </c>
      <c r="B4639" s="187" t="s">
        <v>2879</v>
      </c>
      <c r="C4639" s="186" t="s">
        <v>212</v>
      </c>
      <c r="D4639" s="189">
        <v>19569.150000000001</v>
      </c>
      <c r="E4639" s="189">
        <v>12645.49</v>
      </c>
      <c r="F4639" s="189">
        <v>6923.66</v>
      </c>
      <c r="G4639" s="188" t="s">
        <v>2880</v>
      </c>
      <c r="H4639" s="188"/>
      <c r="I4639" s="187" t="s">
        <v>2881</v>
      </c>
      <c r="J4639" s="191"/>
      <c r="K4639" s="191"/>
      <c r="L4639" s="191"/>
      <c r="M4639" s="191"/>
    </row>
    <row r="4640" spans="1:13" ht="165.75" x14ac:dyDescent="0.2">
      <c r="A4640" s="187" t="s">
        <v>2882</v>
      </c>
      <c r="B4640" s="187" t="s">
        <v>2883</v>
      </c>
      <c r="C4640" s="186" t="s">
        <v>212</v>
      </c>
      <c r="D4640" s="189">
        <v>2884.85</v>
      </c>
      <c r="E4640" s="189">
        <v>1730.91</v>
      </c>
      <c r="F4640" s="189">
        <v>1153.94</v>
      </c>
      <c r="G4640" s="188" t="s">
        <v>2884</v>
      </c>
      <c r="H4640" s="188"/>
      <c r="I4640" s="187" t="s">
        <v>2885</v>
      </c>
      <c r="J4640" s="191"/>
      <c r="K4640" s="191"/>
      <c r="L4640" s="191"/>
      <c r="M4640" s="191"/>
    </row>
    <row r="4641" spans="1:13" ht="153" x14ac:dyDescent="0.2">
      <c r="A4641" s="187" t="s">
        <v>2886</v>
      </c>
      <c r="B4641" s="187" t="s">
        <v>2887</v>
      </c>
      <c r="C4641" s="186" t="s">
        <v>212</v>
      </c>
      <c r="D4641" s="189">
        <v>4423.45</v>
      </c>
      <c r="E4641" s="189">
        <v>3269.51</v>
      </c>
      <c r="F4641" s="189">
        <v>1153.94</v>
      </c>
      <c r="G4641" s="188" t="s">
        <v>2888</v>
      </c>
      <c r="H4641" s="188"/>
      <c r="I4641" s="187" t="s">
        <v>2889</v>
      </c>
      <c r="J4641" s="191"/>
      <c r="K4641" s="191"/>
      <c r="L4641" s="191"/>
      <c r="M4641" s="191"/>
    </row>
    <row r="4642" spans="1:13" ht="102" x14ac:dyDescent="0.2">
      <c r="A4642" s="187" t="s">
        <v>2890</v>
      </c>
      <c r="B4642" s="187" t="s">
        <v>2891</v>
      </c>
      <c r="C4642" s="186" t="s">
        <v>212</v>
      </c>
      <c r="D4642" s="189">
        <v>7709.18</v>
      </c>
      <c r="E4642" s="189">
        <v>5529.51</v>
      </c>
      <c r="F4642" s="189">
        <v>2179.67</v>
      </c>
      <c r="G4642" s="188" t="s">
        <v>2892</v>
      </c>
      <c r="H4642" s="188"/>
      <c r="I4642" s="187" t="s">
        <v>2893</v>
      </c>
      <c r="J4642" s="191"/>
      <c r="K4642" s="191"/>
      <c r="L4642" s="191"/>
      <c r="M4642" s="191"/>
    </row>
    <row r="4643" spans="1:13" ht="153" x14ac:dyDescent="0.2">
      <c r="A4643" s="187" t="s">
        <v>2894</v>
      </c>
      <c r="B4643" s="187" t="s">
        <v>2895</v>
      </c>
      <c r="C4643" s="186" t="s">
        <v>212</v>
      </c>
      <c r="D4643" s="359">
        <v>11339.41</v>
      </c>
      <c r="E4643" s="359">
        <v>8262.23</v>
      </c>
      <c r="F4643" s="359">
        <v>3077.18</v>
      </c>
      <c r="G4643" s="188" t="s">
        <v>2896</v>
      </c>
      <c r="H4643" s="188"/>
      <c r="I4643" s="187" t="s">
        <v>2897</v>
      </c>
      <c r="J4643" s="191"/>
      <c r="K4643" s="191"/>
      <c r="L4643" s="191"/>
      <c r="M4643" s="191"/>
    </row>
    <row r="4644" spans="1:13" ht="114.75" x14ac:dyDescent="0.2">
      <c r="A4644" s="187" t="s">
        <v>2898</v>
      </c>
      <c r="B4644" s="187" t="s">
        <v>2899</v>
      </c>
      <c r="C4644" s="186" t="s">
        <v>212</v>
      </c>
      <c r="D4644" s="189">
        <v>18696.98</v>
      </c>
      <c r="E4644" s="189">
        <v>12286.19</v>
      </c>
      <c r="F4644" s="189">
        <v>6410.79</v>
      </c>
      <c r="G4644" s="188" t="s">
        <v>2900</v>
      </c>
      <c r="H4644" s="188"/>
      <c r="I4644" s="187" t="s">
        <v>2901</v>
      </c>
      <c r="J4644" s="191"/>
      <c r="K4644" s="191"/>
      <c r="L4644" s="191"/>
      <c r="M4644" s="191"/>
    </row>
    <row r="4645" spans="1:13" ht="153" x14ac:dyDescent="0.2">
      <c r="A4645" s="187" t="s">
        <v>2902</v>
      </c>
      <c r="B4645" s="187" t="s">
        <v>2903</v>
      </c>
      <c r="C4645" s="186" t="s">
        <v>212</v>
      </c>
      <c r="D4645" s="359">
        <v>13152.27</v>
      </c>
      <c r="E4645" s="359">
        <v>9562.23</v>
      </c>
      <c r="F4645" s="359">
        <v>3590.04</v>
      </c>
      <c r="G4645" s="188" t="s">
        <v>2904</v>
      </c>
      <c r="H4645" s="188"/>
      <c r="I4645" s="187" t="s">
        <v>2905</v>
      </c>
      <c r="J4645" s="191"/>
      <c r="K4645" s="191"/>
      <c r="L4645" s="191"/>
      <c r="M4645" s="191"/>
    </row>
    <row r="4646" spans="1:13" ht="114.75" x14ac:dyDescent="0.2">
      <c r="A4646" s="187" t="s">
        <v>2906</v>
      </c>
      <c r="B4646" s="187" t="s">
        <v>2907</v>
      </c>
      <c r="C4646" s="186" t="s">
        <v>212</v>
      </c>
      <c r="D4646" s="189">
        <v>19979.14</v>
      </c>
      <c r="E4646" s="189">
        <v>13055.49</v>
      </c>
      <c r="F4646" s="189">
        <v>6923.65</v>
      </c>
      <c r="G4646" s="188" t="s">
        <v>2908</v>
      </c>
      <c r="H4646" s="188"/>
      <c r="I4646" s="187" t="s">
        <v>2909</v>
      </c>
      <c r="J4646" s="191"/>
      <c r="K4646" s="191"/>
      <c r="L4646" s="191"/>
      <c r="M4646" s="191"/>
    </row>
    <row r="4647" spans="1:13" ht="102" x14ac:dyDescent="0.2">
      <c r="A4647" s="187" t="s">
        <v>2910</v>
      </c>
      <c r="B4647" s="187" t="s">
        <v>2911</v>
      </c>
      <c r="C4647" s="186" t="s">
        <v>212</v>
      </c>
      <c r="D4647" s="359">
        <v>4627.37</v>
      </c>
      <c r="E4647" s="359">
        <v>2947.74</v>
      </c>
      <c r="F4647" s="359">
        <v>1679.63</v>
      </c>
      <c r="G4647" s="188" t="s">
        <v>2912</v>
      </c>
      <c r="H4647" s="188"/>
      <c r="I4647" s="187" t="s">
        <v>2913</v>
      </c>
      <c r="J4647" s="191"/>
      <c r="K4647" s="191"/>
      <c r="L4647" s="191"/>
      <c r="M4647" s="191"/>
    </row>
    <row r="4648" spans="1:13" ht="102" x14ac:dyDescent="0.2">
      <c r="A4648" s="187" t="s">
        <v>2914</v>
      </c>
      <c r="B4648" s="187" t="s">
        <v>2915</v>
      </c>
      <c r="C4648" s="186" t="s">
        <v>212</v>
      </c>
      <c r="D4648" s="189">
        <v>8975.11</v>
      </c>
      <c r="E4648" s="189">
        <v>5385.07</v>
      </c>
      <c r="F4648" s="189">
        <v>3590.04</v>
      </c>
      <c r="G4648" s="188" t="s">
        <v>2916</v>
      </c>
      <c r="H4648" s="188"/>
      <c r="I4648" s="187" t="s">
        <v>2917</v>
      </c>
      <c r="J4648" s="191"/>
      <c r="K4648" s="191"/>
      <c r="L4648" s="191"/>
      <c r="M4648" s="191"/>
    </row>
    <row r="4649" spans="1:13" ht="191.25" x14ac:dyDescent="0.2">
      <c r="A4649" s="187" t="s">
        <v>2918</v>
      </c>
      <c r="B4649" s="187" t="s">
        <v>2919</v>
      </c>
      <c r="C4649" s="186" t="s">
        <v>212</v>
      </c>
      <c r="D4649" s="359">
        <v>7051.88</v>
      </c>
      <c r="E4649" s="359">
        <v>4231.13</v>
      </c>
      <c r="F4649" s="359">
        <v>2820.75</v>
      </c>
      <c r="G4649" s="188" t="s">
        <v>2920</v>
      </c>
      <c r="H4649" s="188"/>
      <c r="I4649" s="187" t="s">
        <v>2921</v>
      </c>
      <c r="J4649" s="191"/>
      <c r="K4649" s="191"/>
      <c r="L4649" s="191"/>
      <c r="M4649" s="191"/>
    </row>
    <row r="4650" spans="1:13" ht="102" x14ac:dyDescent="0.2">
      <c r="A4650" s="187" t="s">
        <v>2922</v>
      </c>
      <c r="B4650" s="187" t="s">
        <v>2923</v>
      </c>
      <c r="C4650" s="186" t="s">
        <v>212</v>
      </c>
      <c r="D4650" s="359">
        <v>25190</v>
      </c>
      <c r="E4650" s="359">
        <v>18980</v>
      </c>
      <c r="F4650" s="359">
        <v>6210</v>
      </c>
      <c r="G4650" s="188" t="s">
        <v>2924</v>
      </c>
      <c r="H4650" s="188"/>
      <c r="I4650" s="187" t="s">
        <v>2925</v>
      </c>
      <c r="J4650" s="191"/>
      <c r="K4650" s="191"/>
      <c r="L4650" s="191"/>
      <c r="M4650" s="191"/>
    </row>
    <row r="4651" spans="1:13" ht="102" x14ac:dyDescent="0.2">
      <c r="A4651" s="187" t="s">
        <v>2926</v>
      </c>
      <c r="B4651" s="187" t="s">
        <v>2927</v>
      </c>
      <c r="C4651" s="186" t="s">
        <v>212</v>
      </c>
      <c r="D4651" s="359">
        <v>5065.87</v>
      </c>
      <c r="E4651" s="359">
        <v>4040.14</v>
      </c>
      <c r="F4651" s="359">
        <v>1025.73</v>
      </c>
      <c r="G4651" s="188" t="s">
        <v>2928</v>
      </c>
      <c r="H4651" s="188"/>
      <c r="I4651" s="187" t="s">
        <v>2929</v>
      </c>
      <c r="J4651" s="191"/>
      <c r="K4651" s="191"/>
      <c r="L4651" s="191"/>
      <c r="M4651" s="191"/>
    </row>
    <row r="4652" spans="1:13" ht="102" x14ac:dyDescent="0.2">
      <c r="A4652" s="187" t="s">
        <v>2930</v>
      </c>
      <c r="B4652" s="187" t="s">
        <v>2931</v>
      </c>
      <c r="C4652" s="186" t="s">
        <v>212</v>
      </c>
      <c r="D4652" s="189">
        <v>4423.45</v>
      </c>
      <c r="E4652" s="189">
        <v>3269.51</v>
      </c>
      <c r="F4652" s="189">
        <v>1153.94</v>
      </c>
      <c r="G4652" s="188" t="s">
        <v>2932</v>
      </c>
      <c r="H4652" s="188"/>
      <c r="I4652" s="187" t="s">
        <v>2933</v>
      </c>
      <c r="J4652" s="191"/>
      <c r="K4652" s="191"/>
      <c r="L4652" s="191"/>
      <c r="M4652" s="191"/>
    </row>
    <row r="4653" spans="1:13" ht="102" x14ac:dyDescent="0.2">
      <c r="A4653" s="187" t="s">
        <v>2934</v>
      </c>
      <c r="B4653" s="187" t="s">
        <v>2935</v>
      </c>
      <c r="C4653" s="186" t="s">
        <v>212</v>
      </c>
      <c r="D4653" s="189">
        <v>8461.8799999999992</v>
      </c>
      <c r="E4653" s="189">
        <v>5641.13</v>
      </c>
      <c r="F4653" s="189">
        <v>2820.75</v>
      </c>
      <c r="G4653" s="188" t="s">
        <v>2936</v>
      </c>
      <c r="H4653" s="188"/>
      <c r="I4653" s="187" t="s">
        <v>2937</v>
      </c>
      <c r="J4653" s="191"/>
      <c r="K4653" s="191"/>
      <c r="L4653" s="191"/>
      <c r="M4653" s="191"/>
    </row>
    <row r="4654" spans="1:13" ht="76.5" x14ac:dyDescent="0.2">
      <c r="A4654" s="187" t="s">
        <v>2938</v>
      </c>
      <c r="B4654" s="187" t="s">
        <v>2939</v>
      </c>
      <c r="C4654" s="186" t="s">
        <v>212</v>
      </c>
      <c r="D4654" s="189">
        <v>9285</v>
      </c>
      <c r="E4654" s="189">
        <v>9150</v>
      </c>
      <c r="F4654" s="189">
        <v>135</v>
      </c>
      <c r="G4654" s="188" t="s">
        <v>2940</v>
      </c>
      <c r="H4654" s="188"/>
      <c r="I4654" s="187" t="s">
        <v>2941</v>
      </c>
      <c r="J4654" s="191"/>
      <c r="K4654" s="191"/>
      <c r="L4654" s="191"/>
      <c r="M4654" s="191"/>
    </row>
    <row r="4655" spans="1:13" ht="38.25" x14ac:dyDescent="0.2">
      <c r="A4655" s="187" t="s">
        <v>2942</v>
      </c>
      <c r="B4655" s="187" t="s">
        <v>2943</v>
      </c>
      <c r="C4655" s="186" t="s">
        <v>212</v>
      </c>
      <c r="D4655" s="189">
        <v>53.42</v>
      </c>
      <c r="E4655" s="189">
        <v>32.049999999999997</v>
      </c>
      <c r="F4655" s="189">
        <v>21.37</v>
      </c>
      <c r="G4655" s="188" t="s">
        <v>2944</v>
      </c>
      <c r="H4655" s="188"/>
      <c r="I4655" s="187" t="s">
        <v>2945</v>
      </c>
      <c r="J4655" s="191"/>
      <c r="K4655" s="191"/>
      <c r="L4655" s="191"/>
      <c r="M4655" s="191"/>
    </row>
    <row r="4656" spans="1:13" ht="127.5" x14ac:dyDescent="0.2">
      <c r="A4656" s="187" t="s">
        <v>2946</v>
      </c>
      <c r="B4656" s="187" t="s">
        <v>2947</v>
      </c>
      <c r="C4656" s="186" t="s">
        <v>212</v>
      </c>
      <c r="D4656" s="189">
        <v>534.24</v>
      </c>
      <c r="E4656" s="189">
        <v>320.54000000000002</v>
      </c>
      <c r="F4656" s="189">
        <v>213.7</v>
      </c>
      <c r="G4656" s="188" t="s">
        <v>2948</v>
      </c>
      <c r="H4656" s="188"/>
      <c r="I4656" s="187" t="s">
        <v>2949</v>
      </c>
      <c r="J4656" s="191"/>
      <c r="K4656" s="191"/>
      <c r="L4656" s="191"/>
      <c r="M4656" s="191"/>
    </row>
    <row r="4657" spans="1:13" ht="114.75" x14ac:dyDescent="0.2">
      <c r="A4657" s="187" t="s">
        <v>2950</v>
      </c>
      <c r="B4657" s="187" t="s">
        <v>2951</v>
      </c>
      <c r="C4657" s="186" t="s">
        <v>212</v>
      </c>
      <c r="D4657" s="189">
        <v>186.98</v>
      </c>
      <c r="E4657" s="189">
        <v>112.19</v>
      </c>
      <c r="F4657" s="189">
        <v>74.790000000000006</v>
      </c>
      <c r="G4657" s="188" t="s">
        <v>2952</v>
      </c>
      <c r="H4657" s="188"/>
      <c r="I4657" s="187" t="s">
        <v>2953</v>
      </c>
      <c r="J4657" s="191"/>
      <c r="K4657" s="191"/>
      <c r="L4657" s="191"/>
      <c r="M4657" s="191"/>
    </row>
    <row r="4658" spans="1:13" x14ac:dyDescent="0.2">
      <c r="A4658" s="194" t="s">
        <v>2954</v>
      </c>
      <c r="B4658" s="194" t="s">
        <v>2955</v>
      </c>
      <c r="C4658" s="194"/>
      <c r="D4658" s="193"/>
      <c r="E4658" s="193"/>
      <c r="F4658" s="189"/>
      <c r="G4658" s="192"/>
      <c r="H4658" s="192"/>
      <c r="I4658" s="194" t="s">
        <v>2956</v>
      </c>
      <c r="J4658" s="191"/>
      <c r="K4658" s="191"/>
      <c r="L4658" s="191"/>
      <c r="M4658" s="191"/>
    </row>
    <row r="4659" spans="1:13" ht="63.75" x14ac:dyDescent="0.2">
      <c r="A4659" s="187" t="s">
        <v>2957</v>
      </c>
      <c r="B4659" s="187" t="s">
        <v>2958</v>
      </c>
      <c r="C4659" s="186" t="s">
        <v>212</v>
      </c>
      <c r="D4659" s="189">
        <v>1335.58</v>
      </c>
      <c r="E4659" s="189">
        <v>1202.02</v>
      </c>
      <c r="F4659" s="189">
        <v>133.56</v>
      </c>
      <c r="G4659" s="188" t="s">
        <v>2959</v>
      </c>
      <c r="H4659" s="188"/>
      <c r="I4659" s="187" t="s">
        <v>2960</v>
      </c>
      <c r="J4659" s="191"/>
      <c r="K4659" s="191"/>
      <c r="L4659" s="191"/>
      <c r="M4659" s="191"/>
    </row>
    <row r="4660" spans="1:13" ht="63.75" x14ac:dyDescent="0.2">
      <c r="A4660" s="187" t="s">
        <v>2961</v>
      </c>
      <c r="B4660" s="187" t="s">
        <v>2962</v>
      </c>
      <c r="C4660" s="186" t="s">
        <v>212</v>
      </c>
      <c r="D4660" s="189">
        <v>1175.31</v>
      </c>
      <c r="E4660" s="189">
        <v>1041.75</v>
      </c>
      <c r="F4660" s="189">
        <v>133.56</v>
      </c>
      <c r="G4660" s="188" t="s">
        <v>2963</v>
      </c>
      <c r="H4660" s="188"/>
      <c r="I4660" s="187" t="s">
        <v>2964</v>
      </c>
      <c r="J4660" s="191"/>
      <c r="K4660" s="191"/>
      <c r="L4660" s="191"/>
      <c r="M4660" s="191"/>
    </row>
    <row r="4661" spans="1:13" ht="63.75" x14ac:dyDescent="0.2">
      <c r="A4661" s="187" t="s">
        <v>2965</v>
      </c>
      <c r="B4661" s="187" t="s">
        <v>2966</v>
      </c>
      <c r="C4661" s="186" t="s">
        <v>212</v>
      </c>
      <c r="D4661" s="189">
        <v>961.66</v>
      </c>
      <c r="E4661" s="189">
        <v>828.1</v>
      </c>
      <c r="F4661" s="189">
        <v>133.56</v>
      </c>
      <c r="G4661" s="188" t="s">
        <v>2967</v>
      </c>
      <c r="H4661" s="188"/>
      <c r="I4661" s="187" t="s">
        <v>2968</v>
      </c>
      <c r="J4661" s="191"/>
      <c r="K4661" s="191"/>
      <c r="L4661" s="191"/>
      <c r="M4661" s="191"/>
    </row>
    <row r="4662" spans="1:13" ht="63.75" x14ac:dyDescent="0.2">
      <c r="A4662" s="187" t="s">
        <v>2969</v>
      </c>
      <c r="B4662" s="187" t="s">
        <v>2970</v>
      </c>
      <c r="C4662" s="186" t="s">
        <v>212</v>
      </c>
      <c r="D4662" s="189">
        <v>1602.7</v>
      </c>
      <c r="E4662" s="189">
        <v>1442.43</v>
      </c>
      <c r="F4662" s="189">
        <v>160.27000000000001</v>
      </c>
      <c r="G4662" s="188" t="s">
        <v>2971</v>
      </c>
      <c r="H4662" s="188"/>
      <c r="I4662" s="187" t="s">
        <v>2972</v>
      </c>
      <c r="J4662" s="191"/>
      <c r="K4662" s="191"/>
      <c r="L4662" s="191"/>
      <c r="M4662" s="191"/>
    </row>
    <row r="4663" spans="1:13" ht="63.75" x14ac:dyDescent="0.2">
      <c r="A4663" s="187" t="s">
        <v>2973</v>
      </c>
      <c r="B4663" s="187" t="s">
        <v>2974</v>
      </c>
      <c r="C4663" s="186" t="s">
        <v>212</v>
      </c>
      <c r="D4663" s="189">
        <v>420.79</v>
      </c>
      <c r="E4663" s="189">
        <v>367.37</v>
      </c>
      <c r="F4663" s="189">
        <v>53.42</v>
      </c>
      <c r="G4663" s="188" t="s">
        <v>2975</v>
      </c>
      <c r="H4663" s="188"/>
      <c r="I4663" s="187" t="s">
        <v>2976</v>
      </c>
      <c r="J4663" s="191"/>
      <c r="K4663" s="191"/>
      <c r="L4663" s="191"/>
      <c r="M4663" s="191"/>
    </row>
    <row r="4664" spans="1:13" ht="63.75" x14ac:dyDescent="0.2">
      <c r="A4664" s="187" t="s">
        <v>2977</v>
      </c>
      <c r="B4664" s="187" t="s">
        <v>2978</v>
      </c>
      <c r="C4664" s="186" t="s">
        <v>212</v>
      </c>
      <c r="D4664" s="189">
        <v>357.46</v>
      </c>
      <c r="E4664" s="189">
        <v>303.42</v>
      </c>
      <c r="F4664" s="189">
        <v>54.04</v>
      </c>
      <c r="G4664" s="188" t="s">
        <v>2979</v>
      </c>
      <c r="H4664" s="188"/>
      <c r="I4664" s="187" t="s">
        <v>2980</v>
      </c>
      <c r="J4664" s="191"/>
      <c r="K4664" s="191"/>
      <c r="L4664" s="191"/>
      <c r="M4664" s="191"/>
    </row>
    <row r="4665" spans="1:13" ht="51" x14ac:dyDescent="0.2">
      <c r="A4665" s="187" t="s">
        <v>2981</v>
      </c>
      <c r="B4665" s="187" t="s">
        <v>2982</v>
      </c>
      <c r="C4665" s="186" t="s">
        <v>212</v>
      </c>
      <c r="D4665" s="189">
        <v>133.55000000000001</v>
      </c>
      <c r="E4665" s="189">
        <v>101.5</v>
      </c>
      <c r="F4665" s="189">
        <v>32.049999999999997</v>
      </c>
      <c r="G4665" s="188" t="s">
        <v>2983</v>
      </c>
      <c r="H4665" s="188"/>
      <c r="I4665" s="187" t="s">
        <v>2984</v>
      </c>
      <c r="J4665" s="191"/>
      <c r="K4665" s="191"/>
      <c r="L4665" s="191"/>
      <c r="M4665" s="191"/>
    </row>
    <row r="4666" spans="1:13" ht="51" x14ac:dyDescent="0.2">
      <c r="A4666" s="187" t="s">
        <v>2985</v>
      </c>
      <c r="B4666" s="187" t="s">
        <v>2986</v>
      </c>
      <c r="C4666" s="186" t="s">
        <v>212</v>
      </c>
      <c r="D4666" s="189">
        <v>192.33</v>
      </c>
      <c r="E4666" s="189">
        <v>149.59</v>
      </c>
      <c r="F4666" s="189">
        <v>42.74</v>
      </c>
      <c r="G4666" s="188" t="s">
        <v>2987</v>
      </c>
      <c r="H4666" s="188"/>
      <c r="I4666" s="187" t="s">
        <v>2988</v>
      </c>
      <c r="J4666" s="191"/>
      <c r="K4666" s="191"/>
      <c r="L4666" s="191"/>
      <c r="M4666" s="191"/>
    </row>
    <row r="4667" spans="1:13" ht="76.5" x14ac:dyDescent="0.2">
      <c r="A4667" s="187" t="s">
        <v>2989</v>
      </c>
      <c r="B4667" s="187" t="s">
        <v>2990</v>
      </c>
      <c r="C4667" s="186" t="s">
        <v>212</v>
      </c>
      <c r="D4667" s="189">
        <v>5708.3</v>
      </c>
      <c r="E4667" s="189">
        <v>2226.39</v>
      </c>
      <c r="F4667" s="189">
        <v>3481.91</v>
      </c>
      <c r="G4667" s="188" t="s">
        <v>2991</v>
      </c>
      <c r="H4667" s="188"/>
      <c r="I4667" s="187" t="s">
        <v>2992</v>
      </c>
      <c r="J4667" s="191"/>
      <c r="K4667" s="191"/>
      <c r="L4667" s="191"/>
      <c r="M4667" s="191"/>
    </row>
    <row r="4668" spans="1:13" ht="25.5" x14ac:dyDescent="0.2">
      <c r="A4668" s="194" t="s">
        <v>2993</v>
      </c>
      <c r="B4668" s="194" t="s">
        <v>2994</v>
      </c>
      <c r="C4668" s="194"/>
      <c r="D4668" s="193"/>
      <c r="E4668" s="193"/>
      <c r="F4668" s="189"/>
      <c r="G4668" s="192"/>
      <c r="H4668" s="192"/>
      <c r="I4668" s="194" t="s">
        <v>2995</v>
      </c>
      <c r="J4668" s="191"/>
      <c r="K4668" s="191"/>
      <c r="L4668" s="191"/>
      <c r="M4668" s="191"/>
    </row>
    <row r="4669" spans="1:13" ht="51" x14ac:dyDescent="0.2">
      <c r="A4669" s="187" t="s">
        <v>2996</v>
      </c>
      <c r="B4669" s="187" t="s">
        <v>2997</v>
      </c>
      <c r="C4669" s="186" t="s">
        <v>212</v>
      </c>
      <c r="D4669" s="189">
        <v>459.01</v>
      </c>
      <c r="E4669" s="189">
        <v>0</v>
      </c>
      <c r="F4669" s="189">
        <v>459.01</v>
      </c>
      <c r="G4669" s="188" t="s">
        <v>2998</v>
      </c>
      <c r="H4669" s="188"/>
      <c r="I4669" s="187" t="s">
        <v>2999</v>
      </c>
      <c r="J4669" s="191"/>
      <c r="K4669" s="191"/>
      <c r="L4669" s="191"/>
      <c r="M4669" s="191"/>
    </row>
    <row r="4670" spans="1:13" ht="51" x14ac:dyDescent="0.2">
      <c r="A4670" s="187" t="s">
        <v>3000</v>
      </c>
      <c r="B4670" s="187" t="s">
        <v>3001</v>
      </c>
      <c r="C4670" s="186" t="s">
        <v>212</v>
      </c>
      <c r="D4670" s="189">
        <v>459.14</v>
      </c>
      <c r="E4670" s="189">
        <v>0</v>
      </c>
      <c r="F4670" s="189">
        <v>459.14</v>
      </c>
      <c r="G4670" s="188" t="s">
        <v>2998</v>
      </c>
      <c r="H4670" s="188"/>
      <c r="I4670" s="187" t="s">
        <v>3002</v>
      </c>
      <c r="J4670" s="191"/>
      <c r="K4670" s="191"/>
      <c r="L4670" s="191"/>
      <c r="M4670" s="191"/>
    </row>
    <row r="4671" spans="1:13" ht="51" x14ac:dyDescent="0.2">
      <c r="A4671" s="187" t="s">
        <v>3003</v>
      </c>
      <c r="B4671" s="187" t="s">
        <v>3004</v>
      </c>
      <c r="C4671" s="186" t="s">
        <v>212</v>
      </c>
      <c r="D4671" s="189">
        <v>459.14</v>
      </c>
      <c r="E4671" s="189">
        <v>0</v>
      </c>
      <c r="F4671" s="189">
        <v>459.14</v>
      </c>
      <c r="G4671" s="188" t="s">
        <v>2998</v>
      </c>
      <c r="H4671" s="188"/>
      <c r="I4671" s="187" t="s">
        <v>3005</v>
      </c>
      <c r="J4671" s="191"/>
      <c r="K4671" s="191"/>
      <c r="L4671" s="191"/>
      <c r="M4671" s="191"/>
    </row>
    <row r="4672" spans="1:13" ht="51" x14ac:dyDescent="0.2">
      <c r="A4672" s="187" t="s">
        <v>3006</v>
      </c>
      <c r="B4672" s="187" t="s">
        <v>3007</v>
      </c>
      <c r="C4672" s="186" t="s">
        <v>212</v>
      </c>
      <c r="D4672" s="189">
        <v>275.49</v>
      </c>
      <c r="E4672" s="189">
        <v>0</v>
      </c>
      <c r="F4672" s="189">
        <v>275.49</v>
      </c>
      <c r="G4672" s="188" t="s">
        <v>2998</v>
      </c>
      <c r="H4672" s="188"/>
      <c r="I4672" s="187" t="s">
        <v>3008</v>
      </c>
      <c r="J4672" s="191"/>
      <c r="K4672" s="191"/>
      <c r="L4672" s="191"/>
      <c r="M4672" s="191"/>
    </row>
    <row r="4673" spans="1:13" ht="51" x14ac:dyDescent="0.2">
      <c r="A4673" s="187" t="s">
        <v>3009</v>
      </c>
      <c r="B4673" s="187" t="s">
        <v>3010</v>
      </c>
      <c r="C4673" s="186" t="s">
        <v>212</v>
      </c>
      <c r="D4673" s="189">
        <v>298.44</v>
      </c>
      <c r="E4673" s="189">
        <v>0</v>
      </c>
      <c r="F4673" s="189">
        <v>298.44</v>
      </c>
      <c r="G4673" s="188" t="s">
        <v>2998</v>
      </c>
      <c r="H4673" s="188"/>
      <c r="I4673" s="187" t="s">
        <v>3011</v>
      </c>
      <c r="J4673" s="191"/>
      <c r="K4673" s="191"/>
      <c r="L4673" s="191"/>
      <c r="M4673" s="191"/>
    </row>
    <row r="4674" spans="1:13" ht="51" x14ac:dyDescent="0.2">
      <c r="A4674" s="187" t="s">
        <v>3012</v>
      </c>
      <c r="B4674" s="187" t="s">
        <v>3013</v>
      </c>
      <c r="C4674" s="186" t="s">
        <v>212</v>
      </c>
      <c r="D4674" s="189">
        <v>183.66</v>
      </c>
      <c r="E4674" s="189">
        <v>0</v>
      </c>
      <c r="F4674" s="189">
        <v>183.66</v>
      </c>
      <c r="G4674" s="188" t="s">
        <v>2998</v>
      </c>
      <c r="H4674" s="188"/>
      <c r="I4674" s="187" t="s">
        <v>3014</v>
      </c>
      <c r="J4674" s="191"/>
      <c r="K4674" s="191"/>
      <c r="L4674" s="191"/>
      <c r="M4674" s="191"/>
    </row>
    <row r="4675" spans="1:13" ht="51" x14ac:dyDescent="0.2">
      <c r="A4675" s="187" t="s">
        <v>3015</v>
      </c>
      <c r="B4675" s="187" t="s">
        <v>3016</v>
      </c>
      <c r="C4675" s="186" t="s">
        <v>212</v>
      </c>
      <c r="D4675" s="189">
        <v>183.66</v>
      </c>
      <c r="E4675" s="189">
        <v>0</v>
      </c>
      <c r="F4675" s="189">
        <v>183.66</v>
      </c>
      <c r="G4675" s="188" t="s">
        <v>2998</v>
      </c>
      <c r="H4675" s="188"/>
      <c r="I4675" s="187" t="s">
        <v>3017</v>
      </c>
      <c r="J4675" s="191"/>
      <c r="K4675" s="191"/>
      <c r="L4675" s="191"/>
      <c r="M4675" s="191"/>
    </row>
    <row r="4676" spans="1:13" ht="51" x14ac:dyDescent="0.2">
      <c r="A4676" s="187" t="s">
        <v>3018</v>
      </c>
      <c r="B4676" s="187" t="s">
        <v>3019</v>
      </c>
      <c r="C4676" s="186" t="s">
        <v>212</v>
      </c>
      <c r="D4676" s="189">
        <v>137.74</v>
      </c>
      <c r="E4676" s="189">
        <v>0</v>
      </c>
      <c r="F4676" s="189">
        <v>137.74</v>
      </c>
      <c r="G4676" s="188" t="s">
        <v>2998</v>
      </c>
      <c r="H4676" s="188"/>
      <c r="I4676" s="187" t="s">
        <v>3020</v>
      </c>
      <c r="J4676" s="191"/>
      <c r="K4676" s="191"/>
      <c r="L4676" s="191"/>
      <c r="M4676" s="191"/>
    </row>
    <row r="4677" spans="1:13" ht="51" x14ac:dyDescent="0.2">
      <c r="A4677" s="187" t="s">
        <v>3021</v>
      </c>
      <c r="B4677" s="187" t="s">
        <v>3022</v>
      </c>
      <c r="C4677" s="186" t="s">
        <v>212</v>
      </c>
      <c r="D4677" s="189">
        <v>275.47000000000003</v>
      </c>
      <c r="E4677" s="189">
        <v>0</v>
      </c>
      <c r="F4677" s="189">
        <v>275.47000000000003</v>
      </c>
      <c r="G4677" s="188" t="s">
        <v>2998</v>
      </c>
      <c r="H4677" s="188"/>
      <c r="I4677" s="187" t="s">
        <v>3023</v>
      </c>
      <c r="J4677" s="191"/>
      <c r="K4677" s="191"/>
      <c r="L4677" s="191"/>
      <c r="M4677" s="191"/>
    </row>
    <row r="4678" spans="1:13" ht="63.75" x14ac:dyDescent="0.2">
      <c r="A4678" s="187" t="s">
        <v>3024</v>
      </c>
      <c r="B4678" s="187" t="s">
        <v>3025</v>
      </c>
      <c r="C4678" s="186" t="s">
        <v>212</v>
      </c>
      <c r="D4678" s="189">
        <v>275.49</v>
      </c>
      <c r="E4678" s="189">
        <v>0</v>
      </c>
      <c r="F4678" s="189">
        <v>275.49</v>
      </c>
      <c r="G4678" s="188" t="s">
        <v>3026</v>
      </c>
      <c r="H4678" s="188"/>
      <c r="I4678" s="187" t="s">
        <v>3027</v>
      </c>
      <c r="J4678" s="191"/>
      <c r="K4678" s="191"/>
      <c r="L4678" s="191"/>
      <c r="M4678" s="191"/>
    </row>
    <row r="4679" spans="1:13" ht="51" x14ac:dyDescent="0.2">
      <c r="A4679" s="187" t="s">
        <v>3028</v>
      </c>
      <c r="B4679" s="187" t="s">
        <v>3029</v>
      </c>
      <c r="C4679" s="186" t="s">
        <v>212</v>
      </c>
      <c r="D4679" s="189">
        <v>275.49</v>
      </c>
      <c r="E4679" s="189">
        <v>0</v>
      </c>
      <c r="F4679" s="189">
        <v>275.49</v>
      </c>
      <c r="G4679" s="188" t="s">
        <v>2998</v>
      </c>
      <c r="H4679" s="188"/>
      <c r="I4679" s="187" t="s">
        <v>3030</v>
      </c>
      <c r="J4679" s="191"/>
      <c r="K4679" s="191"/>
      <c r="L4679" s="191"/>
      <c r="M4679" s="191"/>
    </row>
    <row r="4680" spans="1:13" ht="51" x14ac:dyDescent="0.2">
      <c r="A4680" s="187" t="s">
        <v>3031</v>
      </c>
      <c r="B4680" s="187" t="s">
        <v>3032</v>
      </c>
      <c r="C4680" s="186" t="s">
        <v>212</v>
      </c>
      <c r="D4680" s="189">
        <v>505.05</v>
      </c>
      <c r="E4680" s="189">
        <v>0</v>
      </c>
      <c r="F4680" s="189">
        <v>505.05</v>
      </c>
      <c r="G4680" s="188" t="s">
        <v>2998</v>
      </c>
      <c r="H4680" s="188"/>
      <c r="I4680" s="187" t="s">
        <v>3033</v>
      </c>
      <c r="J4680" s="191"/>
      <c r="K4680" s="191"/>
      <c r="L4680" s="191"/>
      <c r="M4680" s="191"/>
    </row>
    <row r="4681" spans="1:13" ht="63.75" x14ac:dyDescent="0.2">
      <c r="A4681" s="187" t="s">
        <v>3034</v>
      </c>
      <c r="B4681" s="187" t="s">
        <v>3035</v>
      </c>
      <c r="C4681" s="186" t="s">
        <v>212</v>
      </c>
      <c r="D4681" s="189">
        <v>183.66</v>
      </c>
      <c r="E4681" s="189">
        <v>0</v>
      </c>
      <c r="F4681" s="189">
        <v>183.66</v>
      </c>
      <c r="G4681" s="188" t="s">
        <v>3036</v>
      </c>
      <c r="H4681" s="188"/>
      <c r="I4681" s="187" t="s">
        <v>3037</v>
      </c>
      <c r="J4681" s="191"/>
      <c r="K4681" s="191"/>
      <c r="L4681" s="191"/>
      <c r="M4681" s="191"/>
    </row>
    <row r="4682" spans="1:13" ht="51" x14ac:dyDescent="0.2">
      <c r="A4682" s="187" t="s">
        <v>3038</v>
      </c>
      <c r="B4682" s="187" t="s">
        <v>3039</v>
      </c>
      <c r="C4682" s="186" t="s">
        <v>212</v>
      </c>
      <c r="D4682" s="189">
        <v>183.66</v>
      </c>
      <c r="E4682" s="189">
        <v>0</v>
      </c>
      <c r="F4682" s="189">
        <v>183.66</v>
      </c>
      <c r="G4682" s="188" t="s">
        <v>2998</v>
      </c>
      <c r="H4682" s="188"/>
      <c r="I4682" s="187" t="s">
        <v>3040</v>
      </c>
      <c r="J4682" s="191"/>
      <c r="K4682" s="191"/>
      <c r="L4682" s="191"/>
      <c r="M4682" s="191"/>
    </row>
    <row r="4683" spans="1:13" ht="51" x14ac:dyDescent="0.2">
      <c r="A4683" s="187" t="s">
        <v>3041</v>
      </c>
      <c r="B4683" s="187" t="s">
        <v>3042</v>
      </c>
      <c r="C4683" s="186" t="s">
        <v>212</v>
      </c>
      <c r="D4683" s="189">
        <v>73.849999999999994</v>
      </c>
      <c r="E4683" s="189">
        <v>0</v>
      </c>
      <c r="F4683" s="189">
        <v>73.849999999999994</v>
      </c>
      <c r="G4683" s="188" t="s">
        <v>2998</v>
      </c>
      <c r="H4683" s="188"/>
      <c r="I4683" s="187" t="s">
        <v>3043</v>
      </c>
      <c r="J4683" s="191"/>
      <c r="K4683" s="191"/>
      <c r="L4683" s="191"/>
      <c r="M4683" s="191"/>
    </row>
    <row r="4684" spans="1:13" ht="51" x14ac:dyDescent="0.2">
      <c r="A4684" s="187" t="s">
        <v>3044</v>
      </c>
      <c r="B4684" s="187" t="s">
        <v>3045</v>
      </c>
      <c r="C4684" s="186" t="s">
        <v>212</v>
      </c>
      <c r="D4684" s="189">
        <v>483.2</v>
      </c>
      <c r="E4684" s="189">
        <v>0</v>
      </c>
      <c r="F4684" s="189">
        <v>483.2</v>
      </c>
      <c r="G4684" s="188" t="s">
        <v>2998</v>
      </c>
      <c r="H4684" s="188"/>
      <c r="I4684" s="187" t="s">
        <v>3046</v>
      </c>
      <c r="J4684" s="191"/>
      <c r="K4684" s="191"/>
      <c r="L4684" s="191"/>
      <c r="M4684" s="191"/>
    </row>
    <row r="4685" spans="1:13" ht="51" x14ac:dyDescent="0.2">
      <c r="A4685" s="187" t="s">
        <v>3047</v>
      </c>
      <c r="B4685" s="187" t="s">
        <v>3048</v>
      </c>
      <c r="C4685" s="186" t="s">
        <v>212</v>
      </c>
      <c r="D4685" s="189">
        <v>483.2</v>
      </c>
      <c r="E4685" s="189">
        <v>0</v>
      </c>
      <c r="F4685" s="189">
        <v>483.2</v>
      </c>
      <c r="G4685" s="188" t="s">
        <v>2998</v>
      </c>
      <c r="H4685" s="188"/>
      <c r="I4685" s="187" t="s">
        <v>3049</v>
      </c>
      <c r="J4685" s="191"/>
      <c r="K4685" s="191"/>
      <c r="L4685" s="191"/>
      <c r="M4685" s="191"/>
    </row>
    <row r="4686" spans="1:13" ht="51" x14ac:dyDescent="0.2">
      <c r="A4686" s="187" t="s">
        <v>3050</v>
      </c>
      <c r="B4686" s="187" t="s">
        <v>3051</v>
      </c>
      <c r="C4686" s="186" t="s">
        <v>212</v>
      </c>
      <c r="D4686" s="189">
        <v>609.47</v>
      </c>
      <c r="E4686" s="189">
        <v>0</v>
      </c>
      <c r="F4686" s="189">
        <v>609.47</v>
      </c>
      <c r="G4686" s="188" t="s">
        <v>2998</v>
      </c>
      <c r="H4686" s="188"/>
      <c r="I4686" s="187" t="s">
        <v>3052</v>
      </c>
      <c r="J4686" s="191"/>
      <c r="K4686" s="191"/>
      <c r="L4686" s="191"/>
      <c r="M4686" s="191"/>
    </row>
    <row r="4687" spans="1:13" ht="63.75" x14ac:dyDescent="0.2">
      <c r="A4687" s="187" t="s">
        <v>3053</v>
      </c>
      <c r="B4687" s="187" t="s">
        <v>3054</v>
      </c>
      <c r="C4687" s="186" t="s">
        <v>212</v>
      </c>
      <c r="D4687" s="189">
        <v>613.79</v>
      </c>
      <c r="E4687" s="189">
        <v>0</v>
      </c>
      <c r="F4687" s="189">
        <v>613.79</v>
      </c>
      <c r="G4687" s="188" t="s">
        <v>2998</v>
      </c>
      <c r="H4687" s="188"/>
      <c r="I4687" s="187" t="s">
        <v>3055</v>
      </c>
      <c r="J4687" s="191"/>
      <c r="K4687" s="191"/>
      <c r="L4687" s="191"/>
      <c r="M4687" s="191"/>
    </row>
    <row r="4688" spans="1:13" ht="51" x14ac:dyDescent="0.2">
      <c r="A4688" s="187" t="s">
        <v>3056</v>
      </c>
      <c r="B4688" s="187" t="s">
        <v>3057</v>
      </c>
      <c r="C4688" s="186" t="s">
        <v>212</v>
      </c>
      <c r="D4688" s="189">
        <v>613.79</v>
      </c>
      <c r="E4688" s="189">
        <v>0</v>
      </c>
      <c r="F4688" s="189">
        <v>613.79</v>
      </c>
      <c r="G4688" s="188" t="s">
        <v>2998</v>
      </c>
      <c r="H4688" s="188"/>
      <c r="I4688" s="187" t="s">
        <v>3058</v>
      </c>
      <c r="J4688" s="191"/>
      <c r="K4688" s="191"/>
      <c r="L4688" s="191"/>
      <c r="M4688" s="191"/>
    </row>
    <row r="4689" spans="1:13" ht="51" x14ac:dyDescent="0.2">
      <c r="A4689" s="187" t="s">
        <v>3059</v>
      </c>
      <c r="B4689" s="187" t="s">
        <v>3060</v>
      </c>
      <c r="C4689" s="186" t="s">
        <v>212</v>
      </c>
      <c r="D4689" s="189">
        <v>740.06</v>
      </c>
      <c r="E4689" s="189">
        <v>0</v>
      </c>
      <c r="F4689" s="189">
        <v>740.06</v>
      </c>
      <c r="G4689" s="188" t="s">
        <v>2998</v>
      </c>
      <c r="H4689" s="188"/>
      <c r="I4689" s="187" t="s">
        <v>3061</v>
      </c>
      <c r="J4689" s="191"/>
      <c r="K4689" s="191"/>
      <c r="L4689" s="191"/>
      <c r="M4689" s="191"/>
    </row>
    <row r="4690" spans="1:13" ht="51" x14ac:dyDescent="0.2">
      <c r="A4690" s="187" t="s">
        <v>3062</v>
      </c>
      <c r="B4690" s="187" t="s">
        <v>3063</v>
      </c>
      <c r="C4690" s="186" t="s">
        <v>212</v>
      </c>
      <c r="D4690" s="189">
        <v>390.27</v>
      </c>
      <c r="E4690" s="189">
        <v>0</v>
      </c>
      <c r="F4690" s="189">
        <v>390.27</v>
      </c>
      <c r="G4690" s="188" t="s">
        <v>2998</v>
      </c>
      <c r="H4690" s="188"/>
      <c r="I4690" s="187" t="s">
        <v>3064</v>
      </c>
      <c r="J4690" s="191"/>
      <c r="K4690" s="191"/>
      <c r="L4690" s="191"/>
      <c r="M4690" s="191"/>
    </row>
    <row r="4691" spans="1:13" ht="51" x14ac:dyDescent="0.2">
      <c r="A4691" s="187" t="s">
        <v>3065</v>
      </c>
      <c r="B4691" s="187" t="s">
        <v>3066</v>
      </c>
      <c r="C4691" s="186" t="s">
        <v>212</v>
      </c>
      <c r="D4691" s="189">
        <v>186.57</v>
      </c>
      <c r="E4691" s="189">
        <v>0</v>
      </c>
      <c r="F4691" s="189">
        <v>186.57</v>
      </c>
      <c r="G4691" s="188" t="s">
        <v>2998</v>
      </c>
      <c r="H4691" s="188"/>
      <c r="I4691" s="187" t="s">
        <v>3067</v>
      </c>
      <c r="J4691" s="191"/>
      <c r="K4691" s="191"/>
      <c r="L4691" s="191"/>
      <c r="M4691" s="191"/>
    </row>
    <row r="4692" spans="1:13" ht="25.5" x14ac:dyDescent="0.2">
      <c r="A4692" s="194" t="s">
        <v>3068</v>
      </c>
      <c r="B4692" s="194" t="s">
        <v>3069</v>
      </c>
      <c r="C4692" s="194"/>
      <c r="D4692" s="193"/>
      <c r="E4692" s="193"/>
      <c r="F4692" s="189"/>
      <c r="G4692" s="192"/>
      <c r="H4692" s="192"/>
      <c r="I4692" s="194" t="s">
        <v>3070</v>
      </c>
      <c r="J4692" s="191"/>
      <c r="K4692" s="191"/>
      <c r="L4692" s="191"/>
      <c r="M4692" s="191"/>
    </row>
    <row r="4693" spans="1:13" ht="51" x14ac:dyDescent="0.2">
      <c r="A4693" s="187" t="s">
        <v>3071</v>
      </c>
      <c r="B4693" s="187" t="s">
        <v>3072</v>
      </c>
      <c r="C4693" s="186" t="s">
        <v>212</v>
      </c>
      <c r="D4693" s="189">
        <v>49.23</v>
      </c>
      <c r="E4693" s="189">
        <v>27.31</v>
      </c>
      <c r="F4693" s="189">
        <v>21.92</v>
      </c>
      <c r="G4693" s="188" t="s">
        <v>3073</v>
      </c>
      <c r="H4693" s="188"/>
      <c r="I4693" s="187" t="s">
        <v>3074</v>
      </c>
      <c r="J4693" s="191"/>
      <c r="K4693" s="191"/>
      <c r="L4693" s="191"/>
      <c r="M4693" s="191"/>
    </row>
    <row r="4694" spans="1:13" ht="51" x14ac:dyDescent="0.2">
      <c r="A4694" s="187" t="s">
        <v>3075</v>
      </c>
      <c r="B4694" s="187" t="s">
        <v>3076</v>
      </c>
      <c r="C4694" s="186" t="s">
        <v>212</v>
      </c>
      <c r="D4694" s="189">
        <v>229.66</v>
      </c>
      <c r="E4694" s="189">
        <v>217.12</v>
      </c>
      <c r="F4694" s="189">
        <v>12.54</v>
      </c>
      <c r="G4694" s="188" t="s">
        <v>3077</v>
      </c>
      <c r="H4694" s="188"/>
      <c r="I4694" s="187" t="s">
        <v>3078</v>
      </c>
      <c r="J4694" s="191"/>
      <c r="K4694" s="191"/>
      <c r="L4694" s="191"/>
      <c r="M4694" s="191"/>
    </row>
    <row r="4695" spans="1:13" ht="51" x14ac:dyDescent="0.2">
      <c r="A4695" s="187" t="s">
        <v>3079</v>
      </c>
      <c r="B4695" s="187" t="s">
        <v>3080</v>
      </c>
      <c r="C4695" s="186" t="s">
        <v>212</v>
      </c>
      <c r="D4695" s="189">
        <v>106.11</v>
      </c>
      <c r="E4695" s="189">
        <v>73.25</v>
      </c>
      <c r="F4695" s="189">
        <v>32.86</v>
      </c>
      <c r="G4695" s="188" t="s">
        <v>3077</v>
      </c>
      <c r="H4695" s="188"/>
      <c r="I4695" s="187" t="s">
        <v>3081</v>
      </c>
      <c r="J4695" s="191"/>
      <c r="K4695" s="191"/>
      <c r="L4695" s="191"/>
      <c r="M4695" s="191"/>
    </row>
    <row r="4696" spans="1:13" ht="51" x14ac:dyDescent="0.2">
      <c r="A4696" s="187" t="s">
        <v>3082</v>
      </c>
      <c r="B4696" s="187" t="s">
        <v>3083</v>
      </c>
      <c r="C4696" s="186" t="s">
        <v>212</v>
      </c>
      <c r="D4696" s="189">
        <v>254.52</v>
      </c>
      <c r="E4696" s="189">
        <v>180.3</v>
      </c>
      <c r="F4696" s="189">
        <v>74.22</v>
      </c>
      <c r="G4696" s="188" t="s">
        <v>3077</v>
      </c>
      <c r="H4696" s="188"/>
      <c r="I4696" s="187" t="s">
        <v>3084</v>
      </c>
      <c r="J4696" s="191"/>
      <c r="K4696" s="191"/>
      <c r="L4696" s="191"/>
      <c r="M4696" s="191"/>
    </row>
    <row r="4697" spans="1:13" ht="51" x14ac:dyDescent="0.2">
      <c r="A4697" s="187" t="s">
        <v>3085</v>
      </c>
      <c r="B4697" s="187" t="s">
        <v>3086</v>
      </c>
      <c r="C4697" s="186" t="s">
        <v>212</v>
      </c>
      <c r="D4697" s="189">
        <v>345.93</v>
      </c>
      <c r="E4697" s="189">
        <v>270.45999999999998</v>
      </c>
      <c r="F4697" s="189">
        <v>75.47</v>
      </c>
      <c r="G4697" s="188" t="s">
        <v>3077</v>
      </c>
      <c r="H4697" s="188"/>
      <c r="I4697" s="187" t="s">
        <v>3087</v>
      </c>
      <c r="J4697" s="191"/>
      <c r="K4697" s="191"/>
      <c r="L4697" s="191"/>
      <c r="M4697" s="191"/>
    </row>
    <row r="4698" spans="1:13" ht="51" x14ac:dyDescent="0.2">
      <c r="A4698" s="187" t="s">
        <v>3088</v>
      </c>
      <c r="B4698" s="187" t="s">
        <v>3089</v>
      </c>
      <c r="C4698" s="186" t="s">
        <v>212</v>
      </c>
      <c r="D4698" s="189">
        <v>350.69</v>
      </c>
      <c r="E4698" s="189">
        <v>276.47000000000003</v>
      </c>
      <c r="F4698" s="189">
        <v>74.22</v>
      </c>
      <c r="G4698" s="188" t="s">
        <v>3077</v>
      </c>
      <c r="H4698" s="188"/>
      <c r="I4698" s="187" t="s">
        <v>3090</v>
      </c>
      <c r="J4698" s="191"/>
      <c r="K4698" s="191"/>
      <c r="L4698" s="191"/>
      <c r="M4698" s="191"/>
    </row>
    <row r="4699" spans="1:13" ht="51" x14ac:dyDescent="0.2">
      <c r="A4699" s="187" t="s">
        <v>3091</v>
      </c>
      <c r="B4699" s="187" t="s">
        <v>3092</v>
      </c>
      <c r="C4699" s="186" t="s">
        <v>212</v>
      </c>
      <c r="D4699" s="189">
        <v>27.95</v>
      </c>
      <c r="E4699" s="189">
        <v>27.05</v>
      </c>
      <c r="F4699" s="189">
        <v>0.9</v>
      </c>
      <c r="G4699" s="188" t="s">
        <v>3077</v>
      </c>
      <c r="H4699" s="188"/>
      <c r="I4699" s="187" t="s">
        <v>3093</v>
      </c>
      <c r="J4699" s="191"/>
      <c r="K4699" s="191"/>
      <c r="L4699" s="191"/>
      <c r="M4699" s="191"/>
    </row>
    <row r="4700" spans="1:13" ht="51" x14ac:dyDescent="0.2">
      <c r="A4700" s="187" t="s">
        <v>3094</v>
      </c>
      <c r="B4700" s="187" t="s">
        <v>3095</v>
      </c>
      <c r="C4700" s="186" t="s">
        <v>212</v>
      </c>
      <c r="D4700" s="189">
        <v>39.97</v>
      </c>
      <c r="E4700" s="189">
        <v>39.07</v>
      </c>
      <c r="F4700" s="189">
        <v>0.9</v>
      </c>
      <c r="G4700" s="188" t="s">
        <v>3077</v>
      </c>
      <c r="H4700" s="188"/>
      <c r="I4700" s="187" t="s">
        <v>3096</v>
      </c>
      <c r="J4700" s="191"/>
      <c r="K4700" s="191"/>
      <c r="L4700" s="191"/>
      <c r="M4700" s="191"/>
    </row>
    <row r="4701" spans="1:13" ht="51" x14ac:dyDescent="0.2">
      <c r="A4701" s="187" t="s">
        <v>3097</v>
      </c>
      <c r="B4701" s="187" t="s">
        <v>3098</v>
      </c>
      <c r="C4701" s="186" t="s">
        <v>212</v>
      </c>
      <c r="D4701" s="189">
        <v>121.1</v>
      </c>
      <c r="E4701" s="189">
        <v>120.2</v>
      </c>
      <c r="F4701" s="189">
        <v>0.9</v>
      </c>
      <c r="G4701" s="188" t="s">
        <v>3077</v>
      </c>
      <c r="H4701" s="188"/>
      <c r="I4701" s="187" t="s">
        <v>3099</v>
      </c>
      <c r="J4701" s="191"/>
      <c r="K4701" s="191"/>
      <c r="L4701" s="191"/>
      <c r="M4701" s="191"/>
    </row>
    <row r="4702" spans="1:13" ht="51" x14ac:dyDescent="0.2">
      <c r="A4702" s="187" t="s">
        <v>3100</v>
      </c>
      <c r="B4702" s="187" t="s">
        <v>3101</v>
      </c>
      <c r="C4702" s="186" t="s">
        <v>212</v>
      </c>
      <c r="D4702" s="189">
        <v>160.77000000000001</v>
      </c>
      <c r="E4702" s="189">
        <v>159.27000000000001</v>
      </c>
      <c r="F4702" s="189">
        <v>1.5</v>
      </c>
      <c r="G4702" s="188" t="s">
        <v>3077</v>
      </c>
      <c r="H4702" s="188"/>
      <c r="I4702" s="187" t="s">
        <v>3102</v>
      </c>
      <c r="J4702" s="191"/>
      <c r="K4702" s="191"/>
      <c r="L4702" s="191"/>
      <c r="M4702" s="191"/>
    </row>
    <row r="4703" spans="1:13" ht="51" x14ac:dyDescent="0.2">
      <c r="A4703" s="187" t="s">
        <v>3103</v>
      </c>
      <c r="B4703" s="187" t="s">
        <v>3104</v>
      </c>
      <c r="C4703" s="186" t="s">
        <v>212</v>
      </c>
      <c r="D4703" s="189">
        <v>223.87</v>
      </c>
      <c r="E4703" s="189">
        <v>222.37</v>
      </c>
      <c r="F4703" s="189">
        <v>1.5</v>
      </c>
      <c r="G4703" s="188" t="s">
        <v>3077</v>
      </c>
      <c r="H4703" s="188"/>
      <c r="I4703" s="187" t="s">
        <v>3105</v>
      </c>
      <c r="J4703" s="191"/>
      <c r="K4703" s="191"/>
      <c r="L4703" s="191"/>
      <c r="M4703" s="191"/>
    </row>
    <row r="4704" spans="1:13" ht="51" x14ac:dyDescent="0.2">
      <c r="A4704" s="187" t="s">
        <v>3106</v>
      </c>
      <c r="B4704" s="187" t="s">
        <v>3107</v>
      </c>
      <c r="C4704" s="186" t="s">
        <v>212</v>
      </c>
      <c r="D4704" s="189">
        <v>121.7</v>
      </c>
      <c r="E4704" s="189">
        <v>120.2</v>
      </c>
      <c r="F4704" s="189">
        <v>1.5</v>
      </c>
      <c r="G4704" s="188" t="s">
        <v>3077</v>
      </c>
      <c r="H4704" s="188"/>
      <c r="I4704" s="187" t="s">
        <v>3108</v>
      </c>
      <c r="J4704" s="191"/>
      <c r="K4704" s="191"/>
      <c r="L4704" s="191"/>
      <c r="M4704" s="191"/>
    </row>
    <row r="4705" spans="1:13" ht="51" x14ac:dyDescent="0.2">
      <c r="A4705" s="187" t="s">
        <v>3109</v>
      </c>
      <c r="B4705" s="187" t="s">
        <v>3110</v>
      </c>
      <c r="C4705" s="186" t="s">
        <v>212</v>
      </c>
      <c r="D4705" s="189">
        <v>223.87</v>
      </c>
      <c r="E4705" s="189">
        <v>222.37</v>
      </c>
      <c r="F4705" s="189">
        <v>1.5</v>
      </c>
      <c r="G4705" s="188" t="s">
        <v>3077</v>
      </c>
      <c r="H4705" s="188"/>
      <c r="I4705" s="187" t="s">
        <v>3111</v>
      </c>
      <c r="J4705" s="191"/>
      <c r="K4705" s="191"/>
      <c r="L4705" s="191"/>
      <c r="M4705" s="191"/>
    </row>
    <row r="4706" spans="1:13" ht="51" x14ac:dyDescent="0.2">
      <c r="A4706" s="187" t="s">
        <v>3112</v>
      </c>
      <c r="B4706" s="187" t="s">
        <v>3113</v>
      </c>
      <c r="C4706" s="186" t="s">
        <v>212</v>
      </c>
      <c r="D4706" s="189">
        <v>7.88</v>
      </c>
      <c r="E4706" s="189">
        <v>7.25</v>
      </c>
      <c r="F4706" s="189">
        <v>0.63</v>
      </c>
      <c r="G4706" s="188" t="s">
        <v>3077</v>
      </c>
      <c r="H4706" s="188"/>
      <c r="I4706" s="187" t="s">
        <v>3114</v>
      </c>
      <c r="J4706" s="191"/>
      <c r="K4706" s="191"/>
      <c r="L4706" s="191"/>
      <c r="M4706" s="191"/>
    </row>
    <row r="4707" spans="1:13" ht="51" x14ac:dyDescent="0.2">
      <c r="A4707" s="187" t="s">
        <v>3115</v>
      </c>
      <c r="B4707" s="187" t="s">
        <v>3116</v>
      </c>
      <c r="C4707" s="186" t="s">
        <v>212</v>
      </c>
      <c r="D4707" s="189">
        <v>194.72</v>
      </c>
      <c r="E4707" s="189">
        <v>180.3</v>
      </c>
      <c r="F4707" s="189">
        <v>14.42</v>
      </c>
      <c r="G4707" s="188" t="s">
        <v>3117</v>
      </c>
      <c r="H4707" s="188"/>
      <c r="I4707" s="187" t="s">
        <v>3118</v>
      </c>
      <c r="J4707" s="191"/>
      <c r="K4707" s="191"/>
      <c r="L4707" s="191"/>
      <c r="M4707" s="191"/>
    </row>
    <row r="4708" spans="1:13" ht="51" x14ac:dyDescent="0.2">
      <c r="A4708" s="187" t="s">
        <v>3119</v>
      </c>
      <c r="B4708" s="187" t="s">
        <v>3120</v>
      </c>
      <c r="C4708" s="186" t="s">
        <v>212</v>
      </c>
      <c r="D4708" s="189">
        <v>359.41</v>
      </c>
      <c r="E4708" s="189">
        <v>330.56</v>
      </c>
      <c r="F4708" s="189">
        <v>28.85</v>
      </c>
      <c r="G4708" s="188" t="s">
        <v>3117</v>
      </c>
      <c r="H4708" s="188"/>
      <c r="I4708" s="187" t="s">
        <v>3121</v>
      </c>
      <c r="J4708" s="191"/>
      <c r="K4708" s="191"/>
      <c r="L4708" s="191"/>
      <c r="M4708" s="191"/>
    </row>
    <row r="4709" spans="1:13" ht="38.25" x14ac:dyDescent="0.2">
      <c r="A4709" s="187" t="s">
        <v>3122</v>
      </c>
      <c r="B4709" s="187" t="s">
        <v>3123</v>
      </c>
      <c r="C4709" s="186" t="s">
        <v>212</v>
      </c>
      <c r="D4709" s="189">
        <v>15.03</v>
      </c>
      <c r="E4709" s="189">
        <v>9.02</v>
      </c>
      <c r="F4709" s="189">
        <v>6.01</v>
      </c>
      <c r="G4709" s="188" t="s">
        <v>3124</v>
      </c>
      <c r="H4709" s="188"/>
      <c r="I4709" s="187" t="s">
        <v>3125</v>
      </c>
      <c r="J4709" s="191"/>
      <c r="K4709" s="191"/>
      <c r="L4709" s="191"/>
      <c r="M4709" s="191"/>
    </row>
    <row r="4710" spans="1:13" ht="38.25" x14ac:dyDescent="0.2">
      <c r="A4710" s="187" t="s">
        <v>3126</v>
      </c>
      <c r="B4710" s="187" t="s">
        <v>3127</v>
      </c>
      <c r="C4710" s="186" t="s">
        <v>212</v>
      </c>
      <c r="D4710" s="189">
        <v>22.84</v>
      </c>
      <c r="E4710" s="189">
        <v>13.82</v>
      </c>
      <c r="F4710" s="189">
        <v>9.02</v>
      </c>
      <c r="G4710" s="188" t="s">
        <v>3124</v>
      </c>
      <c r="H4710" s="188"/>
      <c r="I4710" s="187" t="s">
        <v>3128</v>
      </c>
      <c r="J4710" s="191"/>
      <c r="K4710" s="191"/>
      <c r="L4710" s="191"/>
      <c r="M4710" s="191"/>
    </row>
    <row r="4711" spans="1:13" ht="38.25" x14ac:dyDescent="0.2">
      <c r="A4711" s="187" t="s">
        <v>3129</v>
      </c>
      <c r="B4711" s="187" t="s">
        <v>3130</v>
      </c>
      <c r="C4711" s="186" t="s">
        <v>212</v>
      </c>
      <c r="D4711" s="189">
        <v>50.48</v>
      </c>
      <c r="E4711" s="189">
        <v>30.29</v>
      </c>
      <c r="F4711" s="189">
        <v>20.190000000000001</v>
      </c>
      <c r="G4711" s="188" t="s">
        <v>3124</v>
      </c>
      <c r="H4711" s="188"/>
      <c r="I4711" s="187" t="s">
        <v>3131</v>
      </c>
      <c r="J4711" s="191"/>
      <c r="K4711" s="191"/>
      <c r="L4711" s="191"/>
      <c r="M4711" s="191"/>
    </row>
    <row r="4712" spans="1:13" ht="51" x14ac:dyDescent="0.2">
      <c r="A4712" s="187" t="s">
        <v>3132</v>
      </c>
      <c r="B4712" s="187" t="s">
        <v>3133</v>
      </c>
      <c r="C4712" s="186" t="s">
        <v>212</v>
      </c>
      <c r="D4712" s="189">
        <v>12.62</v>
      </c>
      <c r="E4712" s="189">
        <v>7.57</v>
      </c>
      <c r="F4712" s="189">
        <v>5.05</v>
      </c>
      <c r="G4712" s="188" t="s">
        <v>3134</v>
      </c>
      <c r="H4712" s="188"/>
      <c r="I4712" s="187" t="s">
        <v>3135</v>
      </c>
      <c r="J4712" s="191"/>
      <c r="K4712" s="191"/>
      <c r="L4712" s="191"/>
      <c r="M4712" s="191"/>
    </row>
    <row r="4713" spans="1:13" ht="51" x14ac:dyDescent="0.2">
      <c r="A4713" s="187" t="s">
        <v>3136</v>
      </c>
      <c r="B4713" s="187" t="s">
        <v>3137</v>
      </c>
      <c r="C4713" s="186" t="s">
        <v>212</v>
      </c>
      <c r="D4713" s="189">
        <v>897.54</v>
      </c>
      <c r="E4713" s="189">
        <v>502.42</v>
      </c>
      <c r="F4713" s="189">
        <v>395.12</v>
      </c>
      <c r="G4713" s="188" t="s">
        <v>3138</v>
      </c>
      <c r="H4713" s="188"/>
      <c r="I4713" s="187" t="s">
        <v>3139</v>
      </c>
      <c r="J4713" s="191"/>
      <c r="K4713" s="191"/>
      <c r="L4713" s="191"/>
      <c r="M4713" s="191"/>
    </row>
    <row r="4714" spans="1:13" ht="51" x14ac:dyDescent="0.2">
      <c r="A4714" s="187" t="s">
        <v>3140</v>
      </c>
      <c r="B4714" s="187" t="s">
        <v>3141</v>
      </c>
      <c r="C4714" s="186" t="s">
        <v>212</v>
      </c>
      <c r="D4714" s="189">
        <v>172.92</v>
      </c>
      <c r="E4714" s="189">
        <v>99.62</v>
      </c>
      <c r="F4714" s="189">
        <v>73.3</v>
      </c>
      <c r="G4714" s="188" t="s">
        <v>3138</v>
      </c>
      <c r="H4714" s="188"/>
      <c r="I4714" s="187" t="s">
        <v>3142</v>
      </c>
      <c r="J4714" s="191"/>
      <c r="K4714" s="191"/>
      <c r="L4714" s="191"/>
      <c r="M4714" s="191"/>
    </row>
    <row r="4715" spans="1:13" ht="38.25" x14ac:dyDescent="0.2">
      <c r="A4715" s="187" t="s">
        <v>3143</v>
      </c>
      <c r="B4715" s="187" t="s">
        <v>3144</v>
      </c>
      <c r="C4715" s="186" t="s">
        <v>212</v>
      </c>
      <c r="D4715" s="189">
        <v>127.61</v>
      </c>
      <c r="E4715" s="189">
        <v>101.31</v>
      </c>
      <c r="F4715" s="189">
        <v>26.3</v>
      </c>
      <c r="G4715" s="188" t="s">
        <v>3124</v>
      </c>
      <c r="H4715" s="188"/>
      <c r="I4715" s="187" t="s">
        <v>3145</v>
      </c>
      <c r="J4715" s="191"/>
      <c r="K4715" s="191"/>
      <c r="L4715" s="191"/>
      <c r="M4715" s="191"/>
    </row>
    <row r="4716" spans="1:13" ht="51" x14ac:dyDescent="0.2">
      <c r="A4716" s="187" t="s">
        <v>3146</v>
      </c>
      <c r="B4716" s="187" t="s">
        <v>3147</v>
      </c>
      <c r="C4716" s="186" t="s">
        <v>212</v>
      </c>
      <c r="D4716" s="189">
        <v>2197</v>
      </c>
      <c r="E4716" s="189">
        <v>1924.82</v>
      </c>
      <c r="F4716" s="189">
        <v>272.18</v>
      </c>
      <c r="G4716" s="188" t="s">
        <v>3138</v>
      </c>
      <c r="H4716" s="188"/>
      <c r="I4716" s="187" t="s">
        <v>3148</v>
      </c>
      <c r="J4716" s="191"/>
      <c r="K4716" s="191"/>
      <c r="L4716" s="191"/>
      <c r="M4716" s="191"/>
    </row>
    <row r="4717" spans="1:13" ht="51" x14ac:dyDescent="0.2">
      <c r="A4717" s="187" t="s">
        <v>3149</v>
      </c>
      <c r="B4717" s="187" t="s">
        <v>3150</v>
      </c>
      <c r="C4717" s="186" t="s">
        <v>212</v>
      </c>
      <c r="D4717" s="189">
        <v>173.27</v>
      </c>
      <c r="E4717" s="189">
        <v>128.43</v>
      </c>
      <c r="F4717" s="189">
        <v>44.84</v>
      </c>
      <c r="G4717" s="188" t="s">
        <v>3138</v>
      </c>
      <c r="H4717" s="188"/>
      <c r="I4717" s="187" t="s">
        <v>3151</v>
      </c>
      <c r="J4717" s="191"/>
      <c r="K4717" s="191"/>
      <c r="L4717" s="191"/>
      <c r="M4717" s="191"/>
    </row>
    <row r="4718" spans="1:13" ht="38.25" x14ac:dyDescent="0.2">
      <c r="A4718" s="187" t="s">
        <v>3152</v>
      </c>
      <c r="B4718" s="187" t="s">
        <v>3153</v>
      </c>
      <c r="C4718" s="186" t="s">
        <v>212</v>
      </c>
      <c r="D4718" s="189">
        <v>172.85</v>
      </c>
      <c r="E4718" s="189">
        <v>151.05000000000001</v>
      </c>
      <c r="F4718" s="189">
        <v>21.8</v>
      </c>
      <c r="G4718" s="188" t="s">
        <v>3124</v>
      </c>
      <c r="H4718" s="188"/>
      <c r="I4718" s="187" t="s">
        <v>3154</v>
      </c>
      <c r="J4718" s="191"/>
      <c r="K4718" s="191"/>
      <c r="L4718" s="191"/>
      <c r="M4718" s="191"/>
    </row>
    <row r="4719" spans="1:13" ht="51" x14ac:dyDescent="0.2">
      <c r="A4719" s="187" t="s">
        <v>3155</v>
      </c>
      <c r="B4719" s="187" t="s">
        <v>3156</v>
      </c>
      <c r="C4719" s="186" t="s">
        <v>212</v>
      </c>
      <c r="D4719" s="189">
        <v>262.2</v>
      </c>
      <c r="E4719" s="189">
        <v>240.4</v>
      </c>
      <c r="F4719" s="189">
        <v>21.8</v>
      </c>
      <c r="G4719" s="188" t="s">
        <v>3124</v>
      </c>
      <c r="H4719" s="188"/>
      <c r="I4719" s="187" t="s">
        <v>3157</v>
      </c>
      <c r="J4719" s="191"/>
      <c r="K4719" s="191"/>
      <c r="L4719" s="191"/>
      <c r="M4719" s="191"/>
    </row>
    <row r="4720" spans="1:13" ht="38.25" x14ac:dyDescent="0.2">
      <c r="A4720" s="187" t="s">
        <v>3158</v>
      </c>
      <c r="B4720" s="187" t="s">
        <v>3159</v>
      </c>
      <c r="C4720" s="186" t="s">
        <v>212</v>
      </c>
      <c r="D4720" s="189">
        <v>38.47</v>
      </c>
      <c r="E4720" s="189">
        <v>0</v>
      </c>
      <c r="F4720" s="189">
        <v>38.47</v>
      </c>
      <c r="G4720" s="188" t="s">
        <v>3160</v>
      </c>
      <c r="H4720" s="188"/>
      <c r="I4720" s="187" t="s">
        <v>3161</v>
      </c>
      <c r="J4720" s="191"/>
      <c r="K4720" s="191"/>
      <c r="L4720" s="191"/>
      <c r="M4720" s="191"/>
    </row>
    <row r="4721" spans="1:13" ht="38.25" x14ac:dyDescent="0.2">
      <c r="A4721" s="187" t="s">
        <v>3162</v>
      </c>
      <c r="B4721" s="187" t="s">
        <v>3163</v>
      </c>
      <c r="C4721" s="186" t="s">
        <v>212</v>
      </c>
      <c r="D4721" s="189">
        <v>218.65</v>
      </c>
      <c r="E4721" s="189">
        <v>0</v>
      </c>
      <c r="F4721" s="189">
        <v>218.65</v>
      </c>
      <c r="G4721" s="188" t="s">
        <v>3160</v>
      </c>
      <c r="H4721" s="188"/>
      <c r="I4721" s="187" t="s">
        <v>3164</v>
      </c>
      <c r="J4721" s="191"/>
      <c r="K4721" s="191"/>
      <c r="L4721" s="191"/>
      <c r="M4721" s="191"/>
    </row>
    <row r="4722" spans="1:13" ht="38.25" x14ac:dyDescent="0.2">
      <c r="A4722" s="187" t="s">
        <v>3165</v>
      </c>
      <c r="B4722" s="187" t="s">
        <v>3166</v>
      </c>
      <c r="C4722" s="186" t="s">
        <v>212</v>
      </c>
      <c r="D4722" s="189">
        <v>316.05</v>
      </c>
      <c r="E4722" s="189">
        <v>248.15</v>
      </c>
      <c r="F4722" s="189">
        <v>67.900000000000006</v>
      </c>
      <c r="G4722" s="188" t="s">
        <v>3124</v>
      </c>
      <c r="H4722" s="188"/>
      <c r="I4722" s="187" t="s">
        <v>3167</v>
      </c>
      <c r="J4722" s="191"/>
      <c r="K4722" s="191"/>
      <c r="L4722" s="191"/>
      <c r="M4722" s="191"/>
    </row>
    <row r="4723" spans="1:13" ht="38.25" x14ac:dyDescent="0.2">
      <c r="A4723" s="187" t="s">
        <v>3168</v>
      </c>
      <c r="B4723" s="187" t="s">
        <v>3169</v>
      </c>
      <c r="C4723" s="186" t="s">
        <v>212</v>
      </c>
      <c r="D4723" s="189">
        <v>445.28</v>
      </c>
      <c r="E4723" s="189">
        <v>350.55</v>
      </c>
      <c r="F4723" s="189">
        <v>94.73</v>
      </c>
      <c r="G4723" s="188" t="s">
        <v>3124</v>
      </c>
      <c r="H4723" s="188"/>
      <c r="I4723" s="187" t="s">
        <v>3170</v>
      </c>
      <c r="J4723" s="191"/>
      <c r="K4723" s="191"/>
      <c r="L4723" s="191"/>
      <c r="M4723" s="191"/>
    </row>
    <row r="4724" spans="1:13" ht="51" x14ac:dyDescent="0.2">
      <c r="A4724" s="187" t="s">
        <v>3171</v>
      </c>
      <c r="B4724" s="187" t="s">
        <v>3172</v>
      </c>
      <c r="C4724" s="186" t="s">
        <v>212</v>
      </c>
      <c r="D4724" s="189">
        <v>178.38</v>
      </c>
      <c r="E4724" s="189">
        <v>136.41999999999999</v>
      </c>
      <c r="F4724" s="189">
        <v>41.96</v>
      </c>
      <c r="G4724" s="188" t="s">
        <v>3173</v>
      </c>
      <c r="H4724" s="188"/>
      <c r="I4724" s="187" t="s">
        <v>3174</v>
      </c>
      <c r="J4724" s="191"/>
      <c r="K4724" s="191"/>
      <c r="L4724" s="191"/>
      <c r="M4724" s="191"/>
    </row>
    <row r="4725" spans="1:13" ht="51" x14ac:dyDescent="0.2">
      <c r="A4725" s="187" t="s">
        <v>3175</v>
      </c>
      <c r="B4725" s="187" t="s">
        <v>3176</v>
      </c>
      <c r="C4725" s="186" t="s">
        <v>212</v>
      </c>
      <c r="D4725" s="189">
        <v>144.24</v>
      </c>
      <c r="E4725" s="189">
        <v>120.2</v>
      </c>
      <c r="F4725" s="189">
        <v>24.04</v>
      </c>
      <c r="G4725" s="188" t="s">
        <v>3173</v>
      </c>
      <c r="H4725" s="188"/>
      <c r="I4725" s="187" t="s">
        <v>3177</v>
      </c>
      <c r="J4725" s="191"/>
      <c r="K4725" s="191"/>
      <c r="L4725" s="191"/>
      <c r="M4725" s="191"/>
    </row>
    <row r="4726" spans="1:13" ht="51" x14ac:dyDescent="0.2">
      <c r="A4726" s="187" t="s">
        <v>3178</v>
      </c>
      <c r="B4726" s="187" t="s">
        <v>3179</v>
      </c>
      <c r="C4726" s="186" t="s">
        <v>212</v>
      </c>
      <c r="D4726" s="189">
        <v>39.96</v>
      </c>
      <c r="E4726" s="189">
        <v>23.91</v>
      </c>
      <c r="F4726" s="189">
        <v>16.05</v>
      </c>
      <c r="G4726" s="188" t="s">
        <v>3173</v>
      </c>
      <c r="H4726" s="188"/>
      <c r="I4726" s="187" t="s">
        <v>3180</v>
      </c>
      <c r="J4726" s="191"/>
      <c r="K4726" s="191"/>
      <c r="L4726" s="191"/>
      <c r="M4726" s="191"/>
    </row>
    <row r="4727" spans="1:13" ht="51" x14ac:dyDescent="0.2">
      <c r="A4727" s="187" t="s">
        <v>3181</v>
      </c>
      <c r="B4727" s="187" t="s">
        <v>3182</v>
      </c>
      <c r="C4727" s="186" t="s">
        <v>212</v>
      </c>
      <c r="D4727" s="189">
        <v>128.58000000000001</v>
      </c>
      <c r="E4727" s="189">
        <v>88.1</v>
      </c>
      <c r="F4727" s="189">
        <v>40.479999999999997</v>
      </c>
      <c r="G4727" s="188" t="s">
        <v>3173</v>
      </c>
      <c r="H4727" s="188"/>
      <c r="I4727" s="187" t="s">
        <v>3183</v>
      </c>
      <c r="J4727" s="191"/>
      <c r="K4727" s="191"/>
      <c r="L4727" s="191"/>
      <c r="M4727" s="191"/>
    </row>
    <row r="4728" spans="1:13" ht="63.75" x14ac:dyDescent="0.2">
      <c r="A4728" s="187" t="s">
        <v>3184</v>
      </c>
      <c r="B4728" s="187" t="s">
        <v>3185</v>
      </c>
      <c r="C4728" s="186" t="s">
        <v>212</v>
      </c>
      <c r="D4728" s="189">
        <v>28.57</v>
      </c>
      <c r="E4728" s="189">
        <v>16.64</v>
      </c>
      <c r="F4728" s="189">
        <v>11.93</v>
      </c>
      <c r="G4728" s="188" t="s">
        <v>3186</v>
      </c>
      <c r="H4728" s="188"/>
      <c r="I4728" s="187" t="s">
        <v>3187</v>
      </c>
      <c r="J4728" s="191"/>
      <c r="K4728" s="191"/>
      <c r="L4728" s="191"/>
      <c r="M4728" s="191"/>
    </row>
    <row r="4729" spans="1:13" ht="51" x14ac:dyDescent="0.2">
      <c r="A4729" s="187" t="s">
        <v>3188</v>
      </c>
      <c r="B4729" s="187" t="s">
        <v>3189</v>
      </c>
      <c r="C4729" s="186" t="s">
        <v>212</v>
      </c>
      <c r="D4729" s="189">
        <v>141.24</v>
      </c>
      <c r="E4729" s="189">
        <v>96.16</v>
      </c>
      <c r="F4729" s="189">
        <v>45.08</v>
      </c>
      <c r="G4729" s="188" t="s">
        <v>3173</v>
      </c>
      <c r="H4729" s="188"/>
      <c r="I4729" s="187" t="s">
        <v>3190</v>
      </c>
      <c r="J4729" s="191"/>
      <c r="K4729" s="191"/>
      <c r="L4729" s="191"/>
      <c r="M4729" s="191"/>
    </row>
    <row r="4730" spans="1:13" ht="51" x14ac:dyDescent="0.2">
      <c r="A4730" s="187" t="s">
        <v>3191</v>
      </c>
      <c r="B4730" s="187" t="s">
        <v>3192</v>
      </c>
      <c r="C4730" s="186" t="s">
        <v>212</v>
      </c>
      <c r="D4730" s="189">
        <v>267.63</v>
      </c>
      <c r="E4730" s="189">
        <v>134.88999999999999</v>
      </c>
      <c r="F4730" s="189">
        <v>132.74</v>
      </c>
      <c r="G4730" s="188" t="s">
        <v>3173</v>
      </c>
      <c r="H4730" s="188"/>
      <c r="I4730" s="187" t="s">
        <v>3193</v>
      </c>
      <c r="J4730" s="191"/>
      <c r="K4730" s="191"/>
      <c r="L4730" s="191"/>
      <c r="M4730" s="191"/>
    </row>
    <row r="4731" spans="1:13" ht="51" x14ac:dyDescent="0.2">
      <c r="A4731" s="187" t="s">
        <v>3194</v>
      </c>
      <c r="B4731" s="187" t="s">
        <v>3195</v>
      </c>
      <c r="C4731" s="186" t="s">
        <v>212</v>
      </c>
      <c r="D4731" s="189">
        <v>54.78</v>
      </c>
      <c r="E4731" s="189">
        <v>46.32</v>
      </c>
      <c r="F4731" s="189">
        <v>8.4600000000000009</v>
      </c>
      <c r="G4731" s="188" t="s">
        <v>3196</v>
      </c>
      <c r="H4731" s="188"/>
      <c r="I4731" s="187" t="s">
        <v>3197</v>
      </c>
      <c r="J4731" s="191"/>
      <c r="K4731" s="191"/>
      <c r="L4731" s="191"/>
      <c r="M4731" s="191"/>
    </row>
    <row r="4732" spans="1:13" ht="51" x14ac:dyDescent="0.2">
      <c r="A4732" s="187" t="s">
        <v>3198</v>
      </c>
      <c r="B4732" s="187" t="s">
        <v>3199</v>
      </c>
      <c r="C4732" s="186" t="s">
        <v>212</v>
      </c>
      <c r="D4732" s="189">
        <v>424.38</v>
      </c>
      <c r="E4732" s="189">
        <v>261.81</v>
      </c>
      <c r="F4732" s="189">
        <v>162.57</v>
      </c>
      <c r="G4732" s="188" t="s">
        <v>3196</v>
      </c>
      <c r="H4732" s="188"/>
      <c r="I4732" s="187" t="s">
        <v>3200</v>
      </c>
      <c r="J4732" s="191"/>
      <c r="K4732" s="191"/>
      <c r="L4732" s="191"/>
      <c r="M4732" s="191"/>
    </row>
    <row r="4733" spans="1:13" ht="51" x14ac:dyDescent="0.2">
      <c r="A4733" s="187" t="s">
        <v>3201</v>
      </c>
      <c r="B4733" s="187" t="s">
        <v>3202</v>
      </c>
      <c r="C4733" s="186" t="s">
        <v>212</v>
      </c>
      <c r="D4733" s="189">
        <v>495.11</v>
      </c>
      <c r="E4733" s="189">
        <v>296.02999999999997</v>
      </c>
      <c r="F4733" s="189">
        <v>199.08</v>
      </c>
      <c r="G4733" s="188" t="s">
        <v>3196</v>
      </c>
      <c r="H4733" s="188"/>
      <c r="I4733" s="187" t="s">
        <v>3203</v>
      </c>
      <c r="J4733" s="191"/>
      <c r="K4733" s="191"/>
      <c r="L4733" s="191"/>
      <c r="M4733" s="191"/>
    </row>
    <row r="4734" spans="1:13" ht="51" x14ac:dyDescent="0.2">
      <c r="A4734" s="187" t="s">
        <v>3204</v>
      </c>
      <c r="B4734" s="187" t="s">
        <v>3205</v>
      </c>
      <c r="C4734" s="186" t="s">
        <v>212</v>
      </c>
      <c r="D4734" s="189">
        <v>565.85</v>
      </c>
      <c r="E4734" s="189">
        <v>391.4</v>
      </c>
      <c r="F4734" s="189">
        <v>174.45</v>
      </c>
      <c r="G4734" s="188" t="s">
        <v>3196</v>
      </c>
      <c r="H4734" s="188"/>
      <c r="I4734" s="187" t="s">
        <v>3206</v>
      </c>
      <c r="J4734" s="191"/>
      <c r="K4734" s="191"/>
      <c r="L4734" s="191"/>
      <c r="M4734" s="191"/>
    </row>
    <row r="4735" spans="1:13" ht="51" x14ac:dyDescent="0.2">
      <c r="A4735" s="187" t="s">
        <v>3207</v>
      </c>
      <c r="B4735" s="187" t="s">
        <v>3208</v>
      </c>
      <c r="C4735" s="186" t="s">
        <v>212</v>
      </c>
      <c r="D4735" s="189">
        <v>805.84</v>
      </c>
      <c r="E4735" s="189">
        <v>544.54999999999995</v>
      </c>
      <c r="F4735" s="189">
        <v>261.29000000000002</v>
      </c>
      <c r="G4735" s="188" t="s">
        <v>3196</v>
      </c>
      <c r="H4735" s="188"/>
      <c r="I4735" s="187" t="s">
        <v>3209</v>
      </c>
      <c r="J4735" s="191"/>
      <c r="K4735" s="191"/>
      <c r="L4735" s="191"/>
      <c r="M4735" s="191"/>
    </row>
    <row r="4736" spans="1:13" ht="51" x14ac:dyDescent="0.2">
      <c r="A4736" s="187" t="s">
        <v>3210</v>
      </c>
      <c r="B4736" s="187" t="s">
        <v>3211</v>
      </c>
      <c r="C4736" s="186" t="s">
        <v>212</v>
      </c>
      <c r="D4736" s="189">
        <v>945.22</v>
      </c>
      <c r="E4736" s="189">
        <v>657.79</v>
      </c>
      <c r="F4736" s="189">
        <v>287.43</v>
      </c>
      <c r="G4736" s="188" t="s">
        <v>3196</v>
      </c>
      <c r="H4736" s="188"/>
      <c r="I4736" s="187" t="s">
        <v>3212</v>
      </c>
      <c r="J4736" s="191"/>
      <c r="K4736" s="191"/>
      <c r="L4736" s="191"/>
      <c r="M4736" s="191"/>
    </row>
    <row r="4737" spans="1:13" ht="51" x14ac:dyDescent="0.2">
      <c r="A4737" s="187" t="s">
        <v>3213</v>
      </c>
      <c r="B4737" s="187" t="s">
        <v>3214</v>
      </c>
      <c r="C4737" s="186" t="s">
        <v>212</v>
      </c>
      <c r="D4737" s="189">
        <v>1140.94</v>
      </c>
      <c r="E4737" s="189">
        <v>816.82</v>
      </c>
      <c r="F4737" s="189">
        <v>324.12</v>
      </c>
      <c r="G4737" s="188" t="s">
        <v>3196</v>
      </c>
      <c r="H4737" s="188"/>
      <c r="I4737" s="187" t="s">
        <v>3215</v>
      </c>
      <c r="J4737" s="191"/>
      <c r="K4737" s="191"/>
      <c r="L4737" s="191"/>
      <c r="M4737" s="191"/>
    </row>
    <row r="4738" spans="1:13" ht="51" x14ac:dyDescent="0.2">
      <c r="A4738" s="187" t="s">
        <v>3216</v>
      </c>
      <c r="B4738" s="187" t="s">
        <v>3217</v>
      </c>
      <c r="C4738" s="186" t="s">
        <v>212</v>
      </c>
      <c r="D4738" s="189">
        <v>1308.5</v>
      </c>
      <c r="E4738" s="189">
        <v>952.96</v>
      </c>
      <c r="F4738" s="189">
        <v>355.54</v>
      </c>
      <c r="G4738" s="188" t="s">
        <v>3196</v>
      </c>
      <c r="H4738" s="188"/>
      <c r="I4738" s="187" t="s">
        <v>3218</v>
      </c>
      <c r="J4738" s="191"/>
      <c r="K4738" s="191"/>
      <c r="L4738" s="191"/>
      <c r="M4738" s="191"/>
    </row>
    <row r="4739" spans="1:13" ht="63.75" x14ac:dyDescent="0.2">
      <c r="A4739" s="187" t="s">
        <v>3219</v>
      </c>
      <c r="B4739" s="187" t="s">
        <v>3220</v>
      </c>
      <c r="C4739" s="186" t="s">
        <v>212</v>
      </c>
      <c r="D4739" s="189">
        <v>0.78</v>
      </c>
      <c r="E4739" s="189">
        <v>0.67</v>
      </c>
      <c r="F4739" s="189">
        <v>0.11</v>
      </c>
      <c r="G4739" s="188" t="s">
        <v>3221</v>
      </c>
      <c r="H4739" s="188"/>
      <c r="I4739" s="187" t="s">
        <v>3222</v>
      </c>
      <c r="J4739" s="191"/>
      <c r="K4739" s="191"/>
      <c r="L4739" s="191"/>
      <c r="M4739" s="191"/>
    </row>
    <row r="4740" spans="1:13" ht="63.75" x14ac:dyDescent="0.2">
      <c r="A4740" s="187" t="s">
        <v>3223</v>
      </c>
      <c r="B4740" s="187" t="s">
        <v>3224</v>
      </c>
      <c r="C4740" s="186" t="s">
        <v>212</v>
      </c>
      <c r="D4740" s="189">
        <v>0.78</v>
      </c>
      <c r="E4740" s="189">
        <v>0.67</v>
      </c>
      <c r="F4740" s="189">
        <v>0.11</v>
      </c>
      <c r="G4740" s="188" t="s">
        <v>3221</v>
      </c>
      <c r="H4740" s="188"/>
      <c r="I4740" s="187" t="s">
        <v>3225</v>
      </c>
      <c r="J4740" s="191"/>
      <c r="K4740" s="191"/>
      <c r="L4740" s="191"/>
      <c r="M4740" s="191"/>
    </row>
    <row r="4741" spans="1:13" ht="63.75" x14ac:dyDescent="0.2">
      <c r="A4741" s="187" t="s">
        <v>3226</v>
      </c>
      <c r="B4741" s="187" t="s">
        <v>3227</v>
      </c>
      <c r="C4741" s="186" t="s">
        <v>212</v>
      </c>
      <c r="D4741" s="189">
        <v>5.6</v>
      </c>
      <c r="E4741" s="189">
        <v>2.64</v>
      </c>
      <c r="F4741" s="189">
        <v>2.96</v>
      </c>
      <c r="G4741" s="188" t="s">
        <v>3221</v>
      </c>
      <c r="H4741" s="188"/>
      <c r="I4741" s="187" t="s">
        <v>3228</v>
      </c>
      <c r="J4741" s="191"/>
      <c r="K4741" s="191"/>
      <c r="L4741" s="191"/>
      <c r="M4741" s="191"/>
    </row>
    <row r="4742" spans="1:13" ht="63.75" x14ac:dyDescent="0.2">
      <c r="A4742" s="187" t="s">
        <v>3229</v>
      </c>
      <c r="B4742" s="187" t="s">
        <v>3230</v>
      </c>
      <c r="C4742" s="186" t="s">
        <v>212</v>
      </c>
      <c r="D4742" s="189">
        <v>8.14</v>
      </c>
      <c r="E4742" s="189">
        <v>3.93</v>
      </c>
      <c r="F4742" s="189">
        <v>4.21</v>
      </c>
      <c r="G4742" s="188" t="s">
        <v>3221</v>
      </c>
      <c r="H4742" s="188"/>
      <c r="I4742" s="187" t="s">
        <v>3231</v>
      </c>
      <c r="J4742" s="191"/>
      <c r="K4742" s="191"/>
      <c r="L4742" s="191"/>
      <c r="M4742" s="191"/>
    </row>
    <row r="4743" spans="1:13" ht="63.75" x14ac:dyDescent="0.2">
      <c r="A4743" s="187" t="s">
        <v>3232</v>
      </c>
      <c r="B4743" s="187" t="s">
        <v>3233</v>
      </c>
      <c r="C4743" s="186" t="s">
        <v>212</v>
      </c>
      <c r="D4743" s="189">
        <v>21.04</v>
      </c>
      <c r="E4743" s="189">
        <v>18.03</v>
      </c>
      <c r="F4743" s="189">
        <v>3.01</v>
      </c>
      <c r="G4743" s="188" t="s">
        <v>3234</v>
      </c>
      <c r="H4743" s="188"/>
      <c r="I4743" s="187" t="s">
        <v>3235</v>
      </c>
      <c r="J4743" s="191"/>
      <c r="K4743" s="191"/>
      <c r="L4743" s="191"/>
      <c r="M4743" s="191"/>
    </row>
    <row r="4744" spans="1:13" ht="38.25" x14ac:dyDescent="0.2">
      <c r="A4744" s="187" t="s">
        <v>3236</v>
      </c>
      <c r="B4744" s="187" t="s">
        <v>3237</v>
      </c>
      <c r="C4744" s="186" t="s">
        <v>212</v>
      </c>
      <c r="D4744" s="189">
        <v>40.17</v>
      </c>
      <c r="E4744" s="189">
        <v>25.1</v>
      </c>
      <c r="F4744" s="189">
        <v>15.07</v>
      </c>
      <c r="G4744" s="188" t="s">
        <v>3238</v>
      </c>
      <c r="H4744" s="188"/>
      <c r="I4744" s="187" t="s">
        <v>3239</v>
      </c>
      <c r="J4744" s="191"/>
      <c r="K4744" s="191"/>
      <c r="L4744" s="191"/>
      <c r="M4744" s="191"/>
    </row>
    <row r="4745" spans="1:13" ht="38.25" x14ac:dyDescent="0.2">
      <c r="A4745" s="187" t="s">
        <v>3240</v>
      </c>
      <c r="B4745" s="187" t="s">
        <v>3241</v>
      </c>
      <c r="C4745" s="186" t="s">
        <v>212</v>
      </c>
      <c r="D4745" s="189">
        <v>49.23</v>
      </c>
      <c r="E4745" s="189">
        <v>33.54</v>
      </c>
      <c r="F4745" s="189">
        <v>15.69</v>
      </c>
      <c r="G4745" s="188" t="s">
        <v>3238</v>
      </c>
      <c r="H4745" s="188"/>
      <c r="I4745" s="187" t="s">
        <v>3242</v>
      </c>
      <c r="J4745" s="191"/>
      <c r="K4745" s="191"/>
      <c r="L4745" s="191"/>
      <c r="M4745" s="191"/>
    </row>
    <row r="4746" spans="1:13" ht="38.25" x14ac:dyDescent="0.2">
      <c r="A4746" s="187" t="s">
        <v>3243</v>
      </c>
      <c r="B4746" s="187" t="s">
        <v>3244</v>
      </c>
      <c r="C4746" s="186" t="s">
        <v>212</v>
      </c>
      <c r="D4746" s="189">
        <v>54.77</v>
      </c>
      <c r="E4746" s="189">
        <v>38.950000000000003</v>
      </c>
      <c r="F4746" s="189">
        <v>15.82</v>
      </c>
      <c r="G4746" s="188" t="s">
        <v>3238</v>
      </c>
      <c r="H4746" s="188"/>
      <c r="I4746" s="187" t="s">
        <v>3245</v>
      </c>
      <c r="J4746" s="191"/>
      <c r="K4746" s="191"/>
      <c r="L4746" s="191"/>
      <c r="M4746" s="191"/>
    </row>
    <row r="4747" spans="1:13" ht="38.25" x14ac:dyDescent="0.2">
      <c r="A4747" s="187" t="s">
        <v>3246</v>
      </c>
      <c r="B4747" s="187" t="s">
        <v>3247</v>
      </c>
      <c r="C4747" s="186" t="s">
        <v>212</v>
      </c>
      <c r="D4747" s="189">
        <v>59.94</v>
      </c>
      <c r="E4747" s="189">
        <v>43.46</v>
      </c>
      <c r="F4747" s="189">
        <v>16.48</v>
      </c>
      <c r="G4747" s="188" t="s">
        <v>3238</v>
      </c>
      <c r="H4747" s="188"/>
      <c r="I4747" s="187" t="s">
        <v>3248</v>
      </c>
      <c r="J4747" s="191"/>
      <c r="K4747" s="191"/>
      <c r="L4747" s="191"/>
      <c r="M4747" s="191"/>
    </row>
    <row r="4748" spans="1:13" ht="38.25" x14ac:dyDescent="0.2">
      <c r="A4748" s="187" t="s">
        <v>3249</v>
      </c>
      <c r="B4748" s="187" t="s">
        <v>3250</v>
      </c>
      <c r="C4748" s="186" t="s">
        <v>212</v>
      </c>
      <c r="D4748" s="189">
        <v>67.22</v>
      </c>
      <c r="E4748" s="189">
        <v>50.05</v>
      </c>
      <c r="F4748" s="189">
        <v>17.170000000000002</v>
      </c>
      <c r="G4748" s="188" t="s">
        <v>3238</v>
      </c>
      <c r="H4748" s="188"/>
      <c r="I4748" s="187" t="s">
        <v>3251</v>
      </c>
      <c r="J4748" s="191"/>
      <c r="K4748" s="191"/>
      <c r="L4748" s="191"/>
      <c r="M4748" s="191"/>
    </row>
    <row r="4749" spans="1:13" ht="38.25" x14ac:dyDescent="0.2">
      <c r="A4749" s="187" t="s">
        <v>3252</v>
      </c>
      <c r="B4749" s="187" t="s">
        <v>3253</v>
      </c>
      <c r="C4749" s="186" t="s">
        <v>212</v>
      </c>
      <c r="D4749" s="189">
        <v>116.29</v>
      </c>
      <c r="E4749" s="189">
        <v>83.62</v>
      </c>
      <c r="F4749" s="189">
        <v>32.67</v>
      </c>
      <c r="G4749" s="188" t="s">
        <v>3238</v>
      </c>
      <c r="H4749" s="188"/>
      <c r="I4749" s="187" t="s">
        <v>3254</v>
      </c>
      <c r="J4749" s="191"/>
      <c r="K4749" s="191"/>
      <c r="L4749" s="191"/>
      <c r="M4749" s="191"/>
    </row>
    <row r="4750" spans="1:13" ht="38.25" x14ac:dyDescent="0.2">
      <c r="A4750" s="187" t="s">
        <v>3255</v>
      </c>
      <c r="B4750" s="187" t="s">
        <v>3256</v>
      </c>
      <c r="C4750" s="186" t="s">
        <v>212</v>
      </c>
      <c r="D4750" s="189">
        <v>238.61</v>
      </c>
      <c r="E4750" s="189">
        <v>158.75</v>
      </c>
      <c r="F4750" s="189">
        <v>79.86</v>
      </c>
      <c r="G4750" s="188" t="s">
        <v>3238</v>
      </c>
      <c r="H4750" s="188"/>
      <c r="I4750" s="187" t="s">
        <v>3257</v>
      </c>
      <c r="J4750" s="191"/>
      <c r="K4750" s="191"/>
      <c r="L4750" s="191"/>
      <c r="M4750" s="191"/>
    </row>
    <row r="4751" spans="1:13" ht="38.25" x14ac:dyDescent="0.2">
      <c r="A4751" s="187" t="s">
        <v>3258</v>
      </c>
      <c r="B4751" s="187" t="s">
        <v>3259</v>
      </c>
      <c r="C4751" s="186" t="s">
        <v>212</v>
      </c>
      <c r="D4751" s="189">
        <v>557.19000000000005</v>
      </c>
      <c r="E4751" s="189">
        <v>428.89</v>
      </c>
      <c r="F4751" s="189">
        <v>128.30000000000001</v>
      </c>
      <c r="G4751" s="188" t="s">
        <v>3238</v>
      </c>
      <c r="H4751" s="188"/>
      <c r="I4751" s="187" t="s">
        <v>3260</v>
      </c>
      <c r="J4751" s="191"/>
      <c r="K4751" s="191"/>
      <c r="L4751" s="191"/>
      <c r="M4751" s="191"/>
    </row>
    <row r="4752" spans="1:13" ht="51" x14ac:dyDescent="0.2">
      <c r="A4752" s="187" t="s">
        <v>3261</v>
      </c>
      <c r="B4752" s="187" t="s">
        <v>3262</v>
      </c>
      <c r="C4752" s="186" t="s">
        <v>212</v>
      </c>
      <c r="D4752" s="189">
        <v>9.81</v>
      </c>
      <c r="E4752" s="189">
        <v>6.62</v>
      </c>
      <c r="F4752" s="189">
        <v>3.19</v>
      </c>
      <c r="G4752" s="188" t="s">
        <v>3263</v>
      </c>
      <c r="H4752" s="188"/>
      <c r="I4752" s="187" t="s">
        <v>3264</v>
      </c>
      <c r="J4752" s="191"/>
      <c r="K4752" s="191"/>
      <c r="L4752" s="191"/>
      <c r="M4752" s="191"/>
    </row>
    <row r="4753" spans="1:13" ht="51" x14ac:dyDescent="0.2">
      <c r="A4753" s="187" t="s">
        <v>3265</v>
      </c>
      <c r="B4753" s="187" t="s">
        <v>3266</v>
      </c>
      <c r="C4753" s="186" t="s">
        <v>212</v>
      </c>
      <c r="D4753" s="189">
        <v>333.34</v>
      </c>
      <c r="E4753" s="189">
        <v>242.53</v>
      </c>
      <c r="F4753" s="189">
        <v>90.81</v>
      </c>
      <c r="G4753" s="188" t="s">
        <v>3238</v>
      </c>
      <c r="H4753" s="188"/>
      <c r="I4753" s="187" t="s">
        <v>3267</v>
      </c>
      <c r="J4753" s="191"/>
      <c r="K4753" s="191"/>
      <c r="L4753" s="191"/>
      <c r="M4753" s="191"/>
    </row>
    <row r="4754" spans="1:13" ht="63.75" x14ac:dyDescent="0.2">
      <c r="A4754" s="187" t="s">
        <v>3268</v>
      </c>
      <c r="B4754" s="187" t="s">
        <v>3269</v>
      </c>
      <c r="C4754" s="186" t="s">
        <v>212</v>
      </c>
      <c r="D4754" s="189">
        <v>64.819999999999993</v>
      </c>
      <c r="E4754" s="189">
        <v>60.63</v>
      </c>
      <c r="F4754" s="189">
        <v>4.1900000000000004</v>
      </c>
      <c r="G4754" s="188" t="s">
        <v>3238</v>
      </c>
      <c r="H4754" s="188"/>
      <c r="I4754" s="187" t="s">
        <v>3270</v>
      </c>
      <c r="J4754" s="191"/>
      <c r="K4754" s="191"/>
      <c r="L4754" s="191"/>
      <c r="M4754" s="191"/>
    </row>
    <row r="4755" spans="1:13" ht="63.75" x14ac:dyDescent="0.2">
      <c r="A4755" s="187" t="s">
        <v>3271</v>
      </c>
      <c r="B4755" s="187" t="s">
        <v>3272</v>
      </c>
      <c r="C4755" s="186" t="s">
        <v>212</v>
      </c>
      <c r="D4755" s="189">
        <v>126.21</v>
      </c>
      <c r="E4755" s="189">
        <v>120.2</v>
      </c>
      <c r="F4755" s="189">
        <v>6.01</v>
      </c>
      <c r="G4755" s="188" t="s">
        <v>3273</v>
      </c>
      <c r="H4755" s="188"/>
      <c r="I4755" s="187" t="s">
        <v>3274</v>
      </c>
      <c r="J4755" s="191"/>
      <c r="K4755" s="191"/>
      <c r="L4755" s="191"/>
      <c r="M4755" s="191"/>
    </row>
    <row r="4756" spans="1:13" ht="63.75" x14ac:dyDescent="0.2">
      <c r="A4756" s="187" t="s">
        <v>3275</v>
      </c>
      <c r="B4756" s="187" t="s">
        <v>3276</v>
      </c>
      <c r="C4756" s="186" t="s">
        <v>212</v>
      </c>
      <c r="D4756" s="189">
        <v>72.72</v>
      </c>
      <c r="E4756" s="189">
        <v>72.12</v>
      </c>
      <c r="F4756" s="189">
        <v>0.6</v>
      </c>
      <c r="G4756" s="188" t="s">
        <v>3277</v>
      </c>
      <c r="H4756" s="188"/>
      <c r="I4756" s="187" t="s">
        <v>3278</v>
      </c>
      <c r="J4756" s="191"/>
      <c r="K4756" s="191"/>
      <c r="L4756" s="191"/>
      <c r="M4756" s="191"/>
    </row>
    <row r="4757" spans="1:13" ht="63.75" x14ac:dyDescent="0.2">
      <c r="A4757" s="187" t="s">
        <v>3279</v>
      </c>
      <c r="B4757" s="187" t="s">
        <v>3280</v>
      </c>
      <c r="C4757" s="186" t="s">
        <v>212</v>
      </c>
      <c r="D4757" s="189">
        <v>30.05</v>
      </c>
      <c r="E4757" s="189">
        <v>24.04</v>
      </c>
      <c r="F4757" s="189">
        <v>6.01</v>
      </c>
      <c r="G4757" s="188" t="s">
        <v>3281</v>
      </c>
      <c r="H4757" s="188"/>
      <c r="I4757" s="187" t="s">
        <v>3282</v>
      </c>
      <c r="J4757" s="191"/>
      <c r="K4757" s="191"/>
      <c r="L4757" s="191"/>
      <c r="M4757" s="191"/>
    </row>
    <row r="4758" spans="1:13" ht="38.25" x14ac:dyDescent="0.2">
      <c r="A4758" s="187" t="s">
        <v>3283</v>
      </c>
      <c r="B4758" s="187" t="s">
        <v>3284</v>
      </c>
      <c r="C4758" s="186" t="s">
        <v>212</v>
      </c>
      <c r="D4758" s="189">
        <v>57.23</v>
      </c>
      <c r="E4758" s="189">
        <v>34.340000000000003</v>
      </c>
      <c r="F4758" s="189">
        <v>22.89</v>
      </c>
      <c r="G4758" s="188" t="s">
        <v>3238</v>
      </c>
      <c r="H4758" s="188"/>
      <c r="I4758" s="187" t="s">
        <v>3285</v>
      </c>
      <c r="J4758" s="191"/>
      <c r="K4758" s="191"/>
      <c r="L4758" s="191"/>
      <c r="M4758" s="191"/>
    </row>
    <row r="4759" spans="1:13" ht="63.75" x14ac:dyDescent="0.2">
      <c r="A4759" s="187" t="s">
        <v>3286</v>
      </c>
      <c r="B4759" s="187" t="s">
        <v>3287</v>
      </c>
      <c r="C4759" s="186" t="s">
        <v>212</v>
      </c>
      <c r="D4759" s="189">
        <v>20.6</v>
      </c>
      <c r="E4759" s="189">
        <v>11.86</v>
      </c>
      <c r="F4759" s="189">
        <v>8.74</v>
      </c>
      <c r="G4759" s="188" t="s">
        <v>3288</v>
      </c>
      <c r="H4759" s="188"/>
      <c r="I4759" s="187" t="s">
        <v>3289</v>
      </c>
      <c r="J4759" s="191"/>
      <c r="K4759" s="191"/>
      <c r="L4759" s="191"/>
      <c r="M4759" s="191"/>
    </row>
    <row r="4760" spans="1:13" ht="76.5" x14ac:dyDescent="0.2">
      <c r="A4760" s="187" t="s">
        <v>3290</v>
      </c>
      <c r="B4760" s="187" t="s">
        <v>3291</v>
      </c>
      <c r="C4760" s="186" t="s">
        <v>212</v>
      </c>
      <c r="D4760" s="189">
        <v>374.42</v>
      </c>
      <c r="E4760" s="189">
        <v>305.14999999999998</v>
      </c>
      <c r="F4760" s="189">
        <v>69.27</v>
      </c>
      <c r="G4760" s="188" t="s">
        <v>3292</v>
      </c>
      <c r="H4760" s="188"/>
      <c r="I4760" s="187" t="s">
        <v>3293</v>
      </c>
      <c r="J4760" s="191"/>
      <c r="K4760" s="191"/>
      <c r="L4760" s="191"/>
      <c r="M4760" s="191"/>
    </row>
    <row r="4761" spans="1:13" ht="51" x14ac:dyDescent="0.2">
      <c r="A4761" s="187" t="s">
        <v>3294</v>
      </c>
      <c r="B4761" s="187" t="s">
        <v>3295</v>
      </c>
      <c r="C4761" s="186" t="s">
        <v>212</v>
      </c>
      <c r="D4761" s="189">
        <v>130.72</v>
      </c>
      <c r="E4761" s="189">
        <v>129.22</v>
      </c>
      <c r="F4761" s="189">
        <v>1.5</v>
      </c>
      <c r="G4761" s="188" t="s">
        <v>3296</v>
      </c>
      <c r="H4761" s="188"/>
      <c r="I4761" s="187" t="s">
        <v>3297</v>
      </c>
      <c r="J4761" s="191"/>
      <c r="K4761" s="191"/>
      <c r="L4761" s="191"/>
      <c r="M4761" s="191"/>
    </row>
    <row r="4762" spans="1:13" ht="51" x14ac:dyDescent="0.2">
      <c r="A4762" s="187" t="s">
        <v>3298</v>
      </c>
      <c r="B4762" s="187" t="s">
        <v>3299</v>
      </c>
      <c r="C4762" s="186" t="s">
        <v>212</v>
      </c>
      <c r="D4762" s="189">
        <v>94.66</v>
      </c>
      <c r="E4762" s="189">
        <v>93.16</v>
      </c>
      <c r="F4762" s="189">
        <v>1.5</v>
      </c>
      <c r="G4762" s="188" t="s">
        <v>3296</v>
      </c>
      <c r="H4762" s="188"/>
      <c r="I4762" s="187" t="s">
        <v>3300</v>
      </c>
      <c r="J4762" s="191"/>
      <c r="K4762" s="191"/>
      <c r="L4762" s="191"/>
      <c r="M4762" s="191"/>
    </row>
    <row r="4763" spans="1:13" ht="38.25" x14ac:dyDescent="0.2">
      <c r="A4763" s="187" t="s">
        <v>3301</v>
      </c>
      <c r="B4763" s="187" t="s">
        <v>3302</v>
      </c>
      <c r="C4763" s="186" t="s">
        <v>212</v>
      </c>
      <c r="D4763" s="189">
        <v>77.67</v>
      </c>
      <c r="E4763" s="189">
        <v>44.4</v>
      </c>
      <c r="F4763" s="189">
        <v>33.270000000000003</v>
      </c>
      <c r="G4763" s="188" t="s">
        <v>3303</v>
      </c>
      <c r="H4763" s="188"/>
      <c r="I4763" s="187" t="s">
        <v>3304</v>
      </c>
      <c r="J4763" s="191"/>
      <c r="K4763" s="191"/>
      <c r="L4763" s="191"/>
      <c r="M4763" s="191"/>
    </row>
    <row r="4764" spans="1:13" ht="38.25" x14ac:dyDescent="0.2">
      <c r="A4764" s="187" t="s">
        <v>3305</v>
      </c>
      <c r="B4764" s="187" t="s">
        <v>3306</v>
      </c>
      <c r="C4764" s="186" t="s">
        <v>212</v>
      </c>
      <c r="D4764" s="189">
        <v>66.11</v>
      </c>
      <c r="E4764" s="189">
        <v>60.1</v>
      </c>
      <c r="F4764" s="189">
        <v>6.01</v>
      </c>
      <c r="G4764" s="188" t="s">
        <v>3303</v>
      </c>
      <c r="H4764" s="188"/>
      <c r="I4764" s="187" t="s">
        <v>3307</v>
      </c>
      <c r="J4764" s="191"/>
      <c r="K4764" s="191"/>
      <c r="L4764" s="191"/>
      <c r="M4764" s="191"/>
    </row>
    <row r="4765" spans="1:13" ht="38.25" x14ac:dyDescent="0.2">
      <c r="A4765" s="187" t="s">
        <v>3308</v>
      </c>
      <c r="B4765" s="187" t="s">
        <v>3309</v>
      </c>
      <c r="C4765" s="186" t="s">
        <v>212</v>
      </c>
      <c r="D4765" s="189">
        <v>150.16999999999999</v>
      </c>
      <c r="E4765" s="189">
        <v>59.43</v>
      </c>
      <c r="F4765" s="189">
        <v>90.74</v>
      </c>
      <c r="G4765" s="188" t="s">
        <v>3303</v>
      </c>
      <c r="H4765" s="188"/>
      <c r="I4765" s="187" t="s">
        <v>3310</v>
      </c>
      <c r="J4765" s="191"/>
      <c r="K4765" s="191"/>
      <c r="L4765" s="191"/>
      <c r="M4765" s="191"/>
    </row>
    <row r="4766" spans="1:13" ht="38.25" x14ac:dyDescent="0.2">
      <c r="A4766" s="187" t="s">
        <v>3311</v>
      </c>
      <c r="B4766" s="187" t="s">
        <v>3312</v>
      </c>
      <c r="C4766" s="186" t="s">
        <v>212</v>
      </c>
      <c r="D4766" s="189">
        <v>36.06</v>
      </c>
      <c r="E4766" s="189">
        <v>30.05</v>
      </c>
      <c r="F4766" s="189">
        <v>6.01</v>
      </c>
      <c r="G4766" s="188" t="s">
        <v>3303</v>
      </c>
      <c r="H4766" s="188"/>
      <c r="I4766" s="187" t="s">
        <v>3313</v>
      </c>
      <c r="J4766" s="191"/>
      <c r="K4766" s="191"/>
      <c r="L4766" s="191"/>
      <c r="M4766" s="191"/>
    </row>
    <row r="4767" spans="1:13" ht="38.25" x14ac:dyDescent="0.2">
      <c r="A4767" s="187" t="s">
        <v>3314</v>
      </c>
      <c r="B4767" s="187" t="s">
        <v>3315</v>
      </c>
      <c r="C4767" s="186" t="s">
        <v>212</v>
      </c>
      <c r="D4767" s="189">
        <v>59.27</v>
      </c>
      <c r="E4767" s="189">
        <v>38.729999999999997</v>
      </c>
      <c r="F4767" s="189">
        <v>20.54</v>
      </c>
      <c r="G4767" s="188" t="s">
        <v>3303</v>
      </c>
      <c r="H4767" s="188"/>
      <c r="I4767" s="187" t="s">
        <v>3316</v>
      </c>
      <c r="J4767" s="191"/>
      <c r="K4767" s="191"/>
      <c r="L4767" s="191"/>
      <c r="M4767" s="191"/>
    </row>
    <row r="4768" spans="1:13" ht="38.25" x14ac:dyDescent="0.2">
      <c r="A4768" s="187" t="s">
        <v>3317</v>
      </c>
      <c r="B4768" s="187" t="s">
        <v>3318</v>
      </c>
      <c r="C4768" s="186" t="s">
        <v>212</v>
      </c>
      <c r="D4768" s="189">
        <v>43.02</v>
      </c>
      <c r="E4768" s="189">
        <v>32.159999999999997</v>
      </c>
      <c r="F4768" s="189">
        <v>10.86</v>
      </c>
      <c r="G4768" s="188" t="s">
        <v>3303</v>
      </c>
      <c r="H4768" s="188"/>
      <c r="I4768" s="187" t="s">
        <v>3319</v>
      </c>
      <c r="J4768" s="191"/>
      <c r="K4768" s="191"/>
      <c r="L4768" s="191"/>
      <c r="M4768" s="191"/>
    </row>
    <row r="4769" spans="1:13" ht="38.25" x14ac:dyDescent="0.2">
      <c r="A4769" s="187" t="s">
        <v>3320</v>
      </c>
      <c r="B4769" s="187" t="s">
        <v>3321</v>
      </c>
      <c r="C4769" s="186" t="s">
        <v>212</v>
      </c>
      <c r="D4769" s="189">
        <v>82.98</v>
      </c>
      <c r="E4769" s="189">
        <v>72.12</v>
      </c>
      <c r="F4769" s="189">
        <v>10.86</v>
      </c>
      <c r="G4769" s="188" t="s">
        <v>3303</v>
      </c>
      <c r="H4769" s="188"/>
      <c r="I4769" s="187" t="s">
        <v>3322</v>
      </c>
      <c r="J4769" s="191"/>
      <c r="K4769" s="191"/>
      <c r="L4769" s="191"/>
      <c r="M4769" s="191"/>
    </row>
    <row r="4770" spans="1:13" ht="63.75" x14ac:dyDescent="0.2">
      <c r="A4770" s="187" t="s">
        <v>3323</v>
      </c>
      <c r="B4770" s="187" t="s">
        <v>3324</v>
      </c>
      <c r="C4770" s="186" t="s">
        <v>212</v>
      </c>
      <c r="D4770" s="189">
        <v>359.17</v>
      </c>
      <c r="E4770" s="189">
        <v>349.17</v>
      </c>
      <c r="F4770" s="189">
        <v>10</v>
      </c>
      <c r="G4770" s="188" t="s">
        <v>3196</v>
      </c>
      <c r="H4770" s="188"/>
      <c r="I4770" s="187" t="s">
        <v>3325</v>
      </c>
      <c r="J4770" s="191"/>
      <c r="K4770" s="191"/>
      <c r="L4770" s="191"/>
      <c r="M4770" s="191"/>
    </row>
    <row r="4771" spans="1:13" ht="51" x14ac:dyDescent="0.2">
      <c r="A4771" s="187" t="s">
        <v>3326</v>
      </c>
      <c r="B4771" s="187" t="s">
        <v>3327</v>
      </c>
      <c r="C4771" s="186" t="s">
        <v>212</v>
      </c>
      <c r="D4771" s="189">
        <v>770</v>
      </c>
      <c r="E4771" s="189">
        <v>740</v>
      </c>
      <c r="F4771" s="189">
        <v>30</v>
      </c>
      <c r="G4771" s="188" t="s">
        <v>3196</v>
      </c>
      <c r="H4771" s="188"/>
      <c r="I4771" s="187" t="s">
        <v>3328</v>
      </c>
      <c r="J4771" s="191"/>
      <c r="K4771" s="191"/>
      <c r="L4771" s="191"/>
      <c r="M4771" s="191"/>
    </row>
    <row r="4772" spans="1:13" ht="51" x14ac:dyDescent="0.2">
      <c r="A4772" s="187" t="s">
        <v>3329</v>
      </c>
      <c r="B4772" s="187" t="s">
        <v>3330</v>
      </c>
      <c r="C4772" s="186" t="s">
        <v>212</v>
      </c>
      <c r="D4772" s="189">
        <v>29</v>
      </c>
      <c r="E4772" s="189">
        <v>24</v>
      </c>
      <c r="F4772" s="189">
        <v>5</v>
      </c>
      <c r="G4772" s="188" t="s">
        <v>3196</v>
      </c>
      <c r="H4772" s="188"/>
      <c r="I4772" s="187" t="s">
        <v>3331</v>
      </c>
      <c r="J4772" s="191"/>
      <c r="K4772" s="191"/>
      <c r="L4772" s="191"/>
      <c r="M4772" s="191"/>
    </row>
    <row r="4773" spans="1:13" ht="25.5" x14ac:dyDescent="0.2">
      <c r="A4773" s="194" t="s">
        <v>3332</v>
      </c>
      <c r="B4773" s="194" t="s">
        <v>3333</v>
      </c>
      <c r="C4773" s="194"/>
      <c r="D4773" s="193"/>
      <c r="E4773" s="193"/>
      <c r="F4773" s="189"/>
      <c r="G4773" s="192"/>
      <c r="H4773" s="192"/>
      <c r="I4773" s="194" t="s">
        <v>3334</v>
      </c>
      <c r="J4773" s="191"/>
      <c r="K4773" s="191"/>
      <c r="L4773" s="191"/>
      <c r="M4773" s="191"/>
    </row>
    <row r="4774" spans="1:13" ht="63.75" x14ac:dyDescent="0.2">
      <c r="A4774" s="187" t="s">
        <v>3335</v>
      </c>
      <c r="B4774" s="187" t="s">
        <v>3336</v>
      </c>
      <c r="C4774" s="186" t="s">
        <v>212</v>
      </c>
      <c r="D4774" s="189">
        <v>638.16999999999996</v>
      </c>
      <c r="E4774" s="189">
        <v>382.9</v>
      </c>
      <c r="F4774" s="189">
        <v>255.27</v>
      </c>
      <c r="G4774" s="188" t="s">
        <v>3337</v>
      </c>
      <c r="H4774" s="188"/>
      <c r="I4774" s="187" t="s">
        <v>3338</v>
      </c>
      <c r="J4774" s="191"/>
      <c r="K4774" s="191"/>
      <c r="L4774" s="191"/>
      <c r="M4774" s="191"/>
    </row>
    <row r="4775" spans="1:13" ht="51" x14ac:dyDescent="0.2">
      <c r="A4775" s="187" t="s">
        <v>3339</v>
      </c>
      <c r="B4775" s="187" t="s">
        <v>3340</v>
      </c>
      <c r="C4775" s="186" t="s">
        <v>212</v>
      </c>
      <c r="D4775" s="189">
        <v>671.88</v>
      </c>
      <c r="E4775" s="189">
        <v>403.13</v>
      </c>
      <c r="F4775" s="189">
        <v>268.75</v>
      </c>
      <c r="G4775" s="188" t="s">
        <v>3341</v>
      </c>
      <c r="H4775" s="188"/>
      <c r="I4775" s="187" t="s">
        <v>3342</v>
      </c>
      <c r="J4775" s="191"/>
      <c r="K4775" s="191"/>
      <c r="L4775" s="191"/>
      <c r="M4775" s="191"/>
    </row>
    <row r="4776" spans="1:13" ht="63.75" x14ac:dyDescent="0.2">
      <c r="A4776" s="187" t="s">
        <v>3343</v>
      </c>
      <c r="B4776" s="187" t="s">
        <v>3344</v>
      </c>
      <c r="C4776" s="186" t="s">
        <v>212</v>
      </c>
      <c r="D4776" s="189">
        <v>22765</v>
      </c>
      <c r="E4776" s="189">
        <v>22630</v>
      </c>
      <c r="F4776" s="189">
        <v>135</v>
      </c>
      <c r="G4776" s="188" t="s">
        <v>3345</v>
      </c>
      <c r="H4776" s="188"/>
      <c r="I4776" s="187" t="s">
        <v>3346</v>
      </c>
      <c r="J4776" s="191"/>
      <c r="K4776" s="191"/>
      <c r="L4776" s="191"/>
      <c r="M4776" s="191"/>
    </row>
    <row r="4777" spans="1:13" ht="38.25" x14ac:dyDescent="0.2">
      <c r="A4777" s="187" t="s">
        <v>3347</v>
      </c>
      <c r="B4777" s="187" t="s">
        <v>3348</v>
      </c>
      <c r="C4777" s="186" t="s">
        <v>212</v>
      </c>
      <c r="D4777" s="189">
        <v>1075</v>
      </c>
      <c r="E4777" s="189">
        <v>0</v>
      </c>
      <c r="F4777" s="189">
        <v>1075</v>
      </c>
      <c r="G4777" s="188" t="s">
        <v>3349</v>
      </c>
      <c r="H4777" s="188"/>
      <c r="I4777" s="187" t="s">
        <v>3350</v>
      </c>
      <c r="J4777" s="191"/>
      <c r="K4777" s="191"/>
      <c r="L4777" s="191"/>
      <c r="M4777" s="191"/>
    </row>
    <row r="4778" spans="1:13" ht="89.25" x14ac:dyDescent="0.2">
      <c r="A4778" s="187" t="s">
        <v>3351</v>
      </c>
      <c r="B4778" s="187" t="s">
        <v>3352</v>
      </c>
      <c r="C4778" s="186" t="s">
        <v>212</v>
      </c>
      <c r="D4778" s="189">
        <v>543.82000000000005</v>
      </c>
      <c r="E4778" s="189">
        <v>326.29000000000002</v>
      </c>
      <c r="F4778" s="189">
        <v>217.53</v>
      </c>
      <c r="G4778" s="188" t="s">
        <v>3353</v>
      </c>
      <c r="H4778" s="188"/>
      <c r="I4778" s="187" t="s">
        <v>3354</v>
      </c>
      <c r="J4778" s="191"/>
      <c r="K4778" s="191"/>
      <c r="L4778" s="191"/>
      <c r="M4778" s="191"/>
    </row>
    <row r="4779" spans="1:13" ht="51" x14ac:dyDescent="0.2">
      <c r="A4779" s="187" t="s">
        <v>3355</v>
      </c>
      <c r="B4779" s="187" t="s">
        <v>3356</v>
      </c>
      <c r="C4779" s="186" t="s">
        <v>212</v>
      </c>
      <c r="D4779" s="189">
        <v>543.82000000000005</v>
      </c>
      <c r="E4779" s="189">
        <v>326.29000000000002</v>
      </c>
      <c r="F4779" s="189">
        <v>217.53</v>
      </c>
      <c r="G4779" s="188" t="s">
        <v>3357</v>
      </c>
      <c r="H4779" s="188"/>
      <c r="I4779" s="187" t="s">
        <v>3358</v>
      </c>
      <c r="J4779" s="191"/>
      <c r="K4779" s="191"/>
      <c r="L4779" s="191"/>
      <c r="M4779" s="191"/>
    </row>
    <row r="4780" spans="1:13" ht="38.25" x14ac:dyDescent="0.2">
      <c r="A4780" s="187" t="s">
        <v>3359</v>
      </c>
      <c r="B4780" s="187" t="s">
        <v>3360</v>
      </c>
      <c r="C4780" s="186" t="s">
        <v>212</v>
      </c>
      <c r="D4780" s="189">
        <v>21.4</v>
      </c>
      <c r="E4780" s="189">
        <v>0</v>
      </c>
      <c r="F4780" s="189">
        <v>21.4</v>
      </c>
      <c r="G4780" s="188" t="s">
        <v>3361</v>
      </c>
      <c r="H4780" s="188"/>
      <c r="I4780" s="187" t="s">
        <v>3362</v>
      </c>
      <c r="J4780" s="191"/>
      <c r="K4780" s="191"/>
      <c r="L4780" s="191"/>
      <c r="M4780" s="191"/>
    </row>
    <row r="4781" spans="1:13" ht="25.5" x14ac:dyDescent="0.2">
      <c r="A4781" s="187" t="s">
        <v>3363</v>
      </c>
      <c r="B4781" s="187" t="s">
        <v>3364</v>
      </c>
      <c r="C4781" s="186" t="s">
        <v>212</v>
      </c>
      <c r="D4781" s="189">
        <v>12.81</v>
      </c>
      <c r="E4781" s="189">
        <v>0</v>
      </c>
      <c r="F4781" s="189">
        <v>12.81</v>
      </c>
      <c r="G4781" s="188" t="s">
        <v>3361</v>
      </c>
      <c r="H4781" s="188"/>
      <c r="I4781" s="187" t="s">
        <v>3365</v>
      </c>
      <c r="J4781" s="191"/>
      <c r="K4781" s="191"/>
      <c r="L4781" s="191"/>
      <c r="M4781" s="191"/>
    </row>
    <row r="4782" spans="1:13" ht="25.5" x14ac:dyDescent="0.2">
      <c r="A4782" s="187" t="s">
        <v>3366</v>
      </c>
      <c r="B4782" s="187" t="s">
        <v>3367</v>
      </c>
      <c r="C4782" s="186" t="s">
        <v>212</v>
      </c>
      <c r="D4782" s="189">
        <v>122.4</v>
      </c>
      <c r="E4782" s="189">
        <v>0</v>
      </c>
      <c r="F4782" s="189">
        <v>122.4</v>
      </c>
      <c r="G4782" s="188" t="s">
        <v>3361</v>
      </c>
      <c r="H4782" s="188"/>
      <c r="I4782" s="187" t="s">
        <v>3368</v>
      </c>
      <c r="J4782" s="191"/>
      <c r="K4782" s="191"/>
      <c r="L4782" s="191"/>
      <c r="M4782" s="191"/>
    </row>
    <row r="4783" spans="1:13" ht="63.75" x14ac:dyDescent="0.2">
      <c r="A4783" s="187" t="s">
        <v>3369</v>
      </c>
      <c r="B4783" s="187" t="s">
        <v>3370</v>
      </c>
      <c r="C4783" s="186" t="s">
        <v>212</v>
      </c>
      <c r="D4783" s="189">
        <v>6947.4</v>
      </c>
      <c r="E4783" s="189">
        <v>6825</v>
      </c>
      <c r="F4783" s="189">
        <v>122.4</v>
      </c>
      <c r="G4783" s="188" t="s">
        <v>3371</v>
      </c>
      <c r="H4783" s="188"/>
      <c r="I4783" s="187" t="s">
        <v>3372</v>
      </c>
      <c r="J4783" s="191"/>
      <c r="K4783" s="191"/>
      <c r="L4783" s="191"/>
      <c r="M4783" s="191"/>
    </row>
    <row r="4784" spans="1:13" ht="51" x14ac:dyDescent="0.2">
      <c r="A4784" s="187" t="s">
        <v>3373</v>
      </c>
      <c r="B4784" s="187" t="s">
        <v>3374</v>
      </c>
      <c r="C4784" s="186" t="s">
        <v>212</v>
      </c>
      <c r="D4784" s="189">
        <v>456</v>
      </c>
      <c r="E4784" s="189">
        <v>0</v>
      </c>
      <c r="F4784" s="189">
        <v>456</v>
      </c>
      <c r="G4784" s="188" t="s">
        <v>3375</v>
      </c>
      <c r="H4784" s="188"/>
      <c r="I4784" s="187" t="s">
        <v>3376</v>
      </c>
      <c r="J4784" s="191"/>
      <c r="K4784" s="191"/>
      <c r="L4784" s="191"/>
      <c r="M4784" s="191"/>
    </row>
    <row r="4785" spans="1:13" ht="127.5" x14ac:dyDescent="0.2">
      <c r="A4785" s="187" t="s">
        <v>3377</v>
      </c>
      <c r="B4785" s="187" t="s">
        <v>3378</v>
      </c>
      <c r="C4785" s="186" t="s">
        <v>212</v>
      </c>
      <c r="D4785" s="189">
        <v>950</v>
      </c>
      <c r="E4785" s="189">
        <v>0</v>
      </c>
      <c r="F4785" s="189">
        <v>950</v>
      </c>
      <c r="G4785" s="188" t="s">
        <v>3379</v>
      </c>
      <c r="H4785" s="188"/>
      <c r="I4785" s="187" t="s">
        <v>3380</v>
      </c>
      <c r="J4785" s="191"/>
      <c r="K4785" s="191"/>
      <c r="L4785" s="191"/>
      <c r="M4785" s="191"/>
    </row>
    <row r="4786" spans="1:13" ht="114.75" x14ac:dyDescent="0.2">
      <c r="A4786" s="187" t="s">
        <v>3381</v>
      </c>
      <c r="B4786" s="187" t="s">
        <v>3382</v>
      </c>
      <c r="C4786" s="186" t="s">
        <v>212</v>
      </c>
      <c r="D4786" s="189">
        <v>760.8</v>
      </c>
      <c r="E4786" s="189">
        <v>0</v>
      </c>
      <c r="F4786" s="189">
        <v>760.8</v>
      </c>
      <c r="G4786" s="188" t="s">
        <v>3383</v>
      </c>
      <c r="H4786" s="188"/>
      <c r="I4786" s="187" t="s">
        <v>3384</v>
      </c>
      <c r="J4786" s="191"/>
      <c r="K4786" s="191"/>
      <c r="L4786" s="191"/>
      <c r="M4786" s="191"/>
    </row>
    <row r="4787" spans="1:13" ht="38.25" x14ac:dyDescent="0.2">
      <c r="A4787" s="187" t="s">
        <v>3385</v>
      </c>
      <c r="B4787" s="187" t="s">
        <v>3386</v>
      </c>
      <c r="C4787" s="186" t="s">
        <v>212</v>
      </c>
      <c r="D4787" s="189">
        <v>424.4</v>
      </c>
      <c r="E4787" s="189">
        <v>0</v>
      </c>
      <c r="F4787" s="189">
        <v>424.4</v>
      </c>
      <c r="G4787" s="188" t="s">
        <v>3387</v>
      </c>
      <c r="H4787" s="188"/>
      <c r="I4787" s="187" t="s">
        <v>3388</v>
      </c>
      <c r="J4787" s="191"/>
      <c r="K4787" s="191"/>
      <c r="L4787" s="191"/>
      <c r="M4787" s="191"/>
    </row>
    <row r="4788" spans="1:13" ht="76.5" x14ac:dyDescent="0.2">
      <c r="A4788" s="187" t="s">
        <v>3389</v>
      </c>
      <c r="B4788" s="187" t="s">
        <v>3390</v>
      </c>
      <c r="C4788" s="186" t="s">
        <v>212</v>
      </c>
      <c r="D4788" s="189">
        <v>250</v>
      </c>
      <c r="E4788" s="189">
        <v>0</v>
      </c>
      <c r="F4788" s="189">
        <v>250</v>
      </c>
      <c r="G4788" s="188" t="s">
        <v>3391</v>
      </c>
      <c r="H4788" s="188"/>
      <c r="I4788" s="187" t="s">
        <v>3392</v>
      </c>
      <c r="J4788" s="191"/>
      <c r="K4788" s="191"/>
      <c r="L4788" s="191"/>
      <c r="M4788" s="191"/>
    </row>
    <row r="4789" spans="1:13" ht="51" x14ac:dyDescent="0.2">
      <c r="A4789" s="187" t="s">
        <v>3393</v>
      </c>
      <c r="B4789" s="187" t="s">
        <v>3394</v>
      </c>
      <c r="C4789" s="186" t="s">
        <v>212</v>
      </c>
      <c r="D4789" s="189">
        <v>300.8</v>
      </c>
      <c r="E4789" s="189">
        <v>0</v>
      </c>
      <c r="F4789" s="189">
        <v>300.8</v>
      </c>
      <c r="G4789" s="188" t="s">
        <v>3395</v>
      </c>
      <c r="H4789" s="188"/>
      <c r="I4789" s="187" t="s">
        <v>3396</v>
      </c>
      <c r="J4789" s="191"/>
      <c r="K4789" s="191"/>
      <c r="L4789" s="191"/>
      <c r="M4789" s="191"/>
    </row>
    <row r="4790" spans="1:13" ht="38.25" x14ac:dyDescent="0.2">
      <c r="A4790" s="187" t="s">
        <v>3397</v>
      </c>
      <c r="B4790" s="187" t="s">
        <v>3398</v>
      </c>
      <c r="C4790" s="186" t="s">
        <v>212</v>
      </c>
      <c r="D4790" s="189">
        <v>290.39999999999998</v>
      </c>
      <c r="E4790" s="189">
        <v>0</v>
      </c>
      <c r="F4790" s="189">
        <v>290.39999999999998</v>
      </c>
      <c r="G4790" s="188" t="s">
        <v>3399</v>
      </c>
      <c r="H4790" s="188"/>
      <c r="I4790" s="187" t="s">
        <v>3400</v>
      </c>
      <c r="J4790" s="191"/>
      <c r="K4790" s="191"/>
      <c r="L4790" s="191"/>
      <c r="M4790" s="191"/>
    </row>
    <row r="4791" spans="1:13" ht="25.5" x14ac:dyDescent="0.2">
      <c r="A4791" s="187" t="s">
        <v>3401</v>
      </c>
      <c r="B4791" s="187" t="s">
        <v>3402</v>
      </c>
      <c r="C4791" s="186" t="s">
        <v>212</v>
      </c>
      <c r="D4791" s="189">
        <v>456</v>
      </c>
      <c r="E4791" s="189">
        <v>0</v>
      </c>
      <c r="F4791" s="189">
        <v>456</v>
      </c>
      <c r="G4791" s="188" t="s">
        <v>3403</v>
      </c>
      <c r="H4791" s="188"/>
      <c r="I4791" s="187" t="s">
        <v>3404</v>
      </c>
      <c r="J4791" s="191"/>
      <c r="K4791" s="191"/>
      <c r="L4791" s="191"/>
      <c r="M4791" s="191"/>
    </row>
    <row r="4792" spans="1:13" ht="38.25" x14ac:dyDescent="0.2">
      <c r="A4792" s="187" t="s">
        <v>3405</v>
      </c>
      <c r="B4792" s="187" t="s">
        <v>3406</v>
      </c>
      <c r="C4792" s="186" t="s">
        <v>212</v>
      </c>
      <c r="D4792" s="189">
        <v>977</v>
      </c>
      <c r="E4792" s="189">
        <v>341.95</v>
      </c>
      <c r="F4792" s="189">
        <v>635.04999999999995</v>
      </c>
      <c r="G4792" s="188" t="s">
        <v>3407</v>
      </c>
      <c r="H4792" s="188"/>
      <c r="I4792" s="187" t="s">
        <v>3408</v>
      </c>
      <c r="J4792" s="191"/>
      <c r="K4792" s="191"/>
      <c r="L4792" s="191"/>
      <c r="M4792" s="191"/>
    </row>
    <row r="4793" spans="1:13" ht="38.25" x14ac:dyDescent="0.2">
      <c r="A4793" s="187" t="s">
        <v>3409</v>
      </c>
      <c r="B4793" s="187" t="s">
        <v>3410</v>
      </c>
      <c r="C4793" s="186" t="s">
        <v>212</v>
      </c>
      <c r="D4793" s="189">
        <v>977</v>
      </c>
      <c r="E4793" s="189">
        <v>341.95</v>
      </c>
      <c r="F4793" s="189">
        <v>635.04999999999995</v>
      </c>
      <c r="G4793" s="188" t="s">
        <v>3411</v>
      </c>
      <c r="H4793" s="188"/>
      <c r="I4793" s="187" t="s">
        <v>3412</v>
      </c>
      <c r="J4793" s="191"/>
      <c r="K4793" s="191"/>
      <c r="L4793" s="191"/>
      <c r="M4793" s="191"/>
    </row>
    <row r="4794" spans="1:13" ht="38.25" x14ac:dyDescent="0.2">
      <c r="A4794" s="187" t="s">
        <v>3413</v>
      </c>
      <c r="B4794" s="187" t="s">
        <v>3414</v>
      </c>
      <c r="C4794" s="186" t="s">
        <v>212</v>
      </c>
      <c r="D4794" s="189">
        <v>575</v>
      </c>
      <c r="E4794" s="189">
        <v>201.25</v>
      </c>
      <c r="F4794" s="189">
        <v>373.75</v>
      </c>
      <c r="G4794" s="188" t="s">
        <v>3415</v>
      </c>
      <c r="H4794" s="188"/>
      <c r="I4794" s="187" t="s">
        <v>3416</v>
      </c>
      <c r="J4794" s="191"/>
      <c r="K4794" s="191"/>
      <c r="L4794" s="191"/>
      <c r="M4794" s="191"/>
    </row>
    <row r="4795" spans="1:13" ht="63.75" x14ac:dyDescent="0.2">
      <c r="A4795" s="187" t="s">
        <v>3417</v>
      </c>
      <c r="B4795" s="187" t="s">
        <v>3418</v>
      </c>
      <c r="C4795" s="186" t="s">
        <v>212</v>
      </c>
      <c r="D4795" s="189">
        <v>24626</v>
      </c>
      <c r="E4795" s="189">
        <v>24170</v>
      </c>
      <c r="F4795" s="189">
        <v>456</v>
      </c>
      <c r="G4795" s="188" t="s">
        <v>3419</v>
      </c>
      <c r="H4795" s="188"/>
      <c r="I4795" s="187" t="s">
        <v>3420</v>
      </c>
      <c r="J4795" s="191"/>
      <c r="K4795" s="191"/>
      <c r="L4795" s="191"/>
      <c r="M4795" s="191"/>
    </row>
    <row r="4796" spans="1:13" ht="63.75" x14ac:dyDescent="0.2">
      <c r="A4796" s="187" t="s">
        <v>3421</v>
      </c>
      <c r="B4796" s="187" t="s">
        <v>3422</v>
      </c>
      <c r="C4796" s="186" t="s">
        <v>212</v>
      </c>
      <c r="D4796" s="189">
        <v>29246.37</v>
      </c>
      <c r="E4796" s="189">
        <v>28790.37</v>
      </c>
      <c r="F4796" s="189">
        <v>456</v>
      </c>
      <c r="G4796" s="188" t="s">
        <v>3423</v>
      </c>
      <c r="H4796" s="188"/>
      <c r="I4796" s="187" t="s">
        <v>3424</v>
      </c>
      <c r="J4796" s="191"/>
      <c r="K4796" s="191"/>
      <c r="L4796" s="191"/>
      <c r="M4796" s="191"/>
    </row>
    <row r="4797" spans="1:13" ht="63.75" x14ac:dyDescent="0.2">
      <c r="A4797" s="187" t="s">
        <v>3425</v>
      </c>
      <c r="B4797" s="187" t="s">
        <v>3426</v>
      </c>
      <c r="C4797" s="186" t="s">
        <v>212</v>
      </c>
      <c r="D4797" s="189">
        <v>23305.42</v>
      </c>
      <c r="E4797" s="189">
        <v>22849.42</v>
      </c>
      <c r="F4797" s="189">
        <v>456</v>
      </c>
      <c r="G4797" s="188" t="s">
        <v>3427</v>
      </c>
      <c r="H4797" s="188"/>
      <c r="I4797" s="187" t="s">
        <v>3428</v>
      </c>
      <c r="J4797" s="191"/>
      <c r="K4797" s="191"/>
      <c r="L4797" s="191"/>
      <c r="M4797" s="191"/>
    </row>
    <row r="4798" spans="1:13" ht="63.75" x14ac:dyDescent="0.2">
      <c r="A4798" s="187" t="s">
        <v>3429</v>
      </c>
      <c r="B4798" s="187" t="s">
        <v>3430</v>
      </c>
      <c r="C4798" s="186" t="s">
        <v>212</v>
      </c>
      <c r="D4798" s="189">
        <v>21542.57</v>
      </c>
      <c r="E4798" s="189">
        <v>21086.57</v>
      </c>
      <c r="F4798" s="189">
        <v>456</v>
      </c>
      <c r="G4798" s="188" t="s">
        <v>3431</v>
      </c>
      <c r="H4798" s="188"/>
      <c r="I4798" s="187" t="s">
        <v>3432</v>
      </c>
      <c r="J4798" s="191"/>
      <c r="K4798" s="191"/>
      <c r="L4798" s="191"/>
      <c r="M4798" s="191"/>
    </row>
    <row r="4799" spans="1:13" ht="63.75" x14ac:dyDescent="0.2">
      <c r="A4799" s="187" t="s">
        <v>3433</v>
      </c>
      <c r="B4799" s="187" t="s">
        <v>3434</v>
      </c>
      <c r="C4799" s="186" t="s">
        <v>212</v>
      </c>
      <c r="D4799" s="189">
        <v>24714.01</v>
      </c>
      <c r="E4799" s="189">
        <v>24258.01</v>
      </c>
      <c r="F4799" s="189">
        <v>456</v>
      </c>
      <c r="G4799" s="188" t="s">
        <v>3435</v>
      </c>
      <c r="H4799" s="188"/>
      <c r="I4799" s="187" t="s">
        <v>3436</v>
      </c>
      <c r="J4799" s="191"/>
      <c r="K4799" s="191"/>
      <c r="L4799" s="191"/>
      <c r="M4799" s="191"/>
    </row>
    <row r="4800" spans="1:13" ht="63.75" x14ac:dyDescent="0.2">
      <c r="A4800" s="187" t="s">
        <v>3437</v>
      </c>
      <c r="B4800" s="187" t="s">
        <v>3438</v>
      </c>
      <c r="C4800" s="186" t="s">
        <v>212</v>
      </c>
      <c r="D4800" s="189">
        <v>28971.62</v>
      </c>
      <c r="E4800" s="189">
        <v>28515.62</v>
      </c>
      <c r="F4800" s="189">
        <v>456</v>
      </c>
      <c r="G4800" s="188" t="s">
        <v>3439</v>
      </c>
      <c r="H4800" s="188"/>
      <c r="I4800" s="187" t="s">
        <v>3440</v>
      </c>
      <c r="J4800" s="191"/>
      <c r="K4800" s="191"/>
      <c r="L4800" s="191"/>
      <c r="M4800" s="191"/>
    </row>
    <row r="4801" spans="1:13" ht="63.75" x14ac:dyDescent="0.2">
      <c r="A4801" s="187" t="s">
        <v>3441</v>
      </c>
      <c r="B4801" s="187" t="s">
        <v>3442</v>
      </c>
      <c r="C4801" s="186" t="s">
        <v>212</v>
      </c>
      <c r="D4801" s="189">
        <v>17410.810000000001</v>
      </c>
      <c r="E4801" s="189">
        <v>16954.810000000001</v>
      </c>
      <c r="F4801" s="189">
        <v>456</v>
      </c>
      <c r="G4801" s="188" t="s">
        <v>3443</v>
      </c>
      <c r="H4801" s="188"/>
      <c r="I4801" s="187" t="s">
        <v>3444</v>
      </c>
      <c r="J4801" s="191"/>
      <c r="K4801" s="191"/>
      <c r="L4801" s="191"/>
      <c r="M4801" s="191"/>
    </row>
    <row r="4802" spans="1:13" ht="63.75" x14ac:dyDescent="0.2">
      <c r="A4802" s="187" t="s">
        <v>3445</v>
      </c>
      <c r="B4802" s="187" t="s">
        <v>3446</v>
      </c>
      <c r="C4802" s="186" t="s">
        <v>212</v>
      </c>
      <c r="D4802" s="189">
        <v>15714.49</v>
      </c>
      <c r="E4802" s="189">
        <v>15258.49</v>
      </c>
      <c r="F4802" s="189">
        <v>456</v>
      </c>
      <c r="G4802" s="188" t="s">
        <v>3447</v>
      </c>
      <c r="H4802" s="188"/>
      <c r="I4802" s="187" t="s">
        <v>3448</v>
      </c>
      <c r="J4802" s="191"/>
      <c r="K4802" s="191"/>
      <c r="L4802" s="191"/>
      <c r="M4802" s="191"/>
    </row>
    <row r="4803" spans="1:13" ht="76.5" x14ac:dyDescent="0.2">
      <c r="A4803" s="187" t="s">
        <v>3449</v>
      </c>
      <c r="B4803" s="187" t="s">
        <v>3450</v>
      </c>
      <c r="C4803" s="186" t="s">
        <v>212</v>
      </c>
      <c r="D4803" s="189">
        <v>380</v>
      </c>
      <c r="E4803" s="189">
        <v>0</v>
      </c>
      <c r="F4803" s="189">
        <v>380</v>
      </c>
      <c r="G4803" s="188" t="s">
        <v>3451</v>
      </c>
      <c r="H4803" s="188"/>
      <c r="I4803" s="187" t="s">
        <v>3452</v>
      </c>
      <c r="J4803" s="191"/>
      <c r="K4803" s="191"/>
      <c r="L4803" s="191"/>
      <c r="M4803" s="191"/>
    </row>
    <row r="4804" spans="1:13" ht="76.5" x14ac:dyDescent="0.2">
      <c r="A4804" s="187" t="s">
        <v>3453</v>
      </c>
      <c r="B4804" s="187" t="s">
        <v>3454</v>
      </c>
      <c r="C4804" s="186" t="s">
        <v>212</v>
      </c>
      <c r="D4804" s="189">
        <v>280</v>
      </c>
      <c r="E4804" s="189">
        <v>0</v>
      </c>
      <c r="F4804" s="189">
        <v>280</v>
      </c>
      <c r="G4804" s="188" t="s">
        <v>3455</v>
      </c>
      <c r="H4804" s="188"/>
      <c r="I4804" s="187" t="s">
        <v>3456</v>
      </c>
      <c r="J4804" s="191"/>
      <c r="K4804" s="191"/>
      <c r="L4804" s="191"/>
      <c r="M4804" s="191"/>
    </row>
    <row r="4805" spans="1:13" ht="76.5" x14ac:dyDescent="0.2">
      <c r="A4805" s="187" t="s">
        <v>3457</v>
      </c>
      <c r="B4805" s="187" t="s">
        <v>3458</v>
      </c>
      <c r="C4805" s="186" t="s">
        <v>212</v>
      </c>
      <c r="D4805" s="189">
        <v>190</v>
      </c>
      <c r="E4805" s="189">
        <v>0</v>
      </c>
      <c r="F4805" s="189">
        <v>190</v>
      </c>
      <c r="G4805" s="188" t="s">
        <v>3459</v>
      </c>
      <c r="H4805" s="188"/>
      <c r="I4805" s="187" t="s">
        <v>3460</v>
      </c>
      <c r="J4805" s="191"/>
      <c r="K4805" s="191"/>
      <c r="L4805" s="191"/>
      <c r="M4805" s="191"/>
    </row>
    <row r="4806" spans="1:13" ht="76.5" x14ac:dyDescent="0.2">
      <c r="A4806" s="187" t="s">
        <v>3461</v>
      </c>
      <c r="B4806" s="187" t="s">
        <v>3462</v>
      </c>
      <c r="C4806" s="186" t="s">
        <v>212</v>
      </c>
      <c r="D4806" s="189">
        <v>260</v>
      </c>
      <c r="E4806" s="189">
        <v>0</v>
      </c>
      <c r="F4806" s="189">
        <v>260</v>
      </c>
      <c r="G4806" s="188" t="s">
        <v>3463</v>
      </c>
      <c r="H4806" s="188"/>
      <c r="I4806" s="187" t="s">
        <v>3464</v>
      </c>
      <c r="J4806" s="191"/>
      <c r="K4806" s="191"/>
      <c r="L4806" s="191"/>
      <c r="M4806" s="191"/>
    </row>
    <row r="4807" spans="1:13" ht="76.5" x14ac:dyDescent="0.2">
      <c r="A4807" s="187" t="s">
        <v>3465</v>
      </c>
      <c r="B4807" s="187" t="s">
        <v>3466</v>
      </c>
      <c r="C4807" s="186" t="s">
        <v>212</v>
      </c>
      <c r="D4807" s="189">
        <v>150</v>
      </c>
      <c r="E4807" s="189">
        <v>0</v>
      </c>
      <c r="F4807" s="189">
        <v>150</v>
      </c>
      <c r="G4807" s="188" t="s">
        <v>3467</v>
      </c>
      <c r="H4807" s="188"/>
      <c r="I4807" s="187" t="s">
        <v>3468</v>
      </c>
      <c r="J4807" s="191"/>
      <c r="K4807" s="191"/>
      <c r="L4807" s="191"/>
      <c r="M4807" s="191"/>
    </row>
    <row r="4808" spans="1:13" ht="51" x14ac:dyDescent="0.2">
      <c r="A4808" s="187" t="s">
        <v>3469</v>
      </c>
      <c r="B4808" s="187" t="s">
        <v>3470</v>
      </c>
      <c r="C4808" s="186" t="s">
        <v>212</v>
      </c>
      <c r="D4808" s="189">
        <v>100</v>
      </c>
      <c r="E4808" s="189">
        <v>0</v>
      </c>
      <c r="F4808" s="189">
        <v>100</v>
      </c>
      <c r="G4808" s="188" t="s">
        <v>3471</v>
      </c>
      <c r="H4808" s="188"/>
      <c r="I4808" s="187" t="s">
        <v>3472</v>
      </c>
      <c r="J4808" s="191"/>
      <c r="K4808" s="191"/>
      <c r="L4808" s="191"/>
      <c r="M4808" s="191"/>
    </row>
    <row r="4809" spans="1:13" ht="76.5" x14ac:dyDescent="0.2">
      <c r="A4809" s="187" t="s">
        <v>3473</v>
      </c>
      <c r="B4809" s="187" t="s">
        <v>3474</v>
      </c>
      <c r="C4809" s="186" t="s">
        <v>212</v>
      </c>
      <c r="D4809" s="189">
        <v>40</v>
      </c>
      <c r="E4809" s="189">
        <v>0</v>
      </c>
      <c r="F4809" s="189">
        <v>40</v>
      </c>
      <c r="G4809" s="188" t="s">
        <v>3475</v>
      </c>
      <c r="H4809" s="188"/>
      <c r="I4809" s="187" t="s">
        <v>3476</v>
      </c>
      <c r="J4809" s="191"/>
      <c r="K4809" s="191"/>
      <c r="L4809" s="191"/>
      <c r="M4809" s="191"/>
    </row>
    <row r="4810" spans="1:13" ht="76.5" x14ac:dyDescent="0.2">
      <c r="A4810" s="187" t="s">
        <v>3477</v>
      </c>
      <c r="B4810" s="187" t="s">
        <v>3478</v>
      </c>
      <c r="C4810" s="186" t="s">
        <v>212</v>
      </c>
      <c r="D4810" s="189">
        <v>10</v>
      </c>
      <c r="E4810" s="189">
        <v>0</v>
      </c>
      <c r="F4810" s="189">
        <v>10</v>
      </c>
      <c r="G4810" s="188" t="s">
        <v>3479</v>
      </c>
      <c r="H4810" s="188"/>
      <c r="I4810" s="187" t="s">
        <v>3480</v>
      </c>
      <c r="J4810" s="191"/>
      <c r="K4810" s="191"/>
      <c r="L4810" s="191"/>
      <c r="M4810" s="191"/>
    </row>
    <row r="4811" spans="1:13" ht="38.25" x14ac:dyDescent="0.2">
      <c r="A4811" s="187" t="s">
        <v>3481</v>
      </c>
      <c r="B4811" s="187" t="s">
        <v>3482</v>
      </c>
      <c r="C4811" s="186" t="s">
        <v>212</v>
      </c>
      <c r="D4811" s="189">
        <v>160</v>
      </c>
      <c r="E4811" s="189">
        <v>0</v>
      </c>
      <c r="F4811" s="189">
        <v>160</v>
      </c>
      <c r="G4811" s="188" t="s">
        <v>3483</v>
      </c>
      <c r="H4811" s="188"/>
      <c r="I4811" s="187" t="s">
        <v>3484</v>
      </c>
      <c r="J4811" s="191"/>
      <c r="K4811" s="191"/>
      <c r="L4811" s="191"/>
      <c r="M4811" s="191"/>
    </row>
    <row r="4812" spans="1:13" x14ac:dyDescent="0.2">
      <c r="A4812" s="194" t="s">
        <v>3485</v>
      </c>
      <c r="B4812" s="194" t="s">
        <v>3486</v>
      </c>
      <c r="C4812" s="194"/>
      <c r="D4812" s="193"/>
      <c r="E4812" s="193"/>
      <c r="F4812" s="189"/>
      <c r="G4812" s="192"/>
      <c r="H4812" s="192"/>
      <c r="I4812" s="194" t="s">
        <v>3487</v>
      </c>
      <c r="J4812" s="191"/>
      <c r="K4812" s="191"/>
      <c r="L4812" s="191"/>
      <c r="M4812" s="191"/>
    </row>
    <row r="4813" spans="1:13" ht="25.5" x14ac:dyDescent="0.2">
      <c r="A4813" s="194" t="s">
        <v>3488</v>
      </c>
      <c r="B4813" s="194" t="s">
        <v>3489</v>
      </c>
      <c r="C4813" s="194"/>
      <c r="D4813" s="193"/>
      <c r="E4813" s="193"/>
      <c r="F4813" s="189"/>
      <c r="G4813" s="192"/>
      <c r="H4813" s="192"/>
      <c r="I4813" s="194" t="s">
        <v>3490</v>
      </c>
      <c r="J4813" s="191"/>
      <c r="K4813" s="191"/>
      <c r="L4813" s="191"/>
      <c r="M4813" s="191"/>
    </row>
    <row r="4814" spans="1:13" ht="178.5" x14ac:dyDescent="0.2">
      <c r="A4814" s="187" t="s">
        <v>3491</v>
      </c>
      <c r="B4814" s="187" t="s">
        <v>3492</v>
      </c>
      <c r="C4814" s="186" t="s">
        <v>212</v>
      </c>
      <c r="D4814" s="189">
        <v>76.459999999999994</v>
      </c>
      <c r="E4814" s="189">
        <v>0</v>
      </c>
      <c r="F4814" s="189">
        <v>76.459999999999994</v>
      </c>
      <c r="G4814" s="188" t="s">
        <v>3493</v>
      </c>
      <c r="H4814" s="188"/>
      <c r="I4814" s="187" t="s">
        <v>3494</v>
      </c>
      <c r="J4814" s="191"/>
      <c r="K4814" s="191"/>
      <c r="L4814" s="191"/>
      <c r="M4814" s="191"/>
    </row>
    <row r="4815" spans="1:13" ht="165.75" x14ac:dyDescent="0.2">
      <c r="A4815" s="187" t="s">
        <v>3495</v>
      </c>
      <c r="B4815" s="187" t="s">
        <v>3496</v>
      </c>
      <c r="C4815" s="186" t="s">
        <v>212</v>
      </c>
      <c r="D4815" s="189">
        <v>38.229999999999997</v>
      </c>
      <c r="E4815" s="189">
        <v>0</v>
      </c>
      <c r="F4815" s="189">
        <v>38.229999999999997</v>
      </c>
      <c r="G4815" s="188" t="s">
        <v>3497</v>
      </c>
      <c r="H4815" s="188"/>
      <c r="I4815" s="187" t="s">
        <v>3498</v>
      </c>
      <c r="J4815" s="191"/>
      <c r="K4815" s="191"/>
      <c r="L4815" s="191"/>
      <c r="M4815" s="191"/>
    </row>
    <row r="4816" spans="1:13" ht="89.25" x14ac:dyDescent="0.2">
      <c r="A4816" s="187" t="s">
        <v>3499</v>
      </c>
      <c r="B4816" s="187" t="s">
        <v>3500</v>
      </c>
      <c r="C4816" s="186" t="s">
        <v>212</v>
      </c>
      <c r="D4816" s="189">
        <v>60.1</v>
      </c>
      <c r="E4816" s="189">
        <v>0</v>
      </c>
      <c r="F4816" s="189">
        <v>60.1</v>
      </c>
      <c r="G4816" s="188" t="s">
        <v>3501</v>
      </c>
      <c r="H4816" s="188"/>
      <c r="I4816" s="187" t="s">
        <v>3502</v>
      </c>
      <c r="J4816" s="191"/>
      <c r="K4816" s="191"/>
      <c r="L4816" s="191"/>
      <c r="M4816" s="191"/>
    </row>
    <row r="4817" spans="1:13" ht="102" x14ac:dyDescent="0.2">
      <c r="A4817" s="187" t="s">
        <v>3503</v>
      </c>
      <c r="B4817" s="187" t="s">
        <v>3504</v>
      </c>
      <c r="C4817" s="186" t="s">
        <v>212</v>
      </c>
      <c r="D4817" s="359">
        <v>60.1</v>
      </c>
      <c r="E4817" s="359">
        <v>0</v>
      </c>
      <c r="F4817" s="359">
        <v>60.1</v>
      </c>
      <c r="G4817" s="188" t="s">
        <v>3505</v>
      </c>
      <c r="H4817" s="188"/>
      <c r="I4817" s="187" t="s">
        <v>3506</v>
      </c>
      <c r="J4817" s="191"/>
      <c r="K4817" s="191"/>
      <c r="L4817" s="191"/>
      <c r="M4817" s="191"/>
    </row>
    <row r="4818" spans="1:13" ht="102" x14ac:dyDescent="0.2">
      <c r="A4818" s="187" t="s">
        <v>3507</v>
      </c>
      <c r="B4818" s="187" t="s">
        <v>3508</v>
      </c>
      <c r="C4818" s="186" t="s">
        <v>212</v>
      </c>
      <c r="D4818" s="359">
        <v>54.09</v>
      </c>
      <c r="E4818" s="359">
        <v>0</v>
      </c>
      <c r="F4818" s="359">
        <v>54.09</v>
      </c>
      <c r="G4818" s="188" t="s">
        <v>3509</v>
      </c>
      <c r="H4818" s="188"/>
      <c r="I4818" s="187" t="s">
        <v>3510</v>
      </c>
      <c r="J4818" s="191"/>
      <c r="K4818" s="191"/>
      <c r="L4818" s="191"/>
      <c r="M4818" s="191"/>
    </row>
    <row r="4819" spans="1:13" ht="114.75" x14ac:dyDescent="0.2">
      <c r="A4819" s="187" t="s">
        <v>3511</v>
      </c>
      <c r="B4819" s="187" t="s">
        <v>3512</v>
      </c>
      <c r="C4819" s="186" t="s">
        <v>212</v>
      </c>
      <c r="D4819" s="189">
        <v>75.13</v>
      </c>
      <c r="E4819" s="189">
        <v>0</v>
      </c>
      <c r="F4819" s="189">
        <v>75.13</v>
      </c>
      <c r="G4819" s="188" t="s">
        <v>3513</v>
      </c>
      <c r="H4819" s="188"/>
      <c r="I4819" s="187" t="s">
        <v>3514</v>
      </c>
      <c r="J4819" s="191"/>
      <c r="K4819" s="191"/>
      <c r="L4819" s="191"/>
      <c r="M4819" s="191"/>
    </row>
    <row r="4820" spans="1:13" ht="114.75" x14ac:dyDescent="0.2">
      <c r="A4820" s="187" t="s">
        <v>3515</v>
      </c>
      <c r="B4820" s="187" t="s">
        <v>3516</v>
      </c>
      <c r="C4820" s="186" t="s">
        <v>212</v>
      </c>
      <c r="D4820" s="189">
        <v>84.14</v>
      </c>
      <c r="E4820" s="189">
        <v>0</v>
      </c>
      <c r="F4820" s="189">
        <v>84.14</v>
      </c>
      <c r="G4820" s="188" t="s">
        <v>3517</v>
      </c>
      <c r="H4820" s="188"/>
      <c r="I4820" s="187" t="s">
        <v>3518</v>
      </c>
      <c r="J4820" s="191"/>
      <c r="K4820" s="191"/>
      <c r="L4820" s="191"/>
      <c r="M4820" s="191"/>
    </row>
    <row r="4821" spans="1:13" ht="51" x14ac:dyDescent="0.2">
      <c r="A4821" s="187" t="s">
        <v>3519</v>
      </c>
      <c r="B4821" s="187" t="s">
        <v>3520</v>
      </c>
      <c r="C4821" s="186" t="s">
        <v>212</v>
      </c>
      <c r="D4821" s="189">
        <v>9.02</v>
      </c>
      <c r="E4821" s="189">
        <v>0</v>
      </c>
      <c r="F4821" s="189">
        <v>9.02</v>
      </c>
      <c r="G4821" s="188" t="s">
        <v>3521</v>
      </c>
      <c r="H4821" s="188"/>
      <c r="I4821" s="187" t="s">
        <v>3522</v>
      </c>
      <c r="J4821" s="191"/>
      <c r="K4821" s="191"/>
      <c r="L4821" s="191"/>
      <c r="M4821" s="191"/>
    </row>
    <row r="4822" spans="1:13" ht="127.5" x14ac:dyDescent="0.2">
      <c r="A4822" s="187" t="s">
        <v>3523</v>
      </c>
      <c r="B4822" s="187" t="s">
        <v>3524</v>
      </c>
      <c r="C4822" s="186" t="s">
        <v>212</v>
      </c>
      <c r="D4822" s="359">
        <v>45.08</v>
      </c>
      <c r="E4822" s="359">
        <v>0</v>
      </c>
      <c r="F4822" s="359">
        <v>45.08</v>
      </c>
      <c r="G4822" s="188" t="s">
        <v>3525</v>
      </c>
      <c r="H4822" s="188"/>
      <c r="I4822" s="187" t="s">
        <v>3526</v>
      </c>
      <c r="J4822" s="191"/>
      <c r="K4822" s="191"/>
      <c r="L4822" s="191"/>
      <c r="M4822" s="191"/>
    </row>
    <row r="4823" spans="1:13" ht="25.5" x14ac:dyDescent="0.2">
      <c r="A4823" s="194" t="s">
        <v>3527</v>
      </c>
      <c r="B4823" s="194" t="s">
        <v>3528</v>
      </c>
      <c r="C4823" s="194"/>
      <c r="D4823" s="193"/>
      <c r="E4823" s="193"/>
      <c r="F4823" s="189"/>
      <c r="G4823" s="192"/>
      <c r="H4823" s="192"/>
      <c r="I4823" s="194" t="s">
        <v>3529</v>
      </c>
      <c r="J4823" s="191"/>
      <c r="K4823" s="191"/>
      <c r="L4823" s="191"/>
      <c r="M4823" s="191"/>
    </row>
    <row r="4824" spans="1:13" ht="127.5" x14ac:dyDescent="0.2">
      <c r="A4824" s="187" t="s">
        <v>3530</v>
      </c>
      <c r="B4824" s="187" t="s">
        <v>3531</v>
      </c>
      <c r="C4824" s="186" t="s">
        <v>212</v>
      </c>
      <c r="D4824" s="189">
        <v>7.21</v>
      </c>
      <c r="E4824" s="189">
        <v>0</v>
      </c>
      <c r="F4824" s="189">
        <v>7.21</v>
      </c>
      <c r="G4824" s="188" t="s">
        <v>3532</v>
      </c>
      <c r="H4824" s="188"/>
      <c r="I4824" s="187" t="s">
        <v>3533</v>
      </c>
      <c r="J4824" s="191"/>
      <c r="K4824" s="191"/>
      <c r="L4824" s="191"/>
      <c r="M4824" s="191"/>
    </row>
    <row r="4825" spans="1:13" ht="140.25" x14ac:dyDescent="0.2">
      <c r="A4825" s="187" t="s">
        <v>3534</v>
      </c>
      <c r="B4825" s="187" t="s">
        <v>3535</v>
      </c>
      <c r="C4825" s="186" t="s">
        <v>212</v>
      </c>
      <c r="D4825" s="189">
        <v>22.84</v>
      </c>
      <c r="E4825" s="189">
        <v>0</v>
      </c>
      <c r="F4825" s="189">
        <v>22.84</v>
      </c>
      <c r="G4825" s="188" t="s">
        <v>3536</v>
      </c>
      <c r="H4825" s="188"/>
      <c r="I4825" s="187" t="s">
        <v>3537</v>
      </c>
      <c r="J4825" s="191"/>
      <c r="K4825" s="191"/>
      <c r="L4825" s="191"/>
      <c r="M4825" s="191"/>
    </row>
    <row r="4826" spans="1:13" ht="153" x14ac:dyDescent="0.2">
      <c r="A4826" s="187" t="s">
        <v>3538</v>
      </c>
      <c r="B4826" s="187" t="s">
        <v>3539</v>
      </c>
      <c r="C4826" s="186" t="s">
        <v>212</v>
      </c>
      <c r="D4826" s="189">
        <v>48.08</v>
      </c>
      <c r="E4826" s="189">
        <v>0</v>
      </c>
      <c r="F4826" s="189">
        <v>48.08</v>
      </c>
      <c r="G4826" s="188" t="s">
        <v>3540</v>
      </c>
      <c r="H4826" s="188"/>
      <c r="I4826" s="187" t="s">
        <v>3541</v>
      </c>
      <c r="J4826" s="191"/>
      <c r="K4826" s="191"/>
      <c r="L4826" s="191"/>
      <c r="M4826" s="191"/>
    </row>
    <row r="4827" spans="1:13" ht="102" x14ac:dyDescent="0.2">
      <c r="A4827" s="187" t="s">
        <v>3542</v>
      </c>
      <c r="B4827" s="187" t="s">
        <v>3543</v>
      </c>
      <c r="C4827" s="186" t="s">
        <v>212</v>
      </c>
      <c r="D4827" s="189">
        <v>16.829999999999998</v>
      </c>
      <c r="E4827" s="189">
        <v>0</v>
      </c>
      <c r="F4827" s="189">
        <v>16.829999999999998</v>
      </c>
      <c r="G4827" s="188" t="s">
        <v>3544</v>
      </c>
      <c r="H4827" s="188"/>
      <c r="I4827" s="187" t="s">
        <v>3545</v>
      </c>
      <c r="J4827" s="191"/>
      <c r="K4827" s="191"/>
      <c r="L4827" s="191"/>
      <c r="M4827" s="191"/>
    </row>
    <row r="4828" spans="1:13" ht="114.75" x14ac:dyDescent="0.2">
      <c r="A4828" s="187" t="s">
        <v>3546</v>
      </c>
      <c r="B4828" s="187" t="s">
        <v>3547</v>
      </c>
      <c r="C4828" s="186" t="s">
        <v>212</v>
      </c>
      <c r="D4828" s="189">
        <v>420</v>
      </c>
      <c r="E4828" s="189">
        <v>0</v>
      </c>
      <c r="F4828" s="189">
        <v>420</v>
      </c>
      <c r="G4828" s="188" t="s">
        <v>3548</v>
      </c>
      <c r="H4828" s="188"/>
      <c r="I4828" s="187" t="s">
        <v>3549</v>
      </c>
      <c r="J4828" s="191"/>
      <c r="K4828" s="191"/>
      <c r="L4828" s="191"/>
      <c r="M4828" s="191"/>
    </row>
    <row r="4829" spans="1:13" ht="114.75" x14ac:dyDescent="0.2">
      <c r="A4829" s="187" t="s">
        <v>3550</v>
      </c>
      <c r="B4829" s="187" t="s">
        <v>3551</v>
      </c>
      <c r="C4829" s="186" t="s">
        <v>212</v>
      </c>
      <c r="D4829" s="189">
        <v>344.74</v>
      </c>
      <c r="E4829" s="189">
        <v>0</v>
      </c>
      <c r="F4829" s="189">
        <v>344.74</v>
      </c>
      <c r="G4829" s="188" t="s">
        <v>3552</v>
      </c>
      <c r="H4829" s="188"/>
      <c r="I4829" s="187" t="s">
        <v>3553</v>
      </c>
      <c r="J4829" s="191"/>
      <c r="K4829" s="191"/>
      <c r="L4829" s="191"/>
      <c r="M4829" s="191"/>
    </row>
    <row r="4830" spans="1:13" ht="114.75" x14ac:dyDescent="0.2">
      <c r="A4830" s="187" t="s">
        <v>3554</v>
      </c>
      <c r="B4830" s="187" t="s">
        <v>3555</v>
      </c>
      <c r="C4830" s="186" t="s">
        <v>212</v>
      </c>
      <c r="D4830" s="189">
        <v>210</v>
      </c>
      <c r="E4830" s="189">
        <v>0</v>
      </c>
      <c r="F4830" s="189">
        <v>210</v>
      </c>
      <c r="G4830" s="188" t="s">
        <v>3556</v>
      </c>
      <c r="H4830" s="188"/>
      <c r="I4830" s="187" t="s">
        <v>3557</v>
      </c>
      <c r="J4830" s="191"/>
      <c r="K4830" s="191"/>
      <c r="L4830" s="191"/>
      <c r="M4830" s="191"/>
    </row>
    <row r="4831" spans="1:13" ht="165.75" x14ac:dyDescent="0.2">
      <c r="A4831" s="187" t="s">
        <v>3558</v>
      </c>
      <c r="B4831" s="187" t="s">
        <v>3559</v>
      </c>
      <c r="C4831" s="186" t="s">
        <v>212</v>
      </c>
      <c r="D4831" s="189">
        <v>700</v>
      </c>
      <c r="E4831" s="189">
        <v>0</v>
      </c>
      <c r="F4831" s="189">
        <v>700</v>
      </c>
      <c r="G4831" s="188" t="s">
        <v>3560</v>
      </c>
      <c r="H4831" s="188"/>
      <c r="I4831" s="187" t="s">
        <v>3561</v>
      </c>
      <c r="J4831" s="191"/>
      <c r="K4831" s="191"/>
      <c r="L4831" s="191"/>
      <c r="M4831" s="191"/>
    </row>
    <row r="4832" spans="1:13" x14ac:dyDescent="0.2">
      <c r="A4832" s="194" t="s">
        <v>3562</v>
      </c>
      <c r="B4832" s="194" t="s">
        <v>3563</v>
      </c>
      <c r="C4832" s="194"/>
      <c r="D4832" s="193"/>
      <c r="E4832" s="193"/>
      <c r="F4832" s="189"/>
      <c r="G4832" s="192"/>
      <c r="H4832" s="192"/>
      <c r="I4832" s="194" t="s">
        <v>3564</v>
      </c>
      <c r="J4832" s="191"/>
      <c r="K4832" s="191"/>
      <c r="L4832" s="191"/>
      <c r="M4832" s="191"/>
    </row>
    <row r="4833" spans="1:13" ht="140.25" x14ac:dyDescent="0.2">
      <c r="A4833" s="187" t="s">
        <v>3565</v>
      </c>
      <c r="B4833" s="187" t="s">
        <v>3566</v>
      </c>
      <c r="C4833" s="186" t="s">
        <v>212</v>
      </c>
      <c r="D4833" s="189">
        <v>140</v>
      </c>
      <c r="E4833" s="189">
        <v>0</v>
      </c>
      <c r="F4833" s="189">
        <v>140</v>
      </c>
      <c r="G4833" s="188" t="s">
        <v>3567</v>
      </c>
      <c r="H4833" s="188"/>
      <c r="I4833" s="187" t="s">
        <v>3568</v>
      </c>
      <c r="J4833" s="191"/>
      <c r="K4833" s="191"/>
      <c r="L4833" s="191"/>
      <c r="M4833" s="191"/>
    </row>
    <row r="4834" spans="1:13" ht="140.25" x14ac:dyDescent="0.2">
      <c r="A4834" s="187" t="s">
        <v>3569</v>
      </c>
      <c r="B4834" s="187" t="s">
        <v>3570</v>
      </c>
      <c r="C4834" s="186" t="s">
        <v>212</v>
      </c>
      <c r="D4834" s="189">
        <v>70</v>
      </c>
      <c r="E4834" s="189">
        <v>0</v>
      </c>
      <c r="F4834" s="189">
        <v>70</v>
      </c>
      <c r="G4834" s="188" t="s">
        <v>3571</v>
      </c>
      <c r="H4834" s="188"/>
      <c r="I4834" s="187" t="s">
        <v>3572</v>
      </c>
      <c r="J4834" s="191"/>
      <c r="K4834" s="191"/>
      <c r="L4834" s="191"/>
      <c r="M4834" s="191"/>
    </row>
    <row r="4835" spans="1:13" ht="63.75" x14ac:dyDescent="0.2">
      <c r="A4835" s="187" t="s">
        <v>3573</v>
      </c>
      <c r="B4835" s="187" t="s">
        <v>3574</v>
      </c>
      <c r="C4835" s="186" t="s">
        <v>212</v>
      </c>
      <c r="D4835" s="189">
        <v>120.2</v>
      </c>
      <c r="E4835" s="189">
        <v>0</v>
      </c>
      <c r="F4835" s="189">
        <v>120.2</v>
      </c>
      <c r="G4835" s="188" t="s">
        <v>3575</v>
      </c>
      <c r="H4835" s="188"/>
      <c r="I4835" s="187" t="s">
        <v>3576</v>
      </c>
      <c r="J4835" s="191"/>
      <c r="K4835" s="191"/>
      <c r="L4835" s="191"/>
      <c r="M4835" s="191"/>
    </row>
    <row r="4836" spans="1:13" ht="63.75" x14ac:dyDescent="0.2">
      <c r="A4836" s="187" t="s">
        <v>3577</v>
      </c>
      <c r="B4836" s="187" t="s">
        <v>3578</v>
      </c>
      <c r="C4836" s="186" t="s">
        <v>212</v>
      </c>
      <c r="D4836" s="189">
        <v>240.4</v>
      </c>
      <c r="E4836" s="189">
        <v>0</v>
      </c>
      <c r="F4836" s="189">
        <v>240.4</v>
      </c>
      <c r="G4836" s="188" t="s">
        <v>3579</v>
      </c>
      <c r="H4836" s="188"/>
      <c r="I4836" s="187" t="s">
        <v>3580</v>
      </c>
      <c r="J4836" s="191"/>
      <c r="K4836" s="191"/>
      <c r="L4836" s="191"/>
      <c r="M4836" s="191"/>
    </row>
    <row r="4837" spans="1:13" ht="114.75" x14ac:dyDescent="0.2">
      <c r="A4837" s="187" t="s">
        <v>3581</v>
      </c>
      <c r="B4837" s="187" t="s">
        <v>3582</v>
      </c>
      <c r="C4837" s="186" t="s">
        <v>3583</v>
      </c>
      <c r="D4837" s="189">
        <v>65</v>
      </c>
      <c r="E4837" s="189">
        <v>0</v>
      </c>
      <c r="F4837" s="189">
        <v>65</v>
      </c>
      <c r="G4837" s="188" t="s">
        <v>3584</v>
      </c>
      <c r="H4837" s="188"/>
      <c r="I4837" s="187" t="s">
        <v>3585</v>
      </c>
      <c r="J4837" s="191"/>
      <c r="K4837" s="191"/>
      <c r="L4837" s="191"/>
      <c r="M4837" s="191"/>
    </row>
    <row r="4838" spans="1:13" ht="76.5" x14ac:dyDescent="0.2">
      <c r="A4838" s="187" t="s">
        <v>3586</v>
      </c>
      <c r="B4838" s="187" t="s">
        <v>3587</v>
      </c>
      <c r="C4838" s="186" t="s">
        <v>212</v>
      </c>
      <c r="D4838" s="189">
        <v>7.21</v>
      </c>
      <c r="E4838" s="189">
        <v>0</v>
      </c>
      <c r="F4838" s="189">
        <v>7.21</v>
      </c>
      <c r="G4838" s="188" t="s">
        <v>3588</v>
      </c>
      <c r="H4838" s="188"/>
      <c r="I4838" s="187" t="s">
        <v>3589</v>
      </c>
      <c r="J4838" s="191"/>
      <c r="K4838" s="191"/>
      <c r="L4838" s="191"/>
      <c r="M4838" s="191"/>
    </row>
    <row r="4839" spans="1:13" x14ac:dyDescent="0.2">
      <c r="A4839" s="194" t="s">
        <v>3590</v>
      </c>
      <c r="B4839" s="194" t="s">
        <v>3591</v>
      </c>
      <c r="C4839" s="194"/>
      <c r="D4839" s="193"/>
      <c r="E4839" s="193"/>
      <c r="F4839" s="189"/>
      <c r="G4839" s="192"/>
      <c r="H4839" s="192"/>
      <c r="I4839" s="194" t="s">
        <v>3592</v>
      </c>
      <c r="J4839" s="191"/>
      <c r="K4839" s="191"/>
      <c r="L4839" s="191"/>
      <c r="M4839" s="191"/>
    </row>
    <row r="4840" spans="1:13" ht="255" x14ac:dyDescent="0.2">
      <c r="A4840" s="187" t="s">
        <v>3593</v>
      </c>
      <c r="B4840" s="187" t="s">
        <v>3594</v>
      </c>
      <c r="C4840" s="186" t="s">
        <v>212</v>
      </c>
      <c r="D4840" s="189">
        <v>1105.8599999999999</v>
      </c>
      <c r="E4840" s="189">
        <v>0</v>
      </c>
      <c r="F4840" s="189">
        <v>1105.8599999999999</v>
      </c>
      <c r="G4840" s="188" t="s">
        <v>3595</v>
      </c>
      <c r="H4840" s="188"/>
      <c r="I4840" s="187" t="s">
        <v>3596</v>
      </c>
      <c r="J4840" s="191"/>
      <c r="K4840" s="191"/>
      <c r="L4840" s="191"/>
      <c r="M4840" s="191"/>
    </row>
    <row r="4841" spans="1:13" ht="255" x14ac:dyDescent="0.2">
      <c r="A4841" s="187" t="s">
        <v>3597</v>
      </c>
      <c r="B4841" s="187" t="s">
        <v>3598</v>
      </c>
      <c r="C4841" s="186" t="s">
        <v>212</v>
      </c>
      <c r="D4841" s="189">
        <v>884.15</v>
      </c>
      <c r="E4841" s="189">
        <v>0</v>
      </c>
      <c r="F4841" s="189">
        <v>884.15</v>
      </c>
      <c r="G4841" s="188" t="s">
        <v>3599</v>
      </c>
      <c r="H4841" s="188"/>
      <c r="I4841" s="187" t="s">
        <v>3600</v>
      </c>
      <c r="J4841" s="191"/>
      <c r="K4841" s="191"/>
      <c r="L4841" s="191"/>
      <c r="M4841" s="191"/>
    </row>
    <row r="4842" spans="1:13" ht="255" x14ac:dyDescent="0.2">
      <c r="A4842" s="187" t="s">
        <v>3601</v>
      </c>
      <c r="B4842" s="187" t="s">
        <v>3602</v>
      </c>
      <c r="C4842" s="186" t="s">
        <v>212</v>
      </c>
      <c r="D4842" s="189">
        <v>751.99</v>
      </c>
      <c r="E4842" s="189">
        <v>0</v>
      </c>
      <c r="F4842" s="189">
        <v>751.99</v>
      </c>
      <c r="G4842" s="188" t="s">
        <v>3599</v>
      </c>
      <c r="H4842" s="188"/>
      <c r="I4842" s="187" t="s">
        <v>3603</v>
      </c>
      <c r="J4842" s="191"/>
      <c r="K4842" s="191"/>
      <c r="L4842" s="191"/>
      <c r="M4842" s="191"/>
    </row>
    <row r="4843" spans="1:13" ht="255" x14ac:dyDescent="0.2">
      <c r="A4843" s="187" t="s">
        <v>3604</v>
      </c>
      <c r="B4843" s="187" t="s">
        <v>3605</v>
      </c>
      <c r="C4843" s="186" t="s">
        <v>212</v>
      </c>
      <c r="D4843" s="189">
        <v>464.46</v>
      </c>
      <c r="E4843" s="189">
        <v>0</v>
      </c>
      <c r="F4843" s="189">
        <v>464.46</v>
      </c>
      <c r="G4843" s="188" t="s">
        <v>3599</v>
      </c>
      <c r="H4843" s="188"/>
      <c r="I4843" s="187" t="s">
        <v>3606</v>
      </c>
      <c r="J4843" s="191"/>
      <c r="K4843" s="191"/>
      <c r="L4843" s="191"/>
      <c r="M4843" s="191"/>
    </row>
    <row r="4844" spans="1:13" ht="255" x14ac:dyDescent="0.2">
      <c r="A4844" s="187" t="s">
        <v>3607</v>
      </c>
      <c r="B4844" s="187" t="s">
        <v>3608</v>
      </c>
      <c r="C4844" s="186" t="s">
        <v>212</v>
      </c>
      <c r="D4844" s="189">
        <v>265.41000000000003</v>
      </c>
      <c r="E4844" s="189">
        <v>0</v>
      </c>
      <c r="F4844" s="189">
        <v>265.41000000000003</v>
      </c>
      <c r="G4844" s="188" t="s">
        <v>3599</v>
      </c>
      <c r="H4844" s="188"/>
      <c r="I4844" s="187" t="s">
        <v>3609</v>
      </c>
      <c r="J4844" s="191"/>
      <c r="K4844" s="191"/>
      <c r="L4844" s="191"/>
      <c r="M4844" s="191"/>
    </row>
    <row r="4845" spans="1:13" ht="216.75" x14ac:dyDescent="0.2">
      <c r="A4845" s="187" t="s">
        <v>3610</v>
      </c>
      <c r="B4845" s="187" t="s">
        <v>3611</v>
      </c>
      <c r="C4845" s="186" t="s">
        <v>212</v>
      </c>
      <c r="D4845" s="189">
        <v>110.59</v>
      </c>
      <c r="E4845" s="189">
        <v>0</v>
      </c>
      <c r="F4845" s="189">
        <v>110.59</v>
      </c>
      <c r="G4845" s="188" t="s">
        <v>3612</v>
      </c>
      <c r="H4845" s="188"/>
      <c r="I4845" s="187" t="s">
        <v>3613</v>
      </c>
      <c r="J4845" s="191"/>
      <c r="K4845" s="191"/>
      <c r="L4845" s="191"/>
      <c r="M4845" s="191"/>
    </row>
    <row r="4846" spans="1:13" ht="216.75" x14ac:dyDescent="0.2">
      <c r="A4846" s="187" t="s">
        <v>3614</v>
      </c>
      <c r="B4846" s="187" t="s">
        <v>3615</v>
      </c>
      <c r="C4846" s="186" t="s">
        <v>212</v>
      </c>
      <c r="D4846" s="189">
        <v>66.349999999999994</v>
      </c>
      <c r="E4846" s="189">
        <v>0</v>
      </c>
      <c r="F4846" s="189">
        <v>66.349999999999994</v>
      </c>
      <c r="G4846" s="188" t="s">
        <v>3612</v>
      </c>
      <c r="H4846" s="188"/>
      <c r="I4846" s="187" t="s">
        <v>3616</v>
      </c>
      <c r="J4846" s="191"/>
      <c r="K4846" s="191"/>
      <c r="L4846" s="191"/>
      <c r="M4846" s="191"/>
    </row>
    <row r="4847" spans="1:13" ht="318.75" x14ac:dyDescent="0.2">
      <c r="A4847" s="187" t="s">
        <v>3617</v>
      </c>
      <c r="B4847" s="187" t="s">
        <v>3618</v>
      </c>
      <c r="C4847" s="186" t="s">
        <v>212</v>
      </c>
      <c r="D4847" s="189">
        <v>2443.69</v>
      </c>
      <c r="E4847" s="189">
        <v>0</v>
      </c>
      <c r="F4847" s="189">
        <v>2443.69</v>
      </c>
      <c r="G4847" s="188" t="s">
        <v>3619</v>
      </c>
      <c r="H4847" s="188"/>
      <c r="I4847" s="187" t="s">
        <v>3620</v>
      </c>
      <c r="J4847" s="191"/>
      <c r="K4847" s="191"/>
      <c r="L4847" s="191"/>
      <c r="M4847" s="191"/>
    </row>
    <row r="4848" spans="1:13" ht="318.75" x14ac:dyDescent="0.2">
      <c r="A4848" s="187" t="s">
        <v>3621</v>
      </c>
      <c r="B4848" s="187" t="s">
        <v>3622</v>
      </c>
      <c r="C4848" s="186" t="s">
        <v>212</v>
      </c>
      <c r="D4848" s="189">
        <v>1803</v>
      </c>
      <c r="E4848" s="189">
        <v>0</v>
      </c>
      <c r="F4848" s="189">
        <v>1803</v>
      </c>
      <c r="G4848" s="188" t="s">
        <v>3623</v>
      </c>
      <c r="H4848" s="188"/>
      <c r="I4848" s="187" t="s">
        <v>3624</v>
      </c>
      <c r="J4848" s="191"/>
      <c r="K4848" s="191"/>
      <c r="L4848" s="191"/>
      <c r="M4848" s="191"/>
    </row>
    <row r="4849" spans="1:13" ht="318.75" x14ac:dyDescent="0.2">
      <c r="A4849" s="187" t="s">
        <v>3625</v>
      </c>
      <c r="B4849" s="187" t="s">
        <v>3626</v>
      </c>
      <c r="C4849" s="186" t="s">
        <v>212</v>
      </c>
      <c r="D4849" s="189">
        <v>2142</v>
      </c>
      <c r="E4849" s="189">
        <v>0</v>
      </c>
      <c r="F4849" s="189">
        <v>2142</v>
      </c>
      <c r="G4849" s="188" t="s">
        <v>3619</v>
      </c>
      <c r="H4849" s="188"/>
      <c r="I4849" s="187" t="s">
        <v>3627</v>
      </c>
      <c r="J4849" s="191"/>
      <c r="K4849" s="191"/>
      <c r="L4849" s="191"/>
      <c r="M4849" s="191"/>
    </row>
    <row r="4850" spans="1:13" ht="318.75" x14ac:dyDescent="0.2">
      <c r="A4850" s="187" t="s">
        <v>3628</v>
      </c>
      <c r="B4850" s="187" t="s">
        <v>3629</v>
      </c>
      <c r="C4850" s="186" t="s">
        <v>212</v>
      </c>
      <c r="D4850" s="189">
        <v>1710</v>
      </c>
      <c r="E4850" s="189">
        <v>0</v>
      </c>
      <c r="F4850" s="189">
        <v>1710</v>
      </c>
      <c r="G4850" s="188" t="s">
        <v>3630</v>
      </c>
      <c r="H4850" s="188"/>
      <c r="I4850" s="187" t="s">
        <v>3631</v>
      </c>
      <c r="J4850" s="191"/>
      <c r="K4850" s="191"/>
      <c r="L4850" s="191"/>
      <c r="M4850" s="191"/>
    </row>
    <row r="4851" spans="1:13" ht="318.75" x14ac:dyDescent="0.2">
      <c r="A4851" s="187" t="s">
        <v>3632</v>
      </c>
      <c r="B4851" s="187" t="s">
        <v>3633</v>
      </c>
      <c r="C4851" s="186" t="s">
        <v>212</v>
      </c>
      <c r="D4851" s="189">
        <v>1991.15</v>
      </c>
      <c r="E4851" s="189">
        <v>0</v>
      </c>
      <c r="F4851" s="189">
        <v>1991.15</v>
      </c>
      <c r="G4851" s="188" t="s">
        <v>3634</v>
      </c>
      <c r="H4851" s="188"/>
      <c r="I4851" s="187" t="s">
        <v>3635</v>
      </c>
      <c r="J4851" s="191"/>
      <c r="K4851" s="191"/>
      <c r="L4851" s="191"/>
      <c r="M4851" s="191"/>
    </row>
    <row r="4852" spans="1:13" ht="318.75" x14ac:dyDescent="0.2">
      <c r="A4852" s="187" t="s">
        <v>3636</v>
      </c>
      <c r="B4852" s="187" t="s">
        <v>3637</v>
      </c>
      <c r="C4852" s="186" t="s">
        <v>212</v>
      </c>
      <c r="D4852" s="189">
        <v>1559</v>
      </c>
      <c r="E4852" s="189">
        <v>0</v>
      </c>
      <c r="F4852" s="189">
        <v>1559</v>
      </c>
      <c r="G4852" s="188" t="s">
        <v>3630</v>
      </c>
      <c r="H4852" s="188"/>
      <c r="I4852" s="187" t="s">
        <v>3638</v>
      </c>
      <c r="J4852" s="191"/>
      <c r="K4852" s="191"/>
      <c r="L4852" s="191"/>
      <c r="M4852" s="191"/>
    </row>
    <row r="4853" spans="1:13" ht="318.75" x14ac:dyDescent="0.2">
      <c r="A4853" s="187" t="s">
        <v>3639</v>
      </c>
      <c r="B4853" s="187" t="s">
        <v>3640</v>
      </c>
      <c r="C4853" s="186" t="s">
        <v>212</v>
      </c>
      <c r="D4853" s="189">
        <v>1588.9</v>
      </c>
      <c r="E4853" s="189">
        <v>0</v>
      </c>
      <c r="F4853" s="189">
        <v>1588.9</v>
      </c>
      <c r="G4853" s="188" t="s">
        <v>3619</v>
      </c>
      <c r="H4853" s="188"/>
      <c r="I4853" s="187" t="s">
        <v>3641</v>
      </c>
      <c r="J4853" s="191"/>
      <c r="K4853" s="191"/>
      <c r="L4853" s="191"/>
      <c r="M4853" s="191"/>
    </row>
    <row r="4854" spans="1:13" ht="318.75" x14ac:dyDescent="0.2">
      <c r="A4854" s="187" t="s">
        <v>3642</v>
      </c>
      <c r="B4854" s="187" t="s">
        <v>3643</v>
      </c>
      <c r="C4854" s="186" t="s">
        <v>212</v>
      </c>
      <c r="D4854" s="189">
        <v>1157</v>
      </c>
      <c r="E4854" s="189">
        <v>0</v>
      </c>
      <c r="F4854" s="189">
        <v>1157</v>
      </c>
      <c r="G4854" s="188" t="s">
        <v>3630</v>
      </c>
      <c r="H4854" s="188"/>
      <c r="I4854" s="187" t="s">
        <v>3644</v>
      </c>
      <c r="J4854" s="191"/>
      <c r="K4854" s="191"/>
      <c r="L4854" s="191"/>
      <c r="M4854" s="191"/>
    </row>
    <row r="4855" spans="1:13" ht="318.75" x14ac:dyDescent="0.2">
      <c r="A4855" s="187" t="s">
        <v>3645</v>
      </c>
      <c r="B4855" s="187" t="s">
        <v>3646</v>
      </c>
      <c r="C4855" s="186" t="s">
        <v>212</v>
      </c>
      <c r="D4855" s="189">
        <v>1890.59</v>
      </c>
      <c r="E4855" s="189">
        <v>0</v>
      </c>
      <c r="F4855" s="189">
        <v>1890.59</v>
      </c>
      <c r="G4855" s="188" t="s">
        <v>3619</v>
      </c>
      <c r="H4855" s="188"/>
      <c r="I4855" s="187" t="s">
        <v>3647</v>
      </c>
      <c r="J4855" s="191"/>
      <c r="K4855" s="191"/>
      <c r="L4855" s="191"/>
      <c r="M4855" s="191"/>
    </row>
    <row r="4856" spans="1:13" ht="318.75" x14ac:dyDescent="0.2">
      <c r="A4856" s="187" t="s">
        <v>3648</v>
      </c>
      <c r="B4856" s="187" t="s">
        <v>3649</v>
      </c>
      <c r="C4856" s="186" t="s">
        <v>212</v>
      </c>
      <c r="D4856" s="189">
        <v>1488.33</v>
      </c>
      <c r="E4856" s="189">
        <v>0</v>
      </c>
      <c r="F4856" s="189">
        <v>1488.33</v>
      </c>
      <c r="G4856" s="188" t="s">
        <v>3619</v>
      </c>
      <c r="H4856" s="188"/>
      <c r="I4856" s="187" t="s">
        <v>3650</v>
      </c>
      <c r="J4856" s="191"/>
      <c r="K4856" s="191"/>
      <c r="L4856" s="191"/>
      <c r="M4856" s="191"/>
    </row>
    <row r="4857" spans="1:13" ht="318.75" x14ac:dyDescent="0.2">
      <c r="A4857" s="187" t="s">
        <v>3651</v>
      </c>
      <c r="B4857" s="187" t="s">
        <v>3652</v>
      </c>
      <c r="C4857" s="186" t="s">
        <v>212</v>
      </c>
      <c r="D4857" s="189">
        <v>1995.87</v>
      </c>
      <c r="E4857" s="189">
        <v>0</v>
      </c>
      <c r="F4857" s="189">
        <v>1995.87</v>
      </c>
      <c r="G4857" s="188" t="s">
        <v>3619</v>
      </c>
      <c r="H4857" s="188"/>
      <c r="I4857" s="187" t="s">
        <v>3653</v>
      </c>
      <c r="J4857" s="191"/>
      <c r="K4857" s="191"/>
      <c r="L4857" s="191"/>
      <c r="M4857" s="191"/>
    </row>
    <row r="4858" spans="1:13" ht="318.75" x14ac:dyDescent="0.2">
      <c r="A4858" s="187" t="s">
        <v>3654</v>
      </c>
      <c r="B4858" s="187" t="s">
        <v>3655</v>
      </c>
      <c r="C4858" s="186" t="s">
        <v>212</v>
      </c>
      <c r="D4858" s="189">
        <v>1566</v>
      </c>
      <c r="E4858" s="189">
        <v>0</v>
      </c>
      <c r="F4858" s="189">
        <v>1566</v>
      </c>
      <c r="G4858" s="188" t="s">
        <v>3656</v>
      </c>
      <c r="H4858" s="188"/>
      <c r="I4858" s="187" t="s">
        <v>3657</v>
      </c>
      <c r="J4858" s="191"/>
      <c r="K4858" s="191"/>
      <c r="L4858" s="191"/>
      <c r="M4858" s="191"/>
    </row>
    <row r="4859" spans="1:13" ht="318.75" x14ac:dyDescent="0.2">
      <c r="A4859" s="187" t="s">
        <v>3658</v>
      </c>
      <c r="B4859" s="187" t="s">
        <v>3659</v>
      </c>
      <c r="C4859" s="186" t="s">
        <v>212</v>
      </c>
      <c r="D4859" s="189">
        <v>1841.95</v>
      </c>
      <c r="E4859" s="189">
        <v>0</v>
      </c>
      <c r="F4859" s="189">
        <v>1841.95</v>
      </c>
      <c r="G4859" s="188" t="s">
        <v>3619</v>
      </c>
      <c r="H4859" s="188"/>
      <c r="I4859" s="187" t="s">
        <v>3660</v>
      </c>
      <c r="J4859" s="191"/>
      <c r="K4859" s="191"/>
      <c r="L4859" s="191"/>
      <c r="M4859" s="191"/>
    </row>
    <row r="4860" spans="1:13" ht="318.75" x14ac:dyDescent="0.2">
      <c r="A4860" s="187" t="s">
        <v>3661</v>
      </c>
      <c r="B4860" s="187" t="s">
        <v>3662</v>
      </c>
      <c r="C4860" s="186" t="s">
        <v>212</v>
      </c>
      <c r="D4860" s="189">
        <v>1412</v>
      </c>
      <c r="E4860" s="189">
        <v>0</v>
      </c>
      <c r="F4860" s="189">
        <v>1412</v>
      </c>
      <c r="G4860" s="188" t="s">
        <v>3656</v>
      </c>
      <c r="H4860" s="188"/>
      <c r="I4860" s="187" t="s">
        <v>3663</v>
      </c>
      <c r="J4860" s="191"/>
      <c r="K4860" s="191"/>
      <c r="L4860" s="191"/>
      <c r="M4860" s="191"/>
    </row>
    <row r="4861" spans="1:13" ht="318.75" x14ac:dyDescent="0.2">
      <c r="A4861" s="187" t="s">
        <v>3664</v>
      </c>
      <c r="B4861" s="187" t="s">
        <v>3665</v>
      </c>
      <c r="C4861" s="186" t="s">
        <v>212</v>
      </c>
      <c r="D4861" s="189">
        <v>1431.49</v>
      </c>
      <c r="E4861" s="189">
        <v>0</v>
      </c>
      <c r="F4861" s="189">
        <v>1431.49</v>
      </c>
      <c r="G4861" s="188" t="s">
        <v>3619</v>
      </c>
      <c r="H4861" s="188"/>
      <c r="I4861" s="187" t="s">
        <v>3666</v>
      </c>
      <c r="J4861" s="191"/>
      <c r="K4861" s="191"/>
      <c r="L4861" s="191"/>
      <c r="M4861" s="191"/>
    </row>
    <row r="4862" spans="1:13" ht="318.75" x14ac:dyDescent="0.2">
      <c r="A4862" s="187" t="s">
        <v>3667</v>
      </c>
      <c r="B4862" s="187" t="s">
        <v>3668</v>
      </c>
      <c r="C4862" s="186" t="s">
        <v>212</v>
      </c>
      <c r="D4862" s="189">
        <v>1002</v>
      </c>
      <c r="E4862" s="189">
        <v>0</v>
      </c>
      <c r="F4862" s="189">
        <v>1002</v>
      </c>
      <c r="G4862" s="188" t="s">
        <v>3669</v>
      </c>
      <c r="H4862" s="188"/>
      <c r="I4862" s="187" t="s">
        <v>3670</v>
      </c>
      <c r="J4862" s="191"/>
      <c r="K4862" s="191"/>
      <c r="L4862" s="191"/>
      <c r="M4862" s="191"/>
    </row>
    <row r="4863" spans="1:13" ht="318.75" x14ac:dyDescent="0.2">
      <c r="A4863" s="187" t="s">
        <v>3671</v>
      </c>
      <c r="B4863" s="187" t="s">
        <v>3672</v>
      </c>
      <c r="C4863" s="186" t="s">
        <v>212</v>
      </c>
      <c r="D4863" s="189">
        <v>1328.87</v>
      </c>
      <c r="E4863" s="189">
        <v>0</v>
      </c>
      <c r="F4863" s="189">
        <v>1328.87</v>
      </c>
      <c r="G4863" s="188" t="s">
        <v>3619</v>
      </c>
      <c r="H4863" s="188"/>
      <c r="I4863" s="187" t="s">
        <v>3673</v>
      </c>
      <c r="J4863" s="191"/>
      <c r="K4863" s="191"/>
      <c r="L4863" s="191"/>
      <c r="M4863" s="191"/>
    </row>
    <row r="4864" spans="1:13" ht="318.75" x14ac:dyDescent="0.2">
      <c r="A4864" s="187" t="s">
        <v>3674</v>
      </c>
      <c r="B4864" s="187" t="s">
        <v>3675</v>
      </c>
      <c r="C4864" s="186" t="s">
        <v>212</v>
      </c>
      <c r="D4864" s="189">
        <v>1036.52</v>
      </c>
      <c r="E4864" s="189">
        <v>0</v>
      </c>
      <c r="F4864" s="189">
        <v>1036.52</v>
      </c>
      <c r="G4864" s="188" t="s">
        <v>3619</v>
      </c>
      <c r="H4864" s="188"/>
      <c r="I4864" s="187" t="s">
        <v>3676</v>
      </c>
      <c r="J4864" s="191"/>
      <c r="K4864" s="191"/>
      <c r="L4864" s="191"/>
      <c r="M4864" s="191"/>
    </row>
    <row r="4865" spans="1:13" ht="318.75" x14ac:dyDescent="0.2">
      <c r="A4865" s="187" t="s">
        <v>3677</v>
      </c>
      <c r="B4865" s="187" t="s">
        <v>3678</v>
      </c>
      <c r="C4865" s="186" t="s">
        <v>212</v>
      </c>
      <c r="D4865" s="189">
        <v>1739.34</v>
      </c>
      <c r="E4865" s="189">
        <v>0</v>
      </c>
      <c r="F4865" s="189">
        <v>1739.34</v>
      </c>
      <c r="G4865" s="188" t="s">
        <v>3619</v>
      </c>
      <c r="H4865" s="188"/>
      <c r="I4865" s="187" t="s">
        <v>3679</v>
      </c>
      <c r="J4865" s="191"/>
      <c r="K4865" s="191"/>
      <c r="L4865" s="191"/>
      <c r="M4865" s="191"/>
    </row>
    <row r="4866" spans="1:13" ht="318.75" x14ac:dyDescent="0.2">
      <c r="A4866" s="187" t="s">
        <v>3680</v>
      </c>
      <c r="B4866" s="187" t="s">
        <v>3681</v>
      </c>
      <c r="C4866" s="186" t="s">
        <v>212</v>
      </c>
      <c r="D4866" s="189">
        <v>1459.71</v>
      </c>
      <c r="E4866" s="189">
        <v>0</v>
      </c>
      <c r="F4866" s="189">
        <v>1459.71</v>
      </c>
      <c r="G4866" s="188" t="s">
        <v>3619</v>
      </c>
      <c r="H4866" s="188"/>
      <c r="I4866" s="187" t="s">
        <v>3682</v>
      </c>
      <c r="J4866" s="191"/>
      <c r="K4866" s="191"/>
      <c r="L4866" s="191"/>
      <c r="M4866" s="191"/>
    </row>
    <row r="4867" spans="1:13" ht="318.75" x14ac:dyDescent="0.2">
      <c r="A4867" s="187" t="s">
        <v>3683</v>
      </c>
      <c r="B4867" s="187" t="s">
        <v>3684</v>
      </c>
      <c r="C4867" s="186" t="s">
        <v>212</v>
      </c>
      <c r="D4867" s="189">
        <v>1174.95</v>
      </c>
      <c r="E4867" s="189">
        <v>0</v>
      </c>
      <c r="F4867" s="189">
        <v>1174.95</v>
      </c>
      <c r="G4867" s="188" t="s">
        <v>3619</v>
      </c>
      <c r="H4867" s="188"/>
      <c r="I4867" s="187" t="s">
        <v>3685</v>
      </c>
      <c r="J4867" s="191"/>
      <c r="K4867" s="191"/>
      <c r="L4867" s="191"/>
      <c r="M4867" s="191"/>
    </row>
    <row r="4868" spans="1:13" ht="318.75" x14ac:dyDescent="0.2">
      <c r="A4868" s="187" t="s">
        <v>3686</v>
      </c>
      <c r="B4868" s="187" t="s">
        <v>3687</v>
      </c>
      <c r="C4868" s="186" t="s">
        <v>212</v>
      </c>
      <c r="D4868" s="189">
        <v>916.46</v>
      </c>
      <c r="E4868" s="189">
        <v>0</v>
      </c>
      <c r="F4868" s="189">
        <v>916.46</v>
      </c>
      <c r="G4868" s="188" t="s">
        <v>3619</v>
      </c>
      <c r="H4868" s="188"/>
      <c r="I4868" s="187" t="s">
        <v>3688</v>
      </c>
      <c r="J4868" s="191"/>
      <c r="K4868" s="191"/>
      <c r="L4868" s="191"/>
      <c r="M4868" s="191"/>
    </row>
    <row r="4869" spans="1:13" ht="318.75" x14ac:dyDescent="0.2">
      <c r="A4869" s="187" t="s">
        <v>3689</v>
      </c>
      <c r="B4869" s="187" t="s">
        <v>3690</v>
      </c>
      <c r="C4869" s="186" t="s">
        <v>212</v>
      </c>
      <c r="D4869" s="189">
        <v>895.32</v>
      </c>
      <c r="E4869" s="189">
        <v>0</v>
      </c>
      <c r="F4869" s="189">
        <v>895.32</v>
      </c>
      <c r="G4869" s="188" t="s">
        <v>3619</v>
      </c>
      <c r="H4869" s="188"/>
      <c r="I4869" s="187" t="s">
        <v>3691</v>
      </c>
      <c r="J4869" s="191"/>
      <c r="K4869" s="191"/>
      <c r="L4869" s="191"/>
      <c r="M4869" s="191"/>
    </row>
    <row r="4870" spans="1:13" ht="318.75" x14ac:dyDescent="0.2">
      <c r="A4870" s="187" t="s">
        <v>3692</v>
      </c>
      <c r="B4870" s="187" t="s">
        <v>3693</v>
      </c>
      <c r="C4870" s="186" t="s">
        <v>212</v>
      </c>
      <c r="D4870" s="189">
        <v>450</v>
      </c>
      <c r="E4870" s="189">
        <v>0</v>
      </c>
      <c r="F4870" s="189">
        <v>450</v>
      </c>
      <c r="G4870" s="188" t="s">
        <v>3619</v>
      </c>
      <c r="H4870" s="188"/>
      <c r="I4870" s="187" t="s">
        <v>3694</v>
      </c>
      <c r="J4870" s="191"/>
      <c r="K4870" s="191"/>
      <c r="L4870" s="191"/>
      <c r="M4870" s="191"/>
    </row>
    <row r="4871" spans="1:13" ht="318.75" x14ac:dyDescent="0.2">
      <c r="A4871" s="187" t="s">
        <v>3695</v>
      </c>
      <c r="B4871" s="187" t="s">
        <v>3696</v>
      </c>
      <c r="C4871" s="186" t="s">
        <v>212</v>
      </c>
      <c r="D4871" s="189">
        <v>351</v>
      </c>
      <c r="E4871" s="189">
        <v>0</v>
      </c>
      <c r="F4871" s="189">
        <v>351</v>
      </c>
      <c r="G4871" s="188" t="s">
        <v>3619</v>
      </c>
      <c r="H4871" s="188"/>
      <c r="I4871" s="187" t="s">
        <v>3697</v>
      </c>
      <c r="J4871" s="191"/>
      <c r="K4871" s="191"/>
      <c r="L4871" s="191"/>
      <c r="M4871" s="191"/>
    </row>
    <row r="4872" spans="1:13" ht="216.75" x14ac:dyDescent="0.2">
      <c r="A4872" s="187" t="s">
        <v>3698</v>
      </c>
      <c r="B4872" s="187" t="s">
        <v>3699</v>
      </c>
      <c r="C4872" s="186" t="s">
        <v>212</v>
      </c>
      <c r="D4872" s="189">
        <v>812.03</v>
      </c>
      <c r="E4872" s="189">
        <v>0</v>
      </c>
      <c r="F4872" s="189">
        <v>812.03</v>
      </c>
      <c r="G4872" s="188" t="s">
        <v>3700</v>
      </c>
      <c r="H4872" s="188"/>
      <c r="I4872" s="187" t="s">
        <v>3701</v>
      </c>
      <c r="J4872" s="191"/>
      <c r="K4872" s="191"/>
      <c r="L4872" s="191"/>
      <c r="M4872" s="191"/>
    </row>
    <row r="4873" spans="1:13" ht="216.75" x14ac:dyDescent="0.2">
      <c r="A4873" s="187" t="s">
        <v>3702</v>
      </c>
      <c r="B4873" s="187" t="s">
        <v>3703</v>
      </c>
      <c r="C4873" s="186" t="s">
        <v>212</v>
      </c>
      <c r="D4873" s="189">
        <v>502.18</v>
      </c>
      <c r="E4873" s="189">
        <v>0</v>
      </c>
      <c r="F4873" s="189">
        <v>502.18</v>
      </c>
      <c r="G4873" s="188" t="s">
        <v>3704</v>
      </c>
      <c r="H4873" s="188"/>
      <c r="I4873" s="187" t="s">
        <v>3705</v>
      </c>
      <c r="J4873" s="191"/>
      <c r="K4873" s="191"/>
      <c r="L4873" s="191"/>
      <c r="M4873" s="191"/>
    </row>
    <row r="4874" spans="1:13" ht="216.75" x14ac:dyDescent="0.2">
      <c r="A4874" s="187" t="s">
        <v>3706</v>
      </c>
      <c r="B4874" s="187" t="s">
        <v>3707</v>
      </c>
      <c r="C4874" s="186" t="s">
        <v>212</v>
      </c>
      <c r="D4874" s="189">
        <v>117.53</v>
      </c>
      <c r="E4874" s="189">
        <v>0</v>
      </c>
      <c r="F4874" s="189">
        <v>117.53</v>
      </c>
      <c r="G4874" s="188" t="s">
        <v>3704</v>
      </c>
      <c r="H4874" s="188"/>
      <c r="I4874" s="187" t="s">
        <v>3708</v>
      </c>
      <c r="J4874" s="191"/>
      <c r="K4874" s="191"/>
      <c r="L4874" s="191"/>
      <c r="M4874" s="191"/>
    </row>
    <row r="4875" spans="1:13" ht="204" x14ac:dyDescent="0.2">
      <c r="A4875" s="187" t="s">
        <v>3709</v>
      </c>
      <c r="B4875" s="187" t="s">
        <v>3710</v>
      </c>
      <c r="C4875" s="186" t="s">
        <v>212</v>
      </c>
      <c r="D4875" s="189">
        <v>110.59</v>
      </c>
      <c r="E4875" s="189">
        <v>0</v>
      </c>
      <c r="F4875" s="189">
        <v>110.59</v>
      </c>
      <c r="G4875" s="188" t="s">
        <v>3711</v>
      </c>
      <c r="H4875" s="188"/>
      <c r="I4875" s="187" t="s">
        <v>3712</v>
      </c>
      <c r="J4875" s="191"/>
      <c r="K4875" s="191"/>
      <c r="L4875" s="191"/>
      <c r="M4875" s="191"/>
    </row>
    <row r="4876" spans="1:13" ht="204" x14ac:dyDescent="0.2">
      <c r="A4876" s="187" t="s">
        <v>3713</v>
      </c>
      <c r="B4876" s="187" t="s">
        <v>3714</v>
      </c>
      <c r="C4876" s="186" t="s">
        <v>212</v>
      </c>
      <c r="D4876" s="189">
        <v>160.27000000000001</v>
      </c>
      <c r="E4876" s="189">
        <v>0</v>
      </c>
      <c r="F4876" s="189">
        <v>160.27000000000001</v>
      </c>
      <c r="G4876" s="188" t="s">
        <v>3715</v>
      </c>
      <c r="H4876" s="188"/>
      <c r="I4876" s="187" t="s">
        <v>3716</v>
      </c>
      <c r="J4876" s="191"/>
      <c r="K4876" s="191"/>
      <c r="L4876" s="191"/>
      <c r="M4876" s="191"/>
    </row>
    <row r="4877" spans="1:13" ht="76.5" x14ac:dyDescent="0.2">
      <c r="A4877" s="187" t="s">
        <v>3717</v>
      </c>
      <c r="B4877" s="187" t="s">
        <v>3718</v>
      </c>
      <c r="C4877" s="186" t="s">
        <v>212</v>
      </c>
      <c r="D4877" s="189">
        <v>21.04</v>
      </c>
      <c r="E4877" s="189">
        <v>0</v>
      </c>
      <c r="F4877" s="189">
        <v>21.04</v>
      </c>
      <c r="G4877" s="188" t="s">
        <v>3719</v>
      </c>
      <c r="H4877" s="188"/>
      <c r="I4877" s="187" t="s">
        <v>3720</v>
      </c>
      <c r="J4877" s="191"/>
      <c r="K4877" s="191"/>
      <c r="L4877" s="191"/>
      <c r="M4877" s="191"/>
    </row>
    <row r="4878" spans="1:13" ht="76.5" x14ac:dyDescent="0.2">
      <c r="A4878" s="187" t="s">
        <v>3721</v>
      </c>
      <c r="B4878" s="187" t="s">
        <v>3722</v>
      </c>
      <c r="C4878" s="186" t="s">
        <v>212</v>
      </c>
      <c r="D4878" s="189">
        <v>36.06</v>
      </c>
      <c r="E4878" s="189">
        <v>0</v>
      </c>
      <c r="F4878" s="189">
        <v>36.06</v>
      </c>
      <c r="G4878" s="188" t="s">
        <v>3723</v>
      </c>
      <c r="H4878" s="188"/>
      <c r="I4878" s="187" t="s">
        <v>3724</v>
      </c>
      <c r="J4878" s="191"/>
      <c r="K4878" s="191"/>
      <c r="L4878" s="191"/>
      <c r="M4878" s="191"/>
    </row>
    <row r="4879" spans="1:13" x14ac:dyDescent="0.2">
      <c r="A4879" s="194" t="s">
        <v>3725</v>
      </c>
      <c r="B4879" s="194" t="s">
        <v>3726</v>
      </c>
      <c r="C4879" s="194"/>
      <c r="D4879" s="193"/>
      <c r="E4879" s="193"/>
      <c r="F4879" s="189"/>
      <c r="G4879" s="192"/>
      <c r="H4879" s="192"/>
      <c r="I4879" s="194" t="s">
        <v>3727</v>
      </c>
      <c r="J4879" s="191"/>
      <c r="K4879" s="191"/>
      <c r="L4879" s="191"/>
      <c r="M4879" s="191"/>
    </row>
    <row r="4880" spans="1:13" ht="242.25" x14ac:dyDescent="0.2">
      <c r="A4880" s="187" t="s">
        <v>3728</v>
      </c>
      <c r="B4880" s="187" t="s">
        <v>3729</v>
      </c>
      <c r="C4880" s="186" t="s">
        <v>212</v>
      </c>
      <c r="D4880" s="189">
        <v>18.03</v>
      </c>
      <c r="E4880" s="189">
        <v>0</v>
      </c>
      <c r="F4880" s="189">
        <v>18.03</v>
      </c>
      <c r="G4880" s="188" t="s">
        <v>3730</v>
      </c>
      <c r="H4880" s="188"/>
      <c r="I4880" s="187" t="s">
        <v>3731</v>
      </c>
      <c r="J4880" s="191"/>
      <c r="K4880" s="191"/>
      <c r="L4880" s="191"/>
      <c r="M4880" s="191"/>
    </row>
    <row r="4881" spans="1:13" ht="306" x14ac:dyDescent="0.2">
      <c r="A4881" s="187" t="s">
        <v>3732</v>
      </c>
      <c r="B4881" s="187" t="s">
        <v>3733</v>
      </c>
      <c r="C4881" s="186" t="s">
        <v>212</v>
      </c>
      <c r="D4881" s="189">
        <v>261.77999999999997</v>
      </c>
      <c r="E4881" s="189">
        <v>0</v>
      </c>
      <c r="F4881" s="189">
        <v>261.77999999999997</v>
      </c>
      <c r="G4881" s="188" t="s">
        <v>3734</v>
      </c>
      <c r="H4881" s="188"/>
      <c r="I4881" s="187" t="s">
        <v>3735</v>
      </c>
      <c r="J4881" s="191"/>
      <c r="K4881" s="191"/>
      <c r="L4881" s="191"/>
      <c r="M4881" s="191"/>
    </row>
    <row r="4882" spans="1:13" ht="318.75" x14ac:dyDescent="0.2">
      <c r="A4882" s="187" t="s">
        <v>3736</v>
      </c>
      <c r="B4882" s="187" t="s">
        <v>3737</v>
      </c>
      <c r="C4882" s="186" t="s">
        <v>212</v>
      </c>
      <c r="D4882" s="189">
        <v>297.57</v>
      </c>
      <c r="E4882" s="189">
        <v>0</v>
      </c>
      <c r="F4882" s="189">
        <v>297.57</v>
      </c>
      <c r="G4882" s="188" t="s">
        <v>3738</v>
      </c>
      <c r="H4882" s="188"/>
      <c r="I4882" s="187" t="s">
        <v>3739</v>
      </c>
      <c r="J4882" s="191"/>
      <c r="K4882" s="191"/>
      <c r="L4882" s="191"/>
      <c r="M4882" s="191"/>
    </row>
    <row r="4883" spans="1:13" ht="306" x14ac:dyDescent="0.2">
      <c r="A4883" s="187" t="s">
        <v>3740</v>
      </c>
      <c r="B4883" s="187" t="s">
        <v>3741</v>
      </c>
      <c r="C4883" s="186" t="s">
        <v>212</v>
      </c>
      <c r="D4883" s="189">
        <v>296.5</v>
      </c>
      <c r="E4883" s="189">
        <v>0</v>
      </c>
      <c r="F4883" s="189">
        <v>296.5</v>
      </c>
      <c r="G4883" s="188" t="s">
        <v>3742</v>
      </c>
      <c r="H4883" s="188"/>
      <c r="I4883" s="187" t="s">
        <v>3743</v>
      </c>
      <c r="J4883" s="191"/>
      <c r="K4883" s="191"/>
      <c r="L4883" s="191"/>
      <c r="M4883" s="191"/>
    </row>
    <row r="4884" spans="1:13" ht="318.75" x14ac:dyDescent="0.2">
      <c r="A4884" s="187" t="s">
        <v>3744</v>
      </c>
      <c r="B4884" s="187" t="s">
        <v>3745</v>
      </c>
      <c r="C4884" s="186" t="s">
        <v>212</v>
      </c>
      <c r="D4884" s="189">
        <v>356.33</v>
      </c>
      <c r="E4884" s="189">
        <v>0</v>
      </c>
      <c r="F4884" s="189">
        <v>356.33</v>
      </c>
      <c r="G4884" s="188" t="s">
        <v>3746</v>
      </c>
      <c r="H4884" s="188"/>
      <c r="I4884" s="187" t="s">
        <v>3747</v>
      </c>
      <c r="J4884" s="191"/>
      <c r="K4884" s="191"/>
      <c r="L4884" s="191"/>
      <c r="M4884" s="191"/>
    </row>
    <row r="4885" spans="1:13" ht="178.5" x14ac:dyDescent="0.2">
      <c r="A4885" s="187" t="s">
        <v>3748</v>
      </c>
      <c r="B4885" s="187" t="s">
        <v>3749</v>
      </c>
      <c r="C4885" s="186" t="s">
        <v>212</v>
      </c>
      <c r="D4885" s="189">
        <v>400.68</v>
      </c>
      <c r="E4885" s="189">
        <v>0</v>
      </c>
      <c r="F4885" s="189">
        <v>400.68</v>
      </c>
      <c r="G4885" s="188" t="s">
        <v>3750</v>
      </c>
      <c r="H4885" s="188"/>
      <c r="I4885" s="187" t="s">
        <v>3751</v>
      </c>
      <c r="J4885" s="191"/>
      <c r="K4885" s="191"/>
      <c r="L4885" s="191"/>
      <c r="M4885" s="191"/>
    </row>
    <row r="4886" spans="1:13" ht="140.25" x14ac:dyDescent="0.2">
      <c r="A4886" s="187" t="s">
        <v>3752</v>
      </c>
      <c r="B4886" s="187" t="s">
        <v>3753</v>
      </c>
      <c r="C4886" s="186" t="s">
        <v>212</v>
      </c>
      <c r="D4886" s="189">
        <v>149.59</v>
      </c>
      <c r="E4886" s="189">
        <v>0</v>
      </c>
      <c r="F4886" s="189">
        <v>149.59</v>
      </c>
      <c r="G4886" s="188" t="s">
        <v>3754</v>
      </c>
      <c r="H4886" s="188"/>
      <c r="I4886" s="187" t="s">
        <v>3755</v>
      </c>
      <c r="J4886" s="191"/>
      <c r="K4886" s="191"/>
      <c r="L4886" s="191"/>
      <c r="M4886" s="191"/>
    </row>
    <row r="4887" spans="1:13" ht="127.5" x14ac:dyDescent="0.2">
      <c r="A4887" s="187" t="s">
        <v>3756</v>
      </c>
      <c r="B4887" s="187" t="s">
        <v>3757</v>
      </c>
      <c r="C4887" s="186" t="s">
        <v>212</v>
      </c>
      <c r="D4887" s="189">
        <v>695.57</v>
      </c>
      <c r="E4887" s="189">
        <v>0</v>
      </c>
      <c r="F4887" s="189">
        <v>695.57</v>
      </c>
      <c r="G4887" s="188" t="s">
        <v>3758</v>
      </c>
      <c r="H4887" s="188"/>
      <c r="I4887" s="187" t="s">
        <v>3759</v>
      </c>
      <c r="J4887" s="191"/>
      <c r="K4887" s="191"/>
      <c r="L4887" s="191"/>
      <c r="M4887" s="191"/>
    </row>
    <row r="4888" spans="1:13" ht="127.5" x14ac:dyDescent="0.2">
      <c r="A4888" s="187" t="s">
        <v>3760</v>
      </c>
      <c r="B4888" s="187" t="s">
        <v>3761</v>
      </c>
      <c r="C4888" s="186" t="s">
        <v>212</v>
      </c>
      <c r="D4888" s="189">
        <v>555.6</v>
      </c>
      <c r="E4888" s="189">
        <v>0</v>
      </c>
      <c r="F4888" s="189">
        <v>555.6</v>
      </c>
      <c r="G4888" s="188" t="s">
        <v>3758</v>
      </c>
      <c r="H4888" s="188"/>
      <c r="I4888" s="187" t="s">
        <v>3762</v>
      </c>
      <c r="J4888" s="191"/>
      <c r="K4888" s="191"/>
      <c r="L4888" s="191"/>
      <c r="M4888" s="191"/>
    </row>
    <row r="4889" spans="1:13" ht="127.5" x14ac:dyDescent="0.2">
      <c r="A4889" s="187" t="s">
        <v>3763</v>
      </c>
      <c r="B4889" s="187" t="s">
        <v>3764</v>
      </c>
      <c r="C4889" s="186" t="s">
        <v>212</v>
      </c>
      <c r="D4889" s="189">
        <v>470.12</v>
      </c>
      <c r="E4889" s="189">
        <v>0</v>
      </c>
      <c r="F4889" s="189">
        <v>470.12</v>
      </c>
      <c r="G4889" s="188" t="s">
        <v>3758</v>
      </c>
      <c r="H4889" s="188"/>
      <c r="I4889" s="187" t="s">
        <v>3765</v>
      </c>
      <c r="J4889" s="191"/>
      <c r="K4889" s="191"/>
      <c r="L4889" s="191"/>
      <c r="M4889" s="191"/>
    </row>
    <row r="4890" spans="1:13" ht="127.5" x14ac:dyDescent="0.2">
      <c r="A4890" s="187" t="s">
        <v>3766</v>
      </c>
      <c r="B4890" s="187" t="s">
        <v>3767</v>
      </c>
      <c r="C4890" s="186" t="s">
        <v>212</v>
      </c>
      <c r="D4890" s="189">
        <v>293.83</v>
      </c>
      <c r="E4890" s="189">
        <v>0</v>
      </c>
      <c r="F4890" s="189">
        <v>293.83</v>
      </c>
      <c r="G4890" s="188" t="s">
        <v>3758</v>
      </c>
      <c r="H4890" s="188"/>
      <c r="I4890" s="187" t="s">
        <v>3768</v>
      </c>
      <c r="J4890" s="191"/>
      <c r="K4890" s="191"/>
      <c r="L4890" s="191"/>
      <c r="M4890" s="191"/>
    </row>
    <row r="4891" spans="1:13" ht="127.5" x14ac:dyDescent="0.2">
      <c r="A4891" s="187" t="s">
        <v>3769</v>
      </c>
      <c r="B4891" s="187" t="s">
        <v>3770</v>
      </c>
      <c r="C4891" s="186" t="s">
        <v>212</v>
      </c>
      <c r="D4891" s="189">
        <v>165.61</v>
      </c>
      <c r="E4891" s="189">
        <v>0</v>
      </c>
      <c r="F4891" s="189">
        <v>165.61</v>
      </c>
      <c r="G4891" s="188" t="s">
        <v>3758</v>
      </c>
      <c r="H4891" s="188"/>
      <c r="I4891" s="187" t="s">
        <v>3771</v>
      </c>
      <c r="J4891" s="191"/>
      <c r="K4891" s="191"/>
      <c r="L4891" s="191"/>
      <c r="M4891" s="191"/>
    </row>
    <row r="4892" spans="1:13" ht="127.5" x14ac:dyDescent="0.2">
      <c r="A4892" s="187" t="s">
        <v>3772</v>
      </c>
      <c r="B4892" s="187" t="s">
        <v>3773</v>
      </c>
      <c r="C4892" s="186" t="s">
        <v>212</v>
      </c>
      <c r="D4892" s="189">
        <v>69.45</v>
      </c>
      <c r="E4892" s="189">
        <v>0</v>
      </c>
      <c r="F4892" s="189">
        <v>69.45</v>
      </c>
      <c r="G4892" s="188" t="s">
        <v>3758</v>
      </c>
      <c r="H4892" s="188"/>
      <c r="I4892" s="187" t="s">
        <v>3774</v>
      </c>
      <c r="J4892" s="191"/>
      <c r="K4892" s="191"/>
      <c r="L4892" s="191"/>
      <c r="M4892" s="191"/>
    </row>
    <row r="4893" spans="1:13" ht="76.5" x14ac:dyDescent="0.2">
      <c r="A4893" s="187" t="s">
        <v>3775</v>
      </c>
      <c r="B4893" s="187" t="s">
        <v>3776</v>
      </c>
      <c r="C4893" s="186" t="s">
        <v>212</v>
      </c>
      <c r="D4893" s="189">
        <v>256.43</v>
      </c>
      <c r="E4893" s="189">
        <v>0</v>
      </c>
      <c r="F4893" s="189">
        <v>256.43</v>
      </c>
      <c r="G4893" s="188" t="s">
        <v>3777</v>
      </c>
      <c r="H4893" s="188"/>
      <c r="I4893" s="187" t="s">
        <v>3778</v>
      </c>
      <c r="J4893" s="191"/>
      <c r="K4893" s="191"/>
      <c r="L4893" s="191"/>
      <c r="M4893" s="191"/>
    </row>
    <row r="4894" spans="1:13" ht="76.5" x14ac:dyDescent="0.2">
      <c r="A4894" s="187" t="s">
        <v>3779</v>
      </c>
      <c r="B4894" s="187" t="s">
        <v>3780</v>
      </c>
      <c r="C4894" s="186" t="s">
        <v>212</v>
      </c>
      <c r="D4894" s="189">
        <v>96.16</v>
      </c>
      <c r="E4894" s="189">
        <v>0</v>
      </c>
      <c r="F4894" s="189">
        <v>96.16</v>
      </c>
      <c r="G4894" s="188" t="s">
        <v>3781</v>
      </c>
      <c r="H4894" s="188"/>
      <c r="I4894" s="187" t="s">
        <v>3782</v>
      </c>
      <c r="J4894" s="191"/>
      <c r="K4894" s="191"/>
      <c r="L4894" s="191"/>
      <c r="M4894" s="191"/>
    </row>
    <row r="4895" spans="1:13" ht="204" x14ac:dyDescent="0.2">
      <c r="A4895" s="187" t="s">
        <v>3783</v>
      </c>
      <c r="B4895" s="187" t="s">
        <v>3784</v>
      </c>
      <c r="C4895" s="186" t="s">
        <v>212</v>
      </c>
      <c r="D4895" s="189">
        <v>176.29</v>
      </c>
      <c r="E4895" s="189">
        <v>0</v>
      </c>
      <c r="F4895" s="189">
        <v>176.29</v>
      </c>
      <c r="G4895" s="188" t="s">
        <v>3785</v>
      </c>
      <c r="H4895" s="188"/>
      <c r="I4895" s="187" t="s">
        <v>3786</v>
      </c>
      <c r="J4895" s="191"/>
      <c r="K4895" s="191"/>
      <c r="L4895" s="191"/>
      <c r="M4895" s="191"/>
    </row>
    <row r="4896" spans="1:13" ht="204" x14ac:dyDescent="0.2">
      <c r="A4896" s="187" t="s">
        <v>3787</v>
      </c>
      <c r="B4896" s="187" t="s">
        <v>3788</v>
      </c>
      <c r="C4896" s="186" t="s">
        <v>212</v>
      </c>
      <c r="D4896" s="189">
        <v>141.04</v>
      </c>
      <c r="E4896" s="189">
        <v>0</v>
      </c>
      <c r="F4896" s="189">
        <v>141.04</v>
      </c>
      <c r="G4896" s="188" t="s">
        <v>3789</v>
      </c>
      <c r="H4896" s="188"/>
      <c r="I4896" s="187" t="s">
        <v>3790</v>
      </c>
      <c r="J4896" s="191"/>
      <c r="K4896" s="191"/>
      <c r="L4896" s="191"/>
      <c r="M4896" s="191"/>
    </row>
    <row r="4897" spans="1:13" ht="204" x14ac:dyDescent="0.2">
      <c r="A4897" s="187" t="s">
        <v>3791</v>
      </c>
      <c r="B4897" s="187" t="s">
        <v>3792</v>
      </c>
      <c r="C4897" s="186" t="s">
        <v>212</v>
      </c>
      <c r="D4897" s="189">
        <v>119.88</v>
      </c>
      <c r="E4897" s="189">
        <v>0</v>
      </c>
      <c r="F4897" s="189">
        <v>119.88</v>
      </c>
      <c r="G4897" s="188" t="s">
        <v>3793</v>
      </c>
      <c r="H4897" s="188"/>
      <c r="I4897" s="187" t="s">
        <v>3794</v>
      </c>
      <c r="J4897" s="191"/>
      <c r="K4897" s="191"/>
      <c r="L4897" s="191"/>
      <c r="M4897" s="191"/>
    </row>
    <row r="4898" spans="1:13" ht="204" x14ac:dyDescent="0.2">
      <c r="A4898" s="187" t="s">
        <v>3795</v>
      </c>
      <c r="B4898" s="187" t="s">
        <v>3796</v>
      </c>
      <c r="C4898" s="186" t="s">
        <v>212</v>
      </c>
      <c r="D4898" s="189">
        <v>69.45</v>
      </c>
      <c r="E4898" s="189">
        <v>0</v>
      </c>
      <c r="F4898" s="189">
        <v>69.45</v>
      </c>
      <c r="G4898" s="188" t="s">
        <v>3797</v>
      </c>
      <c r="H4898" s="188"/>
      <c r="I4898" s="187" t="s">
        <v>3798</v>
      </c>
      <c r="J4898" s="191"/>
      <c r="K4898" s="191"/>
      <c r="L4898" s="191"/>
      <c r="M4898" s="191"/>
    </row>
    <row r="4899" spans="1:13" ht="140.25" x14ac:dyDescent="0.2">
      <c r="A4899" s="187" t="s">
        <v>3799</v>
      </c>
      <c r="B4899" s="187" t="s">
        <v>3800</v>
      </c>
      <c r="C4899" s="186" t="s">
        <v>212</v>
      </c>
      <c r="D4899" s="189">
        <v>120.24</v>
      </c>
      <c r="E4899" s="189">
        <v>0</v>
      </c>
      <c r="F4899" s="189">
        <v>120.24</v>
      </c>
      <c r="G4899" s="188" t="s">
        <v>3801</v>
      </c>
      <c r="H4899" s="188"/>
      <c r="I4899" s="187" t="s">
        <v>3802</v>
      </c>
      <c r="J4899" s="191"/>
      <c r="K4899" s="191"/>
      <c r="L4899" s="191"/>
      <c r="M4899" s="191"/>
    </row>
    <row r="4900" spans="1:13" ht="140.25" x14ac:dyDescent="0.2">
      <c r="A4900" s="187" t="s">
        <v>3803</v>
      </c>
      <c r="B4900" s="187" t="s">
        <v>3804</v>
      </c>
      <c r="C4900" s="186" t="s">
        <v>212</v>
      </c>
      <c r="D4900" s="189">
        <v>75.150000000000006</v>
      </c>
      <c r="E4900" s="189">
        <v>0</v>
      </c>
      <c r="F4900" s="189">
        <v>75.150000000000006</v>
      </c>
      <c r="G4900" s="188" t="s">
        <v>3805</v>
      </c>
      <c r="H4900" s="188"/>
      <c r="I4900" s="187" t="s">
        <v>3806</v>
      </c>
      <c r="J4900" s="191"/>
      <c r="K4900" s="191"/>
      <c r="L4900" s="191"/>
      <c r="M4900" s="191"/>
    </row>
    <row r="4901" spans="1:13" ht="63.75" x14ac:dyDescent="0.2">
      <c r="A4901" s="187" t="s">
        <v>3807</v>
      </c>
      <c r="B4901" s="187" t="s">
        <v>3808</v>
      </c>
      <c r="C4901" s="186" t="s">
        <v>212</v>
      </c>
      <c r="D4901" s="189">
        <v>114.86</v>
      </c>
      <c r="E4901" s="189">
        <v>0</v>
      </c>
      <c r="F4901" s="189">
        <v>114.86</v>
      </c>
      <c r="G4901" s="188" t="s">
        <v>3809</v>
      </c>
      <c r="H4901" s="188"/>
      <c r="I4901" s="187" t="s">
        <v>3810</v>
      </c>
      <c r="J4901" s="191"/>
      <c r="K4901" s="191"/>
      <c r="L4901" s="191"/>
      <c r="M4901" s="191"/>
    </row>
    <row r="4902" spans="1:13" ht="51" x14ac:dyDescent="0.2">
      <c r="A4902" s="187" t="s">
        <v>3811</v>
      </c>
      <c r="B4902" s="187" t="s">
        <v>3812</v>
      </c>
      <c r="C4902" s="186" t="s">
        <v>212</v>
      </c>
      <c r="D4902" s="189">
        <v>71.5</v>
      </c>
      <c r="E4902" s="189">
        <v>0</v>
      </c>
      <c r="F4902" s="189">
        <v>71.5</v>
      </c>
      <c r="G4902" s="188" t="s">
        <v>3813</v>
      </c>
      <c r="H4902" s="188"/>
      <c r="I4902" s="187" t="s">
        <v>3814</v>
      </c>
      <c r="J4902" s="191"/>
      <c r="K4902" s="191"/>
      <c r="L4902" s="191"/>
      <c r="M4902" s="191"/>
    </row>
    <row r="4903" spans="1:13" ht="127.5" x14ac:dyDescent="0.2">
      <c r="A4903" s="187" t="s">
        <v>3815</v>
      </c>
      <c r="B4903" s="187" t="s">
        <v>3816</v>
      </c>
      <c r="C4903" s="186" t="s">
        <v>212</v>
      </c>
      <c r="D4903" s="189">
        <v>213.7</v>
      </c>
      <c r="E4903" s="189">
        <v>0</v>
      </c>
      <c r="F4903" s="189">
        <v>213.7</v>
      </c>
      <c r="G4903" s="188" t="s">
        <v>3817</v>
      </c>
      <c r="H4903" s="188"/>
      <c r="I4903" s="187" t="s">
        <v>3818</v>
      </c>
      <c r="J4903" s="191"/>
      <c r="K4903" s="191"/>
      <c r="L4903" s="191"/>
      <c r="M4903" s="191"/>
    </row>
    <row r="4904" spans="1:13" ht="25.5" x14ac:dyDescent="0.2">
      <c r="A4904" s="194" t="s">
        <v>3819</v>
      </c>
      <c r="B4904" s="194" t="s">
        <v>3820</v>
      </c>
      <c r="C4904" s="194"/>
      <c r="D4904" s="193"/>
      <c r="E4904" s="193"/>
      <c r="F4904" s="189"/>
      <c r="G4904" s="192"/>
      <c r="H4904" s="192"/>
      <c r="I4904" s="194" t="s">
        <v>3821</v>
      </c>
      <c r="J4904" s="191"/>
      <c r="K4904" s="191"/>
      <c r="L4904" s="191"/>
      <c r="M4904" s="191"/>
    </row>
    <row r="4905" spans="1:13" ht="89.25" x14ac:dyDescent="0.2">
      <c r="A4905" s="187" t="s">
        <v>3822</v>
      </c>
      <c r="B4905" s="187" t="s">
        <v>3823</v>
      </c>
      <c r="C4905" s="186" t="s">
        <v>212</v>
      </c>
      <c r="D4905" s="189">
        <v>213.7</v>
      </c>
      <c r="E4905" s="189">
        <v>0</v>
      </c>
      <c r="F4905" s="189">
        <v>213.7</v>
      </c>
      <c r="G4905" s="188" t="s">
        <v>3824</v>
      </c>
      <c r="H4905" s="188"/>
      <c r="I4905" s="187" t="s">
        <v>3825</v>
      </c>
      <c r="J4905" s="191"/>
      <c r="K4905" s="191"/>
      <c r="L4905" s="191"/>
      <c r="M4905" s="191"/>
    </row>
    <row r="4906" spans="1:13" ht="89.25" x14ac:dyDescent="0.2">
      <c r="A4906" s="187" t="s">
        <v>3826</v>
      </c>
      <c r="B4906" s="187" t="s">
        <v>3827</v>
      </c>
      <c r="C4906" s="186" t="s">
        <v>212</v>
      </c>
      <c r="D4906" s="189">
        <v>170.95</v>
      </c>
      <c r="E4906" s="189">
        <v>0</v>
      </c>
      <c r="F4906" s="189">
        <v>170.95</v>
      </c>
      <c r="G4906" s="188" t="s">
        <v>3824</v>
      </c>
      <c r="H4906" s="188"/>
      <c r="I4906" s="187" t="s">
        <v>3828</v>
      </c>
      <c r="J4906" s="191"/>
      <c r="K4906" s="191"/>
      <c r="L4906" s="191"/>
      <c r="M4906" s="191"/>
    </row>
    <row r="4907" spans="1:13" ht="89.25" x14ac:dyDescent="0.2">
      <c r="A4907" s="187" t="s">
        <v>3829</v>
      </c>
      <c r="B4907" s="187" t="s">
        <v>3830</v>
      </c>
      <c r="C4907" s="186" t="s">
        <v>212</v>
      </c>
      <c r="D4907" s="189">
        <v>145.31</v>
      </c>
      <c r="E4907" s="189">
        <v>0</v>
      </c>
      <c r="F4907" s="189">
        <v>145.31</v>
      </c>
      <c r="G4907" s="188" t="s">
        <v>3824</v>
      </c>
      <c r="H4907" s="188"/>
      <c r="I4907" s="187" t="s">
        <v>3831</v>
      </c>
      <c r="J4907" s="191"/>
      <c r="K4907" s="191"/>
      <c r="L4907" s="191"/>
      <c r="M4907" s="191"/>
    </row>
    <row r="4908" spans="1:13" ht="89.25" x14ac:dyDescent="0.2">
      <c r="A4908" s="187" t="s">
        <v>3832</v>
      </c>
      <c r="B4908" s="187" t="s">
        <v>3833</v>
      </c>
      <c r="C4908" s="186" t="s">
        <v>212</v>
      </c>
      <c r="D4908" s="189">
        <v>89.75</v>
      </c>
      <c r="E4908" s="189">
        <v>0</v>
      </c>
      <c r="F4908" s="189">
        <v>89.75</v>
      </c>
      <c r="G4908" s="188" t="s">
        <v>3834</v>
      </c>
      <c r="H4908" s="188"/>
      <c r="I4908" s="187" t="s">
        <v>3835</v>
      </c>
      <c r="J4908" s="191"/>
      <c r="K4908" s="191"/>
      <c r="L4908" s="191"/>
      <c r="M4908" s="191"/>
    </row>
    <row r="4909" spans="1:13" ht="89.25" x14ac:dyDescent="0.2">
      <c r="A4909" s="187" t="s">
        <v>3836</v>
      </c>
      <c r="B4909" s="187" t="s">
        <v>3837</v>
      </c>
      <c r="C4909" s="186" t="s">
        <v>212</v>
      </c>
      <c r="D4909" s="189">
        <v>56.63</v>
      </c>
      <c r="E4909" s="189">
        <v>0</v>
      </c>
      <c r="F4909" s="189">
        <v>56.63</v>
      </c>
      <c r="G4909" s="188" t="s">
        <v>3824</v>
      </c>
      <c r="H4909" s="188"/>
      <c r="I4909" s="187" t="s">
        <v>3838</v>
      </c>
      <c r="J4909" s="191"/>
      <c r="K4909" s="191"/>
      <c r="L4909" s="191"/>
      <c r="M4909" s="191"/>
    </row>
    <row r="4910" spans="1:13" ht="89.25" x14ac:dyDescent="0.2">
      <c r="A4910" s="187" t="s">
        <v>3839</v>
      </c>
      <c r="B4910" s="187" t="s">
        <v>3840</v>
      </c>
      <c r="C4910" s="186" t="s">
        <v>212</v>
      </c>
      <c r="D4910" s="189">
        <v>21.37</v>
      </c>
      <c r="E4910" s="189">
        <v>0</v>
      </c>
      <c r="F4910" s="189">
        <v>21.37</v>
      </c>
      <c r="G4910" s="188" t="s">
        <v>3824</v>
      </c>
      <c r="H4910" s="188"/>
      <c r="I4910" s="187" t="s">
        <v>3841</v>
      </c>
      <c r="J4910" s="191"/>
      <c r="K4910" s="191"/>
      <c r="L4910" s="191"/>
      <c r="M4910" s="191"/>
    </row>
    <row r="4911" spans="1:13" ht="89.25" x14ac:dyDescent="0.2">
      <c r="A4911" s="187" t="s">
        <v>3842</v>
      </c>
      <c r="B4911" s="187" t="s">
        <v>3843</v>
      </c>
      <c r="C4911" s="186" t="s">
        <v>212</v>
      </c>
      <c r="D4911" s="189">
        <v>293.83</v>
      </c>
      <c r="E4911" s="189">
        <v>0</v>
      </c>
      <c r="F4911" s="189">
        <v>293.83</v>
      </c>
      <c r="G4911" s="188" t="s">
        <v>3824</v>
      </c>
      <c r="H4911" s="188"/>
      <c r="I4911" s="187" t="s">
        <v>3844</v>
      </c>
      <c r="J4911" s="191"/>
      <c r="K4911" s="191"/>
      <c r="L4911" s="191"/>
      <c r="M4911" s="191"/>
    </row>
    <row r="4912" spans="1:13" ht="89.25" x14ac:dyDescent="0.2">
      <c r="A4912" s="187" t="s">
        <v>3845</v>
      </c>
      <c r="B4912" s="187" t="s">
        <v>3846</v>
      </c>
      <c r="C4912" s="186" t="s">
        <v>212</v>
      </c>
      <c r="D4912" s="189">
        <v>213.7</v>
      </c>
      <c r="E4912" s="189">
        <v>0</v>
      </c>
      <c r="F4912" s="189">
        <v>213.7</v>
      </c>
      <c r="G4912" s="188" t="s">
        <v>3824</v>
      </c>
      <c r="H4912" s="188"/>
      <c r="I4912" s="187" t="s">
        <v>3847</v>
      </c>
      <c r="J4912" s="191"/>
      <c r="K4912" s="191"/>
      <c r="L4912" s="191"/>
      <c r="M4912" s="191"/>
    </row>
    <row r="4913" spans="1:13" ht="89.25" x14ac:dyDescent="0.2">
      <c r="A4913" s="187" t="s">
        <v>3848</v>
      </c>
      <c r="B4913" s="187" t="s">
        <v>3849</v>
      </c>
      <c r="C4913" s="186" t="s">
        <v>212</v>
      </c>
      <c r="D4913" s="189">
        <v>192.32</v>
      </c>
      <c r="E4913" s="189">
        <v>0</v>
      </c>
      <c r="F4913" s="189">
        <v>192.32</v>
      </c>
      <c r="G4913" s="188" t="s">
        <v>3824</v>
      </c>
      <c r="H4913" s="188"/>
      <c r="I4913" s="187" t="s">
        <v>3850</v>
      </c>
      <c r="J4913" s="191"/>
      <c r="K4913" s="191"/>
      <c r="L4913" s="191"/>
      <c r="M4913" s="191"/>
    </row>
    <row r="4914" spans="1:13" ht="89.25" x14ac:dyDescent="0.2">
      <c r="A4914" s="187" t="s">
        <v>3851</v>
      </c>
      <c r="B4914" s="187" t="s">
        <v>3852</v>
      </c>
      <c r="C4914" s="186" t="s">
        <v>212</v>
      </c>
      <c r="D4914" s="189">
        <v>106.85</v>
      </c>
      <c r="E4914" s="189">
        <v>0</v>
      </c>
      <c r="F4914" s="189">
        <v>106.85</v>
      </c>
      <c r="G4914" s="188" t="s">
        <v>3824</v>
      </c>
      <c r="H4914" s="188"/>
      <c r="I4914" s="187" t="s">
        <v>3853</v>
      </c>
      <c r="J4914" s="191"/>
      <c r="K4914" s="191"/>
      <c r="L4914" s="191"/>
      <c r="M4914" s="191"/>
    </row>
    <row r="4915" spans="1:13" ht="127.5" x14ac:dyDescent="0.2">
      <c r="A4915" s="187" t="s">
        <v>3854</v>
      </c>
      <c r="B4915" s="187" t="s">
        <v>3855</v>
      </c>
      <c r="C4915" s="186" t="s">
        <v>212</v>
      </c>
      <c r="D4915" s="189">
        <v>235.06</v>
      </c>
      <c r="E4915" s="189">
        <v>0</v>
      </c>
      <c r="F4915" s="189">
        <v>235.06</v>
      </c>
      <c r="G4915" s="188" t="s">
        <v>3856</v>
      </c>
      <c r="H4915" s="188"/>
      <c r="I4915" s="187" t="s">
        <v>3857</v>
      </c>
      <c r="J4915" s="191"/>
      <c r="K4915" s="191"/>
      <c r="L4915" s="191"/>
      <c r="M4915" s="191"/>
    </row>
    <row r="4916" spans="1:13" ht="114.75" x14ac:dyDescent="0.2">
      <c r="A4916" s="187" t="s">
        <v>3858</v>
      </c>
      <c r="B4916" s="187" t="s">
        <v>3859</v>
      </c>
      <c r="C4916" s="186" t="s">
        <v>212</v>
      </c>
      <c r="D4916" s="189">
        <v>117.53</v>
      </c>
      <c r="E4916" s="189">
        <v>0</v>
      </c>
      <c r="F4916" s="189">
        <v>117.53</v>
      </c>
      <c r="G4916" s="188" t="s">
        <v>3860</v>
      </c>
      <c r="H4916" s="188"/>
      <c r="I4916" s="187" t="s">
        <v>3861</v>
      </c>
      <c r="J4916" s="191"/>
      <c r="K4916" s="191"/>
      <c r="L4916" s="191"/>
      <c r="M4916" s="191"/>
    </row>
    <row r="4917" spans="1:13" ht="114.75" x14ac:dyDescent="0.2">
      <c r="A4917" s="187" t="s">
        <v>3862</v>
      </c>
      <c r="B4917" s="187" t="s">
        <v>3863</v>
      </c>
      <c r="C4917" s="186" t="s">
        <v>212</v>
      </c>
      <c r="D4917" s="189">
        <v>240.4</v>
      </c>
      <c r="E4917" s="189">
        <v>0</v>
      </c>
      <c r="F4917" s="189">
        <v>240.4</v>
      </c>
      <c r="G4917" s="188" t="s">
        <v>3864</v>
      </c>
      <c r="H4917" s="188"/>
      <c r="I4917" s="187" t="s">
        <v>3865</v>
      </c>
      <c r="J4917" s="191"/>
      <c r="K4917" s="191"/>
      <c r="L4917" s="191"/>
      <c r="M4917" s="191"/>
    </row>
    <row r="4918" spans="1:13" ht="127.5" x14ac:dyDescent="0.2">
      <c r="A4918" s="187" t="s">
        <v>3866</v>
      </c>
      <c r="B4918" s="187" t="s">
        <v>3867</v>
      </c>
      <c r="C4918" s="186" t="s">
        <v>212</v>
      </c>
      <c r="D4918" s="189">
        <v>53.42</v>
      </c>
      <c r="E4918" s="189">
        <v>0</v>
      </c>
      <c r="F4918" s="189">
        <v>53.42</v>
      </c>
      <c r="G4918" s="188" t="s">
        <v>3868</v>
      </c>
      <c r="H4918" s="188"/>
      <c r="I4918" s="187" t="s">
        <v>3869</v>
      </c>
      <c r="J4918" s="191"/>
      <c r="K4918" s="191"/>
      <c r="L4918" s="191"/>
      <c r="M4918" s="191"/>
    </row>
    <row r="4919" spans="1:13" ht="114.75" x14ac:dyDescent="0.2">
      <c r="A4919" s="187" t="s">
        <v>3870</v>
      </c>
      <c r="B4919" s="187" t="s">
        <v>3871</v>
      </c>
      <c r="C4919" s="186" t="s">
        <v>212</v>
      </c>
      <c r="D4919" s="189">
        <v>186.98</v>
      </c>
      <c r="E4919" s="189">
        <v>0</v>
      </c>
      <c r="F4919" s="189">
        <v>186.98</v>
      </c>
      <c r="G4919" s="188" t="s">
        <v>3872</v>
      </c>
      <c r="H4919" s="188"/>
      <c r="I4919" s="187" t="s">
        <v>3873</v>
      </c>
      <c r="J4919" s="191"/>
      <c r="K4919" s="191"/>
      <c r="L4919" s="191"/>
      <c r="M4919" s="191"/>
    </row>
    <row r="4920" spans="1:13" ht="114.75" x14ac:dyDescent="0.2">
      <c r="A4920" s="187" t="s">
        <v>3874</v>
      </c>
      <c r="B4920" s="187" t="s">
        <v>3875</v>
      </c>
      <c r="C4920" s="186" t="s">
        <v>212</v>
      </c>
      <c r="D4920" s="189">
        <v>93.49</v>
      </c>
      <c r="E4920" s="189">
        <v>0</v>
      </c>
      <c r="F4920" s="189">
        <v>93.49</v>
      </c>
      <c r="G4920" s="188" t="s">
        <v>3876</v>
      </c>
      <c r="H4920" s="188"/>
      <c r="I4920" s="187" t="s">
        <v>3877</v>
      </c>
      <c r="J4920" s="191"/>
      <c r="K4920" s="191"/>
      <c r="L4920" s="191"/>
      <c r="M4920" s="191"/>
    </row>
    <row r="4921" spans="1:13" ht="114.75" x14ac:dyDescent="0.2">
      <c r="A4921" s="187" t="s">
        <v>3878</v>
      </c>
      <c r="B4921" s="187" t="s">
        <v>3879</v>
      </c>
      <c r="C4921" s="186" t="s">
        <v>212</v>
      </c>
      <c r="D4921" s="189">
        <v>117.53</v>
      </c>
      <c r="E4921" s="189">
        <v>0</v>
      </c>
      <c r="F4921" s="189">
        <v>117.53</v>
      </c>
      <c r="G4921" s="188" t="s">
        <v>3880</v>
      </c>
      <c r="H4921" s="188"/>
      <c r="I4921" s="187" t="s">
        <v>3881</v>
      </c>
      <c r="J4921" s="191"/>
      <c r="K4921" s="191"/>
      <c r="L4921" s="191"/>
      <c r="M4921" s="191"/>
    </row>
    <row r="4922" spans="1:13" ht="51" x14ac:dyDescent="0.2">
      <c r="A4922" s="187" t="s">
        <v>3882</v>
      </c>
      <c r="B4922" s="187" t="s">
        <v>3883</v>
      </c>
      <c r="C4922" s="186" t="s">
        <v>212</v>
      </c>
      <c r="D4922" s="189">
        <v>347.25</v>
      </c>
      <c r="E4922" s="189">
        <v>0</v>
      </c>
      <c r="F4922" s="189">
        <v>347.25</v>
      </c>
      <c r="G4922" s="188" t="s">
        <v>3884</v>
      </c>
      <c r="H4922" s="188"/>
      <c r="I4922" s="187" t="s">
        <v>3885</v>
      </c>
      <c r="J4922" s="191"/>
      <c r="K4922" s="191"/>
      <c r="L4922" s="191"/>
      <c r="M4922" s="191"/>
    </row>
    <row r="4923" spans="1:13" ht="63.75" x14ac:dyDescent="0.2">
      <c r="A4923" s="187" t="s">
        <v>3886</v>
      </c>
      <c r="B4923" s="187" t="s">
        <v>3887</v>
      </c>
      <c r="C4923" s="186" t="s">
        <v>212</v>
      </c>
      <c r="D4923" s="189">
        <v>507.52</v>
      </c>
      <c r="E4923" s="189">
        <v>0</v>
      </c>
      <c r="F4923" s="189">
        <v>507.52</v>
      </c>
      <c r="G4923" s="188" t="s">
        <v>3888</v>
      </c>
      <c r="H4923" s="188"/>
      <c r="I4923" s="187" t="s">
        <v>3889</v>
      </c>
      <c r="J4923" s="191"/>
      <c r="K4923" s="191"/>
      <c r="L4923" s="191"/>
      <c r="M4923" s="191"/>
    </row>
    <row r="4924" spans="1:13" ht="63.75" x14ac:dyDescent="0.2">
      <c r="A4924" s="187" t="s">
        <v>3890</v>
      </c>
      <c r="B4924" s="187" t="s">
        <v>3891</v>
      </c>
      <c r="C4924" s="186" t="s">
        <v>212</v>
      </c>
      <c r="D4924" s="189">
        <v>130.88999999999999</v>
      </c>
      <c r="E4924" s="189">
        <v>0</v>
      </c>
      <c r="F4924" s="189">
        <v>130.88999999999999</v>
      </c>
      <c r="G4924" s="188" t="s">
        <v>3892</v>
      </c>
      <c r="H4924" s="188"/>
      <c r="I4924" s="187" t="s">
        <v>3893</v>
      </c>
      <c r="J4924" s="191"/>
      <c r="K4924" s="191"/>
      <c r="L4924" s="191"/>
      <c r="M4924" s="191"/>
    </row>
    <row r="4925" spans="1:13" ht="38.25" x14ac:dyDescent="0.2">
      <c r="A4925" s="187" t="s">
        <v>3894</v>
      </c>
      <c r="B4925" s="187" t="s">
        <v>3895</v>
      </c>
      <c r="C4925" s="186" t="s">
        <v>725</v>
      </c>
      <c r="D4925" s="189">
        <v>1.44</v>
      </c>
      <c r="E4925" s="189">
        <v>0</v>
      </c>
      <c r="F4925" s="189">
        <v>1.44</v>
      </c>
      <c r="G4925" s="188" t="s">
        <v>3896</v>
      </c>
      <c r="H4925" s="188"/>
      <c r="I4925" s="187" t="s">
        <v>3897</v>
      </c>
      <c r="J4925" s="191"/>
      <c r="K4925" s="191"/>
      <c r="L4925" s="191"/>
      <c r="M4925" s="191"/>
    </row>
    <row r="4926" spans="1:13" ht="63.75" x14ac:dyDescent="0.2">
      <c r="A4926" s="187" t="s">
        <v>3898</v>
      </c>
      <c r="B4926" s="187" t="s">
        <v>3899</v>
      </c>
      <c r="C4926" s="186" t="s">
        <v>212</v>
      </c>
      <c r="D4926" s="189">
        <v>8.01</v>
      </c>
      <c r="E4926" s="189">
        <v>0</v>
      </c>
      <c r="F4926" s="189">
        <v>8.01</v>
      </c>
      <c r="G4926" s="188" t="s">
        <v>3900</v>
      </c>
      <c r="H4926" s="188"/>
      <c r="I4926" s="187" t="s">
        <v>3901</v>
      </c>
      <c r="J4926" s="191"/>
      <c r="K4926" s="191"/>
      <c r="L4926" s="191"/>
      <c r="M4926" s="191"/>
    </row>
    <row r="4927" spans="1:13" ht="204" x14ac:dyDescent="0.2">
      <c r="A4927" s="187" t="s">
        <v>3902</v>
      </c>
      <c r="B4927" s="187" t="s">
        <v>3903</v>
      </c>
      <c r="C4927" s="186" t="s">
        <v>212</v>
      </c>
      <c r="D4927" s="189">
        <v>400.68</v>
      </c>
      <c r="E4927" s="189">
        <v>0</v>
      </c>
      <c r="F4927" s="189">
        <v>400.68</v>
      </c>
      <c r="G4927" s="188" t="s">
        <v>3904</v>
      </c>
      <c r="H4927" s="188"/>
      <c r="I4927" s="187" t="s">
        <v>3905</v>
      </c>
      <c r="J4927" s="191"/>
      <c r="K4927" s="191"/>
      <c r="L4927" s="191"/>
      <c r="M4927" s="191"/>
    </row>
    <row r="4928" spans="1:13" ht="204" x14ac:dyDescent="0.2">
      <c r="A4928" s="187" t="s">
        <v>3906</v>
      </c>
      <c r="B4928" s="187" t="s">
        <v>3907</v>
      </c>
      <c r="C4928" s="186" t="s">
        <v>212</v>
      </c>
      <c r="D4928" s="189">
        <v>480.81</v>
      </c>
      <c r="E4928" s="189">
        <v>0</v>
      </c>
      <c r="F4928" s="189">
        <v>480.81</v>
      </c>
      <c r="G4928" s="188" t="s">
        <v>3908</v>
      </c>
      <c r="H4928" s="188"/>
      <c r="I4928" s="187" t="s">
        <v>3909</v>
      </c>
      <c r="J4928" s="191"/>
      <c r="K4928" s="191"/>
      <c r="L4928" s="191"/>
      <c r="M4928" s="191"/>
    </row>
    <row r="4929" spans="1:13" ht="140.25" x14ac:dyDescent="0.2">
      <c r="A4929" s="187" t="s">
        <v>3910</v>
      </c>
      <c r="B4929" s="187" t="s">
        <v>3911</v>
      </c>
      <c r="C4929" s="186" t="s">
        <v>212</v>
      </c>
      <c r="D4929" s="189">
        <v>320.54000000000002</v>
      </c>
      <c r="E4929" s="189">
        <v>0</v>
      </c>
      <c r="F4929" s="189">
        <v>320.54000000000002</v>
      </c>
      <c r="G4929" s="188" t="s">
        <v>3912</v>
      </c>
      <c r="H4929" s="188"/>
      <c r="I4929" s="187" t="s">
        <v>3913</v>
      </c>
      <c r="J4929" s="191"/>
      <c r="K4929" s="191"/>
      <c r="L4929" s="191"/>
      <c r="M4929" s="191"/>
    </row>
    <row r="4930" spans="1:13" ht="140.25" x14ac:dyDescent="0.2">
      <c r="A4930" s="187" t="s">
        <v>3914</v>
      </c>
      <c r="B4930" s="187" t="s">
        <v>3915</v>
      </c>
      <c r="C4930" s="186" t="s">
        <v>212</v>
      </c>
      <c r="D4930" s="189">
        <v>400.68</v>
      </c>
      <c r="E4930" s="189">
        <v>0</v>
      </c>
      <c r="F4930" s="189">
        <v>400.68</v>
      </c>
      <c r="G4930" s="188" t="s">
        <v>3916</v>
      </c>
      <c r="H4930" s="188"/>
      <c r="I4930" s="187" t="s">
        <v>3917</v>
      </c>
      <c r="J4930" s="191"/>
      <c r="K4930" s="191"/>
      <c r="L4930" s="191"/>
      <c r="M4930" s="191"/>
    </row>
    <row r="4931" spans="1:13" ht="89.25" x14ac:dyDescent="0.2">
      <c r="A4931" s="187" t="s">
        <v>3918</v>
      </c>
      <c r="B4931" s="187" t="s">
        <v>3919</v>
      </c>
      <c r="C4931" s="186" t="s">
        <v>212</v>
      </c>
      <c r="D4931" s="189">
        <v>133.56</v>
      </c>
      <c r="E4931" s="189">
        <v>0</v>
      </c>
      <c r="F4931" s="189">
        <v>133.56</v>
      </c>
      <c r="G4931" s="188" t="s">
        <v>3920</v>
      </c>
      <c r="H4931" s="188"/>
      <c r="I4931" s="187" t="s">
        <v>3921</v>
      </c>
      <c r="J4931" s="191"/>
      <c r="K4931" s="191"/>
      <c r="L4931" s="191"/>
      <c r="M4931" s="191"/>
    </row>
    <row r="4932" spans="1:13" ht="89.25" x14ac:dyDescent="0.2">
      <c r="A4932" s="187" t="s">
        <v>3922</v>
      </c>
      <c r="B4932" s="187" t="s">
        <v>3923</v>
      </c>
      <c r="C4932" s="186" t="s">
        <v>212</v>
      </c>
      <c r="D4932" s="189">
        <v>384.65</v>
      </c>
      <c r="E4932" s="189">
        <v>0</v>
      </c>
      <c r="F4932" s="189">
        <v>384.65</v>
      </c>
      <c r="G4932" s="188" t="s">
        <v>3924</v>
      </c>
      <c r="H4932" s="188"/>
      <c r="I4932" s="187" t="s">
        <v>3925</v>
      </c>
      <c r="J4932" s="191"/>
      <c r="K4932" s="191"/>
      <c r="L4932" s="191"/>
      <c r="M4932" s="191"/>
    </row>
    <row r="4933" spans="1:13" ht="102" x14ac:dyDescent="0.2">
      <c r="A4933" s="187" t="s">
        <v>3926</v>
      </c>
      <c r="B4933" s="187" t="s">
        <v>3927</v>
      </c>
      <c r="C4933" s="186" t="s">
        <v>212</v>
      </c>
      <c r="D4933" s="189">
        <v>200.34</v>
      </c>
      <c r="E4933" s="189">
        <v>0</v>
      </c>
      <c r="F4933" s="189">
        <v>200.34</v>
      </c>
      <c r="G4933" s="188" t="s">
        <v>3928</v>
      </c>
      <c r="H4933" s="188"/>
      <c r="I4933" s="187" t="s">
        <v>3929</v>
      </c>
      <c r="J4933" s="191"/>
      <c r="K4933" s="191"/>
      <c r="L4933" s="191"/>
      <c r="M4933" s="191"/>
    </row>
    <row r="4934" spans="1:13" ht="89.25" x14ac:dyDescent="0.2">
      <c r="A4934" s="187" t="s">
        <v>3930</v>
      </c>
      <c r="B4934" s="187" t="s">
        <v>3931</v>
      </c>
      <c r="C4934" s="186" t="s">
        <v>212</v>
      </c>
      <c r="D4934" s="189">
        <v>467.46</v>
      </c>
      <c r="E4934" s="189">
        <v>0</v>
      </c>
      <c r="F4934" s="189">
        <v>467.46</v>
      </c>
      <c r="G4934" s="188" t="s">
        <v>3932</v>
      </c>
      <c r="H4934" s="188"/>
      <c r="I4934" s="187" t="s">
        <v>3933</v>
      </c>
      <c r="J4934" s="191"/>
      <c r="K4934" s="191"/>
      <c r="L4934" s="191"/>
      <c r="M4934" s="191"/>
    </row>
    <row r="4935" spans="1:13" ht="89.25" x14ac:dyDescent="0.2">
      <c r="A4935" s="187" t="s">
        <v>3934</v>
      </c>
      <c r="B4935" s="187" t="s">
        <v>3935</v>
      </c>
      <c r="C4935" s="186" t="s">
        <v>212</v>
      </c>
      <c r="D4935" s="189">
        <v>90.82</v>
      </c>
      <c r="E4935" s="189">
        <v>0</v>
      </c>
      <c r="F4935" s="189">
        <v>90.82</v>
      </c>
      <c r="G4935" s="188" t="s">
        <v>3936</v>
      </c>
      <c r="H4935" s="188"/>
      <c r="I4935" s="187" t="s">
        <v>3937</v>
      </c>
      <c r="J4935" s="191"/>
      <c r="K4935" s="191"/>
      <c r="L4935" s="191"/>
      <c r="M4935" s="191"/>
    </row>
    <row r="4936" spans="1:13" ht="51" x14ac:dyDescent="0.2">
      <c r="A4936" s="187" t="s">
        <v>3938</v>
      </c>
      <c r="B4936" s="187" t="s">
        <v>3939</v>
      </c>
      <c r="C4936" s="186" t="s">
        <v>212</v>
      </c>
      <c r="D4936" s="189">
        <v>13.35</v>
      </c>
      <c r="E4936" s="189">
        <v>0</v>
      </c>
      <c r="F4936" s="189">
        <v>13.35</v>
      </c>
      <c r="G4936" s="188" t="s">
        <v>3940</v>
      </c>
      <c r="H4936" s="188"/>
      <c r="I4936" s="187" t="s">
        <v>3941</v>
      </c>
      <c r="J4936" s="191"/>
      <c r="K4936" s="191"/>
      <c r="L4936" s="191"/>
      <c r="M4936" s="191"/>
    </row>
    <row r="4937" spans="1:13" ht="63.75" x14ac:dyDescent="0.2">
      <c r="A4937" s="187" t="s">
        <v>3942</v>
      </c>
      <c r="B4937" s="187" t="s">
        <v>3943</v>
      </c>
      <c r="C4937" s="186" t="s">
        <v>212</v>
      </c>
      <c r="D4937" s="189">
        <v>37.39</v>
      </c>
      <c r="E4937" s="189">
        <v>0</v>
      </c>
      <c r="F4937" s="189">
        <v>37.39</v>
      </c>
      <c r="G4937" s="188" t="s">
        <v>3944</v>
      </c>
      <c r="H4937" s="188"/>
      <c r="I4937" s="187" t="s">
        <v>3945</v>
      </c>
      <c r="J4937" s="191"/>
      <c r="K4937" s="191"/>
      <c r="L4937" s="191"/>
      <c r="M4937" s="191"/>
    </row>
    <row r="4938" spans="1:13" ht="63.75" x14ac:dyDescent="0.2">
      <c r="A4938" s="187" t="s">
        <v>3946</v>
      </c>
      <c r="B4938" s="187" t="s">
        <v>3947</v>
      </c>
      <c r="C4938" s="186" t="s">
        <v>212</v>
      </c>
      <c r="D4938" s="189">
        <v>186.98</v>
      </c>
      <c r="E4938" s="189">
        <v>0</v>
      </c>
      <c r="F4938" s="189">
        <v>186.98</v>
      </c>
      <c r="G4938" s="188" t="s">
        <v>3948</v>
      </c>
      <c r="H4938" s="188"/>
      <c r="I4938" s="187" t="s">
        <v>3949</v>
      </c>
      <c r="J4938" s="191"/>
      <c r="K4938" s="191"/>
      <c r="L4938" s="191"/>
      <c r="M4938" s="191"/>
    </row>
    <row r="4939" spans="1:13" ht="242.25" x14ac:dyDescent="0.2">
      <c r="A4939" s="187" t="s">
        <v>3950</v>
      </c>
      <c r="B4939" s="187" t="s">
        <v>3951</v>
      </c>
      <c r="C4939" s="186" t="s">
        <v>212</v>
      </c>
      <c r="D4939" s="189">
        <v>250</v>
      </c>
      <c r="E4939" s="189">
        <v>0</v>
      </c>
      <c r="F4939" s="189">
        <v>250</v>
      </c>
      <c r="G4939" s="188" t="s">
        <v>3952</v>
      </c>
      <c r="H4939" s="188"/>
      <c r="I4939" s="187" t="s">
        <v>3953</v>
      </c>
      <c r="J4939" s="191"/>
      <c r="K4939" s="191"/>
      <c r="L4939" s="191"/>
      <c r="M4939" s="191"/>
    </row>
    <row r="4940" spans="1:13" ht="242.25" x14ac:dyDescent="0.2">
      <c r="A4940" s="187" t="s">
        <v>3954</v>
      </c>
      <c r="B4940" s="187" t="s">
        <v>3955</v>
      </c>
      <c r="C4940" s="186" t="s">
        <v>212</v>
      </c>
      <c r="D4940" s="189">
        <v>200</v>
      </c>
      <c r="E4940" s="189">
        <v>0</v>
      </c>
      <c r="F4940" s="189">
        <v>200</v>
      </c>
      <c r="G4940" s="188" t="s">
        <v>3952</v>
      </c>
      <c r="H4940" s="188"/>
      <c r="I4940" s="187" t="s">
        <v>3956</v>
      </c>
      <c r="J4940" s="191"/>
      <c r="K4940" s="191"/>
      <c r="L4940" s="191"/>
      <c r="M4940" s="191"/>
    </row>
    <row r="4941" spans="1:13" ht="76.5" x14ac:dyDescent="0.2">
      <c r="A4941" s="187" t="s">
        <v>3957</v>
      </c>
      <c r="B4941" s="187" t="s">
        <v>3958</v>
      </c>
      <c r="C4941" s="186" t="s">
        <v>212</v>
      </c>
      <c r="D4941" s="189">
        <v>133.56</v>
      </c>
      <c r="E4941" s="189">
        <v>0</v>
      </c>
      <c r="F4941" s="189">
        <v>133.56</v>
      </c>
      <c r="G4941" s="188" t="s">
        <v>3959</v>
      </c>
      <c r="H4941" s="188"/>
      <c r="I4941" s="187" t="s">
        <v>3960</v>
      </c>
      <c r="J4941" s="191"/>
      <c r="K4941" s="191"/>
      <c r="L4941" s="191"/>
      <c r="M4941" s="191"/>
    </row>
    <row r="4942" spans="1:13" ht="51" x14ac:dyDescent="0.2">
      <c r="A4942" s="187" t="s">
        <v>3961</v>
      </c>
      <c r="B4942" s="187" t="s">
        <v>3962</v>
      </c>
      <c r="C4942" s="186" t="s">
        <v>212</v>
      </c>
      <c r="D4942" s="189">
        <v>331.22</v>
      </c>
      <c r="E4942" s="189">
        <v>0</v>
      </c>
      <c r="F4942" s="189">
        <v>331.22</v>
      </c>
      <c r="G4942" s="188" t="s">
        <v>3963</v>
      </c>
      <c r="H4942" s="188"/>
      <c r="I4942" s="187" t="s">
        <v>3964</v>
      </c>
      <c r="J4942" s="191"/>
      <c r="K4942" s="191"/>
      <c r="L4942" s="191"/>
      <c r="M4942" s="191"/>
    </row>
    <row r="4943" spans="1:13" ht="178.5" x14ac:dyDescent="0.2">
      <c r="A4943" s="187" t="s">
        <v>3965</v>
      </c>
      <c r="B4943" s="187" t="s">
        <v>3966</v>
      </c>
      <c r="C4943" s="186" t="s">
        <v>212</v>
      </c>
      <c r="D4943" s="189">
        <v>1495.85</v>
      </c>
      <c r="E4943" s="189">
        <v>0</v>
      </c>
      <c r="F4943" s="189">
        <v>1495.85</v>
      </c>
      <c r="G4943" s="188" t="s">
        <v>3967</v>
      </c>
      <c r="H4943" s="188"/>
      <c r="I4943" s="187" t="s">
        <v>3968</v>
      </c>
      <c r="J4943" s="191"/>
      <c r="K4943" s="191"/>
      <c r="L4943" s="191"/>
      <c r="M4943" s="191"/>
    </row>
    <row r="4944" spans="1:13" ht="178.5" x14ac:dyDescent="0.2">
      <c r="A4944" s="187" t="s">
        <v>3969</v>
      </c>
      <c r="B4944" s="187" t="s">
        <v>3970</v>
      </c>
      <c r="C4944" s="186" t="s">
        <v>212</v>
      </c>
      <c r="D4944" s="189">
        <v>1335.58</v>
      </c>
      <c r="E4944" s="189">
        <v>0</v>
      </c>
      <c r="F4944" s="189">
        <v>1335.58</v>
      </c>
      <c r="G4944" s="188" t="s">
        <v>3967</v>
      </c>
      <c r="H4944" s="188"/>
      <c r="I4944" s="187" t="s">
        <v>3971</v>
      </c>
      <c r="J4944" s="191"/>
      <c r="K4944" s="191"/>
      <c r="L4944" s="191"/>
      <c r="M4944" s="191"/>
    </row>
    <row r="4945" spans="1:13" ht="178.5" x14ac:dyDescent="0.2">
      <c r="A4945" s="187" t="s">
        <v>3972</v>
      </c>
      <c r="B4945" s="187" t="s">
        <v>3973</v>
      </c>
      <c r="C4945" s="186" t="s">
        <v>212</v>
      </c>
      <c r="D4945" s="189">
        <v>1044.43</v>
      </c>
      <c r="E4945" s="189">
        <v>0</v>
      </c>
      <c r="F4945" s="189">
        <v>1044.43</v>
      </c>
      <c r="G4945" s="188" t="s">
        <v>3974</v>
      </c>
      <c r="H4945" s="188"/>
      <c r="I4945" s="187" t="s">
        <v>3975</v>
      </c>
      <c r="J4945" s="191"/>
      <c r="K4945" s="191"/>
      <c r="L4945" s="191"/>
      <c r="M4945" s="191"/>
    </row>
    <row r="4946" spans="1:13" ht="178.5" x14ac:dyDescent="0.2">
      <c r="A4946" s="187" t="s">
        <v>3976</v>
      </c>
      <c r="B4946" s="187" t="s">
        <v>3977</v>
      </c>
      <c r="C4946" s="186" t="s">
        <v>212</v>
      </c>
      <c r="D4946" s="189">
        <v>1271.48</v>
      </c>
      <c r="E4946" s="189">
        <v>0</v>
      </c>
      <c r="F4946" s="189">
        <v>1271.48</v>
      </c>
      <c r="G4946" s="188" t="s">
        <v>3978</v>
      </c>
      <c r="H4946" s="188"/>
      <c r="I4946" s="187" t="s">
        <v>3979</v>
      </c>
      <c r="J4946" s="191"/>
      <c r="K4946" s="191"/>
      <c r="L4946" s="191"/>
      <c r="M4946" s="191"/>
    </row>
    <row r="4947" spans="1:13" ht="127.5" x14ac:dyDescent="0.2">
      <c r="A4947" s="187" t="s">
        <v>3980</v>
      </c>
      <c r="B4947" s="187" t="s">
        <v>3981</v>
      </c>
      <c r="C4947" s="186" t="s">
        <v>212</v>
      </c>
      <c r="D4947" s="189">
        <v>416.7</v>
      </c>
      <c r="E4947" s="189">
        <v>0</v>
      </c>
      <c r="F4947" s="189">
        <v>416.7</v>
      </c>
      <c r="G4947" s="188" t="s">
        <v>3982</v>
      </c>
      <c r="H4947" s="188"/>
      <c r="I4947" s="187" t="s">
        <v>3983</v>
      </c>
      <c r="J4947" s="191"/>
      <c r="K4947" s="191"/>
      <c r="L4947" s="191"/>
      <c r="M4947" s="191"/>
    </row>
    <row r="4948" spans="1:13" ht="102" x14ac:dyDescent="0.2">
      <c r="A4948" s="187" t="s">
        <v>3984</v>
      </c>
      <c r="B4948" s="187" t="s">
        <v>3985</v>
      </c>
      <c r="C4948" s="186" t="s">
        <v>212</v>
      </c>
      <c r="D4948" s="189">
        <v>280.47000000000003</v>
      </c>
      <c r="E4948" s="189">
        <v>0</v>
      </c>
      <c r="F4948" s="189">
        <v>280.47000000000003</v>
      </c>
      <c r="G4948" s="188" t="s">
        <v>3986</v>
      </c>
      <c r="H4948" s="188"/>
      <c r="I4948" s="187" t="s">
        <v>3987</v>
      </c>
      <c r="J4948" s="191"/>
      <c r="K4948" s="191"/>
      <c r="L4948" s="191"/>
      <c r="M4948" s="191"/>
    </row>
    <row r="4949" spans="1:13" ht="102" x14ac:dyDescent="0.2">
      <c r="A4949" s="187" t="s">
        <v>3988</v>
      </c>
      <c r="B4949" s="187" t="s">
        <v>3989</v>
      </c>
      <c r="C4949" s="186" t="s">
        <v>212</v>
      </c>
      <c r="D4949" s="189">
        <v>373.96</v>
      </c>
      <c r="E4949" s="189">
        <v>0</v>
      </c>
      <c r="F4949" s="189">
        <v>373.96</v>
      </c>
      <c r="G4949" s="188" t="s">
        <v>3990</v>
      </c>
      <c r="H4949" s="188"/>
      <c r="I4949" s="187" t="s">
        <v>3991</v>
      </c>
      <c r="J4949" s="191"/>
      <c r="K4949" s="191"/>
      <c r="L4949" s="191"/>
      <c r="M4949" s="191"/>
    </row>
    <row r="4950" spans="1:13" ht="102" x14ac:dyDescent="0.2">
      <c r="A4950" s="187" t="s">
        <v>3992</v>
      </c>
      <c r="B4950" s="187" t="s">
        <v>3993</v>
      </c>
      <c r="C4950" s="186" t="s">
        <v>212</v>
      </c>
      <c r="D4950" s="189">
        <v>146.91</v>
      </c>
      <c r="E4950" s="189">
        <v>0</v>
      </c>
      <c r="F4950" s="189">
        <v>146.91</v>
      </c>
      <c r="G4950" s="188" t="s">
        <v>3994</v>
      </c>
      <c r="H4950" s="188"/>
      <c r="I4950" s="187" t="s">
        <v>3995</v>
      </c>
      <c r="J4950" s="191"/>
      <c r="K4950" s="191"/>
      <c r="L4950" s="191"/>
      <c r="M4950" s="191"/>
    </row>
    <row r="4951" spans="1:13" ht="102" x14ac:dyDescent="0.2">
      <c r="A4951" s="187" t="s">
        <v>3996</v>
      </c>
      <c r="B4951" s="187" t="s">
        <v>3997</v>
      </c>
      <c r="C4951" s="186" t="s">
        <v>212</v>
      </c>
      <c r="D4951" s="189">
        <v>186.98</v>
      </c>
      <c r="E4951" s="189">
        <v>0</v>
      </c>
      <c r="F4951" s="189">
        <v>186.98</v>
      </c>
      <c r="G4951" s="188" t="s">
        <v>3998</v>
      </c>
      <c r="H4951" s="188"/>
      <c r="I4951" s="187" t="s">
        <v>3999</v>
      </c>
      <c r="J4951" s="191"/>
      <c r="K4951" s="191"/>
      <c r="L4951" s="191"/>
      <c r="M4951" s="191"/>
    </row>
    <row r="4952" spans="1:13" ht="191.25" x14ac:dyDescent="0.2">
      <c r="A4952" s="187" t="s">
        <v>4000</v>
      </c>
      <c r="B4952" s="187" t="s">
        <v>4001</v>
      </c>
      <c r="C4952" s="186" t="s">
        <v>212</v>
      </c>
      <c r="D4952" s="189">
        <v>186.98</v>
      </c>
      <c r="E4952" s="189">
        <v>0</v>
      </c>
      <c r="F4952" s="189">
        <v>186.98</v>
      </c>
      <c r="G4952" s="188" t="s">
        <v>4002</v>
      </c>
      <c r="H4952" s="188"/>
      <c r="I4952" s="187" t="s">
        <v>4003</v>
      </c>
      <c r="J4952" s="191"/>
      <c r="K4952" s="191"/>
      <c r="L4952" s="191"/>
      <c r="M4952" s="191"/>
    </row>
    <row r="4953" spans="1:13" ht="216.75" x14ac:dyDescent="0.2">
      <c r="A4953" s="187" t="s">
        <v>4004</v>
      </c>
      <c r="B4953" s="187" t="s">
        <v>4005</v>
      </c>
      <c r="C4953" s="186" t="s">
        <v>212</v>
      </c>
      <c r="D4953" s="189">
        <v>74.8</v>
      </c>
      <c r="E4953" s="189">
        <v>0</v>
      </c>
      <c r="F4953" s="189">
        <v>74.8</v>
      </c>
      <c r="G4953" s="188" t="s">
        <v>4006</v>
      </c>
      <c r="H4953" s="188"/>
      <c r="I4953" s="187" t="s">
        <v>4007</v>
      </c>
      <c r="J4953" s="191"/>
      <c r="K4953" s="191"/>
      <c r="L4953" s="191"/>
      <c r="M4953" s="191"/>
    </row>
    <row r="4954" spans="1:13" ht="114.75" x14ac:dyDescent="0.2">
      <c r="A4954" s="187" t="s">
        <v>4008</v>
      </c>
      <c r="B4954" s="187" t="s">
        <v>4009</v>
      </c>
      <c r="C4954" s="186" t="s">
        <v>212</v>
      </c>
      <c r="D4954" s="189">
        <v>1025.73</v>
      </c>
      <c r="E4954" s="189">
        <v>0</v>
      </c>
      <c r="F4954" s="189">
        <v>1025.73</v>
      </c>
      <c r="G4954" s="188" t="s">
        <v>4010</v>
      </c>
      <c r="H4954" s="188"/>
      <c r="I4954" s="187" t="s">
        <v>4011</v>
      </c>
      <c r="J4954" s="191"/>
      <c r="K4954" s="191"/>
      <c r="L4954" s="191"/>
      <c r="M4954" s="191"/>
    </row>
    <row r="4955" spans="1:13" ht="114.75" x14ac:dyDescent="0.2">
      <c r="A4955" s="187" t="s">
        <v>4012</v>
      </c>
      <c r="B4955" s="187" t="s">
        <v>4013</v>
      </c>
      <c r="C4955" s="186" t="s">
        <v>212</v>
      </c>
      <c r="D4955" s="189">
        <v>820.58</v>
      </c>
      <c r="E4955" s="189">
        <v>0</v>
      </c>
      <c r="F4955" s="189">
        <v>820.58</v>
      </c>
      <c r="G4955" s="188" t="s">
        <v>4014</v>
      </c>
      <c r="H4955" s="188"/>
      <c r="I4955" s="187" t="s">
        <v>4015</v>
      </c>
      <c r="J4955" s="191"/>
      <c r="K4955" s="191"/>
      <c r="L4955" s="191"/>
      <c r="M4955" s="191"/>
    </row>
    <row r="4956" spans="1:13" ht="114.75" x14ac:dyDescent="0.2">
      <c r="A4956" s="187" t="s">
        <v>4016</v>
      </c>
      <c r="B4956" s="187" t="s">
        <v>4017</v>
      </c>
      <c r="C4956" s="186" t="s">
        <v>212</v>
      </c>
      <c r="D4956" s="189">
        <v>697.49</v>
      </c>
      <c r="E4956" s="189">
        <v>0</v>
      </c>
      <c r="F4956" s="189">
        <v>697.49</v>
      </c>
      <c r="G4956" s="188" t="s">
        <v>4018</v>
      </c>
      <c r="H4956" s="188"/>
      <c r="I4956" s="187" t="s">
        <v>4019</v>
      </c>
      <c r="J4956" s="191"/>
      <c r="K4956" s="191"/>
      <c r="L4956" s="191"/>
      <c r="M4956" s="191"/>
    </row>
    <row r="4957" spans="1:13" ht="114.75" x14ac:dyDescent="0.2">
      <c r="A4957" s="187" t="s">
        <v>4020</v>
      </c>
      <c r="B4957" s="187" t="s">
        <v>4021</v>
      </c>
      <c r="C4957" s="186" t="s">
        <v>212</v>
      </c>
      <c r="D4957" s="189">
        <v>430.81</v>
      </c>
      <c r="E4957" s="189">
        <v>0</v>
      </c>
      <c r="F4957" s="189">
        <v>430.81</v>
      </c>
      <c r="G4957" s="188" t="s">
        <v>4022</v>
      </c>
      <c r="H4957" s="188"/>
      <c r="I4957" s="187" t="s">
        <v>4023</v>
      </c>
      <c r="J4957" s="191"/>
      <c r="K4957" s="191"/>
      <c r="L4957" s="191"/>
      <c r="M4957" s="191"/>
    </row>
    <row r="4958" spans="1:13" ht="114.75" x14ac:dyDescent="0.2">
      <c r="A4958" s="187" t="s">
        <v>4024</v>
      </c>
      <c r="B4958" s="187" t="s">
        <v>4025</v>
      </c>
      <c r="C4958" s="186" t="s">
        <v>212</v>
      </c>
      <c r="D4958" s="189">
        <v>246.17</v>
      </c>
      <c r="E4958" s="189">
        <v>0</v>
      </c>
      <c r="F4958" s="189">
        <v>246.17</v>
      </c>
      <c r="G4958" s="188" t="s">
        <v>4026</v>
      </c>
      <c r="H4958" s="188"/>
      <c r="I4958" s="187" t="s">
        <v>4027</v>
      </c>
      <c r="J4958" s="191"/>
      <c r="K4958" s="191"/>
      <c r="L4958" s="191"/>
      <c r="M4958" s="191"/>
    </row>
    <row r="4959" spans="1:13" ht="114.75" x14ac:dyDescent="0.2">
      <c r="A4959" s="187" t="s">
        <v>4028</v>
      </c>
      <c r="B4959" s="187" t="s">
        <v>4029</v>
      </c>
      <c r="C4959" s="186" t="s">
        <v>212</v>
      </c>
      <c r="D4959" s="189">
        <v>106.85</v>
      </c>
      <c r="E4959" s="189">
        <v>0</v>
      </c>
      <c r="F4959" s="189">
        <v>106.85</v>
      </c>
      <c r="G4959" s="188" t="s">
        <v>4030</v>
      </c>
      <c r="H4959" s="188"/>
      <c r="I4959" s="187" t="s">
        <v>4031</v>
      </c>
      <c r="J4959" s="191"/>
      <c r="K4959" s="191"/>
      <c r="L4959" s="191"/>
      <c r="M4959" s="191"/>
    </row>
    <row r="4960" spans="1:13" ht="89.25" x14ac:dyDescent="0.2">
      <c r="A4960" s="187" t="s">
        <v>4032</v>
      </c>
      <c r="B4960" s="187" t="s">
        <v>4033</v>
      </c>
      <c r="C4960" s="186" t="s">
        <v>212</v>
      </c>
      <c r="D4960" s="189">
        <v>64.11</v>
      </c>
      <c r="E4960" s="189">
        <v>0</v>
      </c>
      <c r="F4960" s="189">
        <v>64.11</v>
      </c>
      <c r="G4960" s="188" t="s">
        <v>4034</v>
      </c>
      <c r="H4960" s="188"/>
      <c r="I4960" s="187" t="s">
        <v>4035</v>
      </c>
      <c r="J4960" s="191"/>
      <c r="K4960" s="191"/>
      <c r="L4960" s="191"/>
      <c r="M4960" s="191"/>
    </row>
    <row r="4961" spans="1:13" ht="51" x14ac:dyDescent="0.2">
      <c r="A4961" s="187" t="s">
        <v>4036</v>
      </c>
      <c r="B4961" s="187" t="s">
        <v>4037</v>
      </c>
      <c r="C4961" s="186" t="s">
        <v>212</v>
      </c>
      <c r="D4961" s="189">
        <v>37.39</v>
      </c>
      <c r="E4961" s="189">
        <v>0</v>
      </c>
      <c r="F4961" s="189">
        <v>37.39</v>
      </c>
      <c r="G4961" s="188" t="s">
        <v>4038</v>
      </c>
      <c r="H4961" s="188"/>
      <c r="I4961" s="187" t="s">
        <v>4039</v>
      </c>
      <c r="J4961" s="191"/>
      <c r="K4961" s="191"/>
      <c r="L4961" s="191"/>
      <c r="M4961" s="191"/>
    </row>
    <row r="4962" spans="1:13" ht="76.5" x14ac:dyDescent="0.2">
      <c r="A4962" s="187" t="s">
        <v>4040</v>
      </c>
      <c r="B4962" s="187" t="s">
        <v>4041</v>
      </c>
      <c r="C4962" s="186" t="s">
        <v>212</v>
      </c>
      <c r="D4962" s="189">
        <v>213.7</v>
      </c>
      <c r="E4962" s="189">
        <v>0</v>
      </c>
      <c r="F4962" s="189">
        <v>213.7</v>
      </c>
      <c r="G4962" s="188" t="s">
        <v>4042</v>
      </c>
      <c r="H4962" s="188"/>
      <c r="I4962" s="187" t="s">
        <v>4043</v>
      </c>
      <c r="J4962" s="191"/>
      <c r="K4962" s="191"/>
      <c r="L4962" s="191"/>
      <c r="M4962" s="191"/>
    </row>
    <row r="4963" spans="1:13" ht="89.25" x14ac:dyDescent="0.2">
      <c r="A4963" s="187" t="s">
        <v>4044</v>
      </c>
      <c r="B4963" s="187" t="s">
        <v>4045</v>
      </c>
      <c r="C4963" s="186" t="s">
        <v>212</v>
      </c>
      <c r="D4963" s="189">
        <v>454.1</v>
      </c>
      <c r="E4963" s="189">
        <v>0</v>
      </c>
      <c r="F4963" s="189">
        <v>454.1</v>
      </c>
      <c r="G4963" s="188" t="s">
        <v>4046</v>
      </c>
      <c r="H4963" s="188"/>
      <c r="I4963" s="187" t="s">
        <v>4047</v>
      </c>
      <c r="J4963" s="191"/>
      <c r="K4963" s="191"/>
      <c r="L4963" s="191"/>
      <c r="M4963" s="191"/>
    </row>
    <row r="4964" spans="1:13" ht="51" x14ac:dyDescent="0.2">
      <c r="A4964" s="187" t="s">
        <v>4048</v>
      </c>
      <c r="B4964" s="187" t="s">
        <v>4049</v>
      </c>
      <c r="C4964" s="186" t="s">
        <v>276</v>
      </c>
      <c r="D4964" s="189">
        <v>7.39</v>
      </c>
      <c r="E4964" s="189">
        <v>0</v>
      </c>
      <c r="F4964" s="189">
        <v>7.39</v>
      </c>
      <c r="G4964" s="188" t="s">
        <v>4050</v>
      </c>
      <c r="H4964" s="188"/>
      <c r="I4964" s="187" t="s">
        <v>4051</v>
      </c>
      <c r="J4964" s="191"/>
      <c r="K4964" s="191"/>
      <c r="L4964" s="191"/>
      <c r="M4964" s="191"/>
    </row>
    <row r="4965" spans="1:13" ht="51" x14ac:dyDescent="0.2">
      <c r="A4965" s="187" t="s">
        <v>4052</v>
      </c>
      <c r="B4965" s="187" t="s">
        <v>4053</v>
      </c>
      <c r="C4965" s="186" t="s">
        <v>276</v>
      </c>
      <c r="D4965" s="189">
        <v>6.97</v>
      </c>
      <c r="E4965" s="189">
        <v>0</v>
      </c>
      <c r="F4965" s="189">
        <v>6.97</v>
      </c>
      <c r="G4965" s="188" t="s">
        <v>4054</v>
      </c>
      <c r="H4965" s="188"/>
      <c r="I4965" s="187" t="s">
        <v>4055</v>
      </c>
      <c r="J4965" s="191"/>
      <c r="K4965" s="191"/>
      <c r="L4965" s="191"/>
      <c r="M4965" s="191"/>
    </row>
    <row r="4966" spans="1:13" ht="63.75" x14ac:dyDescent="0.2">
      <c r="A4966" s="187" t="s">
        <v>4056</v>
      </c>
      <c r="B4966" s="187" t="s">
        <v>4057</v>
      </c>
      <c r="C4966" s="186" t="s">
        <v>212</v>
      </c>
      <c r="D4966" s="189">
        <v>20.3</v>
      </c>
      <c r="E4966" s="189">
        <v>0</v>
      </c>
      <c r="F4966" s="189">
        <v>20.3</v>
      </c>
      <c r="G4966" s="188" t="s">
        <v>4058</v>
      </c>
      <c r="H4966" s="188"/>
      <c r="I4966" s="187" t="s">
        <v>4059</v>
      </c>
      <c r="J4966" s="191"/>
      <c r="K4966" s="191"/>
      <c r="L4966" s="191"/>
      <c r="M4966" s="191"/>
    </row>
    <row r="4967" spans="1:13" ht="25.5" x14ac:dyDescent="0.2">
      <c r="A4967" s="194" t="s">
        <v>4060</v>
      </c>
      <c r="B4967" s="194" t="s">
        <v>4061</v>
      </c>
      <c r="C4967" s="194"/>
      <c r="D4967" s="193"/>
      <c r="E4967" s="193"/>
      <c r="F4967" s="189"/>
      <c r="G4967" s="192"/>
      <c r="H4967" s="192"/>
      <c r="I4967" s="194" t="s">
        <v>4062</v>
      </c>
      <c r="J4967" s="191"/>
      <c r="K4967" s="191"/>
      <c r="L4967" s="191"/>
      <c r="M4967" s="191"/>
    </row>
    <row r="4968" spans="1:13" ht="293.25" x14ac:dyDescent="0.2">
      <c r="A4968" s="187" t="s">
        <v>4063</v>
      </c>
      <c r="B4968" s="187" t="s">
        <v>4064</v>
      </c>
      <c r="C4968" s="186" t="s">
        <v>212</v>
      </c>
      <c r="D4968" s="189">
        <v>1500</v>
      </c>
      <c r="E4968" s="189">
        <v>0</v>
      </c>
      <c r="F4968" s="189">
        <v>1500</v>
      </c>
      <c r="G4968" s="188" t="s">
        <v>4065</v>
      </c>
      <c r="H4968" s="188"/>
      <c r="I4968" s="187" t="s">
        <v>4066</v>
      </c>
      <c r="J4968" s="191"/>
      <c r="K4968" s="191"/>
      <c r="L4968" s="191"/>
      <c r="M4968" s="191"/>
    </row>
    <row r="4969" spans="1:13" ht="255" x14ac:dyDescent="0.2">
      <c r="A4969" s="187" t="s">
        <v>4067</v>
      </c>
      <c r="B4969" s="187" t="s">
        <v>4068</v>
      </c>
      <c r="C4969" s="186" t="s">
        <v>212</v>
      </c>
      <c r="D4969" s="189">
        <v>3000</v>
      </c>
      <c r="E4969" s="189">
        <v>0</v>
      </c>
      <c r="F4969" s="189">
        <v>3000</v>
      </c>
      <c r="G4969" s="188" t="s">
        <v>4069</v>
      </c>
      <c r="H4969" s="188"/>
      <c r="I4969" s="187" t="s">
        <v>4070</v>
      </c>
      <c r="J4969" s="191"/>
      <c r="K4969" s="191"/>
      <c r="L4969" s="191"/>
      <c r="M4969" s="191"/>
    </row>
    <row r="4970" spans="1:13" ht="255" x14ac:dyDescent="0.2">
      <c r="A4970" s="187" t="s">
        <v>4071</v>
      </c>
      <c r="B4970" s="187" t="s">
        <v>4072</v>
      </c>
      <c r="C4970" s="186" t="s">
        <v>212</v>
      </c>
      <c r="D4970" s="189">
        <v>4500</v>
      </c>
      <c r="E4970" s="189">
        <v>0</v>
      </c>
      <c r="F4970" s="189">
        <v>4500</v>
      </c>
      <c r="G4970" s="188" t="s">
        <v>4069</v>
      </c>
      <c r="H4970" s="188"/>
      <c r="I4970" s="187" t="s">
        <v>4073</v>
      </c>
      <c r="J4970" s="191"/>
      <c r="K4970" s="191"/>
      <c r="L4970" s="191"/>
      <c r="M4970" s="191"/>
    </row>
    <row r="4971" spans="1:13" ht="51" x14ac:dyDescent="0.2">
      <c r="A4971" s="187" t="s">
        <v>4074</v>
      </c>
      <c r="B4971" s="187" t="s">
        <v>4075</v>
      </c>
      <c r="C4971" s="186" t="s">
        <v>212</v>
      </c>
      <c r="D4971" s="189">
        <v>8.01</v>
      </c>
      <c r="E4971" s="189">
        <v>0</v>
      </c>
      <c r="F4971" s="189">
        <v>8.01</v>
      </c>
      <c r="G4971" s="188" t="s">
        <v>4076</v>
      </c>
      <c r="H4971" s="188"/>
      <c r="I4971" s="187" t="s">
        <v>4077</v>
      </c>
      <c r="J4971" s="191"/>
      <c r="K4971" s="191"/>
      <c r="L4971" s="191"/>
      <c r="M4971" s="191"/>
    </row>
    <row r="4972" spans="1:13" ht="51" x14ac:dyDescent="0.2">
      <c r="A4972" s="187" t="s">
        <v>4078</v>
      </c>
      <c r="B4972" s="187" t="s">
        <v>4079</v>
      </c>
      <c r="C4972" s="186" t="s">
        <v>725</v>
      </c>
      <c r="D4972" s="189">
        <v>0.01</v>
      </c>
      <c r="E4972" s="189">
        <v>0</v>
      </c>
      <c r="F4972" s="189">
        <v>0.01</v>
      </c>
      <c r="G4972" s="188" t="s">
        <v>4080</v>
      </c>
      <c r="H4972" s="188"/>
      <c r="I4972" s="187" t="s">
        <v>4081</v>
      </c>
      <c r="J4972" s="191"/>
      <c r="K4972" s="191"/>
      <c r="L4972" s="191"/>
      <c r="M4972" s="191"/>
    </row>
    <row r="4973" spans="1:13" ht="153" x14ac:dyDescent="0.2">
      <c r="A4973" s="187" t="s">
        <v>4082</v>
      </c>
      <c r="B4973" s="187" t="s">
        <v>4083</v>
      </c>
      <c r="C4973" s="186" t="s">
        <v>212</v>
      </c>
      <c r="D4973" s="189">
        <v>53.42</v>
      </c>
      <c r="E4973" s="189">
        <v>0</v>
      </c>
      <c r="F4973" s="189">
        <v>53.42</v>
      </c>
      <c r="G4973" s="188" t="s">
        <v>4084</v>
      </c>
      <c r="H4973" s="188"/>
      <c r="I4973" s="187" t="s">
        <v>4085</v>
      </c>
      <c r="J4973" s="191"/>
      <c r="K4973" s="191"/>
      <c r="L4973" s="191"/>
      <c r="M4973" s="191"/>
    </row>
    <row r="4974" spans="1:13" ht="102" x14ac:dyDescent="0.2">
      <c r="A4974" s="187" t="s">
        <v>4086</v>
      </c>
      <c r="B4974" s="187" t="s">
        <v>4087</v>
      </c>
      <c r="C4974" s="186" t="s">
        <v>212</v>
      </c>
      <c r="D4974" s="189">
        <v>112.19</v>
      </c>
      <c r="E4974" s="189">
        <v>0</v>
      </c>
      <c r="F4974" s="189">
        <v>112.19</v>
      </c>
      <c r="G4974" s="188" t="s">
        <v>4088</v>
      </c>
      <c r="H4974" s="188"/>
      <c r="I4974" s="187" t="s">
        <v>4089</v>
      </c>
      <c r="J4974" s="191"/>
      <c r="K4974" s="191"/>
      <c r="L4974" s="191"/>
      <c r="M4974" s="191"/>
    </row>
    <row r="4975" spans="1:13" ht="51" x14ac:dyDescent="0.2">
      <c r="A4975" s="187" t="s">
        <v>4090</v>
      </c>
      <c r="B4975" s="187" t="s">
        <v>4079</v>
      </c>
      <c r="C4975" s="186" t="s">
        <v>4091</v>
      </c>
      <c r="D4975" s="189">
        <v>10</v>
      </c>
      <c r="E4975" s="189">
        <v>0</v>
      </c>
      <c r="F4975" s="189">
        <v>10</v>
      </c>
      <c r="G4975" s="188" t="s">
        <v>4080</v>
      </c>
      <c r="H4975" s="188"/>
      <c r="I4975" s="187" t="s">
        <v>4092</v>
      </c>
      <c r="J4975" s="191"/>
      <c r="K4975" s="191"/>
      <c r="L4975" s="191"/>
      <c r="M4975" s="191"/>
    </row>
    <row r="4976" spans="1:13" ht="191.25" x14ac:dyDescent="0.2">
      <c r="A4976" s="187" t="s">
        <v>4093</v>
      </c>
      <c r="B4976" s="187" t="s">
        <v>4094</v>
      </c>
      <c r="C4976" s="186" t="s">
        <v>212</v>
      </c>
      <c r="D4976" s="189">
        <v>106.85</v>
      </c>
      <c r="E4976" s="189">
        <v>0</v>
      </c>
      <c r="F4976" s="189">
        <v>106.85</v>
      </c>
      <c r="G4976" s="188" t="s">
        <v>4095</v>
      </c>
      <c r="H4976" s="188"/>
      <c r="I4976" s="187" t="s">
        <v>4096</v>
      </c>
      <c r="J4976" s="191"/>
      <c r="K4976" s="191"/>
      <c r="L4976" s="191"/>
      <c r="M4976" s="191"/>
    </row>
    <row r="4977" spans="1:13" ht="191.25" x14ac:dyDescent="0.2">
      <c r="A4977" s="187" t="s">
        <v>4097</v>
      </c>
      <c r="B4977" s="187" t="s">
        <v>4098</v>
      </c>
      <c r="C4977" s="186" t="s">
        <v>212</v>
      </c>
      <c r="D4977" s="189">
        <v>80.13</v>
      </c>
      <c r="E4977" s="189">
        <v>0</v>
      </c>
      <c r="F4977" s="189">
        <v>80.13</v>
      </c>
      <c r="G4977" s="188" t="s">
        <v>4099</v>
      </c>
      <c r="H4977" s="188"/>
      <c r="I4977" s="187" t="s">
        <v>4100</v>
      </c>
      <c r="J4977" s="191"/>
      <c r="K4977" s="191"/>
      <c r="L4977" s="191"/>
      <c r="M4977" s="191"/>
    </row>
    <row r="4978" spans="1:13" ht="191.25" x14ac:dyDescent="0.2">
      <c r="A4978" s="187" t="s">
        <v>4101</v>
      </c>
      <c r="B4978" s="187" t="s">
        <v>4102</v>
      </c>
      <c r="C4978" s="186" t="s">
        <v>212</v>
      </c>
      <c r="D4978" s="189">
        <v>53.42</v>
      </c>
      <c r="E4978" s="189">
        <v>0</v>
      </c>
      <c r="F4978" s="189">
        <v>53.42</v>
      </c>
      <c r="G4978" s="188" t="s">
        <v>4103</v>
      </c>
      <c r="H4978" s="188"/>
      <c r="I4978" s="187" t="s">
        <v>4104</v>
      </c>
      <c r="J4978" s="191"/>
      <c r="K4978" s="191"/>
      <c r="L4978" s="191"/>
      <c r="M4978" s="191"/>
    </row>
    <row r="4979" spans="1:13" ht="255" x14ac:dyDescent="0.2">
      <c r="A4979" s="187" t="s">
        <v>4105</v>
      </c>
      <c r="B4979" s="187" t="s">
        <v>4106</v>
      </c>
      <c r="C4979" s="186" t="s">
        <v>212</v>
      </c>
      <c r="D4979" s="189">
        <v>833.41</v>
      </c>
      <c r="E4979" s="189">
        <v>0</v>
      </c>
      <c r="F4979" s="189">
        <v>833.41</v>
      </c>
      <c r="G4979" s="188" t="s">
        <v>4107</v>
      </c>
      <c r="H4979" s="188"/>
      <c r="I4979" s="187" t="s">
        <v>4108</v>
      </c>
      <c r="J4979" s="191"/>
      <c r="K4979" s="191"/>
      <c r="L4979" s="191"/>
      <c r="M4979" s="191"/>
    </row>
    <row r="4980" spans="1:13" ht="255" x14ac:dyDescent="0.2">
      <c r="A4980" s="187" t="s">
        <v>4109</v>
      </c>
      <c r="B4980" s="187" t="s">
        <v>4110</v>
      </c>
      <c r="C4980" s="186" t="s">
        <v>212</v>
      </c>
      <c r="D4980" s="189">
        <v>534.23</v>
      </c>
      <c r="E4980" s="189">
        <v>0</v>
      </c>
      <c r="F4980" s="189">
        <v>534.23</v>
      </c>
      <c r="G4980" s="188" t="s">
        <v>4111</v>
      </c>
      <c r="H4980" s="188"/>
      <c r="I4980" s="187" t="s">
        <v>4112</v>
      </c>
      <c r="J4980" s="191"/>
      <c r="K4980" s="191"/>
      <c r="L4980" s="191"/>
      <c r="M4980" s="191"/>
    </row>
    <row r="4981" spans="1:13" ht="102" x14ac:dyDescent="0.2">
      <c r="A4981" s="187" t="s">
        <v>4113</v>
      </c>
      <c r="B4981" s="187" t="s">
        <v>4114</v>
      </c>
      <c r="C4981" s="186" t="s">
        <v>212</v>
      </c>
      <c r="D4981" s="189">
        <v>112.19</v>
      </c>
      <c r="E4981" s="189">
        <v>0</v>
      </c>
      <c r="F4981" s="189">
        <v>112.19</v>
      </c>
      <c r="G4981" s="188" t="s">
        <v>4115</v>
      </c>
      <c r="H4981" s="188"/>
      <c r="I4981" s="187" t="s">
        <v>4116</v>
      </c>
      <c r="J4981" s="191"/>
      <c r="K4981" s="191"/>
      <c r="L4981" s="191"/>
      <c r="M4981" s="191"/>
    </row>
    <row r="4982" spans="1:13" ht="76.5" x14ac:dyDescent="0.2">
      <c r="A4982" s="187" t="s">
        <v>4117</v>
      </c>
      <c r="B4982" s="187" t="s">
        <v>4118</v>
      </c>
      <c r="C4982" s="186" t="s">
        <v>212</v>
      </c>
      <c r="D4982" s="189">
        <v>641.08000000000004</v>
      </c>
      <c r="E4982" s="189">
        <v>0</v>
      </c>
      <c r="F4982" s="189">
        <v>641.08000000000004</v>
      </c>
      <c r="G4982" s="188" t="s">
        <v>4119</v>
      </c>
      <c r="H4982" s="188"/>
      <c r="I4982" s="187" t="s">
        <v>4120</v>
      </c>
      <c r="J4982" s="191"/>
      <c r="K4982" s="191"/>
      <c r="L4982" s="191"/>
      <c r="M4982" s="191"/>
    </row>
    <row r="4983" spans="1:13" ht="127.5" x14ac:dyDescent="0.2">
      <c r="A4983" s="187" t="s">
        <v>4121</v>
      </c>
      <c r="B4983" s="187" t="s">
        <v>4122</v>
      </c>
      <c r="C4983" s="186" t="s">
        <v>212</v>
      </c>
      <c r="D4983" s="189">
        <v>64.11</v>
      </c>
      <c r="E4983" s="189">
        <v>0</v>
      </c>
      <c r="F4983" s="189">
        <v>64.11</v>
      </c>
      <c r="G4983" s="188" t="s">
        <v>4123</v>
      </c>
      <c r="H4983" s="188"/>
      <c r="I4983" s="187" t="s">
        <v>4124</v>
      </c>
      <c r="J4983" s="191"/>
      <c r="K4983" s="191"/>
      <c r="L4983" s="191"/>
      <c r="M4983" s="191"/>
    </row>
    <row r="4984" spans="1:13" ht="89.25" x14ac:dyDescent="0.2">
      <c r="A4984" s="187" t="s">
        <v>4125</v>
      </c>
      <c r="B4984" s="187" t="s">
        <v>4126</v>
      </c>
      <c r="C4984" s="186" t="s">
        <v>212</v>
      </c>
      <c r="D4984" s="189">
        <v>117.8</v>
      </c>
      <c r="E4984" s="189">
        <v>0</v>
      </c>
      <c r="F4984" s="189">
        <v>117.8</v>
      </c>
      <c r="G4984" s="188" t="s">
        <v>4127</v>
      </c>
      <c r="H4984" s="188"/>
      <c r="I4984" s="187" t="s">
        <v>4128</v>
      </c>
      <c r="J4984" s="191"/>
      <c r="K4984" s="191"/>
      <c r="L4984" s="191"/>
      <c r="M4984" s="191"/>
    </row>
    <row r="4985" spans="1:13" ht="127.5" x14ac:dyDescent="0.2">
      <c r="A4985" s="187" t="s">
        <v>4129</v>
      </c>
      <c r="B4985" s="187" t="s">
        <v>4130</v>
      </c>
      <c r="C4985" s="186" t="s">
        <v>212</v>
      </c>
      <c r="D4985" s="189">
        <v>106.85</v>
      </c>
      <c r="E4985" s="189">
        <v>0</v>
      </c>
      <c r="F4985" s="189">
        <v>106.85</v>
      </c>
      <c r="G4985" s="188" t="s">
        <v>4131</v>
      </c>
      <c r="H4985" s="188"/>
      <c r="I4985" s="187" t="s">
        <v>4132</v>
      </c>
      <c r="J4985" s="191"/>
      <c r="K4985" s="191"/>
      <c r="L4985" s="191"/>
      <c r="M4985" s="191"/>
    </row>
    <row r="4986" spans="1:13" ht="127.5" x14ac:dyDescent="0.2">
      <c r="A4986" s="187" t="s">
        <v>4133</v>
      </c>
      <c r="B4986" s="187" t="s">
        <v>4134</v>
      </c>
      <c r="C4986" s="186" t="s">
        <v>212</v>
      </c>
      <c r="D4986" s="189">
        <v>80.13</v>
      </c>
      <c r="E4986" s="189">
        <v>0</v>
      </c>
      <c r="F4986" s="189">
        <v>80.13</v>
      </c>
      <c r="G4986" s="188" t="s">
        <v>4135</v>
      </c>
      <c r="H4986" s="188"/>
      <c r="I4986" s="187" t="s">
        <v>4136</v>
      </c>
      <c r="J4986" s="191"/>
      <c r="K4986" s="191"/>
      <c r="L4986" s="191"/>
      <c r="M4986" s="191"/>
    </row>
    <row r="4987" spans="1:13" ht="127.5" x14ac:dyDescent="0.2">
      <c r="A4987" s="187" t="s">
        <v>4137</v>
      </c>
      <c r="B4987" s="187" t="s">
        <v>4138</v>
      </c>
      <c r="C4987" s="186" t="s">
        <v>212</v>
      </c>
      <c r="D4987" s="189">
        <v>53.42</v>
      </c>
      <c r="E4987" s="189">
        <v>0</v>
      </c>
      <c r="F4987" s="189">
        <v>53.42</v>
      </c>
      <c r="G4987" s="188" t="s">
        <v>4139</v>
      </c>
      <c r="H4987" s="188"/>
      <c r="I4987" s="187" t="s">
        <v>4140</v>
      </c>
      <c r="J4987" s="191"/>
      <c r="K4987" s="191"/>
      <c r="L4987" s="191"/>
      <c r="M4987" s="191"/>
    </row>
    <row r="4988" spans="1:13" ht="63.75" x14ac:dyDescent="0.2">
      <c r="A4988" s="187" t="s">
        <v>4141</v>
      </c>
      <c r="B4988" s="187" t="s">
        <v>4142</v>
      </c>
      <c r="C4988" s="186" t="s">
        <v>212</v>
      </c>
      <c r="D4988" s="189">
        <v>9.6199999999999992</v>
      </c>
      <c r="E4988" s="189">
        <v>0</v>
      </c>
      <c r="F4988" s="189">
        <v>9.6199999999999992</v>
      </c>
      <c r="G4988" s="188" t="s">
        <v>4143</v>
      </c>
      <c r="H4988" s="188"/>
      <c r="I4988" s="187" t="s">
        <v>4144</v>
      </c>
      <c r="J4988" s="191"/>
      <c r="K4988" s="191"/>
      <c r="L4988" s="191"/>
      <c r="M4988" s="191"/>
    </row>
    <row r="4989" spans="1:13" ht="38.25" x14ac:dyDescent="0.2">
      <c r="A4989" s="187" t="s">
        <v>4145</v>
      </c>
      <c r="B4989" s="187" t="s">
        <v>4146</v>
      </c>
      <c r="C4989" s="186" t="s">
        <v>725</v>
      </c>
      <c r="D4989" s="189">
        <v>0.01</v>
      </c>
      <c r="E4989" s="189">
        <v>0</v>
      </c>
      <c r="F4989" s="189">
        <v>0.01</v>
      </c>
      <c r="G4989" s="188" t="s">
        <v>4147</v>
      </c>
      <c r="H4989" s="188"/>
      <c r="I4989" s="187" t="s">
        <v>4148</v>
      </c>
      <c r="J4989" s="191"/>
      <c r="K4989" s="191"/>
      <c r="L4989" s="191"/>
      <c r="M4989" s="191"/>
    </row>
    <row r="4990" spans="1:13" ht="267.75" x14ac:dyDescent="0.2">
      <c r="A4990" s="187" t="s">
        <v>4149</v>
      </c>
      <c r="B4990" s="187" t="s">
        <v>4150</v>
      </c>
      <c r="C4990" s="186" t="s">
        <v>212</v>
      </c>
      <c r="D4990" s="189">
        <v>1335.58</v>
      </c>
      <c r="E4990" s="189">
        <v>0</v>
      </c>
      <c r="F4990" s="189">
        <v>1335.58</v>
      </c>
      <c r="G4990" s="188" t="s">
        <v>4151</v>
      </c>
      <c r="H4990" s="188"/>
      <c r="I4990" s="187" t="s">
        <v>4152</v>
      </c>
      <c r="J4990" s="191"/>
      <c r="K4990" s="191"/>
      <c r="L4990" s="191"/>
      <c r="M4990" s="191"/>
    </row>
    <row r="4991" spans="1:13" ht="267.75" x14ac:dyDescent="0.2">
      <c r="A4991" s="187" t="s">
        <v>4153</v>
      </c>
      <c r="B4991" s="187" t="s">
        <v>4154</v>
      </c>
      <c r="C4991" s="186" t="s">
        <v>212</v>
      </c>
      <c r="D4991" s="189">
        <v>747.92</v>
      </c>
      <c r="E4991" s="189">
        <v>0</v>
      </c>
      <c r="F4991" s="189">
        <v>747.92</v>
      </c>
      <c r="G4991" s="188" t="s">
        <v>4155</v>
      </c>
      <c r="H4991" s="188"/>
      <c r="I4991" s="187" t="s">
        <v>4156</v>
      </c>
      <c r="J4991" s="191"/>
      <c r="K4991" s="191"/>
      <c r="L4991" s="191"/>
      <c r="M4991" s="191"/>
    </row>
    <row r="4992" spans="1:13" ht="25.5" x14ac:dyDescent="0.2">
      <c r="A4992" s="187" t="s">
        <v>4157</v>
      </c>
      <c r="B4992" s="187" t="s">
        <v>4158</v>
      </c>
      <c r="C4992" s="186" t="s">
        <v>212</v>
      </c>
      <c r="D4992" s="189">
        <v>21</v>
      </c>
      <c r="E4992" s="189">
        <v>0</v>
      </c>
      <c r="F4992" s="189">
        <v>21</v>
      </c>
      <c r="G4992" s="188"/>
      <c r="H4992" s="188"/>
      <c r="I4992" s="187" t="s">
        <v>4159</v>
      </c>
      <c r="J4992" s="191"/>
      <c r="K4992" s="191"/>
      <c r="L4992" s="191"/>
      <c r="M4992" s="191"/>
    </row>
    <row r="4993" spans="1:13" ht="25.5" x14ac:dyDescent="0.2">
      <c r="A4993" s="187" t="s">
        <v>4160</v>
      </c>
      <c r="B4993" s="187" t="s">
        <v>4161</v>
      </c>
      <c r="C4993" s="186" t="s">
        <v>212</v>
      </c>
      <c r="D4993" s="189">
        <v>46</v>
      </c>
      <c r="E4993" s="189">
        <v>0</v>
      </c>
      <c r="F4993" s="189">
        <v>46</v>
      </c>
      <c r="G4993" s="188"/>
      <c r="H4993" s="188"/>
      <c r="I4993" s="187" t="s">
        <v>4162</v>
      </c>
      <c r="J4993" s="191"/>
      <c r="K4993" s="191"/>
      <c r="L4993" s="191"/>
      <c r="M4993" s="191"/>
    </row>
    <row r="4994" spans="1:13" ht="25.5" x14ac:dyDescent="0.2">
      <c r="A4994" s="187" t="s">
        <v>4163</v>
      </c>
      <c r="B4994" s="187" t="s">
        <v>4164</v>
      </c>
      <c r="C4994" s="186" t="s">
        <v>212</v>
      </c>
      <c r="D4994" s="189">
        <v>143</v>
      </c>
      <c r="E4994" s="189">
        <v>0</v>
      </c>
      <c r="F4994" s="189">
        <v>143</v>
      </c>
      <c r="G4994" s="188"/>
      <c r="H4994" s="188"/>
      <c r="I4994" s="187" t="s">
        <v>4165</v>
      </c>
      <c r="J4994" s="191"/>
      <c r="K4994" s="191"/>
      <c r="L4994" s="191"/>
      <c r="M4994" s="191"/>
    </row>
    <row r="4995" spans="1:13" ht="25.5" x14ac:dyDescent="0.2">
      <c r="A4995" s="187" t="s">
        <v>4166</v>
      </c>
      <c r="B4995" s="187" t="s">
        <v>4167</v>
      </c>
      <c r="C4995" s="186" t="s">
        <v>212</v>
      </c>
      <c r="D4995" s="189">
        <v>204</v>
      </c>
      <c r="E4995" s="189">
        <v>0</v>
      </c>
      <c r="F4995" s="189">
        <v>204</v>
      </c>
      <c r="G4995" s="188"/>
      <c r="H4995" s="188"/>
      <c r="I4995" s="187" t="s">
        <v>4168</v>
      </c>
      <c r="J4995" s="191"/>
      <c r="K4995" s="191"/>
      <c r="L4995" s="191"/>
      <c r="M4995" s="191"/>
    </row>
    <row r="4996" spans="1:13" ht="25.5" x14ac:dyDescent="0.2">
      <c r="A4996" s="187" t="s">
        <v>4169</v>
      </c>
      <c r="B4996" s="187" t="s">
        <v>4170</v>
      </c>
      <c r="C4996" s="186" t="s">
        <v>212</v>
      </c>
      <c r="D4996" s="189">
        <v>286</v>
      </c>
      <c r="E4996" s="189">
        <v>0</v>
      </c>
      <c r="F4996" s="189">
        <v>286</v>
      </c>
      <c r="G4996" s="188"/>
      <c r="H4996" s="188"/>
      <c r="I4996" s="187" t="s">
        <v>4171</v>
      </c>
      <c r="J4996" s="191"/>
      <c r="K4996" s="191"/>
      <c r="L4996" s="191"/>
      <c r="M4996" s="191"/>
    </row>
    <row r="4997" spans="1:13" ht="25.5" x14ac:dyDescent="0.2">
      <c r="A4997" s="187" t="s">
        <v>4172</v>
      </c>
      <c r="B4997" s="187" t="s">
        <v>4173</v>
      </c>
      <c r="C4997" s="186" t="s">
        <v>212</v>
      </c>
      <c r="D4997" s="189">
        <v>95</v>
      </c>
      <c r="E4997" s="189">
        <v>0</v>
      </c>
      <c r="F4997" s="189">
        <v>95</v>
      </c>
      <c r="G4997" s="188"/>
      <c r="H4997" s="188"/>
      <c r="I4997" s="187" t="s">
        <v>4174</v>
      </c>
      <c r="J4997" s="191"/>
      <c r="K4997" s="191"/>
      <c r="L4997" s="191"/>
      <c r="M4997" s="191"/>
    </row>
    <row r="4998" spans="1:13" ht="25.5" x14ac:dyDescent="0.2">
      <c r="A4998" s="187" t="s">
        <v>4175</v>
      </c>
      <c r="B4998" s="187" t="s">
        <v>4176</v>
      </c>
      <c r="C4998" s="186" t="s">
        <v>212</v>
      </c>
      <c r="D4998" s="189">
        <v>290</v>
      </c>
      <c r="E4998" s="189">
        <v>0</v>
      </c>
      <c r="F4998" s="189">
        <v>290</v>
      </c>
      <c r="G4998" s="188"/>
      <c r="H4998" s="188"/>
      <c r="I4998" s="187" t="s">
        <v>4177</v>
      </c>
      <c r="J4998" s="191"/>
      <c r="K4998" s="191"/>
      <c r="L4998" s="191"/>
      <c r="M4998" s="191"/>
    </row>
    <row r="4999" spans="1:13" ht="38.25" x14ac:dyDescent="0.2">
      <c r="A4999" s="187" t="s">
        <v>4178</v>
      </c>
      <c r="B4999" s="187" t="s">
        <v>4179</v>
      </c>
      <c r="C4999" s="186" t="s">
        <v>212</v>
      </c>
      <c r="D4999" s="189">
        <v>180</v>
      </c>
      <c r="E4999" s="189">
        <v>0</v>
      </c>
      <c r="F4999" s="189">
        <v>180</v>
      </c>
      <c r="G4999" s="188" t="s">
        <v>4180</v>
      </c>
      <c r="H4999" s="188"/>
      <c r="I4999" s="187" t="s">
        <v>4181</v>
      </c>
      <c r="J4999" s="191"/>
      <c r="K4999" s="191"/>
      <c r="L4999" s="191"/>
      <c r="M4999" s="191"/>
    </row>
    <row r="5000" spans="1:13" ht="38.25" x14ac:dyDescent="0.2">
      <c r="A5000" s="187" t="s">
        <v>4182</v>
      </c>
      <c r="B5000" s="187" t="s">
        <v>4183</v>
      </c>
      <c r="C5000" s="186" t="s">
        <v>212</v>
      </c>
      <c r="D5000" s="189">
        <v>320</v>
      </c>
      <c r="E5000" s="189">
        <v>0</v>
      </c>
      <c r="F5000" s="189">
        <v>320</v>
      </c>
      <c r="G5000" s="188" t="s">
        <v>4184</v>
      </c>
      <c r="H5000" s="188"/>
      <c r="I5000" s="187" t="s">
        <v>4185</v>
      </c>
      <c r="J5000" s="191"/>
      <c r="K5000" s="191"/>
      <c r="L5000" s="191"/>
      <c r="M5000" s="191"/>
    </row>
    <row r="5001" spans="1:13" ht="38.25" x14ac:dyDescent="0.2">
      <c r="A5001" s="187" t="s">
        <v>4186</v>
      </c>
      <c r="B5001" s="187" t="s">
        <v>4187</v>
      </c>
      <c r="C5001" s="186" t="s">
        <v>212</v>
      </c>
      <c r="D5001" s="189">
        <v>550</v>
      </c>
      <c r="E5001" s="189">
        <v>0</v>
      </c>
      <c r="F5001" s="189">
        <v>550</v>
      </c>
      <c r="G5001" s="188"/>
      <c r="H5001" s="188"/>
      <c r="I5001" s="187" t="s">
        <v>4188</v>
      </c>
      <c r="J5001" s="191"/>
      <c r="K5001" s="191"/>
      <c r="L5001" s="191"/>
      <c r="M5001" s="191"/>
    </row>
    <row r="5002" spans="1:13" x14ac:dyDescent="0.2">
      <c r="A5002" s="187" t="s">
        <v>4189</v>
      </c>
      <c r="B5002" s="187" t="s">
        <v>4190</v>
      </c>
      <c r="C5002" s="186" t="s">
        <v>212</v>
      </c>
      <c r="D5002" s="189">
        <v>53.42</v>
      </c>
      <c r="E5002" s="189">
        <v>0</v>
      </c>
      <c r="F5002" s="189">
        <v>53.42</v>
      </c>
      <c r="G5002" s="188">
        <v>0</v>
      </c>
      <c r="H5002" s="188"/>
      <c r="I5002" s="187" t="s">
        <v>4191</v>
      </c>
      <c r="J5002" s="191"/>
      <c r="K5002" s="191"/>
      <c r="L5002" s="191"/>
      <c r="M5002" s="191"/>
    </row>
    <row r="5003" spans="1:13" ht="153" x14ac:dyDescent="0.2">
      <c r="A5003" s="187" t="s">
        <v>4192</v>
      </c>
      <c r="B5003" s="187" t="s">
        <v>4193</v>
      </c>
      <c r="C5003" s="186" t="s">
        <v>212</v>
      </c>
      <c r="D5003" s="189">
        <v>1068.47</v>
      </c>
      <c r="E5003" s="189">
        <v>0</v>
      </c>
      <c r="F5003" s="189">
        <v>1068.47</v>
      </c>
      <c r="G5003" s="188" t="s">
        <v>4194</v>
      </c>
      <c r="H5003" s="188"/>
      <c r="I5003" s="187" t="s">
        <v>4195</v>
      </c>
      <c r="J5003" s="191"/>
      <c r="K5003" s="191"/>
      <c r="L5003" s="191"/>
      <c r="M5003" s="191"/>
    </row>
    <row r="5004" spans="1:13" ht="102" x14ac:dyDescent="0.2">
      <c r="A5004" s="187" t="s">
        <v>4196</v>
      </c>
      <c r="B5004" s="187" t="s">
        <v>4197</v>
      </c>
      <c r="C5004" s="186" t="s">
        <v>212</v>
      </c>
      <c r="D5004" s="189">
        <v>213.7</v>
      </c>
      <c r="E5004" s="189">
        <v>0</v>
      </c>
      <c r="F5004" s="189">
        <v>213.7</v>
      </c>
      <c r="G5004" s="188" t="s">
        <v>4198</v>
      </c>
      <c r="H5004" s="188"/>
      <c r="I5004" s="187" t="s">
        <v>4199</v>
      </c>
      <c r="J5004" s="191"/>
      <c r="K5004" s="191"/>
      <c r="L5004" s="191"/>
      <c r="M5004" s="191"/>
    </row>
    <row r="5005" spans="1:13" ht="140.25" x14ac:dyDescent="0.2">
      <c r="A5005" s="187" t="s">
        <v>4200</v>
      </c>
      <c r="B5005" s="187" t="s">
        <v>4201</v>
      </c>
      <c r="C5005" s="186" t="s">
        <v>725</v>
      </c>
      <c r="D5005" s="189">
        <v>0.35</v>
      </c>
      <c r="E5005" s="189">
        <v>0</v>
      </c>
      <c r="F5005" s="189">
        <v>0.35</v>
      </c>
      <c r="G5005" s="188" t="s">
        <v>4202</v>
      </c>
      <c r="H5005" s="188"/>
      <c r="I5005" s="187" t="s">
        <v>4203</v>
      </c>
      <c r="J5005" s="191"/>
      <c r="K5005" s="191"/>
      <c r="L5005" s="191"/>
      <c r="M5005" s="191"/>
    </row>
    <row r="5006" spans="1:13" ht="127.5" x14ac:dyDescent="0.2">
      <c r="A5006" s="187" t="s">
        <v>4204</v>
      </c>
      <c r="B5006" s="187" t="s">
        <v>4205</v>
      </c>
      <c r="C5006" s="186" t="s">
        <v>212</v>
      </c>
      <c r="D5006" s="189">
        <v>60</v>
      </c>
      <c r="E5006" s="189">
        <v>0</v>
      </c>
      <c r="F5006" s="189">
        <v>60</v>
      </c>
      <c r="G5006" s="188" t="s">
        <v>4206</v>
      </c>
      <c r="H5006" s="188"/>
      <c r="I5006" s="187" t="s">
        <v>4207</v>
      </c>
      <c r="J5006" s="191"/>
      <c r="K5006" s="191"/>
      <c r="L5006" s="191"/>
      <c r="M5006" s="191"/>
    </row>
    <row r="5007" spans="1:13" ht="76.5" x14ac:dyDescent="0.2">
      <c r="A5007" s="187" t="s">
        <v>4208</v>
      </c>
      <c r="B5007" s="187" t="s">
        <v>4209</v>
      </c>
      <c r="C5007" s="186" t="s">
        <v>212</v>
      </c>
      <c r="D5007" s="189">
        <v>64.11</v>
      </c>
      <c r="E5007" s="189">
        <v>0</v>
      </c>
      <c r="F5007" s="189">
        <v>64.11</v>
      </c>
      <c r="G5007" s="188" t="s">
        <v>4210</v>
      </c>
      <c r="H5007" s="188"/>
      <c r="I5007" s="187" t="s">
        <v>4211</v>
      </c>
      <c r="J5007" s="191"/>
      <c r="K5007" s="191"/>
      <c r="L5007" s="191"/>
      <c r="M5007" s="191"/>
    </row>
    <row r="5008" spans="1:13" ht="51" x14ac:dyDescent="0.2">
      <c r="A5008" s="187" t="s">
        <v>4212</v>
      </c>
      <c r="B5008" s="187" t="s">
        <v>4213</v>
      </c>
      <c r="C5008" s="186" t="s">
        <v>212</v>
      </c>
      <c r="D5008" s="189">
        <v>220</v>
      </c>
      <c r="E5008" s="189">
        <v>110</v>
      </c>
      <c r="F5008" s="189">
        <v>110</v>
      </c>
      <c r="G5008" s="188" t="s">
        <v>4214</v>
      </c>
      <c r="H5008" s="188"/>
      <c r="I5008" s="187" t="s">
        <v>4215</v>
      </c>
      <c r="J5008" s="191"/>
      <c r="K5008" s="191"/>
      <c r="L5008" s="191"/>
      <c r="M5008" s="191"/>
    </row>
    <row r="5009" spans="1:13" ht="51" x14ac:dyDescent="0.2">
      <c r="A5009" s="187" t="s">
        <v>4216</v>
      </c>
      <c r="B5009" s="187" t="s">
        <v>4217</v>
      </c>
      <c r="C5009" s="186" t="s">
        <v>212</v>
      </c>
      <c r="D5009" s="189">
        <v>250</v>
      </c>
      <c r="E5009" s="189">
        <v>125</v>
      </c>
      <c r="F5009" s="189">
        <v>125</v>
      </c>
      <c r="G5009" s="188" t="s">
        <v>4218</v>
      </c>
      <c r="H5009" s="188"/>
      <c r="I5009" s="187" t="s">
        <v>4219</v>
      </c>
      <c r="J5009" s="191"/>
      <c r="K5009" s="191"/>
      <c r="L5009" s="191"/>
      <c r="M5009" s="191"/>
    </row>
    <row r="5010" spans="1:13" ht="51" x14ac:dyDescent="0.2">
      <c r="A5010" s="187" t="s">
        <v>4220</v>
      </c>
      <c r="B5010" s="187" t="s">
        <v>4221</v>
      </c>
      <c r="C5010" s="186" t="s">
        <v>212</v>
      </c>
      <c r="D5010" s="189">
        <v>280</v>
      </c>
      <c r="E5010" s="189">
        <v>140</v>
      </c>
      <c r="F5010" s="189">
        <v>140</v>
      </c>
      <c r="G5010" s="188" t="s">
        <v>4222</v>
      </c>
      <c r="H5010" s="188"/>
      <c r="I5010" s="187" t="s">
        <v>4223</v>
      </c>
      <c r="J5010" s="191"/>
      <c r="K5010" s="191"/>
      <c r="L5010" s="191"/>
      <c r="M5010" s="191"/>
    </row>
    <row r="5011" spans="1:13" ht="25.5" x14ac:dyDescent="0.2">
      <c r="A5011" s="194" t="s">
        <v>4224</v>
      </c>
      <c r="B5011" s="194" t="s">
        <v>4225</v>
      </c>
      <c r="C5011" s="194"/>
      <c r="D5011" s="193"/>
      <c r="E5011" s="193"/>
      <c r="F5011" s="189"/>
      <c r="G5011" s="192"/>
      <c r="H5011" s="192"/>
      <c r="I5011" s="194" t="s">
        <v>4226</v>
      </c>
      <c r="J5011" s="191"/>
      <c r="K5011" s="191"/>
      <c r="L5011" s="191"/>
      <c r="M5011" s="191"/>
    </row>
    <row r="5012" spans="1:13" ht="25.5" x14ac:dyDescent="0.2">
      <c r="A5012" s="187" t="s">
        <v>4227</v>
      </c>
      <c r="B5012" s="187" t="s">
        <v>4228</v>
      </c>
      <c r="C5012" s="186" t="s">
        <v>212</v>
      </c>
      <c r="D5012" s="189">
        <v>48.08</v>
      </c>
      <c r="E5012" s="189">
        <v>0</v>
      </c>
      <c r="F5012" s="189">
        <v>48.08</v>
      </c>
      <c r="G5012" s="188" t="s">
        <v>4229</v>
      </c>
      <c r="H5012" s="188"/>
      <c r="I5012" s="187" t="s">
        <v>4230</v>
      </c>
      <c r="J5012" s="191"/>
      <c r="K5012" s="191"/>
      <c r="L5012" s="191"/>
      <c r="M5012" s="191"/>
    </row>
    <row r="5013" spans="1:13" ht="89.25" x14ac:dyDescent="0.2">
      <c r="A5013" s="187" t="s">
        <v>4231</v>
      </c>
      <c r="B5013" s="187" t="s">
        <v>4232</v>
      </c>
      <c r="C5013" s="186" t="s">
        <v>212</v>
      </c>
      <c r="D5013" s="189">
        <v>30</v>
      </c>
      <c r="E5013" s="189">
        <v>0</v>
      </c>
      <c r="F5013" s="189">
        <v>30</v>
      </c>
      <c r="G5013" s="188" t="s">
        <v>4233</v>
      </c>
      <c r="H5013" s="188"/>
      <c r="I5013" s="187" t="s">
        <v>4234</v>
      </c>
      <c r="J5013" s="191"/>
      <c r="K5013" s="191"/>
      <c r="L5013" s="191"/>
      <c r="M5013" s="191"/>
    </row>
    <row r="5014" spans="1:13" ht="76.5" x14ac:dyDescent="0.2">
      <c r="A5014" s="187" t="s">
        <v>4235</v>
      </c>
      <c r="B5014" s="187" t="s">
        <v>4236</v>
      </c>
      <c r="C5014" s="186" t="s">
        <v>212</v>
      </c>
      <c r="D5014" s="189">
        <v>40.07</v>
      </c>
      <c r="E5014" s="189">
        <v>0</v>
      </c>
      <c r="F5014" s="189">
        <v>40.07</v>
      </c>
      <c r="G5014" s="188" t="s">
        <v>4237</v>
      </c>
      <c r="H5014" s="188"/>
      <c r="I5014" s="187" t="s">
        <v>4238</v>
      </c>
      <c r="J5014" s="191"/>
      <c r="K5014" s="191"/>
      <c r="L5014" s="191"/>
      <c r="M5014" s="191"/>
    </row>
    <row r="5015" spans="1:13" ht="51" x14ac:dyDescent="0.2">
      <c r="A5015" s="187" t="s">
        <v>4239</v>
      </c>
      <c r="B5015" s="187" t="s">
        <v>4240</v>
      </c>
      <c r="C5015" s="186" t="s">
        <v>212</v>
      </c>
      <c r="D5015" s="189">
        <v>384.65</v>
      </c>
      <c r="E5015" s="189">
        <v>0</v>
      </c>
      <c r="F5015" s="189">
        <v>384.65</v>
      </c>
      <c r="G5015" s="188" t="s">
        <v>4241</v>
      </c>
      <c r="H5015" s="188"/>
      <c r="I5015" s="187" t="s">
        <v>4242</v>
      </c>
      <c r="J5015" s="191"/>
      <c r="K5015" s="191"/>
      <c r="L5015" s="191"/>
      <c r="M5015" s="191"/>
    </row>
    <row r="5016" spans="1:13" ht="63.75" x14ac:dyDescent="0.2">
      <c r="A5016" s="187" t="s">
        <v>4243</v>
      </c>
      <c r="B5016" s="187" t="s">
        <v>4244</v>
      </c>
      <c r="C5016" s="186" t="s">
        <v>212</v>
      </c>
      <c r="D5016" s="189">
        <v>314.13</v>
      </c>
      <c r="E5016" s="189">
        <v>0</v>
      </c>
      <c r="F5016" s="189">
        <v>314.13</v>
      </c>
      <c r="G5016" s="188" t="s">
        <v>4245</v>
      </c>
      <c r="H5016" s="188"/>
      <c r="I5016" s="187" t="s">
        <v>4246</v>
      </c>
      <c r="J5016" s="191"/>
      <c r="K5016" s="191"/>
      <c r="L5016" s="191"/>
      <c r="M5016" s="191"/>
    </row>
    <row r="5017" spans="1:13" ht="63.75" x14ac:dyDescent="0.2">
      <c r="A5017" s="187" t="s">
        <v>4247</v>
      </c>
      <c r="B5017" s="187" t="s">
        <v>4248</v>
      </c>
      <c r="C5017" s="186" t="s">
        <v>212</v>
      </c>
      <c r="D5017" s="189">
        <v>80.13</v>
      </c>
      <c r="E5017" s="189">
        <v>0</v>
      </c>
      <c r="F5017" s="189">
        <v>80.13</v>
      </c>
      <c r="G5017" s="188" t="s">
        <v>4249</v>
      </c>
      <c r="H5017" s="188"/>
      <c r="I5017" s="187" t="s">
        <v>4250</v>
      </c>
      <c r="J5017" s="191"/>
      <c r="K5017" s="191"/>
      <c r="L5017" s="191"/>
      <c r="M5017" s="191"/>
    </row>
    <row r="5018" spans="1:13" ht="76.5" x14ac:dyDescent="0.2">
      <c r="A5018" s="187" t="s">
        <v>4251</v>
      </c>
      <c r="B5018" s="187" t="s">
        <v>4252</v>
      </c>
      <c r="C5018" s="186" t="s">
        <v>212</v>
      </c>
      <c r="D5018" s="189">
        <v>13.35</v>
      </c>
      <c r="E5018" s="189">
        <v>0</v>
      </c>
      <c r="F5018" s="189">
        <v>13.35</v>
      </c>
      <c r="G5018" s="188" t="s">
        <v>4253</v>
      </c>
      <c r="H5018" s="188"/>
      <c r="I5018" s="187" t="s">
        <v>4254</v>
      </c>
      <c r="J5018" s="191"/>
      <c r="K5018" s="191"/>
      <c r="L5018" s="191"/>
      <c r="M5018" s="191"/>
    </row>
    <row r="5019" spans="1:13" ht="76.5" x14ac:dyDescent="0.2">
      <c r="A5019" s="187" t="s">
        <v>4255</v>
      </c>
      <c r="B5019" s="187" t="s">
        <v>4256</v>
      </c>
      <c r="C5019" s="186" t="s">
        <v>212</v>
      </c>
      <c r="D5019" s="189">
        <v>50.75</v>
      </c>
      <c r="E5019" s="189">
        <v>0</v>
      </c>
      <c r="F5019" s="189">
        <v>50.75</v>
      </c>
      <c r="G5019" s="188" t="s">
        <v>4257</v>
      </c>
      <c r="H5019" s="188"/>
      <c r="I5019" s="187" t="s">
        <v>4258</v>
      </c>
      <c r="J5019" s="191"/>
      <c r="K5019" s="191"/>
      <c r="L5019" s="191"/>
      <c r="M5019" s="191"/>
    </row>
    <row r="5020" spans="1:13" ht="89.25" x14ac:dyDescent="0.2">
      <c r="A5020" s="187" t="s">
        <v>4259</v>
      </c>
      <c r="B5020" s="187" t="s">
        <v>4260</v>
      </c>
      <c r="C5020" s="186" t="s">
        <v>212</v>
      </c>
      <c r="D5020" s="189">
        <v>40.07</v>
      </c>
      <c r="E5020" s="189">
        <v>0</v>
      </c>
      <c r="F5020" s="189">
        <v>40.07</v>
      </c>
      <c r="G5020" s="188" t="s">
        <v>4261</v>
      </c>
      <c r="H5020" s="188"/>
      <c r="I5020" s="187" t="s">
        <v>4262</v>
      </c>
      <c r="J5020" s="191"/>
      <c r="K5020" s="191"/>
      <c r="L5020" s="191"/>
      <c r="M5020" s="191"/>
    </row>
    <row r="5021" spans="1:13" ht="38.25" x14ac:dyDescent="0.2">
      <c r="A5021" s="187" t="s">
        <v>4263</v>
      </c>
      <c r="B5021" s="187" t="s">
        <v>4264</v>
      </c>
      <c r="C5021" s="186" t="s">
        <v>212</v>
      </c>
      <c r="D5021" s="189">
        <v>120.2</v>
      </c>
      <c r="E5021" s="189">
        <v>0</v>
      </c>
      <c r="F5021" s="189">
        <v>120.2</v>
      </c>
      <c r="G5021" s="188" t="s">
        <v>4265</v>
      </c>
      <c r="H5021" s="188"/>
      <c r="I5021" s="187" t="s">
        <v>4266</v>
      </c>
      <c r="J5021" s="191"/>
      <c r="K5021" s="191"/>
      <c r="L5021" s="191"/>
      <c r="M5021" s="191"/>
    </row>
    <row r="5022" spans="1:13" ht="38.25" x14ac:dyDescent="0.2">
      <c r="A5022" s="187" t="s">
        <v>4267</v>
      </c>
      <c r="B5022" s="187" t="s">
        <v>4268</v>
      </c>
      <c r="C5022" s="186" t="s">
        <v>212</v>
      </c>
      <c r="D5022" s="189">
        <v>8.01</v>
      </c>
      <c r="E5022" s="189">
        <v>0</v>
      </c>
      <c r="F5022" s="189">
        <v>8.01</v>
      </c>
      <c r="G5022" s="188" t="s">
        <v>4269</v>
      </c>
      <c r="H5022" s="188"/>
      <c r="I5022" s="187" t="s">
        <v>4270</v>
      </c>
      <c r="J5022" s="191"/>
      <c r="K5022" s="191"/>
      <c r="L5022" s="191"/>
      <c r="M5022" s="191"/>
    </row>
    <row r="5023" spans="1:13" ht="63.75" x14ac:dyDescent="0.2">
      <c r="A5023" s="187" t="s">
        <v>4271</v>
      </c>
      <c r="B5023" s="187" t="s">
        <v>4272</v>
      </c>
      <c r="C5023" s="186" t="s">
        <v>212</v>
      </c>
      <c r="D5023" s="189">
        <v>77.459999999999994</v>
      </c>
      <c r="E5023" s="189">
        <v>0</v>
      </c>
      <c r="F5023" s="189">
        <v>77.459999999999994</v>
      </c>
      <c r="G5023" s="188" t="s">
        <v>4273</v>
      </c>
      <c r="H5023" s="188"/>
      <c r="I5023" s="187" t="s">
        <v>4274</v>
      </c>
      <c r="J5023" s="191"/>
      <c r="K5023" s="191"/>
      <c r="L5023" s="191"/>
      <c r="M5023" s="191"/>
    </row>
    <row r="5024" spans="1:13" ht="51" x14ac:dyDescent="0.2">
      <c r="A5024" s="187" t="s">
        <v>4275</v>
      </c>
      <c r="B5024" s="187" t="s">
        <v>4276</v>
      </c>
      <c r="C5024" s="186" t="s">
        <v>212</v>
      </c>
      <c r="D5024" s="189">
        <v>587.66</v>
      </c>
      <c r="E5024" s="189">
        <v>0</v>
      </c>
      <c r="F5024" s="189">
        <v>587.66</v>
      </c>
      <c r="G5024" s="188" t="s">
        <v>4277</v>
      </c>
      <c r="H5024" s="188"/>
      <c r="I5024" s="187" t="s">
        <v>4278</v>
      </c>
      <c r="J5024" s="191"/>
      <c r="K5024" s="191"/>
      <c r="L5024" s="191"/>
      <c r="M5024" s="191"/>
    </row>
    <row r="5025" spans="1:13" ht="38.25" x14ac:dyDescent="0.2">
      <c r="A5025" s="187" t="s">
        <v>4279</v>
      </c>
      <c r="B5025" s="187" t="s">
        <v>4280</v>
      </c>
      <c r="C5025" s="186" t="s">
        <v>212</v>
      </c>
      <c r="D5025" s="189">
        <v>40.07</v>
      </c>
      <c r="E5025" s="189">
        <v>0</v>
      </c>
      <c r="F5025" s="189">
        <v>40.07</v>
      </c>
      <c r="G5025" s="188" t="s">
        <v>4281</v>
      </c>
      <c r="H5025" s="188"/>
      <c r="I5025" s="187" t="s">
        <v>4282</v>
      </c>
      <c r="J5025" s="191"/>
      <c r="K5025" s="191"/>
      <c r="L5025" s="191"/>
      <c r="M5025" s="191"/>
    </row>
    <row r="5026" spans="1:13" ht="191.25" x14ac:dyDescent="0.2">
      <c r="A5026" s="187" t="s">
        <v>4283</v>
      </c>
      <c r="B5026" s="187" t="s">
        <v>4284</v>
      </c>
      <c r="C5026" s="186" t="s">
        <v>212</v>
      </c>
      <c r="D5026" s="189">
        <v>80.13</v>
      </c>
      <c r="E5026" s="189">
        <v>0</v>
      </c>
      <c r="F5026" s="189">
        <v>80.13</v>
      </c>
      <c r="G5026" s="188" t="s">
        <v>4285</v>
      </c>
      <c r="H5026" s="188"/>
      <c r="I5026" s="187" t="s">
        <v>4286</v>
      </c>
      <c r="J5026" s="191"/>
      <c r="K5026" s="191"/>
      <c r="L5026" s="191"/>
      <c r="M5026" s="191"/>
    </row>
    <row r="5027" spans="1:13" ht="191.25" x14ac:dyDescent="0.2">
      <c r="A5027" s="187" t="s">
        <v>4287</v>
      </c>
      <c r="B5027" s="187" t="s">
        <v>4288</v>
      </c>
      <c r="C5027" s="186" t="s">
        <v>212</v>
      </c>
      <c r="D5027" s="189">
        <v>42.74</v>
      </c>
      <c r="E5027" s="189">
        <v>0</v>
      </c>
      <c r="F5027" s="189">
        <v>42.74</v>
      </c>
      <c r="G5027" s="188" t="s">
        <v>4289</v>
      </c>
      <c r="H5027" s="188"/>
      <c r="I5027" s="187" t="s">
        <v>4290</v>
      </c>
      <c r="J5027" s="191"/>
      <c r="K5027" s="191"/>
      <c r="L5027" s="191"/>
      <c r="M5027" s="191"/>
    </row>
    <row r="5028" spans="1:13" x14ac:dyDescent="0.2">
      <c r="A5028" s="194" t="s">
        <v>4291</v>
      </c>
      <c r="B5028" s="194" t="s">
        <v>4292</v>
      </c>
      <c r="C5028" s="194"/>
      <c r="D5028" s="193"/>
      <c r="E5028" s="193"/>
      <c r="F5028" s="189"/>
      <c r="G5028" s="192"/>
      <c r="H5028" s="192"/>
      <c r="I5028" s="194" t="s">
        <v>4293</v>
      </c>
      <c r="J5028" s="191"/>
      <c r="K5028" s="191"/>
      <c r="L5028" s="191"/>
      <c r="M5028" s="191"/>
    </row>
    <row r="5029" spans="1:13" ht="38.25" x14ac:dyDescent="0.2">
      <c r="A5029" s="187" t="s">
        <v>4294</v>
      </c>
      <c r="B5029" s="187" t="s">
        <v>4295</v>
      </c>
      <c r="C5029" s="186" t="s">
        <v>212</v>
      </c>
      <c r="D5029" s="189">
        <v>1400.49</v>
      </c>
      <c r="E5029" s="189">
        <v>0</v>
      </c>
      <c r="F5029" s="189">
        <v>1400.49</v>
      </c>
      <c r="G5029" s="188" t="s">
        <v>4296</v>
      </c>
      <c r="H5029" s="188"/>
      <c r="I5029" s="187" t="s">
        <v>4297</v>
      </c>
      <c r="J5029" s="191"/>
      <c r="K5029" s="191"/>
      <c r="L5029" s="191"/>
      <c r="M5029" s="191"/>
    </row>
    <row r="5030" spans="1:13" ht="38.25" x14ac:dyDescent="0.2">
      <c r="A5030" s="187" t="s">
        <v>4298</v>
      </c>
      <c r="B5030" s="187" t="s">
        <v>4299</v>
      </c>
      <c r="C5030" s="186" t="s">
        <v>212</v>
      </c>
      <c r="D5030" s="189">
        <v>1597.92</v>
      </c>
      <c r="E5030" s="189">
        <v>0</v>
      </c>
      <c r="F5030" s="189">
        <v>1597.92</v>
      </c>
      <c r="G5030" s="188" t="s">
        <v>4300</v>
      </c>
      <c r="H5030" s="188"/>
      <c r="I5030" s="187" t="s">
        <v>4301</v>
      </c>
      <c r="J5030" s="191"/>
      <c r="K5030" s="191"/>
      <c r="L5030" s="191"/>
      <c r="M5030" s="191"/>
    </row>
    <row r="5031" spans="1:13" ht="38.25" x14ac:dyDescent="0.2">
      <c r="A5031" s="187" t="s">
        <v>4302</v>
      </c>
      <c r="B5031" s="187" t="s">
        <v>4303</v>
      </c>
      <c r="C5031" s="186" t="s">
        <v>212</v>
      </c>
      <c r="D5031" s="189">
        <v>1400.49</v>
      </c>
      <c r="E5031" s="189">
        <v>0</v>
      </c>
      <c r="F5031" s="189">
        <v>1400.49</v>
      </c>
      <c r="G5031" s="188" t="s">
        <v>4296</v>
      </c>
      <c r="H5031" s="188"/>
      <c r="I5031" s="187" t="s">
        <v>4304</v>
      </c>
      <c r="J5031" s="191"/>
      <c r="K5031" s="191"/>
      <c r="L5031" s="191"/>
      <c r="M5031" s="191"/>
    </row>
    <row r="5032" spans="1:13" ht="38.25" x14ac:dyDescent="0.2">
      <c r="A5032" s="187" t="s">
        <v>4305</v>
      </c>
      <c r="B5032" s="187" t="s">
        <v>4306</v>
      </c>
      <c r="C5032" s="186" t="s">
        <v>212</v>
      </c>
      <c r="D5032" s="189">
        <v>1400.49</v>
      </c>
      <c r="E5032" s="189">
        <v>0</v>
      </c>
      <c r="F5032" s="189">
        <v>1400.49</v>
      </c>
      <c r="G5032" s="188" t="s">
        <v>4296</v>
      </c>
      <c r="H5032" s="188"/>
      <c r="I5032" s="187" t="s">
        <v>4307</v>
      </c>
      <c r="J5032" s="191"/>
      <c r="K5032" s="191"/>
      <c r="L5032" s="191"/>
      <c r="M5032" s="191"/>
    </row>
    <row r="5033" spans="1:13" ht="38.25" x14ac:dyDescent="0.2">
      <c r="A5033" s="194" t="s">
        <v>4308</v>
      </c>
      <c r="B5033" s="194" t="s">
        <v>4309</v>
      </c>
      <c r="C5033" s="194"/>
      <c r="D5033" s="193"/>
      <c r="E5033" s="193"/>
      <c r="F5033" s="189"/>
      <c r="G5033" s="192"/>
      <c r="H5033" s="192"/>
      <c r="I5033" s="194" t="s">
        <v>4310</v>
      </c>
      <c r="J5033" s="191"/>
      <c r="K5033" s="191"/>
      <c r="L5033" s="191"/>
      <c r="M5033" s="191"/>
    </row>
    <row r="5034" spans="1:13" ht="153" x14ac:dyDescent="0.2">
      <c r="A5034" s="187" t="s">
        <v>4311</v>
      </c>
      <c r="B5034" s="187" t="s">
        <v>4312</v>
      </c>
      <c r="C5034" s="186" t="s">
        <v>212</v>
      </c>
      <c r="D5034" s="189">
        <v>347.25</v>
      </c>
      <c r="E5034" s="189">
        <v>0</v>
      </c>
      <c r="F5034" s="189">
        <v>347.25</v>
      </c>
      <c r="G5034" s="188" t="s">
        <v>4313</v>
      </c>
      <c r="H5034" s="188"/>
      <c r="I5034" s="187" t="s">
        <v>4314</v>
      </c>
      <c r="J5034" s="191"/>
      <c r="K5034" s="191"/>
      <c r="L5034" s="191"/>
      <c r="M5034" s="191"/>
    </row>
    <row r="5035" spans="1:13" ht="153" x14ac:dyDescent="0.2">
      <c r="A5035" s="187" t="s">
        <v>4315</v>
      </c>
      <c r="B5035" s="187" t="s">
        <v>4316</v>
      </c>
      <c r="C5035" s="186" t="s">
        <v>212</v>
      </c>
      <c r="D5035" s="189">
        <v>641.08000000000004</v>
      </c>
      <c r="E5035" s="189">
        <v>0</v>
      </c>
      <c r="F5035" s="189">
        <v>641.08000000000004</v>
      </c>
      <c r="G5035" s="188" t="s">
        <v>4317</v>
      </c>
      <c r="H5035" s="188"/>
      <c r="I5035" s="187" t="s">
        <v>4318</v>
      </c>
      <c r="J5035" s="191"/>
      <c r="K5035" s="191"/>
      <c r="L5035" s="191"/>
      <c r="M5035" s="191"/>
    </row>
    <row r="5036" spans="1:13" ht="127.5" x14ac:dyDescent="0.2">
      <c r="A5036" s="187" t="s">
        <v>4319</v>
      </c>
      <c r="B5036" s="187" t="s">
        <v>4320</v>
      </c>
      <c r="C5036" s="186" t="s">
        <v>212</v>
      </c>
      <c r="D5036" s="189">
        <v>300</v>
      </c>
      <c r="E5036" s="189">
        <v>11.51</v>
      </c>
      <c r="F5036" s="189">
        <v>288.49</v>
      </c>
      <c r="G5036" s="188" t="s">
        <v>4321</v>
      </c>
      <c r="H5036" s="188"/>
      <c r="I5036" s="187" t="s">
        <v>4322</v>
      </c>
      <c r="J5036" s="191"/>
      <c r="K5036" s="191"/>
      <c r="L5036" s="191"/>
      <c r="M5036" s="191"/>
    </row>
    <row r="5037" spans="1:13" ht="127.5" x14ac:dyDescent="0.2">
      <c r="A5037" s="187" t="s">
        <v>4323</v>
      </c>
      <c r="B5037" s="187" t="s">
        <v>4324</v>
      </c>
      <c r="C5037" s="186" t="s">
        <v>212</v>
      </c>
      <c r="D5037" s="189">
        <v>50</v>
      </c>
      <c r="E5037" s="189">
        <v>0</v>
      </c>
      <c r="F5037" s="189">
        <v>50</v>
      </c>
      <c r="G5037" s="188" t="s">
        <v>4325</v>
      </c>
      <c r="H5037" s="188"/>
      <c r="I5037" s="187" t="s">
        <v>4326</v>
      </c>
      <c r="J5037" s="191"/>
      <c r="K5037" s="191"/>
      <c r="L5037" s="191"/>
      <c r="M5037" s="191"/>
    </row>
    <row r="5038" spans="1:13" ht="76.5" x14ac:dyDescent="0.2">
      <c r="A5038" s="187" t="s">
        <v>4327</v>
      </c>
      <c r="B5038" s="187" t="s">
        <v>4328</v>
      </c>
      <c r="C5038" s="186" t="s">
        <v>212</v>
      </c>
      <c r="D5038" s="189">
        <v>22.84</v>
      </c>
      <c r="E5038" s="189">
        <v>0</v>
      </c>
      <c r="F5038" s="189">
        <v>22.84</v>
      </c>
      <c r="G5038" s="188" t="s">
        <v>4329</v>
      </c>
      <c r="H5038" s="188"/>
      <c r="I5038" s="187" t="s">
        <v>4330</v>
      </c>
      <c r="J5038" s="191"/>
      <c r="K5038" s="191"/>
      <c r="L5038" s="191"/>
      <c r="M5038" s="191"/>
    </row>
    <row r="5039" spans="1:13" ht="63.75" x14ac:dyDescent="0.2">
      <c r="A5039" s="187" t="s">
        <v>4331</v>
      </c>
      <c r="B5039" s="187" t="s">
        <v>4332</v>
      </c>
      <c r="C5039" s="186" t="s">
        <v>212</v>
      </c>
      <c r="D5039" s="189">
        <v>641.08000000000004</v>
      </c>
      <c r="E5039" s="189">
        <v>0</v>
      </c>
      <c r="F5039" s="189">
        <v>641.08000000000004</v>
      </c>
      <c r="G5039" s="188" t="s">
        <v>4333</v>
      </c>
      <c r="H5039" s="188"/>
      <c r="I5039" s="187" t="s">
        <v>4334</v>
      </c>
      <c r="J5039" s="191"/>
      <c r="K5039" s="191"/>
      <c r="L5039" s="191"/>
      <c r="M5039" s="191"/>
    </row>
    <row r="5040" spans="1:13" ht="51" x14ac:dyDescent="0.2">
      <c r="A5040" s="187" t="s">
        <v>4335</v>
      </c>
      <c r="B5040" s="187" t="s">
        <v>4336</v>
      </c>
      <c r="C5040" s="186" t="s">
        <v>212</v>
      </c>
      <c r="D5040" s="189">
        <v>85</v>
      </c>
      <c r="E5040" s="189">
        <v>0</v>
      </c>
      <c r="F5040" s="189">
        <v>85</v>
      </c>
      <c r="G5040" s="188" t="s">
        <v>4337</v>
      </c>
      <c r="H5040" s="188"/>
      <c r="I5040" s="187" t="s">
        <v>4338</v>
      </c>
      <c r="J5040" s="191"/>
      <c r="K5040" s="191"/>
      <c r="L5040" s="191"/>
      <c r="M5040" s="191"/>
    </row>
    <row r="5041" spans="1:13" ht="153" x14ac:dyDescent="0.2">
      <c r="A5041" s="187" t="s">
        <v>4339</v>
      </c>
      <c r="B5041" s="187" t="s">
        <v>4340</v>
      </c>
      <c r="C5041" s="186" t="s">
        <v>212</v>
      </c>
      <c r="D5041" s="189">
        <v>740</v>
      </c>
      <c r="E5041" s="189">
        <v>0</v>
      </c>
      <c r="F5041" s="189">
        <v>740</v>
      </c>
      <c r="G5041" s="188" t="s">
        <v>4341</v>
      </c>
      <c r="H5041" s="188"/>
      <c r="I5041" s="187" t="s">
        <v>4342</v>
      </c>
      <c r="J5041" s="191"/>
      <c r="K5041" s="191"/>
      <c r="L5041" s="191"/>
      <c r="M5041" s="191"/>
    </row>
    <row r="5042" spans="1:13" ht="114.75" x14ac:dyDescent="0.2">
      <c r="A5042" s="187" t="s">
        <v>4343</v>
      </c>
      <c r="B5042" s="187" t="s">
        <v>4344</v>
      </c>
      <c r="C5042" s="186" t="s">
        <v>212</v>
      </c>
      <c r="D5042" s="189">
        <v>240</v>
      </c>
      <c r="E5042" s="189">
        <v>0</v>
      </c>
      <c r="F5042" s="189">
        <v>240</v>
      </c>
      <c r="G5042" s="188" t="s">
        <v>4345</v>
      </c>
      <c r="H5042" s="188"/>
      <c r="I5042" s="187" t="s">
        <v>4346</v>
      </c>
      <c r="J5042" s="191"/>
      <c r="K5042" s="191"/>
      <c r="L5042" s="191"/>
      <c r="M5042" s="191"/>
    </row>
    <row r="5043" spans="1:13" ht="102" x14ac:dyDescent="0.2">
      <c r="A5043" s="187" t="s">
        <v>4347</v>
      </c>
      <c r="B5043" s="187" t="s">
        <v>4348</v>
      </c>
      <c r="C5043" s="186" t="s">
        <v>212</v>
      </c>
      <c r="D5043" s="189">
        <v>1090</v>
      </c>
      <c r="E5043" s="189">
        <v>0</v>
      </c>
      <c r="F5043" s="189">
        <v>1090</v>
      </c>
      <c r="G5043" s="188" t="s">
        <v>4349</v>
      </c>
      <c r="H5043" s="188"/>
      <c r="I5043" s="187" t="s">
        <v>4350</v>
      </c>
      <c r="J5043" s="191"/>
      <c r="K5043" s="191"/>
      <c r="L5043" s="191"/>
      <c r="M5043" s="191"/>
    </row>
    <row r="5044" spans="1:13" ht="102" x14ac:dyDescent="0.2">
      <c r="A5044" s="187" t="s">
        <v>4351</v>
      </c>
      <c r="B5044" s="187" t="s">
        <v>4352</v>
      </c>
      <c r="C5044" s="186" t="s">
        <v>212</v>
      </c>
      <c r="D5044" s="189">
        <v>870</v>
      </c>
      <c r="E5044" s="189">
        <v>0</v>
      </c>
      <c r="F5044" s="189">
        <v>870</v>
      </c>
      <c r="G5044" s="188" t="s">
        <v>4349</v>
      </c>
      <c r="H5044" s="188"/>
      <c r="I5044" s="187" t="s">
        <v>4353</v>
      </c>
      <c r="J5044" s="191"/>
      <c r="K5044" s="191"/>
      <c r="L5044" s="191"/>
      <c r="M5044" s="191"/>
    </row>
    <row r="5045" spans="1:13" ht="63.75" x14ac:dyDescent="0.2">
      <c r="A5045" s="187" t="s">
        <v>4354</v>
      </c>
      <c r="B5045" s="187" t="s">
        <v>4355</v>
      </c>
      <c r="C5045" s="186" t="s">
        <v>212</v>
      </c>
      <c r="D5045" s="189">
        <v>44.5</v>
      </c>
      <c r="E5045" s="189">
        <v>0</v>
      </c>
      <c r="F5045" s="189">
        <v>44.5</v>
      </c>
      <c r="G5045" s="188" t="s">
        <v>4356</v>
      </c>
      <c r="H5045" s="188"/>
      <c r="I5045" s="187" t="s">
        <v>4357</v>
      </c>
      <c r="J5045" s="191"/>
      <c r="K5045" s="191"/>
      <c r="L5045" s="191"/>
      <c r="M5045" s="191"/>
    </row>
    <row r="5046" spans="1:13" ht="63.75" x14ac:dyDescent="0.2">
      <c r="A5046" s="187" t="s">
        <v>4358</v>
      </c>
      <c r="B5046" s="187" t="s">
        <v>4359</v>
      </c>
      <c r="C5046" s="186" t="s">
        <v>212</v>
      </c>
      <c r="D5046" s="189">
        <v>47.8</v>
      </c>
      <c r="E5046" s="189">
        <v>0</v>
      </c>
      <c r="F5046" s="189">
        <v>47.8</v>
      </c>
      <c r="G5046" s="188" t="s">
        <v>4360</v>
      </c>
      <c r="H5046" s="188"/>
      <c r="I5046" s="187" t="s">
        <v>4361</v>
      </c>
      <c r="J5046" s="191"/>
      <c r="K5046" s="191"/>
      <c r="L5046" s="191"/>
      <c r="M5046" s="191"/>
    </row>
    <row r="5047" spans="1:13" ht="63.75" x14ac:dyDescent="0.2">
      <c r="A5047" s="187" t="s">
        <v>4362</v>
      </c>
      <c r="B5047" s="187" t="s">
        <v>4363</v>
      </c>
      <c r="C5047" s="186" t="s">
        <v>212</v>
      </c>
      <c r="D5047" s="189">
        <v>52.6</v>
      </c>
      <c r="E5047" s="189">
        <v>0</v>
      </c>
      <c r="F5047" s="189">
        <v>52.6</v>
      </c>
      <c r="G5047" s="188" t="s">
        <v>4360</v>
      </c>
      <c r="H5047" s="188"/>
      <c r="I5047" s="187" t="s">
        <v>4364</v>
      </c>
      <c r="J5047" s="191"/>
      <c r="K5047" s="191"/>
      <c r="L5047" s="191"/>
      <c r="M5047" s="191"/>
    </row>
    <row r="5048" spans="1:13" ht="63.75" x14ac:dyDescent="0.2">
      <c r="A5048" s="187" t="s">
        <v>4365</v>
      </c>
      <c r="B5048" s="187" t="s">
        <v>4366</v>
      </c>
      <c r="C5048" s="186" t="s">
        <v>212</v>
      </c>
      <c r="D5048" s="189">
        <v>44.5</v>
      </c>
      <c r="E5048" s="189">
        <v>0</v>
      </c>
      <c r="F5048" s="189">
        <v>44.5</v>
      </c>
      <c r="G5048" s="188" t="s">
        <v>4367</v>
      </c>
      <c r="H5048" s="188"/>
      <c r="I5048" s="187" t="s">
        <v>4368</v>
      </c>
      <c r="J5048" s="191"/>
      <c r="K5048" s="191"/>
      <c r="L5048" s="191"/>
      <c r="M5048" s="191"/>
    </row>
    <row r="5049" spans="1:13" ht="63.75" x14ac:dyDescent="0.2">
      <c r="A5049" s="187" t="s">
        <v>4369</v>
      </c>
      <c r="B5049" s="187" t="s">
        <v>4370</v>
      </c>
      <c r="C5049" s="186" t="s">
        <v>212</v>
      </c>
      <c r="D5049" s="189">
        <v>47.8</v>
      </c>
      <c r="E5049" s="189">
        <v>0</v>
      </c>
      <c r="F5049" s="189">
        <v>47.8</v>
      </c>
      <c r="G5049" s="188" t="s">
        <v>4371</v>
      </c>
      <c r="H5049" s="188"/>
      <c r="I5049" s="187" t="s">
        <v>4372</v>
      </c>
      <c r="J5049" s="191"/>
      <c r="K5049" s="191"/>
      <c r="L5049" s="191"/>
      <c r="M5049" s="191"/>
    </row>
    <row r="5050" spans="1:13" ht="63.75" x14ac:dyDescent="0.2">
      <c r="A5050" s="187" t="s">
        <v>4373</v>
      </c>
      <c r="B5050" s="187" t="s">
        <v>4374</v>
      </c>
      <c r="C5050" s="186" t="s">
        <v>212</v>
      </c>
      <c r="D5050" s="189">
        <v>52.8</v>
      </c>
      <c r="E5050" s="189">
        <v>0</v>
      </c>
      <c r="F5050" s="189">
        <v>52.8</v>
      </c>
      <c r="G5050" s="188" t="s">
        <v>4367</v>
      </c>
      <c r="H5050" s="188"/>
      <c r="I5050" s="187" t="s">
        <v>4375</v>
      </c>
      <c r="J5050" s="191"/>
      <c r="K5050" s="191"/>
      <c r="L5050" s="191"/>
      <c r="M5050" s="191"/>
    </row>
    <row r="5051" spans="1:13" ht="38.25" x14ac:dyDescent="0.2">
      <c r="A5051" s="187" t="s">
        <v>4376</v>
      </c>
      <c r="B5051" s="187" t="s">
        <v>4377</v>
      </c>
      <c r="C5051" s="186" t="s">
        <v>212</v>
      </c>
      <c r="D5051" s="189">
        <v>4800</v>
      </c>
      <c r="E5051" s="189">
        <v>0</v>
      </c>
      <c r="F5051" s="189">
        <v>4800</v>
      </c>
      <c r="G5051" s="188" t="s">
        <v>4378</v>
      </c>
      <c r="H5051" s="188"/>
      <c r="I5051" s="187" t="s">
        <v>4379</v>
      </c>
      <c r="J5051" s="191"/>
      <c r="K5051" s="191"/>
      <c r="L5051" s="191"/>
      <c r="M5051" s="191"/>
    </row>
    <row r="5052" spans="1:13" ht="102" x14ac:dyDescent="0.2">
      <c r="A5052" s="360" t="s">
        <v>4380</v>
      </c>
      <c r="B5052" s="360" t="s">
        <v>4381</v>
      </c>
      <c r="C5052" s="361" t="s">
        <v>725</v>
      </c>
      <c r="D5052" s="362">
        <v>0.14000000000000001</v>
      </c>
      <c r="E5052" s="362">
        <v>0</v>
      </c>
      <c r="F5052" s="362">
        <v>0.14000000000000001</v>
      </c>
      <c r="G5052" s="363" t="s">
        <v>4382</v>
      </c>
      <c r="H5052" s="363"/>
      <c r="I5052" s="360" t="s">
        <v>4383</v>
      </c>
      <c r="J5052" s="191"/>
      <c r="K5052" s="191"/>
      <c r="L5052" s="191"/>
      <c r="M5052" s="191"/>
    </row>
    <row r="5053" spans="1:13" ht="102" x14ac:dyDescent="0.2">
      <c r="A5053" s="360" t="s">
        <v>4384</v>
      </c>
      <c r="B5053" s="360" t="s">
        <v>4385</v>
      </c>
      <c r="C5053" s="361" t="s">
        <v>725</v>
      </c>
      <c r="D5053" s="362">
        <v>0.26</v>
      </c>
      <c r="E5053" s="362">
        <v>0</v>
      </c>
      <c r="F5053" s="362">
        <v>0.26</v>
      </c>
      <c r="G5053" s="363" t="s">
        <v>4382</v>
      </c>
      <c r="H5053" s="363"/>
      <c r="I5053" s="360" t="s">
        <v>4386</v>
      </c>
      <c r="J5053" s="191"/>
      <c r="K5053" s="191"/>
      <c r="L5053" s="191"/>
      <c r="M5053" s="191"/>
    </row>
    <row r="5054" spans="1:13" x14ac:dyDescent="0.2">
      <c r="A5054" s="194" t="s">
        <v>4387</v>
      </c>
      <c r="B5054" s="364" t="s">
        <v>4388</v>
      </c>
      <c r="C5054" s="194"/>
      <c r="D5054" s="193"/>
      <c r="E5054" s="193"/>
      <c r="F5054" s="189"/>
      <c r="G5054" s="192"/>
      <c r="H5054" s="192"/>
      <c r="I5054" s="194" t="s">
        <v>4389</v>
      </c>
      <c r="J5054" s="191"/>
      <c r="K5054" s="191"/>
      <c r="L5054" s="191"/>
      <c r="M5054" s="191"/>
    </row>
    <row r="5055" spans="1:13" ht="25.5" x14ac:dyDescent="0.2">
      <c r="A5055" s="194" t="s">
        <v>4390</v>
      </c>
      <c r="B5055" s="194" t="s">
        <v>4391</v>
      </c>
      <c r="C5055" s="194"/>
      <c r="D5055" s="193"/>
      <c r="E5055" s="193"/>
      <c r="F5055" s="189"/>
      <c r="G5055" s="192"/>
      <c r="H5055" s="192"/>
      <c r="I5055" s="194" t="s">
        <v>4392</v>
      </c>
      <c r="J5055" s="191"/>
      <c r="K5055" s="191"/>
      <c r="L5055" s="191"/>
      <c r="M5055" s="191"/>
    </row>
    <row r="5056" spans="1:13" ht="76.5" x14ac:dyDescent="0.2">
      <c r="A5056" s="187" t="s">
        <v>4393</v>
      </c>
      <c r="B5056" s="187" t="s">
        <v>4394</v>
      </c>
      <c r="C5056" s="186" t="s">
        <v>212</v>
      </c>
      <c r="D5056" s="189">
        <v>20.04</v>
      </c>
      <c r="E5056" s="189">
        <v>0</v>
      </c>
      <c r="F5056" s="189">
        <v>20.04</v>
      </c>
      <c r="G5056" s="188" t="s">
        <v>4395</v>
      </c>
      <c r="H5056" s="188"/>
      <c r="I5056" s="187" t="s">
        <v>4396</v>
      </c>
      <c r="J5056" s="191"/>
      <c r="K5056" s="191"/>
      <c r="L5056" s="191"/>
      <c r="M5056" s="191"/>
    </row>
    <row r="5057" spans="1:13" ht="127.5" x14ac:dyDescent="0.2">
      <c r="A5057" s="187" t="s">
        <v>4397</v>
      </c>
      <c r="B5057" s="187" t="s">
        <v>4398</v>
      </c>
      <c r="C5057" s="186" t="s">
        <v>212</v>
      </c>
      <c r="D5057" s="189">
        <v>95.15</v>
      </c>
      <c r="E5057" s="189">
        <v>0</v>
      </c>
      <c r="F5057" s="189">
        <v>95.15</v>
      </c>
      <c r="G5057" s="188" t="s">
        <v>4399</v>
      </c>
      <c r="H5057" s="188"/>
      <c r="I5057" s="187" t="s">
        <v>4400</v>
      </c>
      <c r="J5057" s="191"/>
      <c r="K5057" s="191"/>
      <c r="L5057" s="191"/>
      <c r="M5057" s="191"/>
    </row>
    <row r="5058" spans="1:13" ht="102" x14ac:dyDescent="0.2">
      <c r="A5058" s="187" t="s">
        <v>4401</v>
      </c>
      <c r="B5058" s="187" t="s">
        <v>4402</v>
      </c>
      <c r="C5058" s="186" t="s">
        <v>212</v>
      </c>
      <c r="D5058" s="189">
        <v>135.22999999999999</v>
      </c>
      <c r="E5058" s="189">
        <v>0</v>
      </c>
      <c r="F5058" s="189">
        <v>135.22999999999999</v>
      </c>
      <c r="G5058" s="188" t="s">
        <v>4403</v>
      </c>
      <c r="H5058" s="188"/>
      <c r="I5058" s="187" t="s">
        <v>4404</v>
      </c>
      <c r="J5058" s="191"/>
      <c r="K5058" s="191"/>
      <c r="L5058" s="191"/>
      <c r="M5058" s="191"/>
    </row>
    <row r="5059" spans="1:13" ht="140.25" x14ac:dyDescent="0.2">
      <c r="A5059" s="187" t="s">
        <v>4405</v>
      </c>
      <c r="B5059" s="187" t="s">
        <v>4406</v>
      </c>
      <c r="C5059" s="186" t="s">
        <v>212</v>
      </c>
      <c r="D5059" s="189">
        <v>191.31</v>
      </c>
      <c r="E5059" s="189">
        <v>0</v>
      </c>
      <c r="F5059" s="189">
        <v>191.31</v>
      </c>
      <c r="G5059" s="188" t="s">
        <v>4407</v>
      </c>
      <c r="H5059" s="188"/>
      <c r="I5059" s="187" t="s">
        <v>4408</v>
      </c>
      <c r="J5059" s="191"/>
      <c r="K5059" s="191"/>
      <c r="L5059" s="191"/>
      <c r="M5059" s="191"/>
    </row>
    <row r="5060" spans="1:13" ht="153" x14ac:dyDescent="0.2">
      <c r="A5060" s="187" t="s">
        <v>4409</v>
      </c>
      <c r="B5060" s="187" t="s">
        <v>4410</v>
      </c>
      <c r="C5060" s="186" t="s">
        <v>212</v>
      </c>
      <c r="D5060" s="189">
        <v>194.19</v>
      </c>
      <c r="E5060" s="189">
        <v>0</v>
      </c>
      <c r="F5060" s="189">
        <v>194.19</v>
      </c>
      <c r="G5060" s="188" t="s">
        <v>4411</v>
      </c>
      <c r="H5060" s="188"/>
      <c r="I5060" s="187" t="s">
        <v>4412</v>
      </c>
      <c r="J5060" s="191"/>
      <c r="K5060" s="191"/>
      <c r="L5060" s="191"/>
      <c r="M5060" s="191"/>
    </row>
    <row r="5061" spans="1:13" ht="140.25" x14ac:dyDescent="0.2">
      <c r="A5061" s="187" t="s">
        <v>4413</v>
      </c>
      <c r="B5061" s="187" t="s">
        <v>4414</v>
      </c>
      <c r="C5061" s="186" t="s">
        <v>212</v>
      </c>
      <c r="D5061" s="189">
        <v>199.54</v>
      </c>
      <c r="E5061" s="189">
        <v>0</v>
      </c>
      <c r="F5061" s="189">
        <v>199.54</v>
      </c>
      <c r="G5061" s="188" t="s">
        <v>4415</v>
      </c>
      <c r="H5061" s="188"/>
      <c r="I5061" s="187" t="s">
        <v>4416</v>
      </c>
      <c r="J5061" s="191"/>
      <c r="K5061" s="191"/>
      <c r="L5061" s="191"/>
      <c r="M5061" s="191"/>
    </row>
    <row r="5062" spans="1:13" ht="140.25" x14ac:dyDescent="0.2">
      <c r="A5062" s="187" t="s">
        <v>4417</v>
      </c>
      <c r="B5062" s="187" t="s">
        <v>4418</v>
      </c>
      <c r="C5062" s="186" t="s">
        <v>212</v>
      </c>
      <c r="D5062" s="189">
        <v>117.53</v>
      </c>
      <c r="E5062" s="189">
        <v>0</v>
      </c>
      <c r="F5062" s="189">
        <v>117.53</v>
      </c>
      <c r="G5062" s="188" t="s">
        <v>4419</v>
      </c>
      <c r="H5062" s="188"/>
      <c r="I5062" s="187" t="s">
        <v>4420</v>
      </c>
      <c r="J5062" s="191"/>
      <c r="K5062" s="191"/>
      <c r="L5062" s="191"/>
      <c r="M5062" s="191"/>
    </row>
    <row r="5063" spans="1:13" ht="153" x14ac:dyDescent="0.2">
      <c r="A5063" s="187" t="s">
        <v>4421</v>
      </c>
      <c r="B5063" s="187" t="s">
        <v>4422</v>
      </c>
      <c r="C5063" s="186" t="s">
        <v>212</v>
      </c>
      <c r="D5063" s="189">
        <v>76.52</v>
      </c>
      <c r="E5063" s="189">
        <v>0</v>
      </c>
      <c r="F5063" s="189">
        <v>76.52</v>
      </c>
      <c r="G5063" s="188" t="s">
        <v>4423</v>
      </c>
      <c r="H5063" s="188"/>
      <c r="I5063" s="187" t="s">
        <v>4424</v>
      </c>
      <c r="J5063" s="191"/>
      <c r="K5063" s="191"/>
      <c r="L5063" s="191"/>
      <c r="M5063" s="191"/>
    </row>
    <row r="5064" spans="1:13" ht="153" x14ac:dyDescent="0.2">
      <c r="A5064" s="187" t="s">
        <v>4425</v>
      </c>
      <c r="B5064" s="187" t="s">
        <v>4426</v>
      </c>
      <c r="C5064" s="186" t="s">
        <v>212</v>
      </c>
      <c r="D5064" s="189">
        <v>57.39</v>
      </c>
      <c r="E5064" s="189">
        <v>0</v>
      </c>
      <c r="F5064" s="189">
        <v>57.39</v>
      </c>
      <c r="G5064" s="188" t="s">
        <v>4427</v>
      </c>
      <c r="H5064" s="188"/>
      <c r="I5064" s="187" t="s">
        <v>4428</v>
      </c>
      <c r="J5064" s="191"/>
      <c r="K5064" s="191"/>
      <c r="L5064" s="191"/>
      <c r="M5064" s="191"/>
    </row>
    <row r="5065" spans="1:13" ht="204" x14ac:dyDescent="0.2">
      <c r="A5065" s="187" t="s">
        <v>4429</v>
      </c>
      <c r="B5065" s="187" t="s">
        <v>4430</v>
      </c>
      <c r="C5065" s="186" t="s">
        <v>212</v>
      </c>
      <c r="D5065" s="189">
        <v>210.44</v>
      </c>
      <c r="E5065" s="189">
        <v>0</v>
      </c>
      <c r="F5065" s="189">
        <v>210.44</v>
      </c>
      <c r="G5065" s="188" t="s">
        <v>4431</v>
      </c>
      <c r="H5065" s="188"/>
      <c r="I5065" s="187" t="s">
        <v>4432</v>
      </c>
      <c r="J5065" s="191"/>
      <c r="K5065" s="191"/>
      <c r="L5065" s="191"/>
      <c r="M5065" s="191"/>
    </row>
    <row r="5066" spans="1:13" ht="178.5" x14ac:dyDescent="0.2">
      <c r="A5066" s="187" t="s">
        <v>4433</v>
      </c>
      <c r="B5066" s="187" t="s">
        <v>4434</v>
      </c>
      <c r="C5066" s="186" t="s">
        <v>212</v>
      </c>
      <c r="D5066" s="189">
        <v>330.26</v>
      </c>
      <c r="E5066" s="189">
        <v>0</v>
      </c>
      <c r="F5066" s="189">
        <v>330.26</v>
      </c>
      <c r="G5066" s="188" t="s">
        <v>4435</v>
      </c>
      <c r="H5066" s="188"/>
      <c r="I5066" s="187" t="s">
        <v>4436</v>
      </c>
      <c r="J5066" s="191"/>
      <c r="K5066" s="191"/>
      <c r="L5066" s="191"/>
      <c r="M5066" s="191"/>
    </row>
    <row r="5067" spans="1:13" ht="127.5" x14ac:dyDescent="0.2">
      <c r="A5067" s="187" t="s">
        <v>4437</v>
      </c>
      <c r="B5067" s="187" t="s">
        <v>4438</v>
      </c>
      <c r="C5067" s="186" t="s">
        <v>212</v>
      </c>
      <c r="D5067" s="189">
        <v>191.31</v>
      </c>
      <c r="E5067" s="189">
        <v>0</v>
      </c>
      <c r="F5067" s="189">
        <v>191.31</v>
      </c>
      <c r="G5067" s="188" t="s">
        <v>4439</v>
      </c>
      <c r="H5067" s="188"/>
      <c r="I5067" s="187" t="s">
        <v>4440</v>
      </c>
      <c r="J5067" s="191"/>
      <c r="K5067" s="191"/>
      <c r="L5067" s="191"/>
      <c r="M5067" s="191"/>
    </row>
    <row r="5068" spans="1:13" ht="140.25" x14ac:dyDescent="0.2">
      <c r="A5068" s="187" t="s">
        <v>4441</v>
      </c>
      <c r="B5068" s="187" t="s">
        <v>4442</v>
      </c>
      <c r="C5068" s="186" t="s">
        <v>212</v>
      </c>
      <c r="D5068" s="189">
        <v>330.26</v>
      </c>
      <c r="E5068" s="189">
        <v>0</v>
      </c>
      <c r="F5068" s="189">
        <v>330.26</v>
      </c>
      <c r="G5068" s="188" t="s">
        <v>4443</v>
      </c>
      <c r="H5068" s="188"/>
      <c r="I5068" s="187" t="s">
        <v>4444</v>
      </c>
      <c r="J5068" s="191"/>
      <c r="K5068" s="191"/>
      <c r="L5068" s="191"/>
      <c r="M5068" s="191"/>
    </row>
    <row r="5069" spans="1:13" ht="165.75" x14ac:dyDescent="0.2">
      <c r="A5069" s="187" t="s">
        <v>4445</v>
      </c>
      <c r="B5069" s="187" t="s">
        <v>4446</v>
      </c>
      <c r="C5069" s="186" t="s">
        <v>212</v>
      </c>
      <c r="D5069" s="189">
        <v>641.08000000000004</v>
      </c>
      <c r="E5069" s="189">
        <v>0</v>
      </c>
      <c r="F5069" s="189">
        <v>641.08000000000004</v>
      </c>
      <c r="G5069" s="188" t="s">
        <v>4447</v>
      </c>
      <c r="H5069" s="188"/>
      <c r="I5069" s="187" t="s">
        <v>4448</v>
      </c>
      <c r="J5069" s="191"/>
      <c r="K5069" s="191"/>
      <c r="L5069" s="191"/>
      <c r="M5069" s="191"/>
    </row>
    <row r="5070" spans="1:13" ht="153" x14ac:dyDescent="0.2">
      <c r="A5070" s="187" t="s">
        <v>4449</v>
      </c>
      <c r="B5070" s="187" t="s">
        <v>4450</v>
      </c>
      <c r="C5070" s="186" t="s">
        <v>212</v>
      </c>
      <c r="D5070" s="189">
        <v>133.56</v>
      </c>
      <c r="E5070" s="189">
        <v>0</v>
      </c>
      <c r="F5070" s="189">
        <v>133.56</v>
      </c>
      <c r="G5070" s="188" t="s">
        <v>4451</v>
      </c>
      <c r="H5070" s="188"/>
      <c r="I5070" s="187" t="s">
        <v>4452</v>
      </c>
      <c r="J5070" s="191"/>
      <c r="K5070" s="191"/>
      <c r="L5070" s="191"/>
      <c r="M5070" s="191"/>
    </row>
    <row r="5071" spans="1:13" ht="140.25" x14ac:dyDescent="0.2">
      <c r="A5071" s="187" t="s">
        <v>4453</v>
      </c>
      <c r="B5071" s="187" t="s">
        <v>4454</v>
      </c>
      <c r="C5071" s="186" t="s">
        <v>212</v>
      </c>
      <c r="D5071" s="189">
        <v>76.52</v>
      </c>
      <c r="E5071" s="189">
        <v>0</v>
      </c>
      <c r="F5071" s="189">
        <v>76.52</v>
      </c>
      <c r="G5071" s="188" t="s">
        <v>4455</v>
      </c>
      <c r="H5071" s="188"/>
      <c r="I5071" s="187" t="s">
        <v>4456</v>
      </c>
      <c r="J5071" s="191"/>
      <c r="K5071" s="191"/>
      <c r="L5071" s="191"/>
      <c r="M5071" s="191"/>
    </row>
    <row r="5072" spans="1:13" ht="140.25" x14ac:dyDescent="0.2">
      <c r="A5072" s="187" t="s">
        <v>4457</v>
      </c>
      <c r="B5072" s="187" t="s">
        <v>4458</v>
      </c>
      <c r="C5072" s="186" t="s">
        <v>212</v>
      </c>
      <c r="D5072" s="189">
        <v>76.52</v>
      </c>
      <c r="E5072" s="189">
        <v>0</v>
      </c>
      <c r="F5072" s="189">
        <v>76.52</v>
      </c>
      <c r="G5072" s="188" t="s">
        <v>4459</v>
      </c>
      <c r="H5072" s="188"/>
      <c r="I5072" s="187" t="s">
        <v>4460</v>
      </c>
      <c r="J5072" s="191"/>
      <c r="K5072" s="191"/>
      <c r="L5072" s="191"/>
      <c r="M5072" s="191"/>
    </row>
    <row r="5073" spans="1:13" ht="140.25" x14ac:dyDescent="0.2">
      <c r="A5073" s="187" t="s">
        <v>4461</v>
      </c>
      <c r="B5073" s="187" t="s">
        <v>4462</v>
      </c>
      <c r="C5073" s="186" t="s">
        <v>212</v>
      </c>
      <c r="D5073" s="189">
        <v>210.44</v>
      </c>
      <c r="E5073" s="189">
        <v>0</v>
      </c>
      <c r="F5073" s="189">
        <v>210.44</v>
      </c>
      <c r="G5073" s="188" t="s">
        <v>4463</v>
      </c>
      <c r="H5073" s="188"/>
      <c r="I5073" s="187" t="s">
        <v>4464</v>
      </c>
      <c r="J5073" s="191"/>
      <c r="K5073" s="191"/>
      <c r="L5073" s="191"/>
      <c r="M5073" s="191"/>
    </row>
    <row r="5074" spans="1:13" ht="140.25" x14ac:dyDescent="0.2">
      <c r="A5074" s="187" t="s">
        <v>4465</v>
      </c>
      <c r="B5074" s="187" t="s">
        <v>4466</v>
      </c>
      <c r="C5074" s="186" t="s">
        <v>212</v>
      </c>
      <c r="D5074" s="189">
        <v>114.79</v>
      </c>
      <c r="E5074" s="189">
        <v>0</v>
      </c>
      <c r="F5074" s="189">
        <v>114.79</v>
      </c>
      <c r="G5074" s="188" t="s">
        <v>4467</v>
      </c>
      <c r="H5074" s="188"/>
      <c r="I5074" s="187" t="s">
        <v>4468</v>
      </c>
      <c r="J5074" s="191"/>
      <c r="K5074" s="191"/>
      <c r="L5074" s="191"/>
      <c r="M5074" s="191"/>
    </row>
    <row r="5075" spans="1:13" ht="178.5" x14ac:dyDescent="0.2">
      <c r="A5075" s="187" t="s">
        <v>4469</v>
      </c>
      <c r="B5075" s="187" t="s">
        <v>4470</v>
      </c>
      <c r="C5075" s="186" t="s">
        <v>212</v>
      </c>
      <c r="D5075" s="189">
        <v>191.31</v>
      </c>
      <c r="E5075" s="189">
        <v>0</v>
      </c>
      <c r="F5075" s="189">
        <v>191.31</v>
      </c>
      <c r="G5075" s="188" t="s">
        <v>4471</v>
      </c>
      <c r="H5075" s="188"/>
      <c r="I5075" s="187" t="s">
        <v>4472</v>
      </c>
      <c r="J5075" s="191"/>
      <c r="K5075" s="191"/>
      <c r="L5075" s="191"/>
      <c r="M5075" s="191"/>
    </row>
    <row r="5076" spans="1:13" ht="127.5" x14ac:dyDescent="0.2">
      <c r="A5076" s="187" t="s">
        <v>4473</v>
      </c>
      <c r="B5076" s="187" t="s">
        <v>4474</v>
      </c>
      <c r="C5076" s="186" t="s">
        <v>212</v>
      </c>
      <c r="D5076" s="189">
        <v>210.44</v>
      </c>
      <c r="E5076" s="189">
        <v>0</v>
      </c>
      <c r="F5076" s="189">
        <v>210.44</v>
      </c>
      <c r="G5076" s="188" t="s">
        <v>4475</v>
      </c>
      <c r="H5076" s="188"/>
      <c r="I5076" s="187" t="s">
        <v>4476</v>
      </c>
      <c r="J5076" s="191"/>
      <c r="K5076" s="191"/>
      <c r="L5076" s="191"/>
      <c r="M5076" s="191"/>
    </row>
    <row r="5077" spans="1:13" ht="153" x14ac:dyDescent="0.2">
      <c r="A5077" s="187" t="s">
        <v>4477</v>
      </c>
      <c r="B5077" s="187" t="s">
        <v>4478</v>
      </c>
      <c r="C5077" s="186" t="s">
        <v>212</v>
      </c>
      <c r="D5077" s="189">
        <v>76.52</v>
      </c>
      <c r="E5077" s="189">
        <v>0</v>
      </c>
      <c r="F5077" s="189">
        <v>76.52</v>
      </c>
      <c r="G5077" s="188" t="s">
        <v>4479</v>
      </c>
      <c r="H5077" s="188"/>
      <c r="I5077" s="187" t="s">
        <v>4480</v>
      </c>
      <c r="J5077" s="191"/>
      <c r="K5077" s="191"/>
      <c r="L5077" s="191"/>
      <c r="M5077" s="191"/>
    </row>
    <row r="5078" spans="1:13" ht="153" x14ac:dyDescent="0.2">
      <c r="A5078" s="187" t="s">
        <v>4481</v>
      </c>
      <c r="B5078" s="187" t="s">
        <v>4482</v>
      </c>
      <c r="C5078" s="186" t="s">
        <v>212</v>
      </c>
      <c r="D5078" s="189">
        <v>133.56</v>
      </c>
      <c r="E5078" s="189">
        <v>0</v>
      </c>
      <c r="F5078" s="189">
        <v>133.56</v>
      </c>
      <c r="G5078" s="188" t="s">
        <v>4483</v>
      </c>
      <c r="H5078" s="188"/>
      <c r="I5078" s="187" t="s">
        <v>4484</v>
      </c>
      <c r="J5078" s="191"/>
      <c r="K5078" s="191"/>
      <c r="L5078" s="191"/>
      <c r="M5078" s="191"/>
    </row>
    <row r="5079" spans="1:13" ht="127.5" x14ac:dyDescent="0.2">
      <c r="A5079" s="187" t="s">
        <v>4485</v>
      </c>
      <c r="B5079" s="187" t="s">
        <v>4486</v>
      </c>
      <c r="C5079" s="186" t="s">
        <v>212</v>
      </c>
      <c r="D5079" s="189">
        <v>114.79</v>
      </c>
      <c r="E5079" s="189">
        <v>0</v>
      </c>
      <c r="F5079" s="189">
        <v>114.79</v>
      </c>
      <c r="G5079" s="188" t="s">
        <v>4487</v>
      </c>
      <c r="H5079" s="188"/>
      <c r="I5079" s="187" t="s">
        <v>4488</v>
      </c>
      <c r="J5079" s="191"/>
      <c r="K5079" s="191"/>
      <c r="L5079" s="191"/>
      <c r="M5079" s="191"/>
    </row>
    <row r="5080" spans="1:13" ht="114.75" x14ac:dyDescent="0.2">
      <c r="A5080" s="187" t="s">
        <v>4489</v>
      </c>
      <c r="B5080" s="187" t="s">
        <v>4490</v>
      </c>
      <c r="C5080" s="186" t="s">
        <v>212</v>
      </c>
      <c r="D5080" s="189">
        <v>21.37</v>
      </c>
      <c r="E5080" s="189">
        <v>0</v>
      </c>
      <c r="F5080" s="189">
        <v>21.37</v>
      </c>
      <c r="G5080" s="188" t="s">
        <v>4491</v>
      </c>
      <c r="H5080" s="188"/>
      <c r="I5080" s="187" t="s">
        <v>4492</v>
      </c>
      <c r="J5080" s="191"/>
      <c r="K5080" s="191"/>
      <c r="L5080" s="191"/>
      <c r="M5080" s="191"/>
    </row>
    <row r="5081" spans="1:13" ht="140.25" x14ac:dyDescent="0.2">
      <c r="A5081" s="187" t="s">
        <v>4493</v>
      </c>
      <c r="B5081" s="187" t="s">
        <v>4494</v>
      </c>
      <c r="C5081" s="186" t="s">
        <v>212</v>
      </c>
      <c r="D5081" s="189">
        <v>114.79</v>
      </c>
      <c r="E5081" s="189">
        <v>0</v>
      </c>
      <c r="F5081" s="189">
        <v>114.79</v>
      </c>
      <c r="G5081" s="188" t="s">
        <v>4495</v>
      </c>
      <c r="H5081" s="188"/>
      <c r="I5081" s="187" t="s">
        <v>4496</v>
      </c>
      <c r="J5081" s="191"/>
      <c r="K5081" s="191"/>
      <c r="L5081" s="191"/>
      <c r="M5081" s="191"/>
    </row>
    <row r="5082" spans="1:13" ht="25.5" x14ac:dyDescent="0.2">
      <c r="A5082" s="194" t="s">
        <v>4497</v>
      </c>
      <c r="B5082" s="194" t="s">
        <v>4498</v>
      </c>
      <c r="C5082" s="194"/>
      <c r="D5082" s="193"/>
      <c r="E5082" s="193"/>
      <c r="F5082" s="189"/>
      <c r="G5082" s="192"/>
      <c r="H5082" s="192"/>
      <c r="I5082" s="194" t="s">
        <v>4499</v>
      </c>
      <c r="J5082" s="191"/>
      <c r="K5082" s="191"/>
      <c r="L5082" s="191"/>
      <c r="M5082" s="191"/>
    </row>
    <row r="5083" spans="1:13" ht="140.25" x14ac:dyDescent="0.2">
      <c r="A5083" s="187" t="s">
        <v>4500</v>
      </c>
      <c r="B5083" s="187" t="s">
        <v>4501</v>
      </c>
      <c r="C5083" s="186" t="s">
        <v>212</v>
      </c>
      <c r="D5083" s="189">
        <v>165.29</v>
      </c>
      <c r="E5083" s="189">
        <v>0</v>
      </c>
      <c r="F5083" s="189">
        <v>165.29</v>
      </c>
      <c r="G5083" s="188" t="s">
        <v>4502</v>
      </c>
      <c r="H5083" s="188"/>
      <c r="I5083" s="187" t="s">
        <v>4503</v>
      </c>
      <c r="J5083" s="191"/>
      <c r="K5083" s="191"/>
      <c r="L5083" s="191"/>
      <c r="M5083" s="191"/>
    </row>
    <row r="5084" spans="1:13" ht="140.25" x14ac:dyDescent="0.2">
      <c r="A5084" s="187" t="s">
        <v>4504</v>
      </c>
      <c r="B5084" s="187" t="s">
        <v>4505</v>
      </c>
      <c r="C5084" s="186" t="s">
        <v>212</v>
      </c>
      <c r="D5084" s="189">
        <v>20.04</v>
      </c>
      <c r="E5084" s="189">
        <v>0</v>
      </c>
      <c r="F5084" s="189">
        <v>20.04</v>
      </c>
      <c r="G5084" s="188" t="s">
        <v>4506</v>
      </c>
      <c r="H5084" s="188"/>
      <c r="I5084" s="187" t="s">
        <v>4507</v>
      </c>
      <c r="J5084" s="191"/>
      <c r="K5084" s="191"/>
      <c r="L5084" s="191"/>
      <c r="M5084" s="191"/>
    </row>
    <row r="5085" spans="1:13" x14ac:dyDescent="0.2">
      <c r="A5085" s="194" t="s">
        <v>4508</v>
      </c>
      <c r="B5085" s="364" t="s">
        <v>4509</v>
      </c>
      <c r="C5085" s="194"/>
      <c r="D5085" s="193"/>
      <c r="E5085" s="193"/>
      <c r="F5085" s="189"/>
      <c r="G5085" s="192"/>
      <c r="H5085" s="192"/>
      <c r="I5085" s="194" t="s">
        <v>4510</v>
      </c>
      <c r="J5085" s="191"/>
      <c r="K5085" s="191"/>
      <c r="L5085" s="191"/>
      <c r="M5085" s="191"/>
    </row>
    <row r="5086" spans="1:13" ht="280.5" x14ac:dyDescent="0.2">
      <c r="A5086" s="187" t="s">
        <v>4511</v>
      </c>
      <c r="B5086" s="187" t="s">
        <v>4512</v>
      </c>
      <c r="C5086" s="186" t="s">
        <v>212</v>
      </c>
      <c r="D5086" s="189">
        <v>191.31</v>
      </c>
      <c r="E5086" s="189">
        <v>0</v>
      </c>
      <c r="F5086" s="189">
        <v>191.31</v>
      </c>
      <c r="G5086" s="188" t="s">
        <v>4513</v>
      </c>
      <c r="H5086" s="188"/>
      <c r="I5086" s="187" t="s">
        <v>4514</v>
      </c>
      <c r="J5086" s="191"/>
      <c r="K5086" s="191"/>
      <c r="L5086" s="191"/>
      <c r="M5086" s="191"/>
    </row>
    <row r="5087" spans="1:13" ht="382.5" x14ac:dyDescent="0.2">
      <c r="A5087" s="187" t="s">
        <v>4515</v>
      </c>
      <c r="B5087" s="187" t="s">
        <v>4516</v>
      </c>
      <c r="C5087" s="186" t="s">
        <v>212</v>
      </c>
      <c r="D5087" s="189">
        <v>390.42</v>
      </c>
      <c r="E5087" s="189">
        <v>0</v>
      </c>
      <c r="F5087" s="189">
        <v>390.42</v>
      </c>
      <c r="G5087" s="188" t="s">
        <v>4517</v>
      </c>
      <c r="H5087" s="188"/>
      <c r="I5087" s="187" t="s">
        <v>4518</v>
      </c>
      <c r="J5087" s="191"/>
      <c r="K5087" s="191"/>
      <c r="L5087" s="191"/>
      <c r="M5087" s="191"/>
    </row>
    <row r="5088" spans="1:13" ht="293.25" x14ac:dyDescent="0.2">
      <c r="A5088" s="187" t="s">
        <v>4519</v>
      </c>
      <c r="B5088" s="187" t="s">
        <v>4520</v>
      </c>
      <c r="C5088" s="186" t="s">
        <v>212</v>
      </c>
      <c r="D5088" s="189">
        <v>281.01</v>
      </c>
      <c r="E5088" s="189">
        <v>0</v>
      </c>
      <c r="F5088" s="189">
        <v>281.01</v>
      </c>
      <c r="G5088" s="188" t="s">
        <v>4521</v>
      </c>
      <c r="H5088" s="188"/>
      <c r="I5088" s="187" t="s">
        <v>4522</v>
      </c>
      <c r="J5088" s="191"/>
      <c r="K5088" s="191"/>
      <c r="L5088" s="191"/>
      <c r="M5088" s="191"/>
    </row>
    <row r="5089" spans="1:13" ht="344.25" x14ac:dyDescent="0.2">
      <c r="A5089" s="187" t="s">
        <v>4523</v>
      </c>
      <c r="B5089" s="187" t="s">
        <v>4524</v>
      </c>
      <c r="C5089" s="186" t="s">
        <v>212</v>
      </c>
      <c r="D5089" s="189">
        <v>526.22</v>
      </c>
      <c r="E5089" s="189">
        <v>0</v>
      </c>
      <c r="F5089" s="189">
        <v>526.22</v>
      </c>
      <c r="G5089" s="188" t="s">
        <v>4525</v>
      </c>
      <c r="H5089" s="188"/>
      <c r="I5089" s="187" t="s">
        <v>4526</v>
      </c>
      <c r="J5089" s="191"/>
      <c r="K5089" s="191"/>
      <c r="L5089" s="191"/>
      <c r="M5089" s="191"/>
    </row>
    <row r="5090" spans="1:13" ht="280.5" x14ac:dyDescent="0.2">
      <c r="A5090" s="187" t="s">
        <v>4527</v>
      </c>
      <c r="B5090" s="187" t="s">
        <v>4528</v>
      </c>
      <c r="C5090" s="186" t="s">
        <v>212</v>
      </c>
      <c r="D5090" s="189">
        <v>384.65</v>
      </c>
      <c r="E5090" s="189">
        <v>0</v>
      </c>
      <c r="F5090" s="189">
        <v>384.65</v>
      </c>
      <c r="G5090" s="188" t="s">
        <v>4529</v>
      </c>
      <c r="H5090" s="188"/>
      <c r="I5090" s="187" t="s">
        <v>4530</v>
      </c>
      <c r="J5090" s="191"/>
      <c r="K5090" s="191"/>
      <c r="L5090" s="191"/>
      <c r="M5090" s="191"/>
    </row>
    <row r="5091" spans="1:13" ht="409.5" x14ac:dyDescent="0.2">
      <c r="A5091" s="187" t="s">
        <v>4531</v>
      </c>
      <c r="B5091" s="187" t="s">
        <v>4532</v>
      </c>
      <c r="C5091" s="186" t="s">
        <v>212</v>
      </c>
      <c r="D5091" s="189">
        <v>801.35</v>
      </c>
      <c r="E5091" s="189">
        <v>0</v>
      </c>
      <c r="F5091" s="189">
        <v>801.35</v>
      </c>
      <c r="G5091" s="188" t="s">
        <v>4533</v>
      </c>
      <c r="H5091" s="188"/>
      <c r="I5091" s="187" t="s">
        <v>4534</v>
      </c>
      <c r="J5091" s="191"/>
      <c r="K5091" s="191"/>
      <c r="L5091" s="191"/>
      <c r="M5091" s="191"/>
    </row>
    <row r="5092" spans="1:13" ht="409.5" x14ac:dyDescent="0.2">
      <c r="A5092" s="187" t="s">
        <v>4535</v>
      </c>
      <c r="B5092" s="187" t="s">
        <v>4536</v>
      </c>
      <c r="C5092" s="186" t="s">
        <v>212</v>
      </c>
      <c r="D5092" s="189">
        <v>918.28</v>
      </c>
      <c r="E5092" s="189">
        <v>0</v>
      </c>
      <c r="F5092" s="189">
        <v>918.28</v>
      </c>
      <c r="G5092" s="188" t="s">
        <v>4537</v>
      </c>
      <c r="H5092" s="188"/>
      <c r="I5092" s="187" t="s">
        <v>4538</v>
      </c>
      <c r="J5092" s="191"/>
      <c r="K5092" s="191"/>
      <c r="L5092" s="191"/>
      <c r="M5092" s="191"/>
    </row>
    <row r="5093" spans="1:13" ht="306" x14ac:dyDescent="0.2">
      <c r="A5093" s="187" t="s">
        <v>4539</v>
      </c>
      <c r="B5093" s="187" t="s">
        <v>4540</v>
      </c>
      <c r="C5093" s="186" t="s">
        <v>212</v>
      </c>
      <c r="D5093" s="189">
        <v>384.65</v>
      </c>
      <c r="E5093" s="189">
        <v>0</v>
      </c>
      <c r="F5093" s="189">
        <v>384.65</v>
      </c>
      <c r="G5093" s="188" t="s">
        <v>4541</v>
      </c>
      <c r="H5093" s="188"/>
      <c r="I5093" s="187" t="s">
        <v>4542</v>
      </c>
      <c r="J5093" s="191"/>
      <c r="K5093" s="191"/>
      <c r="L5093" s="191"/>
      <c r="M5093" s="191"/>
    </row>
    <row r="5094" spans="1:13" ht="395.25" x14ac:dyDescent="0.2">
      <c r="A5094" s="187" t="s">
        <v>4543</v>
      </c>
      <c r="B5094" s="187" t="s">
        <v>4544</v>
      </c>
      <c r="C5094" s="186" t="s">
        <v>212</v>
      </c>
      <c r="D5094" s="189">
        <v>576.97</v>
      </c>
      <c r="E5094" s="189">
        <v>0</v>
      </c>
      <c r="F5094" s="189">
        <v>576.97</v>
      </c>
      <c r="G5094" s="188" t="s">
        <v>4545</v>
      </c>
      <c r="H5094" s="188"/>
      <c r="I5094" s="187" t="s">
        <v>4546</v>
      </c>
      <c r="J5094" s="191"/>
      <c r="K5094" s="191"/>
      <c r="L5094" s="191"/>
      <c r="M5094" s="191"/>
    </row>
    <row r="5095" spans="1:13" ht="331.5" x14ac:dyDescent="0.2">
      <c r="A5095" s="187" t="s">
        <v>4547</v>
      </c>
      <c r="B5095" s="187" t="s">
        <v>4548</v>
      </c>
      <c r="C5095" s="186" t="s">
        <v>212</v>
      </c>
      <c r="D5095" s="189">
        <v>491.5</v>
      </c>
      <c r="E5095" s="189">
        <v>0</v>
      </c>
      <c r="F5095" s="189">
        <v>491.5</v>
      </c>
      <c r="G5095" s="188" t="s">
        <v>4549</v>
      </c>
      <c r="H5095" s="188"/>
      <c r="I5095" s="187" t="s">
        <v>4550</v>
      </c>
      <c r="J5095" s="191"/>
      <c r="K5095" s="191"/>
      <c r="L5095" s="191"/>
      <c r="M5095" s="191"/>
    </row>
    <row r="5096" spans="1:13" ht="409.5" x14ac:dyDescent="0.2">
      <c r="A5096" s="187" t="s">
        <v>4551</v>
      </c>
      <c r="B5096" s="187" t="s">
        <v>4552</v>
      </c>
      <c r="C5096" s="186" t="s">
        <v>212</v>
      </c>
      <c r="D5096" s="189">
        <v>737.24</v>
      </c>
      <c r="E5096" s="189">
        <v>0</v>
      </c>
      <c r="F5096" s="189">
        <v>737.24</v>
      </c>
      <c r="G5096" s="188" t="s">
        <v>4553</v>
      </c>
      <c r="H5096" s="188"/>
      <c r="I5096" s="187" t="s">
        <v>4554</v>
      </c>
      <c r="J5096" s="191"/>
      <c r="K5096" s="191"/>
      <c r="L5096" s="191"/>
      <c r="M5096" s="191"/>
    </row>
    <row r="5097" spans="1:13" ht="331.5" x14ac:dyDescent="0.2">
      <c r="A5097" s="187" t="s">
        <v>4555</v>
      </c>
      <c r="B5097" s="187" t="s">
        <v>4556</v>
      </c>
      <c r="C5097" s="186" t="s">
        <v>212</v>
      </c>
      <c r="D5097" s="189">
        <v>641.08000000000004</v>
      </c>
      <c r="E5097" s="189">
        <v>0</v>
      </c>
      <c r="F5097" s="189">
        <v>641.08000000000004</v>
      </c>
      <c r="G5097" s="188" t="s">
        <v>4557</v>
      </c>
      <c r="H5097" s="188"/>
      <c r="I5097" s="187" t="s">
        <v>4558</v>
      </c>
      <c r="J5097" s="191"/>
      <c r="K5097" s="191"/>
      <c r="L5097" s="191"/>
      <c r="M5097" s="191"/>
    </row>
    <row r="5098" spans="1:13" ht="409.5" x14ac:dyDescent="0.2">
      <c r="A5098" s="187" t="s">
        <v>4559</v>
      </c>
      <c r="B5098" s="187" t="s">
        <v>4560</v>
      </c>
      <c r="C5098" s="186" t="s">
        <v>212</v>
      </c>
      <c r="D5098" s="189">
        <v>961.62</v>
      </c>
      <c r="E5098" s="189">
        <v>0</v>
      </c>
      <c r="F5098" s="189">
        <v>961.62</v>
      </c>
      <c r="G5098" s="188" t="s">
        <v>4561</v>
      </c>
      <c r="H5098" s="188"/>
      <c r="I5098" s="187" t="s">
        <v>4562</v>
      </c>
      <c r="J5098" s="191"/>
      <c r="K5098" s="191"/>
      <c r="L5098" s="191"/>
      <c r="M5098" s="191"/>
    </row>
    <row r="5099" spans="1:13" ht="318.75" x14ac:dyDescent="0.2">
      <c r="A5099" s="187" t="s">
        <v>4563</v>
      </c>
      <c r="B5099" s="187" t="s">
        <v>4564</v>
      </c>
      <c r="C5099" s="186" t="s">
        <v>212</v>
      </c>
      <c r="D5099" s="189">
        <v>801.35</v>
      </c>
      <c r="E5099" s="189">
        <v>0</v>
      </c>
      <c r="F5099" s="189">
        <v>801.35</v>
      </c>
      <c r="G5099" s="188" t="s">
        <v>4565</v>
      </c>
      <c r="H5099" s="188"/>
      <c r="I5099" s="187" t="s">
        <v>4566</v>
      </c>
      <c r="J5099" s="191"/>
      <c r="K5099" s="191"/>
      <c r="L5099" s="191"/>
      <c r="M5099" s="191"/>
    </row>
    <row r="5100" spans="1:13" ht="409.5" x14ac:dyDescent="0.2">
      <c r="A5100" s="187" t="s">
        <v>4567</v>
      </c>
      <c r="B5100" s="187" t="s">
        <v>4568</v>
      </c>
      <c r="C5100" s="186" t="s">
        <v>212</v>
      </c>
      <c r="D5100" s="189">
        <v>1202.02</v>
      </c>
      <c r="E5100" s="189">
        <v>0</v>
      </c>
      <c r="F5100" s="189">
        <v>1202.02</v>
      </c>
      <c r="G5100" s="188" t="s">
        <v>4569</v>
      </c>
      <c r="H5100" s="188"/>
      <c r="I5100" s="187" t="s">
        <v>4570</v>
      </c>
      <c r="J5100" s="191"/>
      <c r="K5100" s="191"/>
      <c r="L5100" s="191"/>
      <c r="M5100" s="191"/>
    </row>
    <row r="5101" spans="1:13" ht="306" x14ac:dyDescent="0.2">
      <c r="A5101" s="187" t="s">
        <v>4571</v>
      </c>
      <c r="B5101" s="187" t="s">
        <v>4572</v>
      </c>
      <c r="C5101" s="186" t="s">
        <v>212</v>
      </c>
      <c r="D5101" s="189">
        <v>491.5</v>
      </c>
      <c r="E5101" s="189">
        <v>0</v>
      </c>
      <c r="F5101" s="189">
        <v>491.5</v>
      </c>
      <c r="G5101" s="188" t="s">
        <v>4573</v>
      </c>
      <c r="H5101" s="188"/>
      <c r="I5101" s="187" t="s">
        <v>4574</v>
      </c>
      <c r="J5101" s="191"/>
      <c r="K5101" s="191"/>
      <c r="L5101" s="191"/>
      <c r="M5101" s="191"/>
    </row>
    <row r="5102" spans="1:13" ht="395.25" x14ac:dyDescent="0.2">
      <c r="A5102" s="187" t="s">
        <v>4575</v>
      </c>
      <c r="B5102" s="187" t="s">
        <v>4576</v>
      </c>
      <c r="C5102" s="186" t="s">
        <v>212</v>
      </c>
      <c r="D5102" s="189">
        <v>737.24</v>
      </c>
      <c r="E5102" s="189">
        <v>0</v>
      </c>
      <c r="F5102" s="189">
        <v>737.24</v>
      </c>
      <c r="G5102" s="188" t="s">
        <v>4577</v>
      </c>
      <c r="H5102" s="188"/>
      <c r="I5102" s="187" t="s">
        <v>4578</v>
      </c>
      <c r="J5102" s="191"/>
      <c r="K5102" s="191"/>
      <c r="L5102" s="191"/>
      <c r="M5102" s="191"/>
    </row>
    <row r="5103" spans="1:13" ht="306" x14ac:dyDescent="0.2">
      <c r="A5103" s="187" t="s">
        <v>4579</v>
      </c>
      <c r="B5103" s="187" t="s">
        <v>4580</v>
      </c>
      <c r="C5103" s="186" t="s">
        <v>212</v>
      </c>
      <c r="D5103" s="189">
        <v>961.62</v>
      </c>
      <c r="E5103" s="189">
        <v>0</v>
      </c>
      <c r="F5103" s="189">
        <v>961.62</v>
      </c>
      <c r="G5103" s="188" t="s">
        <v>4581</v>
      </c>
      <c r="H5103" s="188"/>
      <c r="I5103" s="187" t="s">
        <v>4582</v>
      </c>
      <c r="J5103" s="191"/>
      <c r="K5103" s="191"/>
      <c r="L5103" s="191"/>
      <c r="M5103" s="191"/>
    </row>
    <row r="5104" spans="1:13" ht="408" x14ac:dyDescent="0.2">
      <c r="A5104" s="187" t="s">
        <v>4583</v>
      </c>
      <c r="B5104" s="187" t="s">
        <v>4584</v>
      </c>
      <c r="C5104" s="186" t="s">
        <v>212</v>
      </c>
      <c r="D5104" s="189">
        <v>1442.43</v>
      </c>
      <c r="E5104" s="189">
        <v>0</v>
      </c>
      <c r="F5104" s="189">
        <v>1442.43</v>
      </c>
      <c r="G5104" s="188" t="s">
        <v>4585</v>
      </c>
      <c r="H5104" s="188"/>
      <c r="I5104" s="187" t="s">
        <v>4586</v>
      </c>
      <c r="J5104" s="191"/>
      <c r="K5104" s="191"/>
      <c r="L5104" s="191"/>
      <c r="M5104" s="191"/>
    </row>
    <row r="5105" spans="1:13" ht="293.25" x14ac:dyDescent="0.2">
      <c r="A5105" s="187" t="s">
        <v>4587</v>
      </c>
      <c r="B5105" s="187" t="s">
        <v>4588</v>
      </c>
      <c r="C5105" s="186" t="s">
        <v>212</v>
      </c>
      <c r="D5105" s="189">
        <v>747.92</v>
      </c>
      <c r="E5105" s="189">
        <v>0</v>
      </c>
      <c r="F5105" s="189">
        <v>747.92</v>
      </c>
      <c r="G5105" s="188" t="s">
        <v>4589</v>
      </c>
      <c r="H5105" s="188"/>
      <c r="I5105" s="187" t="s">
        <v>4590</v>
      </c>
      <c r="J5105" s="191"/>
      <c r="K5105" s="191"/>
      <c r="L5105" s="191"/>
      <c r="M5105" s="191"/>
    </row>
    <row r="5106" spans="1:13" ht="408" x14ac:dyDescent="0.2">
      <c r="A5106" s="187" t="s">
        <v>4591</v>
      </c>
      <c r="B5106" s="187" t="s">
        <v>4592</v>
      </c>
      <c r="C5106" s="186" t="s">
        <v>212</v>
      </c>
      <c r="D5106" s="189">
        <v>1121.8900000000001</v>
      </c>
      <c r="E5106" s="189">
        <v>0</v>
      </c>
      <c r="F5106" s="189">
        <v>1121.8900000000001</v>
      </c>
      <c r="G5106" s="188" t="s">
        <v>4593</v>
      </c>
      <c r="H5106" s="188"/>
      <c r="I5106" s="187" t="s">
        <v>4594</v>
      </c>
      <c r="J5106" s="191"/>
      <c r="K5106" s="191"/>
      <c r="L5106" s="191"/>
      <c r="M5106" s="191"/>
    </row>
    <row r="5107" spans="1:13" ht="293.25" x14ac:dyDescent="0.2">
      <c r="A5107" s="187" t="s">
        <v>4595</v>
      </c>
      <c r="B5107" s="187" t="s">
        <v>4596</v>
      </c>
      <c r="C5107" s="186" t="s">
        <v>212</v>
      </c>
      <c r="D5107" s="189">
        <v>641.08000000000004</v>
      </c>
      <c r="E5107" s="189">
        <v>0</v>
      </c>
      <c r="F5107" s="189">
        <v>641.08000000000004</v>
      </c>
      <c r="G5107" s="188" t="s">
        <v>4597</v>
      </c>
      <c r="H5107" s="188"/>
      <c r="I5107" s="187" t="s">
        <v>4598</v>
      </c>
      <c r="J5107" s="191"/>
      <c r="K5107" s="191"/>
      <c r="L5107" s="191"/>
      <c r="M5107" s="191"/>
    </row>
    <row r="5108" spans="1:13" ht="369.75" x14ac:dyDescent="0.2">
      <c r="A5108" s="187" t="s">
        <v>4599</v>
      </c>
      <c r="B5108" s="187" t="s">
        <v>4600</v>
      </c>
      <c r="C5108" s="186" t="s">
        <v>212</v>
      </c>
      <c r="D5108" s="189">
        <v>961.62</v>
      </c>
      <c r="E5108" s="189">
        <v>0</v>
      </c>
      <c r="F5108" s="189">
        <v>961.62</v>
      </c>
      <c r="G5108" s="188" t="s">
        <v>4601</v>
      </c>
      <c r="H5108" s="188"/>
      <c r="I5108" s="187" t="s">
        <v>4602</v>
      </c>
      <c r="J5108" s="191"/>
      <c r="K5108" s="191"/>
      <c r="L5108" s="191"/>
      <c r="M5108" s="191"/>
    </row>
    <row r="5109" spans="1:13" ht="306" x14ac:dyDescent="0.2">
      <c r="A5109" s="187" t="s">
        <v>4603</v>
      </c>
      <c r="B5109" s="187" t="s">
        <v>4604</v>
      </c>
      <c r="C5109" s="186" t="s">
        <v>212</v>
      </c>
      <c r="D5109" s="189">
        <v>1148.5999999999999</v>
      </c>
      <c r="E5109" s="189">
        <v>0</v>
      </c>
      <c r="F5109" s="189">
        <v>1148.5999999999999</v>
      </c>
      <c r="G5109" s="188" t="s">
        <v>4605</v>
      </c>
      <c r="H5109" s="188"/>
      <c r="I5109" s="187" t="s">
        <v>4606</v>
      </c>
      <c r="J5109" s="191"/>
      <c r="K5109" s="191"/>
      <c r="L5109" s="191"/>
      <c r="M5109" s="191"/>
    </row>
    <row r="5110" spans="1:13" ht="409.5" x14ac:dyDescent="0.2">
      <c r="A5110" s="187" t="s">
        <v>4607</v>
      </c>
      <c r="B5110" s="187" t="s">
        <v>4608</v>
      </c>
      <c r="C5110" s="186" t="s">
        <v>212</v>
      </c>
      <c r="D5110" s="189">
        <v>1722.9</v>
      </c>
      <c r="E5110" s="189">
        <v>0</v>
      </c>
      <c r="F5110" s="189">
        <v>1722.9</v>
      </c>
      <c r="G5110" s="188" t="s">
        <v>4609</v>
      </c>
      <c r="H5110" s="188"/>
      <c r="I5110" s="187" t="s">
        <v>4610</v>
      </c>
      <c r="J5110" s="191"/>
      <c r="K5110" s="191"/>
      <c r="L5110" s="191"/>
      <c r="M5110" s="191"/>
    </row>
    <row r="5111" spans="1:13" ht="318.75" x14ac:dyDescent="0.2">
      <c r="A5111" s="187" t="s">
        <v>4611</v>
      </c>
      <c r="B5111" s="187" t="s">
        <v>4612</v>
      </c>
      <c r="C5111" s="186" t="s">
        <v>212</v>
      </c>
      <c r="D5111" s="189">
        <v>908.2</v>
      </c>
      <c r="E5111" s="189">
        <v>0</v>
      </c>
      <c r="F5111" s="189">
        <v>908.2</v>
      </c>
      <c r="G5111" s="188" t="s">
        <v>4613</v>
      </c>
      <c r="H5111" s="188"/>
      <c r="I5111" s="187" t="s">
        <v>4614</v>
      </c>
      <c r="J5111" s="191"/>
      <c r="K5111" s="191"/>
      <c r="L5111" s="191"/>
      <c r="M5111" s="191"/>
    </row>
    <row r="5112" spans="1:13" ht="408" x14ac:dyDescent="0.2">
      <c r="A5112" s="187" t="s">
        <v>4615</v>
      </c>
      <c r="B5112" s="187" t="s">
        <v>4616</v>
      </c>
      <c r="C5112" s="186" t="s">
        <v>212</v>
      </c>
      <c r="D5112" s="189">
        <v>1362.3</v>
      </c>
      <c r="E5112" s="189">
        <v>0</v>
      </c>
      <c r="F5112" s="189">
        <v>1362.3</v>
      </c>
      <c r="G5112" s="188" t="s">
        <v>4617</v>
      </c>
      <c r="H5112" s="188"/>
      <c r="I5112" s="187" t="s">
        <v>4618</v>
      </c>
      <c r="J5112" s="191"/>
      <c r="K5112" s="191"/>
      <c r="L5112" s="191"/>
      <c r="M5112" s="191"/>
    </row>
    <row r="5113" spans="1:13" ht="306" x14ac:dyDescent="0.2">
      <c r="A5113" s="187" t="s">
        <v>4619</v>
      </c>
      <c r="B5113" s="187" t="s">
        <v>4620</v>
      </c>
      <c r="C5113" s="186" t="s">
        <v>212</v>
      </c>
      <c r="D5113" s="189">
        <v>240.4</v>
      </c>
      <c r="E5113" s="189">
        <v>0</v>
      </c>
      <c r="F5113" s="189">
        <v>240.4</v>
      </c>
      <c r="G5113" s="188" t="s">
        <v>4621</v>
      </c>
      <c r="H5113" s="188"/>
      <c r="I5113" s="187" t="s">
        <v>4622</v>
      </c>
      <c r="J5113" s="191"/>
      <c r="K5113" s="191"/>
      <c r="L5113" s="191"/>
      <c r="M5113" s="191"/>
    </row>
    <row r="5114" spans="1:13" ht="369.75" x14ac:dyDescent="0.2">
      <c r="A5114" s="187" t="s">
        <v>4623</v>
      </c>
      <c r="B5114" s="187" t="s">
        <v>4624</v>
      </c>
      <c r="C5114" s="186" t="s">
        <v>212</v>
      </c>
      <c r="D5114" s="189">
        <v>360.61</v>
      </c>
      <c r="E5114" s="189">
        <v>0</v>
      </c>
      <c r="F5114" s="189">
        <v>360.61</v>
      </c>
      <c r="G5114" s="188" t="s">
        <v>4625</v>
      </c>
      <c r="H5114" s="188"/>
      <c r="I5114" s="187" t="s">
        <v>4626</v>
      </c>
      <c r="J5114" s="191"/>
      <c r="K5114" s="191"/>
      <c r="L5114" s="191"/>
      <c r="M5114" s="191"/>
    </row>
    <row r="5115" spans="1:13" ht="293.25" x14ac:dyDescent="0.2">
      <c r="A5115" s="187" t="s">
        <v>4627</v>
      </c>
      <c r="B5115" s="187" t="s">
        <v>4628</v>
      </c>
      <c r="C5115" s="186" t="s">
        <v>212</v>
      </c>
      <c r="D5115" s="189">
        <v>373.96</v>
      </c>
      <c r="E5115" s="189">
        <v>0</v>
      </c>
      <c r="F5115" s="189">
        <v>373.96</v>
      </c>
      <c r="G5115" s="188" t="s">
        <v>4629</v>
      </c>
      <c r="H5115" s="188"/>
      <c r="I5115" s="187" t="s">
        <v>4630</v>
      </c>
      <c r="J5115" s="191"/>
      <c r="K5115" s="191"/>
      <c r="L5115" s="191"/>
      <c r="M5115" s="191"/>
    </row>
    <row r="5116" spans="1:13" ht="357" x14ac:dyDescent="0.2">
      <c r="A5116" s="187" t="s">
        <v>4631</v>
      </c>
      <c r="B5116" s="187" t="s">
        <v>4632</v>
      </c>
      <c r="C5116" s="186" t="s">
        <v>212</v>
      </c>
      <c r="D5116" s="189">
        <v>560.94000000000005</v>
      </c>
      <c r="E5116" s="189">
        <v>0</v>
      </c>
      <c r="F5116" s="189">
        <v>560.94000000000005</v>
      </c>
      <c r="G5116" s="188" t="s">
        <v>4633</v>
      </c>
      <c r="H5116" s="188"/>
      <c r="I5116" s="187" t="s">
        <v>4634</v>
      </c>
      <c r="J5116" s="191"/>
      <c r="K5116" s="191"/>
      <c r="L5116" s="191"/>
      <c r="M5116" s="191"/>
    </row>
    <row r="5117" spans="1:13" x14ac:dyDescent="0.2">
      <c r="A5117" s="194" t="s">
        <v>4635</v>
      </c>
      <c r="B5117" s="194" t="s">
        <v>4636</v>
      </c>
      <c r="C5117" s="194"/>
      <c r="D5117" s="193"/>
      <c r="E5117" s="193"/>
      <c r="F5117" s="189"/>
      <c r="G5117" s="192"/>
      <c r="H5117" s="192"/>
      <c r="I5117" s="194" t="s">
        <v>4637</v>
      </c>
      <c r="J5117" s="191"/>
      <c r="K5117" s="191"/>
      <c r="L5117" s="191"/>
      <c r="M5117" s="191"/>
    </row>
    <row r="5118" spans="1:13" ht="89.25" x14ac:dyDescent="0.2">
      <c r="A5118" s="187" t="s">
        <v>4638</v>
      </c>
      <c r="B5118" s="187" t="s">
        <v>4639</v>
      </c>
      <c r="C5118" s="186" t="s">
        <v>212</v>
      </c>
      <c r="D5118" s="189">
        <v>53.42</v>
      </c>
      <c r="E5118" s="189">
        <v>0</v>
      </c>
      <c r="F5118" s="189">
        <v>53.42</v>
      </c>
      <c r="G5118" s="188" t="s">
        <v>4640</v>
      </c>
      <c r="H5118" s="188"/>
      <c r="I5118" s="187" t="s">
        <v>4641</v>
      </c>
      <c r="J5118" s="191"/>
      <c r="K5118" s="191"/>
      <c r="L5118" s="191"/>
      <c r="M5118" s="191"/>
    </row>
    <row r="5119" spans="1:13" ht="76.5" x14ac:dyDescent="0.2">
      <c r="A5119" s="187" t="s">
        <v>4642</v>
      </c>
      <c r="B5119" s="187" t="s">
        <v>4643</v>
      </c>
      <c r="C5119" s="186" t="s">
        <v>212</v>
      </c>
      <c r="D5119" s="189">
        <v>80.13</v>
      </c>
      <c r="E5119" s="189">
        <v>0</v>
      </c>
      <c r="F5119" s="189">
        <v>80.13</v>
      </c>
      <c r="G5119" s="188" t="s">
        <v>4644</v>
      </c>
      <c r="H5119" s="188"/>
      <c r="I5119" s="187" t="s">
        <v>4645</v>
      </c>
      <c r="J5119" s="191"/>
      <c r="K5119" s="191"/>
      <c r="L5119" s="191"/>
      <c r="M5119" s="191"/>
    </row>
    <row r="5120" spans="1:13" ht="89.25" x14ac:dyDescent="0.2">
      <c r="A5120" s="187" t="s">
        <v>4646</v>
      </c>
      <c r="B5120" s="187" t="s">
        <v>4647</v>
      </c>
      <c r="C5120" s="186" t="s">
        <v>212</v>
      </c>
      <c r="D5120" s="189">
        <v>213.7</v>
      </c>
      <c r="E5120" s="189">
        <v>0</v>
      </c>
      <c r="F5120" s="189">
        <v>213.7</v>
      </c>
      <c r="G5120" s="188" t="s">
        <v>4648</v>
      </c>
      <c r="H5120" s="188"/>
      <c r="I5120" s="187" t="s">
        <v>4649</v>
      </c>
      <c r="J5120" s="191"/>
      <c r="K5120" s="191"/>
      <c r="L5120" s="191"/>
      <c r="M5120" s="191"/>
    </row>
    <row r="5121" spans="1:13" ht="102" x14ac:dyDescent="0.2">
      <c r="A5121" s="187" t="s">
        <v>4650</v>
      </c>
      <c r="B5121" s="187" t="s">
        <v>4651</v>
      </c>
      <c r="C5121" s="186" t="s">
        <v>212</v>
      </c>
      <c r="D5121" s="189">
        <v>117.53</v>
      </c>
      <c r="E5121" s="189">
        <v>0</v>
      </c>
      <c r="F5121" s="189">
        <v>117.53</v>
      </c>
      <c r="G5121" s="188" t="s">
        <v>4652</v>
      </c>
      <c r="H5121" s="188"/>
      <c r="I5121" s="187" t="s">
        <v>4653</v>
      </c>
      <c r="J5121" s="191"/>
      <c r="K5121" s="191"/>
      <c r="L5121" s="191"/>
      <c r="M5121" s="191"/>
    </row>
    <row r="5122" spans="1:13" ht="89.25" x14ac:dyDescent="0.2">
      <c r="A5122" s="187" t="s">
        <v>4654</v>
      </c>
      <c r="B5122" s="187" t="s">
        <v>4655</v>
      </c>
      <c r="C5122" s="186" t="s">
        <v>212</v>
      </c>
      <c r="D5122" s="189">
        <v>16.03</v>
      </c>
      <c r="E5122" s="189">
        <v>0</v>
      </c>
      <c r="F5122" s="189">
        <v>16.03</v>
      </c>
      <c r="G5122" s="188" t="s">
        <v>4656</v>
      </c>
      <c r="H5122" s="188"/>
      <c r="I5122" s="187" t="s">
        <v>4657</v>
      </c>
      <c r="J5122" s="191"/>
      <c r="K5122" s="191"/>
      <c r="L5122" s="191"/>
      <c r="M5122" s="191"/>
    </row>
    <row r="5123" spans="1:13" ht="63.75" x14ac:dyDescent="0.2">
      <c r="A5123" s="187" t="s">
        <v>4658</v>
      </c>
      <c r="B5123" s="187" t="s">
        <v>4659</v>
      </c>
      <c r="C5123" s="186" t="s">
        <v>212</v>
      </c>
      <c r="D5123" s="189">
        <v>53.42</v>
      </c>
      <c r="E5123" s="189">
        <v>0</v>
      </c>
      <c r="F5123" s="189">
        <v>53.42</v>
      </c>
      <c r="G5123" s="188" t="s">
        <v>4660</v>
      </c>
      <c r="H5123" s="188"/>
      <c r="I5123" s="187" t="s">
        <v>4661</v>
      </c>
      <c r="J5123" s="191"/>
      <c r="K5123" s="191"/>
      <c r="L5123" s="191"/>
      <c r="M5123" s="191"/>
    </row>
    <row r="5124" spans="1:13" ht="89.25" x14ac:dyDescent="0.2">
      <c r="A5124" s="187" t="s">
        <v>4662</v>
      </c>
      <c r="B5124" s="187" t="s">
        <v>4663</v>
      </c>
      <c r="C5124" s="186" t="s">
        <v>212</v>
      </c>
      <c r="D5124" s="189">
        <v>53.42</v>
      </c>
      <c r="E5124" s="189">
        <v>0</v>
      </c>
      <c r="F5124" s="189">
        <v>53.42</v>
      </c>
      <c r="G5124" s="188" t="s">
        <v>4664</v>
      </c>
      <c r="H5124" s="188"/>
      <c r="I5124" s="187" t="s">
        <v>4665</v>
      </c>
      <c r="J5124" s="191"/>
      <c r="K5124" s="191"/>
      <c r="L5124" s="191"/>
      <c r="M5124" s="191"/>
    </row>
    <row r="5125" spans="1:13" ht="25.5" x14ac:dyDescent="0.2">
      <c r="A5125" s="194" t="s">
        <v>4666</v>
      </c>
      <c r="B5125" s="194" t="s">
        <v>4667</v>
      </c>
      <c r="C5125" s="194"/>
      <c r="D5125" s="193"/>
      <c r="E5125" s="193"/>
      <c r="F5125" s="189"/>
      <c r="G5125" s="192"/>
      <c r="H5125" s="192"/>
      <c r="I5125" s="194" t="s">
        <v>4668</v>
      </c>
      <c r="J5125" s="191"/>
      <c r="K5125" s="191"/>
      <c r="L5125" s="191"/>
      <c r="M5125" s="191"/>
    </row>
    <row r="5126" spans="1:13" ht="114.75" x14ac:dyDescent="0.2">
      <c r="A5126" s="187" t="s">
        <v>4669</v>
      </c>
      <c r="B5126" s="365" t="s">
        <v>4670</v>
      </c>
      <c r="C5126" s="186" t="s">
        <v>212</v>
      </c>
      <c r="D5126" s="189">
        <v>20.04</v>
      </c>
      <c r="E5126" s="189">
        <v>0</v>
      </c>
      <c r="F5126" s="189">
        <v>20.04</v>
      </c>
      <c r="G5126" s="188" t="s">
        <v>4671</v>
      </c>
      <c r="H5126" s="188"/>
      <c r="I5126" s="187" t="s">
        <v>4672</v>
      </c>
      <c r="J5126" s="191"/>
      <c r="K5126" s="191"/>
      <c r="L5126" s="191"/>
      <c r="M5126" s="191"/>
    </row>
    <row r="5127" spans="1:13" ht="114.75" x14ac:dyDescent="0.2">
      <c r="A5127" s="187" t="s">
        <v>4673</v>
      </c>
      <c r="B5127" s="187" t="s">
        <v>4674</v>
      </c>
      <c r="C5127" s="186" t="s">
        <v>212</v>
      </c>
      <c r="D5127" s="189">
        <v>80.16</v>
      </c>
      <c r="E5127" s="189">
        <v>0</v>
      </c>
      <c r="F5127" s="189">
        <v>80.16</v>
      </c>
      <c r="G5127" s="188" t="s">
        <v>4675</v>
      </c>
      <c r="H5127" s="188"/>
      <c r="I5127" s="187" t="s">
        <v>4676</v>
      </c>
      <c r="J5127" s="191"/>
      <c r="K5127" s="191"/>
      <c r="L5127" s="191"/>
      <c r="M5127" s="191"/>
    </row>
    <row r="5128" spans="1:13" ht="191.25" x14ac:dyDescent="0.2">
      <c r="A5128" s="187" t="s">
        <v>4677</v>
      </c>
      <c r="B5128" s="187" t="s">
        <v>4678</v>
      </c>
      <c r="C5128" s="186" t="s">
        <v>212</v>
      </c>
      <c r="D5128" s="189">
        <v>120.23</v>
      </c>
      <c r="E5128" s="189">
        <v>0</v>
      </c>
      <c r="F5128" s="189">
        <v>120.23</v>
      </c>
      <c r="G5128" s="188" t="s">
        <v>4679</v>
      </c>
      <c r="H5128" s="188"/>
      <c r="I5128" s="187" t="s">
        <v>4680</v>
      </c>
      <c r="J5128" s="191"/>
      <c r="K5128" s="191"/>
      <c r="L5128" s="191"/>
      <c r="M5128" s="191"/>
    </row>
    <row r="5129" spans="1:13" ht="165.75" x14ac:dyDescent="0.2">
      <c r="A5129" s="187" t="s">
        <v>4681</v>
      </c>
      <c r="B5129" s="187" t="s">
        <v>4682</v>
      </c>
      <c r="C5129" s="186" t="s">
        <v>212</v>
      </c>
      <c r="D5129" s="189">
        <v>280.55</v>
      </c>
      <c r="E5129" s="189">
        <v>0</v>
      </c>
      <c r="F5129" s="189">
        <v>280.55</v>
      </c>
      <c r="G5129" s="188" t="s">
        <v>4683</v>
      </c>
      <c r="H5129" s="188"/>
      <c r="I5129" s="187" t="s">
        <v>4684</v>
      </c>
      <c r="J5129" s="191"/>
      <c r="K5129" s="191"/>
      <c r="L5129" s="191"/>
      <c r="M5129" s="191"/>
    </row>
    <row r="5130" spans="1:13" ht="204" x14ac:dyDescent="0.2">
      <c r="A5130" s="187" t="s">
        <v>4685</v>
      </c>
      <c r="B5130" s="187" t="s">
        <v>4686</v>
      </c>
      <c r="C5130" s="186" t="s">
        <v>212</v>
      </c>
      <c r="D5130" s="189">
        <v>186.98</v>
      </c>
      <c r="E5130" s="189">
        <v>0</v>
      </c>
      <c r="F5130" s="189">
        <v>186.98</v>
      </c>
      <c r="G5130" s="188" t="s">
        <v>4687</v>
      </c>
      <c r="H5130" s="188"/>
      <c r="I5130" s="187" t="s">
        <v>4688</v>
      </c>
      <c r="J5130" s="191"/>
      <c r="K5130" s="191"/>
      <c r="L5130" s="191"/>
      <c r="M5130" s="191"/>
    </row>
    <row r="5131" spans="1:13" ht="204" x14ac:dyDescent="0.2">
      <c r="A5131" s="187" t="s">
        <v>4689</v>
      </c>
      <c r="B5131" s="187" t="s">
        <v>4690</v>
      </c>
      <c r="C5131" s="186" t="s">
        <v>212</v>
      </c>
      <c r="D5131" s="189">
        <v>320.63</v>
      </c>
      <c r="E5131" s="189">
        <v>0</v>
      </c>
      <c r="F5131" s="189">
        <v>320.63</v>
      </c>
      <c r="G5131" s="188" t="s">
        <v>4691</v>
      </c>
      <c r="H5131" s="188"/>
      <c r="I5131" s="187" t="s">
        <v>4692</v>
      </c>
      <c r="J5131" s="191"/>
      <c r="K5131" s="191"/>
      <c r="L5131" s="191"/>
      <c r="M5131" s="191"/>
    </row>
    <row r="5132" spans="1:13" ht="204" x14ac:dyDescent="0.2">
      <c r="A5132" s="187" t="s">
        <v>4693</v>
      </c>
      <c r="B5132" s="187" t="s">
        <v>4694</v>
      </c>
      <c r="C5132" s="186" t="s">
        <v>212</v>
      </c>
      <c r="D5132" s="189">
        <v>641.08000000000004</v>
      </c>
      <c r="E5132" s="189">
        <v>0</v>
      </c>
      <c r="F5132" s="189">
        <v>641.08000000000004</v>
      </c>
      <c r="G5132" s="188" t="s">
        <v>4695</v>
      </c>
      <c r="H5132" s="188"/>
      <c r="I5132" s="187" t="s">
        <v>4696</v>
      </c>
      <c r="J5132" s="191"/>
      <c r="K5132" s="191"/>
      <c r="L5132" s="191"/>
      <c r="M5132" s="191"/>
    </row>
    <row r="5133" spans="1:13" ht="38.25" x14ac:dyDescent="0.2">
      <c r="A5133" s="194" t="s">
        <v>4697</v>
      </c>
      <c r="B5133" s="194" t="s">
        <v>4698</v>
      </c>
      <c r="C5133" s="194"/>
      <c r="D5133" s="193"/>
      <c r="E5133" s="193"/>
      <c r="F5133" s="189"/>
      <c r="G5133" s="192"/>
      <c r="H5133" s="192"/>
      <c r="I5133" s="194" t="s">
        <v>4699</v>
      </c>
      <c r="J5133" s="191"/>
      <c r="K5133" s="191"/>
      <c r="L5133" s="191"/>
      <c r="M5133" s="191"/>
    </row>
    <row r="5134" spans="1:13" ht="51" x14ac:dyDescent="0.2">
      <c r="A5134" s="187" t="s">
        <v>4700</v>
      </c>
      <c r="B5134" s="187" t="s">
        <v>4701</v>
      </c>
      <c r="C5134" s="186" t="s">
        <v>212</v>
      </c>
      <c r="D5134" s="189">
        <v>230</v>
      </c>
      <c r="E5134" s="189">
        <v>0</v>
      </c>
      <c r="F5134" s="189">
        <v>230</v>
      </c>
      <c r="G5134" s="188" t="s">
        <v>4702</v>
      </c>
      <c r="H5134" s="188"/>
      <c r="I5134" s="187" t="s">
        <v>4703</v>
      </c>
      <c r="J5134" s="191"/>
      <c r="K5134" s="191"/>
      <c r="L5134" s="191"/>
      <c r="M5134" s="191"/>
    </row>
    <row r="5135" spans="1:13" ht="38.25" x14ac:dyDescent="0.2">
      <c r="A5135" s="187" t="s">
        <v>4704</v>
      </c>
      <c r="B5135" s="187" t="s">
        <v>4705</v>
      </c>
      <c r="C5135" s="186" t="s">
        <v>212</v>
      </c>
      <c r="D5135" s="189">
        <v>18.03</v>
      </c>
      <c r="E5135" s="189">
        <v>0</v>
      </c>
      <c r="F5135" s="189">
        <v>18.03</v>
      </c>
      <c r="G5135" s="188" t="s">
        <v>4706</v>
      </c>
      <c r="H5135" s="188"/>
      <c r="I5135" s="187" t="s">
        <v>4707</v>
      </c>
      <c r="J5135" s="191"/>
      <c r="K5135" s="191"/>
      <c r="L5135" s="191"/>
      <c r="M5135" s="191"/>
    </row>
    <row r="5136" spans="1:13" ht="51" x14ac:dyDescent="0.2">
      <c r="A5136" s="187" t="s">
        <v>4708</v>
      </c>
      <c r="B5136" s="187" t="s">
        <v>4709</v>
      </c>
      <c r="C5136" s="186" t="s">
        <v>212</v>
      </c>
      <c r="D5136" s="189">
        <v>930</v>
      </c>
      <c r="E5136" s="189">
        <v>0</v>
      </c>
      <c r="F5136" s="189">
        <v>930</v>
      </c>
      <c r="G5136" s="188" t="s">
        <v>4710</v>
      </c>
      <c r="H5136" s="188"/>
      <c r="I5136" s="187" t="s">
        <v>4711</v>
      </c>
      <c r="J5136" s="191"/>
      <c r="K5136" s="191"/>
      <c r="L5136" s="191"/>
      <c r="M5136" s="191"/>
    </row>
    <row r="5137" spans="1:13" ht="51" x14ac:dyDescent="0.2">
      <c r="A5137" s="187" t="s">
        <v>4712</v>
      </c>
      <c r="B5137" s="187" t="s">
        <v>4713</v>
      </c>
      <c r="C5137" s="186" t="s">
        <v>212</v>
      </c>
      <c r="D5137" s="189">
        <v>2040</v>
      </c>
      <c r="E5137" s="189">
        <v>0</v>
      </c>
      <c r="F5137" s="189">
        <v>2040</v>
      </c>
      <c r="G5137" s="188" t="s">
        <v>4714</v>
      </c>
      <c r="H5137" s="188"/>
      <c r="I5137" s="187" t="s">
        <v>4715</v>
      </c>
      <c r="J5137" s="191"/>
      <c r="K5137" s="191"/>
      <c r="L5137" s="191"/>
      <c r="M5137" s="191"/>
    </row>
    <row r="5138" spans="1:13" ht="63.75" x14ac:dyDescent="0.2">
      <c r="A5138" s="187" t="s">
        <v>4716</v>
      </c>
      <c r="B5138" s="187" t="s">
        <v>4717</v>
      </c>
      <c r="C5138" s="186" t="s">
        <v>212</v>
      </c>
      <c r="D5138" s="189">
        <v>3890</v>
      </c>
      <c r="E5138" s="189">
        <v>0</v>
      </c>
      <c r="F5138" s="189">
        <v>3890</v>
      </c>
      <c r="G5138" s="188" t="s">
        <v>4718</v>
      </c>
      <c r="H5138" s="188"/>
      <c r="I5138" s="187" t="s">
        <v>4719</v>
      </c>
      <c r="J5138" s="191"/>
      <c r="K5138" s="191"/>
      <c r="L5138" s="191"/>
      <c r="M5138" s="191"/>
    </row>
    <row r="5139" spans="1:13" ht="63.75" x14ac:dyDescent="0.2">
      <c r="A5139" s="187" t="s">
        <v>4720</v>
      </c>
      <c r="B5139" s="187" t="s">
        <v>4721</v>
      </c>
      <c r="C5139" s="186" t="s">
        <v>212</v>
      </c>
      <c r="D5139" s="189">
        <v>590</v>
      </c>
      <c r="E5139" s="189">
        <v>0</v>
      </c>
      <c r="F5139" s="189">
        <v>590</v>
      </c>
      <c r="G5139" s="188" t="s">
        <v>4722</v>
      </c>
      <c r="H5139" s="188"/>
      <c r="I5139" s="187" t="s">
        <v>4723</v>
      </c>
      <c r="J5139" s="191"/>
      <c r="K5139" s="191"/>
      <c r="L5139" s="191"/>
      <c r="M5139" s="191"/>
    </row>
    <row r="5140" spans="1:13" ht="63.75" x14ac:dyDescent="0.2">
      <c r="A5140" s="187" t="s">
        <v>4724</v>
      </c>
      <c r="B5140" s="187" t="s">
        <v>4725</v>
      </c>
      <c r="C5140" s="186" t="s">
        <v>212</v>
      </c>
      <c r="D5140" s="189">
        <v>1490</v>
      </c>
      <c r="E5140" s="189">
        <v>0</v>
      </c>
      <c r="F5140" s="189">
        <v>1490</v>
      </c>
      <c r="G5140" s="188" t="s">
        <v>4726</v>
      </c>
      <c r="H5140" s="188"/>
      <c r="I5140" s="187" t="s">
        <v>4727</v>
      </c>
      <c r="J5140" s="191"/>
      <c r="K5140" s="191"/>
      <c r="L5140" s="191"/>
      <c r="M5140" s="191"/>
    </row>
    <row r="5141" spans="1:13" ht="63.75" x14ac:dyDescent="0.2">
      <c r="A5141" s="187" t="s">
        <v>4728</v>
      </c>
      <c r="B5141" s="187" t="s">
        <v>4729</v>
      </c>
      <c r="C5141" s="186" t="s">
        <v>212</v>
      </c>
      <c r="D5141" s="189">
        <v>2960</v>
      </c>
      <c r="E5141" s="189">
        <v>0</v>
      </c>
      <c r="F5141" s="189">
        <v>2960</v>
      </c>
      <c r="G5141" s="188" t="s">
        <v>4730</v>
      </c>
      <c r="H5141" s="188"/>
      <c r="I5141" s="187" t="s">
        <v>4731</v>
      </c>
      <c r="J5141" s="191"/>
      <c r="K5141" s="191"/>
      <c r="L5141" s="191"/>
      <c r="M5141" s="191"/>
    </row>
    <row r="5142" spans="1:13" ht="51" x14ac:dyDescent="0.2">
      <c r="A5142" s="187" t="s">
        <v>4732</v>
      </c>
      <c r="B5142" s="187" t="s">
        <v>4733</v>
      </c>
      <c r="C5142" s="186" t="s">
        <v>212</v>
      </c>
      <c r="D5142" s="189">
        <v>300.51</v>
      </c>
      <c r="E5142" s="189">
        <v>0</v>
      </c>
      <c r="F5142" s="189">
        <v>300.51</v>
      </c>
      <c r="G5142" s="188" t="s">
        <v>3361</v>
      </c>
      <c r="H5142" s="188"/>
      <c r="I5142" s="187" t="s">
        <v>4734</v>
      </c>
      <c r="J5142" s="191"/>
      <c r="K5142" s="191"/>
      <c r="L5142" s="191"/>
      <c r="M5142" s="191"/>
    </row>
    <row r="5143" spans="1:13" ht="102" x14ac:dyDescent="0.2">
      <c r="A5143" s="187" t="s">
        <v>4735</v>
      </c>
      <c r="B5143" s="187" t="s">
        <v>4736</v>
      </c>
      <c r="C5143" s="186" t="s">
        <v>212</v>
      </c>
      <c r="D5143" s="189">
        <v>2136.9299999999998</v>
      </c>
      <c r="E5143" s="189">
        <v>0</v>
      </c>
      <c r="F5143" s="189">
        <v>2136.9299999999998</v>
      </c>
      <c r="G5143" s="188" t="s">
        <v>4737</v>
      </c>
      <c r="H5143" s="188"/>
      <c r="I5143" s="187" t="s">
        <v>4738</v>
      </c>
      <c r="J5143" s="191"/>
      <c r="K5143" s="191"/>
      <c r="L5143" s="191"/>
      <c r="M5143" s="191"/>
    </row>
    <row r="5144" spans="1:13" ht="51" x14ac:dyDescent="0.2">
      <c r="A5144" s="187" t="s">
        <v>4739</v>
      </c>
      <c r="B5144" s="187" t="s">
        <v>4740</v>
      </c>
      <c r="C5144" s="186" t="s">
        <v>212</v>
      </c>
      <c r="D5144" s="189">
        <v>106.85</v>
      </c>
      <c r="E5144" s="189">
        <v>0</v>
      </c>
      <c r="F5144" s="189">
        <v>106.85</v>
      </c>
      <c r="G5144" s="188" t="s">
        <v>4741</v>
      </c>
      <c r="H5144" s="188"/>
      <c r="I5144" s="187" t="s">
        <v>4742</v>
      </c>
      <c r="J5144" s="191"/>
      <c r="K5144" s="191"/>
      <c r="L5144" s="191"/>
      <c r="M5144" s="191"/>
    </row>
    <row r="5145" spans="1:13" ht="76.5" x14ac:dyDescent="0.2">
      <c r="A5145" s="187" t="s">
        <v>4743</v>
      </c>
      <c r="B5145" s="187" t="s">
        <v>4744</v>
      </c>
      <c r="C5145" s="186" t="s">
        <v>212</v>
      </c>
      <c r="D5145" s="189">
        <v>9.02</v>
      </c>
      <c r="E5145" s="189">
        <v>0</v>
      </c>
      <c r="F5145" s="189">
        <v>9.02</v>
      </c>
      <c r="G5145" s="188" t="s">
        <v>4745</v>
      </c>
      <c r="H5145" s="188"/>
      <c r="I5145" s="187" t="s">
        <v>4746</v>
      </c>
      <c r="J5145" s="191"/>
      <c r="K5145" s="191"/>
      <c r="L5145" s="191"/>
      <c r="M5145" s="191"/>
    </row>
    <row r="5146" spans="1:13" ht="76.5" x14ac:dyDescent="0.2">
      <c r="A5146" s="187" t="s">
        <v>4747</v>
      </c>
      <c r="B5146" s="187" t="s">
        <v>4748</v>
      </c>
      <c r="C5146" s="186" t="s">
        <v>212</v>
      </c>
      <c r="D5146" s="189">
        <v>48.08</v>
      </c>
      <c r="E5146" s="189">
        <v>0</v>
      </c>
      <c r="F5146" s="189">
        <v>48.08</v>
      </c>
      <c r="G5146" s="188" t="s">
        <v>4749</v>
      </c>
      <c r="H5146" s="188"/>
      <c r="I5146" s="187" t="s">
        <v>4750</v>
      </c>
      <c r="J5146" s="191"/>
      <c r="K5146" s="191"/>
      <c r="L5146" s="191"/>
      <c r="M5146" s="191"/>
    </row>
    <row r="5147" spans="1:13" ht="76.5" x14ac:dyDescent="0.2">
      <c r="A5147" s="187" t="s">
        <v>4751</v>
      </c>
      <c r="B5147" s="187" t="s">
        <v>4752</v>
      </c>
      <c r="C5147" s="186" t="s">
        <v>212</v>
      </c>
      <c r="D5147" s="189">
        <v>90.15</v>
      </c>
      <c r="E5147" s="189">
        <v>0</v>
      </c>
      <c r="F5147" s="189">
        <v>90.15</v>
      </c>
      <c r="G5147" s="188" t="s">
        <v>4753</v>
      </c>
      <c r="H5147" s="188"/>
      <c r="I5147" s="187" t="s">
        <v>4754</v>
      </c>
      <c r="J5147" s="191"/>
      <c r="K5147" s="191"/>
      <c r="L5147" s="191"/>
      <c r="M5147" s="191"/>
    </row>
    <row r="5148" spans="1:13" ht="25.5" x14ac:dyDescent="0.2">
      <c r="A5148" s="187" t="s">
        <v>4755</v>
      </c>
      <c r="B5148" s="187" t="s">
        <v>4756</v>
      </c>
      <c r="C5148" s="186" t="s">
        <v>212</v>
      </c>
      <c r="D5148" s="189">
        <v>51.09</v>
      </c>
      <c r="E5148" s="189">
        <v>0</v>
      </c>
      <c r="F5148" s="189">
        <v>51.09</v>
      </c>
      <c r="G5148" s="188" t="s">
        <v>3361</v>
      </c>
      <c r="H5148" s="188"/>
      <c r="I5148" s="187" t="s">
        <v>4757</v>
      </c>
      <c r="J5148" s="191"/>
      <c r="K5148" s="191"/>
      <c r="L5148" s="191"/>
      <c r="M5148" s="191"/>
    </row>
    <row r="5149" spans="1:13" ht="51" x14ac:dyDescent="0.2">
      <c r="A5149" s="187" t="s">
        <v>4758</v>
      </c>
      <c r="B5149" s="187" t="s">
        <v>4759</v>
      </c>
      <c r="C5149" s="186" t="s">
        <v>212</v>
      </c>
      <c r="D5149" s="189">
        <v>120.2</v>
      </c>
      <c r="E5149" s="189">
        <v>0</v>
      </c>
      <c r="F5149" s="189">
        <v>120.2</v>
      </c>
      <c r="G5149" s="188" t="s">
        <v>4760</v>
      </c>
      <c r="H5149" s="188"/>
      <c r="I5149" s="187" t="s">
        <v>4761</v>
      </c>
      <c r="J5149" s="191"/>
      <c r="K5149" s="191"/>
      <c r="L5149" s="191"/>
      <c r="M5149" s="191"/>
    </row>
    <row r="5150" spans="1:13" ht="25.5" x14ac:dyDescent="0.2">
      <c r="A5150" s="187" t="s">
        <v>4762</v>
      </c>
      <c r="B5150" s="187" t="s">
        <v>4763</v>
      </c>
      <c r="C5150" s="186" t="s">
        <v>212</v>
      </c>
      <c r="D5150" s="189">
        <v>9.02</v>
      </c>
      <c r="E5150" s="189">
        <v>0</v>
      </c>
      <c r="F5150" s="189">
        <v>9.02</v>
      </c>
      <c r="G5150" s="188" t="s">
        <v>4764</v>
      </c>
      <c r="H5150" s="188"/>
      <c r="I5150" s="187" t="s">
        <v>4765</v>
      </c>
      <c r="J5150" s="191"/>
      <c r="K5150" s="191"/>
      <c r="L5150" s="191"/>
      <c r="M5150" s="191"/>
    </row>
    <row r="5151" spans="1:13" ht="89.25" x14ac:dyDescent="0.2">
      <c r="A5151" s="187" t="s">
        <v>4766</v>
      </c>
      <c r="B5151" s="187" t="s">
        <v>4767</v>
      </c>
      <c r="C5151" s="186" t="s">
        <v>212</v>
      </c>
      <c r="D5151" s="189">
        <v>0.01</v>
      </c>
      <c r="E5151" s="189">
        <v>0</v>
      </c>
      <c r="F5151" s="189">
        <v>0.01</v>
      </c>
      <c r="G5151" s="188" t="s">
        <v>4768</v>
      </c>
      <c r="H5151" s="188"/>
      <c r="I5151" s="187" t="s">
        <v>4769</v>
      </c>
      <c r="J5151" s="191"/>
      <c r="K5151" s="191"/>
      <c r="L5151" s="191"/>
      <c r="M5151" s="191"/>
    </row>
    <row r="5152" spans="1:13" ht="63.75" x14ac:dyDescent="0.2">
      <c r="A5152" s="187" t="s">
        <v>4770</v>
      </c>
      <c r="B5152" s="187" t="s">
        <v>4771</v>
      </c>
      <c r="C5152" s="186" t="s">
        <v>212</v>
      </c>
      <c r="D5152" s="189">
        <v>60.1</v>
      </c>
      <c r="E5152" s="189">
        <v>0</v>
      </c>
      <c r="F5152" s="189">
        <v>60.1</v>
      </c>
      <c r="G5152" s="188" t="s">
        <v>4772</v>
      </c>
      <c r="H5152" s="188"/>
      <c r="I5152" s="187" t="s">
        <v>4773</v>
      </c>
      <c r="J5152" s="191"/>
      <c r="K5152" s="191"/>
      <c r="L5152" s="191"/>
      <c r="M5152" s="191"/>
    </row>
    <row r="5153" spans="1:13" ht="89.25" x14ac:dyDescent="0.2">
      <c r="A5153" s="187" t="s">
        <v>4774</v>
      </c>
      <c r="B5153" s="187" t="s">
        <v>4775</v>
      </c>
      <c r="C5153" s="186" t="s">
        <v>212</v>
      </c>
      <c r="D5153" s="189">
        <v>565</v>
      </c>
      <c r="E5153" s="189">
        <v>0</v>
      </c>
      <c r="F5153" s="189">
        <v>565</v>
      </c>
      <c r="G5153" s="188" t="s">
        <v>4776</v>
      </c>
      <c r="H5153" s="188"/>
      <c r="I5153" s="187" t="s">
        <v>4777</v>
      </c>
      <c r="J5153" s="191"/>
      <c r="K5153" s="191"/>
      <c r="L5153" s="191"/>
      <c r="M5153" s="191"/>
    </row>
    <row r="5154" spans="1:13" x14ac:dyDescent="0.2">
      <c r="A5154" s="194" t="s">
        <v>4778</v>
      </c>
      <c r="B5154" s="194" t="s">
        <v>4779</v>
      </c>
      <c r="C5154" s="194"/>
      <c r="D5154" s="193"/>
      <c r="E5154" s="193"/>
      <c r="F5154" s="189"/>
      <c r="G5154" s="192"/>
      <c r="H5154" s="192"/>
      <c r="I5154" s="194" t="s">
        <v>4780</v>
      </c>
      <c r="J5154" s="191"/>
      <c r="K5154" s="191"/>
      <c r="L5154" s="191"/>
      <c r="M5154" s="191"/>
    </row>
    <row r="5155" spans="1:13" x14ac:dyDescent="0.2">
      <c r="A5155" s="194" t="s">
        <v>4781</v>
      </c>
      <c r="B5155" s="194" t="s">
        <v>4782</v>
      </c>
      <c r="C5155" s="194"/>
      <c r="D5155" s="193"/>
      <c r="E5155" s="193"/>
      <c r="F5155" s="189"/>
      <c r="G5155" s="192"/>
      <c r="H5155" s="192"/>
      <c r="I5155" s="194" t="s">
        <v>4783</v>
      </c>
      <c r="J5155" s="191"/>
      <c r="K5155" s="191"/>
      <c r="L5155" s="191"/>
      <c r="M5155" s="191"/>
    </row>
    <row r="5156" spans="1:13" ht="38.25" x14ac:dyDescent="0.2">
      <c r="A5156" s="187" t="s">
        <v>4784</v>
      </c>
      <c r="B5156" s="187" t="s">
        <v>4785</v>
      </c>
      <c r="C5156" s="186" t="s">
        <v>212</v>
      </c>
      <c r="D5156" s="189">
        <v>150.25</v>
      </c>
      <c r="E5156" s="189">
        <v>0</v>
      </c>
      <c r="F5156" s="189">
        <v>150.25</v>
      </c>
      <c r="G5156" s="188" t="s">
        <v>4786</v>
      </c>
      <c r="H5156" s="188"/>
      <c r="I5156" s="187" t="s">
        <v>4787</v>
      </c>
      <c r="J5156" s="191"/>
      <c r="K5156" s="191"/>
      <c r="L5156" s="191"/>
      <c r="M5156" s="191"/>
    </row>
    <row r="5157" spans="1:13" ht="38.25" x14ac:dyDescent="0.2">
      <c r="A5157" s="187" t="s">
        <v>4788</v>
      </c>
      <c r="B5157" s="187" t="s">
        <v>4789</v>
      </c>
      <c r="C5157" s="186" t="s">
        <v>212</v>
      </c>
      <c r="D5157" s="189">
        <v>16245.3</v>
      </c>
      <c r="E5157" s="189">
        <v>16095.05</v>
      </c>
      <c r="F5157" s="189">
        <v>150.25</v>
      </c>
      <c r="G5157" s="188" t="s">
        <v>4790</v>
      </c>
      <c r="H5157" s="188"/>
      <c r="I5157" s="187" t="s">
        <v>4791</v>
      </c>
      <c r="J5157" s="191"/>
      <c r="K5157" s="191"/>
      <c r="L5157" s="191"/>
      <c r="M5157" s="191"/>
    </row>
    <row r="5158" spans="1:13" ht="38.25" x14ac:dyDescent="0.2">
      <c r="A5158" s="187" t="s">
        <v>4792</v>
      </c>
      <c r="B5158" s="187" t="s">
        <v>4793</v>
      </c>
      <c r="C5158" s="186" t="s">
        <v>212</v>
      </c>
      <c r="D5158" s="189">
        <v>150.25</v>
      </c>
      <c r="E5158" s="189">
        <v>0</v>
      </c>
      <c r="F5158" s="189">
        <v>150.25</v>
      </c>
      <c r="G5158" s="188" t="s">
        <v>4793</v>
      </c>
      <c r="H5158" s="188"/>
      <c r="I5158" s="187" t="s">
        <v>4794</v>
      </c>
      <c r="J5158" s="191"/>
      <c r="K5158" s="191"/>
      <c r="L5158" s="191"/>
      <c r="M5158" s="191"/>
    </row>
    <row r="5159" spans="1:13" ht="38.25" x14ac:dyDescent="0.2">
      <c r="A5159" s="187" t="s">
        <v>4795</v>
      </c>
      <c r="B5159" s="187" t="s">
        <v>4796</v>
      </c>
      <c r="C5159" s="186" t="s">
        <v>212</v>
      </c>
      <c r="D5159" s="189">
        <v>2446.12</v>
      </c>
      <c r="E5159" s="189">
        <v>2295.87</v>
      </c>
      <c r="F5159" s="189">
        <v>150.25</v>
      </c>
      <c r="G5159" s="188" t="s">
        <v>4796</v>
      </c>
      <c r="H5159" s="188"/>
      <c r="I5159" s="187" t="s">
        <v>4797</v>
      </c>
      <c r="J5159" s="191"/>
      <c r="K5159" s="191"/>
      <c r="L5159" s="191"/>
      <c r="M5159" s="191"/>
    </row>
    <row r="5160" spans="1:13" ht="25.5" x14ac:dyDescent="0.2">
      <c r="A5160" s="187" t="s">
        <v>4798</v>
      </c>
      <c r="B5160" s="187" t="s">
        <v>4799</v>
      </c>
      <c r="C5160" s="186" t="s">
        <v>212</v>
      </c>
      <c r="D5160" s="189">
        <v>81.13</v>
      </c>
      <c r="E5160" s="189">
        <v>48.68</v>
      </c>
      <c r="F5160" s="189">
        <v>32.450000000000003</v>
      </c>
      <c r="G5160" s="188" t="s">
        <v>4800</v>
      </c>
      <c r="H5160" s="188"/>
      <c r="I5160" s="187" t="s">
        <v>4801</v>
      </c>
      <c r="J5160" s="191"/>
      <c r="K5160" s="191"/>
      <c r="L5160" s="191"/>
      <c r="M5160" s="191"/>
    </row>
    <row r="5161" spans="1:13" ht="25.5" x14ac:dyDescent="0.2">
      <c r="A5161" s="194" t="s">
        <v>4802</v>
      </c>
      <c r="B5161" s="194" t="s">
        <v>4803</v>
      </c>
      <c r="C5161" s="194"/>
      <c r="D5161" s="193"/>
      <c r="E5161" s="193"/>
      <c r="F5161" s="189"/>
      <c r="G5161" s="192"/>
      <c r="H5161" s="192"/>
      <c r="I5161" s="194" t="s">
        <v>4804</v>
      </c>
      <c r="J5161" s="191"/>
      <c r="K5161" s="191"/>
      <c r="L5161" s="191"/>
      <c r="M5161" s="191"/>
    </row>
    <row r="5162" spans="1:13" ht="51" x14ac:dyDescent="0.2">
      <c r="A5162" s="187" t="s">
        <v>4805</v>
      </c>
      <c r="B5162" s="187" t="s">
        <v>4806</v>
      </c>
      <c r="C5162" s="186" t="s">
        <v>641</v>
      </c>
      <c r="D5162" s="189">
        <v>17.61</v>
      </c>
      <c r="E5162" s="189">
        <v>1.17</v>
      </c>
      <c r="F5162" s="189">
        <v>16.440000000000001</v>
      </c>
      <c r="G5162" s="188" t="s">
        <v>4807</v>
      </c>
      <c r="H5162" s="188"/>
      <c r="I5162" s="187" t="s">
        <v>4808</v>
      </c>
      <c r="J5162" s="191"/>
      <c r="K5162" s="191"/>
      <c r="L5162" s="191"/>
      <c r="M5162" s="191"/>
    </row>
    <row r="5163" spans="1:13" ht="51" x14ac:dyDescent="0.2">
      <c r="A5163" s="187" t="s">
        <v>4809</v>
      </c>
      <c r="B5163" s="187" t="s">
        <v>4810</v>
      </c>
      <c r="C5163" s="186" t="s">
        <v>641</v>
      </c>
      <c r="D5163" s="189">
        <v>18.34</v>
      </c>
      <c r="E5163" s="189">
        <v>1.9</v>
      </c>
      <c r="F5163" s="189">
        <v>16.440000000000001</v>
      </c>
      <c r="G5163" s="188" t="s">
        <v>4811</v>
      </c>
      <c r="H5163" s="188"/>
      <c r="I5163" s="187" t="s">
        <v>4812</v>
      </c>
      <c r="J5163" s="191"/>
      <c r="K5163" s="191"/>
      <c r="L5163" s="191"/>
      <c r="M5163" s="191"/>
    </row>
    <row r="5164" spans="1:13" ht="51" x14ac:dyDescent="0.2">
      <c r="A5164" s="187" t="s">
        <v>4813</v>
      </c>
      <c r="B5164" s="187" t="s">
        <v>4814</v>
      </c>
      <c r="C5164" s="186" t="s">
        <v>641</v>
      </c>
      <c r="D5164" s="189">
        <v>9.93</v>
      </c>
      <c r="E5164" s="189">
        <v>1.23</v>
      </c>
      <c r="F5164" s="189">
        <v>8.6999999999999993</v>
      </c>
      <c r="G5164" s="188" t="s">
        <v>4815</v>
      </c>
      <c r="H5164" s="188"/>
      <c r="I5164" s="187" t="s">
        <v>4816</v>
      </c>
      <c r="J5164" s="191"/>
      <c r="K5164" s="191"/>
      <c r="L5164" s="191"/>
      <c r="M5164" s="191"/>
    </row>
    <row r="5165" spans="1:13" ht="51" x14ac:dyDescent="0.2">
      <c r="A5165" s="187" t="s">
        <v>4817</v>
      </c>
      <c r="B5165" s="187" t="s">
        <v>4818</v>
      </c>
      <c r="C5165" s="186" t="s">
        <v>641</v>
      </c>
      <c r="D5165" s="189">
        <v>11.08</v>
      </c>
      <c r="E5165" s="189">
        <v>1.82</v>
      </c>
      <c r="F5165" s="189">
        <v>9.26</v>
      </c>
      <c r="G5165" s="188" t="s">
        <v>4819</v>
      </c>
      <c r="H5165" s="188"/>
      <c r="I5165" s="187" t="s">
        <v>4820</v>
      </c>
      <c r="J5165" s="191"/>
      <c r="K5165" s="191"/>
      <c r="L5165" s="191"/>
      <c r="M5165" s="191"/>
    </row>
    <row r="5166" spans="1:13" ht="51" x14ac:dyDescent="0.2">
      <c r="A5166" s="187" t="s">
        <v>4821</v>
      </c>
      <c r="B5166" s="187" t="s">
        <v>4822</v>
      </c>
      <c r="C5166" s="186" t="s">
        <v>641</v>
      </c>
      <c r="D5166" s="189">
        <v>12.49</v>
      </c>
      <c r="E5166" s="189">
        <v>2.6</v>
      </c>
      <c r="F5166" s="189">
        <v>9.89</v>
      </c>
      <c r="G5166" s="188" t="s">
        <v>4823</v>
      </c>
      <c r="H5166" s="188"/>
      <c r="I5166" s="187" t="s">
        <v>4824</v>
      </c>
      <c r="J5166" s="191"/>
      <c r="K5166" s="191"/>
      <c r="L5166" s="191"/>
      <c r="M5166" s="191"/>
    </row>
    <row r="5167" spans="1:13" ht="51" x14ac:dyDescent="0.2">
      <c r="A5167" s="187" t="s">
        <v>4825</v>
      </c>
      <c r="B5167" s="187" t="s">
        <v>4826</v>
      </c>
      <c r="C5167" s="186" t="s">
        <v>641</v>
      </c>
      <c r="D5167" s="189">
        <v>13.91</v>
      </c>
      <c r="E5167" s="189">
        <v>3.89</v>
      </c>
      <c r="F5167" s="189">
        <v>10.02</v>
      </c>
      <c r="G5167" s="188" t="s">
        <v>4827</v>
      </c>
      <c r="H5167" s="188"/>
      <c r="I5167" s="187" t="s">
        <v>4828</v>
      </c>
      <c r="J5167" s="191"/>
      <c r="K5167" s="191"/>
      <c r="L5167" s="191"/>
      <c r="M5167" s="191"/>
    </row>
    <row r="5168" spans="1:13" ht="51" x14ac:dyDescent="0.2">
      <c r="A5168" s="187" t="s">
        <v>4829</v>
      </c>
      <c r="B5168" s="187" t="s">
        <v>4830</v>
      </c>
      <c r="C5168" s="186" t="s">
        <v>641</v>
      </c>
      <c r="D5168" s="189">
        <v>17.399999999999999</v>
      </c>
      <c r="E5168" s="189">
        <v>6.22</v>
      </c>
      <c r="F5168" s="189">
        <v>11.18</v>
      </c>
      <c r="G5168" s="188" t="s">
        <v>4831</v>
      </c>
      <c r="H5168" s="188"/>
      <c r="I5168" s="187" t="s">
        <v>4832</v>
      </c>
      <c r="J5168" s="191"/>
      <c r="K5168" s="191"/>
      <c r="L5168" s="191"/>
      <c r="M5168" s="191"/>
    </row>
    <row r="5169" spans="1:13" ht="51" x14ac:dyDescent="0.2">
      <c r="A5169" s="187" t="s">
        <v>4833</v>
      </c>
      <c r="B5169" s="187" t="s">
        <v>4834</v>
      </c>
      <c r="C5169" s="186" t="s">
        <v>641</v>
      </c>
      <c r="D5169" s="189">
        <v>20.059999999999999</v>
      </c>
      <c r="E5169" s="189">
        <v>8.16</v>
      </c>
      <c r="F5169" s="189">
        <v>11.9</v>
      </c>
      <c r="G5169" s="188" t="s">
        <v>4835</v>
      </c>
      <c r="H5169" s="188"/>
      <c r="I5169" s="187" t="s">
        <v>4836</v>
      </c>
      <c r="J5169" s="191"/>
      <c r="K5169" s="191"/>
      <c r="L5169" s="191"/>
      <c r="M5169" s="191"/>
    </row>
    <row r="5170" spans="1:13" ht="51" x14ac:dyDescent="0.2">
      <c r="A5170" s="187" t="s">
        <v>4837</v>
      </c>
      <c r="B5170" s="187" t="s">
        <v>4838</v>
      </c>
      <c r="C5170" s="186" t="s">
        <v>641</v>
      </c>
      <c r="D5170" s="189">
        <v>25.34</v>
      </c>
      <c r="E5170" s="189">
        <v>12.68</v>
      </c>
      <c r="F5170" s="189">
        <v>12.66</v>
      </c>
      <c r="G5170" s="188" t="s">
        <v>4839</v>
      </c>
      <c r="H5170" s="188"/>
      <c r="I5170" s="187" t="s">
        <v>4840</v>
      </c>
      <c r="J5170" s="191"/>
      <c r="K5170" s="191"/>
      <c r="L5170" s="191"/>
      <c r="M5170" s="191"/>
    </row>
    <row r="5171" spans="1:13" ht="38.25" x14ac:dyDescent="0.2">
      <c r="A5171" s="187" t="s">
        <v>4841</v>
      </c>
      <c r="B5171" s="187" t="s">
        <v>4842</v>
      </c>
      <c r="C5171" s="186" t="s">
        <v>641</v>
      </c>
      <c r="D5171" s="189">
        <v>17.64</v>
      </c>
      <c r="E5171" s="189">
        <v>9.5399999999999991</v>
      </c>
      <c r="F5171" s="189">
        <v>8.1</v>
      </c>
      <c r="G5171" s="188" t="s">
        <v>4843</v>
      </c>
      <c r="H5171" s="188"/>
      <c r="I5171" s="187" t="s">
        <v>4844</v>
      </c>
      <c r="J5171" s="191"/>
      <c r="K5171" s="191"/>
      <c r="L5171" s="191"/>
      <c r="M5171" s="191"/>
    </row>
    <row r="5172" spans="1:13" ht="38.25" x14ac:dyDescent="0.2">
      <c r="A5172" s="187" t="s">
        <v>4845</v>
      </c>
      <c r="B5172" s="187" t="s">
        <v>4846</v>
      </c>
      <c r="C5172" s="186" t="s">
        <v>641</v>
      </c>
      <c r="D5172" s="189">
        <v>20.59</v>
      </c>
      <c r="E5172" s="189">
        <v>11.61</v>
      </c>
      <c r="F5172" s="189">
        <v>8.98</v>
      </c>
      <c r="G5172" s="188" t="s">
        <v>4847</v>
      </c>
      <c r="H5172" s="188"/>
      <c r="I5172" s="187" t="s">
        <v>4848</v>
      </c>
      <c r="J5172" s="191"/>
      <c r="K5172" s="191"/>
      <c r="L5172" s="191"/>
      <c r="M5172" s="191"/>
    </row>
    <row r="5173" spans="1:13" ht="25.5" x14ac:dyDescent="0.2">
      <c r="A5173" s="187" t="s">
        <v>4849</v>
      </c>
      <c r="B5173" s="187" t="s">
        <v>4850</v>
      </c>
      <c r="C5173" s="186" t="s">
        <v>641</v>
      </c>
      <c r="D5173" s="189">
        <v>19.559999999999999</v>
      </c>
      <c r="E5173" s="189">
        <v>7.66</v>
      </c>
      <c r="F5173" s="189">
        <v>11.9</v>
      </c>
      <c r="G5173" s="188" t="s">
        <v>4851</v>
      </c>
      <c r="H5173" s="188"/>
      <c r="I5173" s="187" t="s">
        <v>4852</v>
      </c>
      <c r="J5173" s="191"/>
      <c r="K5173" s="191"/>
      <c r="L5173" s="191"/>
      <c r="M5173" s="191"/>
    </row>
    <row r="5174" spans="1:13" ht="25.5" x14ac:dyDescent="0.2">
      <c r="A5174" s="187" t="s">
        <v>4853</v>
      </c>
      <c r="B5174" s="187" t="s">
        <v>4854</v>
      </c>
      <c r="C5174" s="186" t="s">
        <v>641</v>
      </c>
      <c r="D5174" s="189">
        <v>23.99</v>
      </c>
      <c r="E5174" s="189">
        <v>10.7</v>
      </c>
      <c r="F5174" s="189">
        <v>13.29</v>
      </c>
      <c r="G5174" s="188" t="s">
        <v>4855</v>
      </c>
      <c r="H5174" s="188"/>
      <c r="I5174" s="187" t="s">
        <v>4856</v>
      </c>
      <c r="J5174" s="191"/>
      <c r="K5174" s="191"/>
      <c r="L5174" s="191"/>
      <c r="M5174" s="191"/>
    </row>
    <row r="5175" spans="1:13" ht="38.25" x14ac:dyDescent="0.2">
      <c r="A5175" s="187" t="s">
        <v>4857</v>
      </c>
      <c r="B5175" s="187" t="s">
        <v>4858</v>
      </c>
      <c r="C5175" s="186" t="s">
        <v>212</v>
      </c>
      <c r="D5175" s="189">
        <v>18.11</v>
      </c>
      <c r="E5175" s="189">
        <v>2.93</v>
      </c>
      <c r="F5175" s="189">
        <v>15.18</v>
      </c>
      <c r="G5175" s="188" t="s">
        <v>4859</v>
      </c>
      <c r="H5175" s="188"/>
      <c r="I5175" s="187" t="s">
        <v>4860</v>
      </c>
      <c r="J5175" s="191"/>
      <c r="K5175" s="191"/>
      <c r="L5175" s="191"/>
      <c r="M5175" s="191"/>
    </row>
    <row r="5176" spans="1:13" ht="38.25" x14ac:dyDescent="0.2">
      <c r="A5176" s="187" t="s">
        <v>4861</v>
      </c>
      <c r="B5176" s="187" t="s">
        <v>4862</v>
      </c>
      <c r="C5176" s="186" t="s">
        <v>212</v>
      </c>
      <c r="D5176" s="189">
        <v>15.04</v>
      </c>
      <c r="E5176" s="189">
        <v>2.95</v>
      </c>
      <c r="F5176" s="189">
        <v>12.09</v>
      </c>
      <c r="G5176" s="188" t="s">
        <v>4863</v>
      </c>
      <c r="H5176" s="188"/>
      <c r="I5176" s="187" t="s">
        <v>4864</v>
      </c>
      <c r="J5176" s="191"/>
      <c r="K5176" s="191"/>
      <c r="L5176" s="191"/>
      <c r="M5176" s="191"/>
    </row>
    <row r="5177" spans="1:13" ht="38.25" x14ac:dyDescent="0.2">
      <c r="A5177" s="187" t="s">
        <v>4865</v>
      </c>
      <c r="B5177" s="187" t="s">
        <v>4866</v>
      </c>
      <c r="C5177" s="186" t="s">
        <v>212</v>
      </c>
      <c r="D5177" s="189">
        <v>16.29</v>
      </c>
      <c r="E5177" s="189">
        <v>2.1800000000000002</v>
      </c>
      <c r="F5177" s="189">
        <v>14.11</v>
      </c>
      <c r="G5177" s="188" t="s">
        <v>4867</v>
      </c>
      <c r="H5177" s="188"/>
      <c r="I5177" s="187" t="s">
        <v>4868</v>
      </c>
      <c r="J5177" s="191"/>
      <c r="K5177" s="191"/>
      <c r="L5177" s="191"/>
      <c r="M5177" s="191"/>
    </row>
    <row r="5178" spans="1:13" ht="38.25" x14ac:dyDescent="0.2">
      <c r="A5178" s="187" t="s">
        <v>4869</v>
      </c>
      <c r="B5178" s="187" t="s">
        <v>4870</v>
      </c>
      <c r="C5178" s="186" t="s">
        <v>212</v>
      </c>
      <c r="D5178" s="189">
        <v>4.07</v>
      </c>
      <c r="E5178" s="189">
        <v>1.56</v>
      </c>
      <c r="F5178" s="189">
        <v>2.5099999999999998</v>
      </c>
      <c r="G5178" s="188" t="s">
        <v>4871</v>
      </c>
      <c r="H5178" s="188"/>
      <c r="I5178" s="187" t="s">
        <v>4872</v>
      </c>
      <c r="J5178" s="191"/>
      <c r="K5178" s="191"/>
      <c r="L5178" s="191"/>
      <c r="M5178" s="191"/>
    </row>
    <row r="5179" spans="1:13" ht="25.5" x14ac:dyDescent="0.2">
      <c r="A5179" s="187" t="s">
        <v>4873</v>
      </c>
      <c r="B5179" s="187" t="s">
        <v>4874</v>
      </c>
      <c r="C5179" s="186" t="s">
        <v>212</v>
      </c>
      <c r="D5179" s="189">
        <v>1.72</v>
      </c>
      <c r="E5179" s="189">
        <v>1.05</v>
      </c>
      <c r="F5179" s="189">
        <v>0.67</v>
      </c>
      <c r="G5179" s="188" t="s">
        <v>4875</v>
      </c>
      <c r="H5179" s="188"/>
      <c r="I5179" s="187" t="s">
        <v>4876</v>
      </c>
      <c r="J5179" s="191"/>
      <c r="K5179" s="191"/>
      <c r="L5179" s="191"/>
      <c r="M5179" s="191"/>
    </row>
    <row r="5180" spans="1:13" ht="25.5" x14ac:dyDescent="0.2">
      <c r="A5180" s="187" t="s">
        <v>4877</v>
      </c>
      <c r="B5180" s="187" t="s">
        <v>4878</v>
      </c>
      <c r="C5180" s="186" t="s">
        <v>212</v>
      </c>
      <c r="D5180" s="189">
        <v>5.32</v>
      </c>
      <c r="E5180" s="189">
        <v>3.89</v>
      </c>
      <c r="F5180" s="189">
        <v>1.43</v>
      </c>
      <c r="G5180" s="188" t="s">
        <v>4879</v>
      </c>
      <c r="H5180" s="188"/>
      <c r="I5180" s="187" t="s">
        <v>4880</v>
      </c>
      <c r="J5180" s="191"/>
      <c r="K5180" s="191"/>
      <c r="L5180" s="191"/>
      <c r="M5180" s="191"/>
    </row>
    <row r="5181" spans="1:13" ht="25.5" x14ac:dyDescent="0.2">
      <c r="A5181" s="187" t="s">
        <v>4881</v>
      </c>
      <c r="B5181" s="187" t="s">
        <v>4882</v>
      </c>
      <c r="C5181" s="186" t="s">
        <v>212</v>
      </c>
      <c r="D5181" s="189">
        <v>5.66</v>
      </c>
      <c r="E5181" s="189">
        <v>4.1900000000000004</v>
      </c>
      <c r="F5181" s="189">
        <v>1.47</v>
      </c>
      <c r="G5181" s="188" t="s">
        <v>4883</v>
      </c>
      <c r="H5181" s="188"/>
      <c r="I5181" s="187" t="s">
        <v>4884</v>
      </c>
      <c r="J5181" s="191"/>
      <c r="K5181" s="191"/>
      <c r="L5181" s="191"/>
      <c r="M5181" s="191"/>
    </row>
    <row r="5182" spans="1:13" ht="25.5" x14ac:dyDescent="0.2">
      <c r="A5182" s="187" t="s">
        <v>4885</v>
      </c>
      <c r="B5182" s="187" t="s">
        <v>4886</v>
      </c>
      <c r="C5182" s="186" t="s">
        <v>212</v>
      </c>
      <c r="D5182" s="189">
        <v>14.1</v>
      </c>
      <c r="E5182" s="189">
        <v>11.59</v>
      </c>
      <c r="F5182" s="189">
        <v>2.5099999999999998</v>
      </c>
      <c r="G5182" s="188" t="s">
        <v>4887</v>
      </c>
      <c r="H5182" s="188"/>
      <c r="I5182" s="187" t="s">
        <v>4888</v>
      </c>
      <c r="J5182" s="191"/>
      <c r="K5182" s="191"/>
      <c r="L5182" s="191"/>
      <c r="M5182" s="191"/>
    </row>
    <row r="5183" spans="1:13" ht="25.5" x14ac:dyDescent="0.2">
      <c r="A5183" s="187" t="s">
        <v>4889</v>
      </c>
      <c r="B5183" s="187" t="s">
        <v>4890</v>
      </c>
      <c r="C5183" s="186" t="s">
        <v>212</v>
      </c>
      <c r="D5183" s="189">
        <v>10.3</v>
      </c>
      <c r="E5183" s="189">
        <v>8.51</v>
      </c>
      <c r="F5183" s="189">
        <v>1.79</v>
      </c>
      <c r="G5183" s="188" t="s">
        <v>4891</v>
      </c>
      <c r="H5183" s="188"/>
      <c r="I5183" s="187" t="s">
        <v>4892</v>
      </c>
      <c r="J5183" s="191"/>
      <c r="K5183" s="191"/>
      <c r="L5183" s="191"/>
      <c r="M5183" s="191"/>
    </row>
    <row r="5184" spans="1:13" ht="25.5" x14ac:dyDescent="0.2">
      <c r="A5184" s="187" t="s">
        <v>4893</v>
      </c>
      <c r="B5184" s="187" t="s">
        <v>4894</v>
      </c>
      <c r="C5184" s="186" t="s">
        <v>641</v>
      </c>
      <c r="D5184" s="189">
        <v>15.03</v>
      </c>
      <c r="E5184" s="189">
        <v>9.02</v>
      </c>
      <c r="F5184" s="189">
        <v>6.01</v>
      </c>
      <c r="G5184" s="188" t="s">
        <v>4895</v>
      </c>
      <c r="H5184" s="188"/>
      <c r="I5184" s="187" t="s">
        <v>4896</v>
      </c>
      <c r="J5184" s="191"/>
      <c r="K5184" s="191"/>
      <c r="L5184" s="191"/>
      <c r="M5184" s="191"/>
    </row>
    <row r="5185" spans="1:13" ht="38.25" x14ac:dyDescent="0.2">
      <c r="A5185" s="187" t="s">
        <v>4897</v>
      </c>
      <c r="B5185" s="187" t="s">
        <v>4898</v>
      </c>
      <c r="C5185" s="186" t="s">
        <v>212</v>
      </c>
      <c r="D5185" s="189">
        <v>3.45</v>
      </c>
      <c r="E5185" s="189">
        <v>2.85</v>
      </c>
      <c r="F5185" s="189">
        <v>0.6</v>
      </c>
      <c r="G5185" s="188" t="s">
        <v>4899</v>
      </c>
      <c r="H5185" s="188"/>
      <c r="I5185" s="187" t="s">
        <v>4900</v>
      </c>
      <c r="J5185" s="191"/>
      <c r="K5185" s="191"/>
      <c r="L5185" s="191"/>
      <c r="M5185" s="191"/>
    </row>
    <row r="5186" spans="1:13" ht="51" x14ac:dyDescent="0.2">
      <c r="A5186" s="187" t="s">
        <v>4901</v>
      </c>
      <c r="B5186" s="187" t="s">
        <v>4902</v>
      </c>
      <c r="C5186" s="186" t="s">
        <v>212</v>
      </c>
      <c r="D5186" s="189">
        <v>3</v>
      </c>
      <c r="E5186" s="189">
        <v>2.4</v>
      </c>
      <c r="F5186" s="189">
        <v>0.6</v>
      </c>
      <c r="G5186" s="188" t="s">
        <v>4903</v>
      </c>
      <c r="H5186" s="188"/>
      <c r="I5186" s="187" t="s">
        <v>4904</v>
      </c>
      <c r="J5186" s="191"/>
      <c r="K5186" s="191"/>
      <c r="L5186" s="191"/>
      <c r="M5186" s="191"/>
    </row>
    <row r="5187" spans="1:13" ht="38.25" x14ac:dyDescent="0.2">
      <c r="A5187" s="187" t="s">
        <v>4905</v>
      </c>
      <c r="B5187" s="187" t="s">
        <v>4906</v>
      </c>
      <c r="C5187" s="186" t="s">
        <v>212</v>
      </c>
      <c r="D5187" s="189">
        <v>2.34</v>
      </c>
      <c r="E5187" s="189">
        <v>1.92</v>
      </c>
      <c r="F5187" s="189">
        <v>0.42</v>
      </c>
      <c r="G5187" s="188" t="s">
        <v>4907</v>
      </c>
      <c r="H5187" s="188"/>
      <c r="I5187" s="187" t="s">
        <v>4908</v>
      </c>
      <c r="J5187" s="191"/>
      <c r="K5187" s="191"/>
      <c r="L5187" s="191"/>
      <c r="M5187" s="191"/>
    </row>
    <row r="5188" spans="1:13" ht="38.25" x14ac:dyDescent="0.2">
      <c r="A5188" s="187" t="s">
        <v>4909</v>
      </c>
      <c r="B5188" s="187" t="s">
        <v>4910</v>
      </c>
      <c r="C5188" s="186" t="s">
        <v>212</v>
      </c>
      <c r="D5188" s="189">
        <v>1.8</v>
      </c>
      <c r="E5188" s="189">
        <v>1.38</v>
      </c>
      <c r="F5188" s="189">
        <v>0.42</v>
      </c>
      <c r="G5188" s="188" t="s">
        <v>4911</v>
      </c>
      <c r="H5188" s="188"/>
      <c r="I5188" s="187" t="s">
        <v>4912</v>
      </c>
      <c r="J5188" s="191"/>
      <c r="K5188" s="191"/>
      <c r="L5188" s="191"/>
      <c r="M5188" s="191"/>
    </row>
    <row r="5189" spans="1:13" ht="89.25" x14ac:dyDescent="0.2">
      <c r="A5189" s="187" t="s">
        <v>4913</v>
      </c>
      <c r="B5189" s="187" t="s">
        <v>4914</v>
      </c>
      <c r="C5189" s="186" t="s">
        <v>641</v>
      </c>
      <c r="D5189" s="189">
        <v>0.91</v>
      </c>
      <c r="E5189" s="189">
        <v>0.47</v>
      </c>
      <c r="F5189" s="189">
        <v>0.44</v>
      </c>
      <c r="G5189" s="188" t="s">
        <v>4915</v>
      </c>
      <c r="H5189" s="188"/>
      <c r="I5189" s="187" t="s">
        <v>4916</v>
      </c>
      <c r="J5189" s="191"/>
      <c r="K5189" s="191"/>
      <c r="L5189" s="191"/>
      <c r="M5189" s="191"/>
    </row>
    <row r="5190" spans="1:13" ht="89.25" x14ac:dyDescent="0.2">
      <c r="A5190" s="187" t="s">
        <v>4917</v>
      </c>
      <c r="B5190" s="187" t="s">
        <v>4918</v>
      </c>
      <c r="C5190" s="186" t="s">
        <v>641</v>
      </c>
      <c r="D5190" s="189">
        <v>1.1000000000000001</v>
      </c>
      <c r="E5190" s="189">
        <v>0.66</v>
      </c>
      <c r="F5190" s="189">
        <v>0.44</v>
      </c>
      <c r="G5190" s="188" t="s">
        <v>4919</v>
      </c>
      <c r="H5190" s="188"/>
      <c r="I5190" s="187" t="s">
        <v>4920</v>
      </c>
      <c r="J5190" s="191"/>
      <c r="K5190" s="191"/>
      <c r="L5190" s="191"/>
      <c r="M5190" s="191"/>
    </row>
    <row r="5191" spans="1:13" ht="89.25" x14ac:dyDescent="0.2">
      <c r="A5191" s="187" t="s">
        <v>4921</v>
      </c>
      <c r="B5191" s="187" t="s">
        <v>4922</v>
      </c>
      <c r="C5191" s="186" t="s">
        <v>641</v>
      </c>
      <c r="D5191" s="189">
        <v>1.21</v>
      </c>
      <c r="E5191" s="189">
        <v>0.77</v>
      </c>
      <c r="F5191" s="189">
        <v>0.44</v>
      </c>
      <c r="G5191" s="188" t="s">
        <v>4923</v>
      </c>
      <c r="H5191" s="188"/>
      <c r="I5191" s="187" t="s">
        <v>4924</v>
      </c>
      <c r="J5191" s="191"/>
      <c r="K5191" s="191"/>
      <c r="L5191" s="191"/>
      <c r="M5191" s="191"/>
    </row>
    <row r="5192" spans="1:13" ht="89.25" x14ac:dyDescent="0.2">
      <c r="A5192" s="187" t="s">
        <v>4925</v>
      </c>
      <c r="B5192" s="187" t="s">
        <v>4926</v>
      </c>
      <c r="C5192" s="186" t="s">
        <v>641</v>
      </c>
      <c r="D5192" s="189">
        <v>1.58</v>
      </c>
      <c r="E5192" s="189">
        <v>1.03</v>
      </c>
      <c r="F5192" s="189">
        <v>0.55000000000000004</v>
      </c>
      <c r="G5192" s="188" t="s">
        <v>4927</v>
      </c>
      <c r="H5192" s="188"/>
      <c r="I5192" s="187" t="s">
        <v>4928</v>
      </c>
      <c r="J5192" s="191"/>
      <c r="K5192" s="191"/>
      <c r="L5192" s="191"/>
      <c r="M5192" s="191"/>
    </row>
    <row r="5193" spans="1:13" ht="89.25" x14ac:dyDescent="0.2">
      <c r="A5193" s="187" t="s">
        <v>4929</v>
      </c>
      <c r="B5193" s="187" t="s">
        <v>4930</v>
      </c>
      <c r="C5193" s="186" t="s">
        <v>641</v>
      </c>
      <c r="D5193" s="189">
        <v>1.97</v>
      </c>
      <c r="E5193" s="189">
        <v>1.42</v>
      </c>
      <c r="F5193" s="189">
        <v>0.55000000000000004</v>
      </c>
      <c r="G5193" s="188" t="s">
        <v>4931</v>
      </c>
      <c r="H5193" s="188"/>
      <c r="I5193" s="187" t="s">
        <v>4932</v>
      </c>
      <c r="J5193" s="191"/>
      <c r="K5193" s="191"/>
      <c r="L5193" s="191"/>
      <c r="M5193" s="191"/>
    </row>
    <row r="5194" spans="1:13" ht="89.25" x14ac:dyDescent="0.2">
      <c r="A5194" s="187" t="s">
        <v>4933</v>
      </c>
      <c r="B5194" s="187" t="s">
        <v>4934</v>
      </c>
      <c r="C5194" s="186" t="s">
        <v>641</v>
      </c>
      <c r="D5194" s="189">
        <v>2.5</v>
      </c>
      <c r="E5194" s="189">
        <v>1.8</v>
      </c>
      <c r="F5194" s="189">
        <v>0.7</v>
      </c>
      <c r="G5194" s="188" t="s">
        <v>4935</v>
      </c>
      <c r="H5194" s="188"/>
      <c r="I5194" s="187" t="s">
        <v>4936</v>
      </c>
      <c r="J5194" s="191"/>
      <c r="K5194" s="191"/>
      <c r="L5194" s="191"/>
      <c r="M5194" s="191"/>
    </row>
    <row r="5195" spans="1:13" ht="89.25" x14ac:dyDescent="0.2">
      <c r="A5195" s="187" t="s">
        <v>4937</v>
      </c>
      <c r="B5195" s="187" t="s">
        <v>4938</v>
      </c>
      <c r="C5195" s="186" t="s">
        <v>641</v>
      </c>
      <c r="D5195" s="189">
        <v>3.44</v>
      </c>
      <c r="E5195" s="189">
        <v>2.74</v>
      </c>
      <c r="F5195" s="189">
        <v>0.7</v>
      </c>
      <c r="G5195" s="188" t="s">
        <v>4939</v>
      </c>
      <c r="H5195" s="188"/>
      <c r="I5195" s="187" t="s">
        <v>4940</v>
      </c>
      <c r="J5195" s="191"/>
      <c r="K5195" s="191"/>
      <c r="L5195" s="191"/>
      <c r="M5195" s="191"/>
    </row>
    <row r="5196" spans="1:13" ht="89.25" x14ac:dyDescent="0.2">
      <c r="A5196" s="187" t="s">
        <v>4941</v>
      </c>
      <c r="B5196" s="187" t="s">
        <v>4942</v>
      </c>
      <c r="C5196" s="186" t="s">
        <v>641</v>
      </c>
      <c r="D5196" s="189">
        <v>6.48</v>
      </c>
      <c r="E5196" s="189">
        <v>5.63</v>
      </c>
      <c r="F5196" s="189">
        <v>0.85</v>
      </c>
      <c r="G5196" s="188" t="s">
        <v>4943</v>
      </c>
      <c r="H5196" s="188"/>
      <c r="I5196" s="187" t="s">
        <v>4944</v>
      </c>
      <c r="J5196" s="191"/>
      <c r="K5196" s="191"/>
      <c r="L5196" s="191"/>
      <c r="M5196" s="191"/>
    </row>
    <row r="5197" spans="1:13" ht="25.5" x14ac:dyDescent="0.2">
      <c r="A5197" s="187" t="s">
        <v>4945</v>
      </c>
      <c r="B5197" s="187" t="s">
        <v>4946</v>
      </c>
      <c r="C5197" s="186" t="s">
        <v>212</v>
      </c>
      <c r="D5197" s="189">
        <v>32.08</v>
      </c>
      <c r="E5197" s="189">
        <v>25.22</v>
      </c>
      <c r="F5197" s="189">
        <v>6.86</v>
      </c>
      <c r="G5197" s="188" t="s">
        <v>4947</v>
      </c>
      <c r="H5197" s="188"/>
      <c r="I5197" s="187" t="s">
        <v>4948</v>
      </c>
      <c r="J5197" s="191"/>
      <c r="K5197" s="191"/>
      <c r="L5197" s="191"/>
      <c r="M5197" s="191"/>
    </row>
    <row r="5198" spans="1:13" ht="38.25" x14ac:dyDescent="0.2">
      <c r="A5198" s="187" t="s">
        <v>4949</v>
      </c>
      <c r="B5198" s="187" t="s">
        <v>4950</v>
      </c>
      <c r="C5198" s="186" t="s">
        <v>641</v>
      </c>
      <c r="D5198" s="189">
        <v>1.5</v>
      </c>
      <c r="E5198" s="189">
        <v>0</v>
      </c>
      <c r="F5198" s="189">
        <v>1.5</v>
      </c>
      <c r="G5198" s="188" t="s">
        <v>4951</v>
      </c>
      <c r="H5198" s="188"/>
      <c r="I5198" s="187" t="s">
        <v>4952</v>
      </c>
      <c r="J5198" s="191"/>
      <c r="K5198" s="191"/>
      <c r="L5198" s="191"/>
      <c r="M5198" s="191"/>
    </row>
    <row r="5199" spans="1:13" ht="38.25" x14ac:dyDescent="0.2">
      <c r="A5199" s="187" t="s">
        <v>4953</v>
      </c>
      <c r="B5199" s="187" t="s">
        <v>4954</v>
      </c>
      <c r="C5199" s="186" t="s">
        <v>641</v>
      </c>
      <c r="D5199" s="189">
        <v>5.71</v>
      </c>
      <c r="E5199" s="189">
        <v>0</v>
      </c>
      <c r="F5199" s="189">
        <v>5.71</v>
      </c>
      <c r="G5199" s="188" t="s">
        <v>4955</v>
      </c>
      <c r="H5199" s="188"/>
      <c r="I5199" s="187" t="s">
        <v>4956</v>
      </c>
      <c r="J5199" s="191"/>
      <c r="K5199" s="191"/>
      <c r="L5199" s="191"/>
      <c r="M5199" s="191"/>
    </row>
    <row r="5200" spans="1:13" x14ac:dyDescent="0.2">
      <c r="A5200" s="194" t="s">
        <v>4957</v>
      </c>
      <c r="B5200" s="194" t="s">
        <v>4958</v>
      </c>
      <c r="C5200" s="194"/>
      <c r="D5200" s="193"/>
      <c r="E5200" s="193"/>
      <c r="F5200" s="189"/>
      <c r="G5200" s="192"/>
      <c r="H5200" s="192"/>
      <c r="I5200" s="194" t="s">
        <v>4959</v>
      </c>
      <c r="J5200" s="191"/>
      <c r="K5200" s="191"/>
      <c r="L5200" s="191"/>
      <c r="M5200" s="191"/>
    </row>
    <row r="5201" spans="1:13" ht="25.5" x14ac:dyDescent="0.2">
      <c r="A5201" s="187" t="s">
        <v>4960</v>
      </c>
      <c r="B5201" s="187" t="s">
        <v>4961</v>
      </c>
      <c r="C5201" s="186" t="s">
        <v>641</v>
      </c>
      <c r="D5201" s="189">
        <v>25.72</v>
      </c>
      <c r="E5201" s="189">
        <v>10.91</v>
      </c>
      <c r="F5201" s="189">
        <v>14.81</v>
      </c>
      <c r="G5201" s="188" t="s">
        <v>4962</v>
      </c>
      <c r="H5201" s="188"/>
      <c r="I5201" s="187" t="s">
        <v>4963</v>
      </c>
      <c r="J5201" s="191"/>
      <c r="K5201" s="191"/>
      <c r="L5201" s="191"/>
      <c r="M5201" s="191"/>
    </row>
    <row r="5202" spans="1:13" ht="25.5" x14ac:dyDescent="0.2">
      <c r="A5202" s="187" t="s">
        <v>4964</v>
      </c>
      <c r="B5202" s="187" t="s">
        <v>4965</v>
      </c>
      <c r="C5202" s="186" t="s">
        <v>641</v>
      </c>
      <c r="D5202" s="189">
        <v>30.36</v>
      </c>
      <c r="E5202" s="189">
        <v>12.17</v>
      </c>
      <c r="F5202" s="189">
        <v>18.190000000000001</v>
      </c>
      <c r="G5202" s="188" t="s">
        <v>4966</v>
      </c>
      <c r="H5202" s="188"/>
      <c r="I5202" s="187" t="s">
        <v>4967</v>
      </c>
      <c r="J5202" s="191"/>
      <c r="K5202" s="191"/>
      <c r="L5202" s="191"/>
      <c r="M5202" s="191"/>
    </row>
    <row r="5203" spans="1:13" ht="25.5" x14ac:dyDescent="0.2">
      <c r="A5203" s="187" t="s">
        <v>4968</v>
      </c>
      <c r="B5203" s="187" t="s">
        <v>4969</v>
      </c>
      <c r="C5203" s="186" t="s">
        <v>641</v>
      </c>
      <c r="D5203" s="189">
        <v>33.92</v>
      </c>
      <c r="E5203" s="189">
        <v>13.58</v>
      </c>
      <c r="F5203" s="189">
        <v>20.34</v>
      </c>
      <c r="G5203" s="188" t="s">
        <v>4970</v>
      </c>
      <c r="H5203" s="188"/>
      <c r="I5203" s="187" t="s">
        <v>4971</v>
      </c>
      <c r="J5203" s="191"/>
      <c r="K5203" s="191"/>
      <c r="L5203" s="191"/>
      <c r="M5203" s="191"/>
    </row>
    <row r="5204" spans="1:13" ht="38.25" x14ac:dyDescent="0.2">
      <c r="A5204" s="187" t="s">
        <v>4972</v>
      </c>
      <c r="B5204" s="187" t="s">
        <v>4973</v>
      </c>
      <c r="C5204" s="186" t="s">
        <v>641</v>
      </c>
      <c r="D5204" s="189">
        <v>34.89</v>
      </c>
      <c r="E5204" s="189">
        <v>15.13</v>
      </c>
      <c r="F5204" s="189">
        <v>19.760000000000002</v>
      </c>
      <c r="G5204" s="188" t="s">
        <v>4974</v>
      </c>
      <c r="H5204" s="188"/>
      <c r="I5204" s="187" t="s">
        <v>4975</v>
      </c>
      <c r="J5204" s="191"/>
      <c r="K5204" s="191"/>
      <c r="L5204" s="191"/>
      <c r="M5204" s="191"/>
    </row>
    <row r="5205" spans="1:13" ht="38.25" x14ac:dyDescent="0.2">
      <c r="A5205" s="187" t="s">
        <v>4976</v>
      </c>
      <c r="B5205" s="187" t="s">
        <v>4977</v>
      </c>
      <c r="C5205" s="186" t="s">
        <v>641</v>
      </c>
      <c r="D5205" s="189">
        <v>41.75</v>
      </c>
      <c r="E5205" s="189">
        <v>19.3</v>
      </c>
      <c r="F5205" s="189">
        <v>22.45</v>
      </c>
      <c r="G5205" s="188" t="s">
        <v>4978</v>
      </c>
      <c r="H5205" s="188"/>
      <c r="I5205" s="187" t="s">
        <v>4979</v>
      </c>
      <c r="J5205" s="191"/>
      <c r="K5205" s="191"/>
      <c r="L5205" s="191"/>
      <c r="M5205" s="191"/>
    </row>
    <row r="5206" spans="1:13" ht="38.25" x14ac:dyDescent="0.2">
      <c r="A5206" s="187" t="s">
        <v>4980</v>
      </c>
      <c r="B5206" s="187" t="s">
        <v>4981</v>
      </c>
      <c r="C5206" s="186" t="s">
        <v>641</v>
      </c>
      <c r="D5206" s="189">
        <v>46.83</v>
      </c>
      <c r="E5206" s="189">
        <v>22.13</v>
      </c>
      <c r="F5206" s="189">
        <v>24.7</v>
      </c>
      <c r="G5206" s="188" t="s">
        <v>4982</v>
      </c>
      <c r="H5206" s="188"/>
      <c r="I5206" s="187" t="s">
        <v>4983</v>
      </c>
      <c r="J5206" s="191"/>
      <c r="K5206" s="191"/>
      <c r="L5206" s="191"/>
      <c r="M5206" s="191"/>
    </row>
    <row r="5207" spans="1:13" ht="38.25" x14ac:dyDescent="0.2">
      <c r="A5207" s="187" t="s">
        <v>4984</v>
      </c>
      <c r="B5207" s="187" t="s">
        <v>4985</v>
      </c>
      <c r="C5207" s="186" t="s">
        <v>641</v>
      </c>
      <c r="D5207" s="189">
        <v>50.51</v>
      </c>
      <c r="E5207" s="189">
        <v>24.79</v>
      </c>
      <c r="F5207" s="189">
        <v>25.72</v>
      </c>
      <c r="G5207" s="188" t="s">
        <v>4986</v>
      </c>
      <c r="H5207" s="188"/>
      <c r="I5207" s="187" t="s">
        <v>4987</v>
      </c>
      <c r="J5207" s="191"/>
      <c r="K5207" s="191"/>
      <c r="L5207" s="191"/>
      <c r="M5207" s="191"/>
    </row>
    <row r="5208" spans="1:13" ht="38.25" x14ac:dyDescent="0.2">
      <c r="A5208" s="187" t="s">
        <v>4988</v>
      </c>
      <c r="B5208" s="187" t="s">
        <v>4989</v>
      </c>
      <c r="C5208" s="186" t="s">
        <v>641</v>
      </c>
      <c r="D5208" s="189">
        <v>24.65</v>
      </c>
      <c r="E5208" s="189">
        <v>9.6199999999999992</v>
      </c>
      <c r="F5208" s="189">
        <v>15.03</v>
      </c>
      <c r="G5208" s="188" t="s">
        <v>4990</v>
      </c>
      <c r="H5208" s="188"/>
      <c r="I5208" s="187" t="s">
        <v>4991</v>
      </c>
      <c r="J5208" s="191"/>
      <c r="K5208" s="191"/>
      <c r="L5208" s="191"/>
      <c r="M5208" s="191"/>
    </row>
    <row r="5209" spans="1:13" ht="38.25" x14ac:dyDescent="0.2">
      <c r="A5209" s="187" t="s">
        <v>4992</v>
      </c>
      <c r="B5209" s="187" t="s">
        <v>4993</v>
      </c>
      <c r="C5209" s="186" t="s">
        <v>641</v>
      </c>
      <c r="D5209" s="189">
        <v>44</v>
      </c>
      <c r="E5209" s="189">
        <v>22</v>
      </c>
      <c r="F5209" s="189">
        <v>22</v>
      </c>
      <c r="G5209" s="188" t="s">
        <v>4990</v>
      </c>
      <c r="H5209" s="188"/>
      <c r="I5209" s="187" t="s">
        <v>4994</v>
      </c>
      <c r="J5209" s="191"/>
      <c r="K5209" s="191"/>
      <c r="L5209" s="191"/>
      <c r="M5209" s="191"/>
    </row>
    <row r="5210" spans="1:13" ht="25.5" x14ac:dyDescent="0.2">
      <c r="A5210" s="187" t="s">
        <v>4995</v>
      </c>
      <c r="B5210" s="187" t="s">
        <v>4996</v>
      </c>
      <c r="C5210" s="186" t="s">
        <v>641</v>
      </c>
      <c r="D5210" s="189">
        <v>7.21</v>
      </c>
      <c r="E5210" s="189">
        <v>0</v>
      </c>
      <c r="F5210" s="189">
        <v>7.21</v>
      </c>
      <c r="G5210" s="188" t="s">
        <v>4997</v>
      </c>
      <c r="H5210" s="188"/>
      <c r="I5210" s="187" t="s">
        <v>4998</v>
      </c>
      <c r="J5210" s="191"/>
      <c r="K5210" s="191"/>
      <c r="L5210" s="191"/>
      <c r="M5210" s="191"/>
    </row>
    <row r="5211" spans="1:13" ht="25.5" x14ac:dyDescent="0.2">
      <c r="A5211" s="194" t="s">
        <v>4999</v>
      </c>
      <c r="B5211" s="194" t="s">
        <v>5000</v>
      </c>
      <c r="C5211" s="194"/>
      <c r="D5211" s="193"/>
      <c r="E5211" s="193"/>
      <c r="F5211" s="189"/>
      <c r="G5211" s="192"/>
      <c r="H5211" s="192"/>
      <c r="I5211" s="194" t="s">
        <v>5001</v>
      </c>
      <c r="J5211" s="191"/>
      <c r="K5211" s="191"/>
      <c r="L5211" s="191"/>
      <c r="M5211" s="191"/>
    </row>
    <row r="5212" spans="1:13" ht="25.5" x14ac:dyDescent="0.2">
      <c r="A5212" s="187" t="s">
        <v>5002</v>
      </c>
      <c r="B5212" s="187" t="s">
        <v>5003</v>
      </c>
      <c r="C5212" s="186" t="s">
        <v>641</v>
      </c>
      <c r="D5212" s="189">
        <v>0.6</v>
      </c>
      <c r="E5212" s="189">
        <v>0</v>
      </c>
      <c r="F5212" s="189">
        <v>0.6</v>
      </c>
      <c r="G5212" s="188" t="s">
        <v>5004</v>
      </c>
      <c r="H5212" s="188"/>
      <c r="I5212" s="187" t="s">
        <v>5005</v>
      </c>
      <c r="J5212" s="191"/>
      <c r="K5212" s="191"/>
      <c r="L5212" s="191"/>
      <c r="M5212" s="191"/>
    </row>
    <row r="5213" spans="1:13" ht="25.5" x14ac:dyDescent="0.2">
      <c r="A5213" s="187" t="s">
        <v>5006</v>
      </c>
      <c r="B5213" s="187" t="s">
        <v>5007</v>
      </c>
      <c r="C5213" s="186" t="s">
        <v>641</v>
      </c>
      <c r="D5213" s="189">
        <v>1.83</v>
      </c>
      <c r="E5213" s="189">
        <v>1.23</v>
      </c>
      <c r="F5213" s="189">
        <v>0.6</v>
      </c>
      <c r="G5213" s="188" t="s">
        <v>5008</v>
      </c>
      <c r="H5213" s="188"/>
      <c r="I5213" s="187" t="s">
        <v>5009</v>
      </c>
      <c r="J5213" s="191"/>
      <c r="K5213" s="191"/>
      <c r="L5213" s="191"/>
      <c r="M5213" s="191"/>
    </row>
    <row r="5214" spans="1:13" ht="25.5" x14ac:dyDescent="0.2">
      <c r="A5214" s="187" t="s">
        <v>5010</v>
      </c>
      <c r="B5214" s="187" t="s">
        <v>5011</v>
      </c>
      <c r="C5214" s="186" t="s">
        <v>641</v>
      </c>
      <c r="D5214" s="189">
        <v>2.1800000000000002</v>
      </c>
      <c r="E5214" s="189">
        <v>1.58</v>
      </c>
      <c r="F5214" s="189">
        <v>0.6</v>
      </c>
      <c r="G5214" s="188" t="s">
        <v>5008</v>
      </c>
      <c r="H5214" s="188"/>
      <c r="I5214" s="187" t="s">
        <v>5012</v>
      </c>
      <c r="J5214" s="191"/>
      <c r="K5214" s="191"/>
      <c r="L5214" s="191"/>
      <c r="M5214" s="191"/>
    </row>
    <row r="5215" spans="1:13" ht="25.5" x14ac:dyDescent="0.2">
      <c r="A5215" s="187" t="s">
        <v>5013</v>
      </c>
      <c r="B5215" s="187" t="s">
        <v>5014</v>
      </c>
      <c r="C5215" s="186" t="s">
        <v>641</v>
      </c>
      <c r="D5215" s="189">
        <v>2.59</v>
      </c>
      <c r="E5215" s="189">
        <v>1.99</v>
      </c>
      <c r="F5215" s="189">
        <v>0.6</v>
      </c>
      <c r="G5215" s="188" t="s">
        <v>5015</v>
      </c>
      <c r="H5215" s="188"/>
      <c r="I5215" s="187" t="s">
        <v>5016</v>
      </c>
      <c r="J5215" s="191"/>
      <c r="K5215" s="191"/>
      <c r="L5215" s="191"/>
      <c r="M5215" s="191"/>
    </row>
    <row r="5216" spans="1:13" ht="25.5" x14ac:dyDescent="0.2">
      <c r="A5216" s="187" t="s">
        <v>5017</v>
      </c>
      <c r="B5216" s="187" t="s">
        <v>5018</v>
      </c>
      <c r="C5216" s="186" t="s">
        <v>641</v>
      </c>
      <c r="D5216" s="189">
        <v>3.42</v>
      </c>
      <c r="E5216" s="189">
        <v>2.82</v>
      </c>
      <c r="F5216" s="189">
        <v>0.6</v>
      </c>
      <c r="G5216" s="188" t="s">
        <v>5015</v>
      </c>
      <c r="H5216" s="188"/>
      <c r="I5216" s="187" t="s">
        <v>5019</v>
      </c>
      <c r="J5216" s="191"/>
      <c r="K5216" s="191"/>
      <c r="L5216" s="191"/>
      <c r="M5216" s="191"/>
    </row>
    <row r="5217" spans="1:13" ht="25.5" x14ac:dyDescent="0.2">
      <c r="A5217" s="187" t="s">
        <v>5020</v>
      </c>
      <c r="B5217" s="187" t="s">
        <v>5021</v>
      </c>
      <c r="C5217" s="186" t="s">
        <v>641</v>
      </c>
      <c r="D5217" s="189">
        <v>4.3600000000000003</v>
      </c>
      <c r="E5217" s="189">
        <v>3.76</v>
      </c>
      <c r="F5217" s="189">
        <v>0.6</v>
      </c>
      <c r="G5217" s="188" t="s">
        <v>5015</v>
      </c>
      <c r="H5217" s="188"/>
      <c r="I5217" s="187" t="s">
        <v>5022</v>
      </c>
      <c r="J5217" s="191"/>
      <c r="K5217" s="191"/>
      <c r="L5217" s="191"/>
      <c r="M5217" s="191"/>
    </row>
    <row r="5218" spans="1:13" ht="25.5" x14ac:dyDescent="0.2">
      <c r="A5218" s="187" t="s">
        <v>5023</v>
      </c>
      <c r="B5218" s="187" t="s">
        <v>5024</v>
      </c>
      <c r="C5218" s="186" t="s">
        <v>641</v>
      </c>
      <c r="D5218" s="189">
        <v>2.56</v>
      </c>
      <c r="E5218" s="189">
        <v>1.96</v>
      </c>
      <c r="F5218" s="189">
        <v>0.6</v>
      </c>
      <c r="G5218" s="188" t="s">
        <v>5008</v>
      </c>
      <c r="H5218" s="188"/>
      <c r="I5218" s="187" t="s">
        <v>5025</v>
      </c>
      <c r="J5218" s="191"/>
      <c r="K5218" s="191"/>
      <c r="L5218" s="191"/>
      <c r="M5218" s="191"/>
    </row>
    <row r="5219" spans="1:13" ht="25.5" x14ac:dyDescent="0.2">
      <c r="A5219" s="187" t="s">
        <v>5026</v>
      </c>
      <c r="B5219" s="187" t="s">
        <v>5027</v>
      </c>
      <c r="C5219" s="186" t="s">
        <v>641</v>
      </c>
      <c r="D5219" s="189">
        <v>3.8</v>
      </c>
      <c r="E5219" s="189">
        <v>3.2</v>
      </c>
      <c r="F5219" s="189">
        <v>0.6</v>
      </c>
      <c r="G5219" s="188" t="s">
        <v>5008</v>
      </c>
      <c r="H5219" s="188"/>
      <c r="I5219" s="187" t="s">
        <v>5028</v>
      </c>
      <c r="J5219" s="191"/>
      <c r="K5219" s="191"/>
      <c r="L5219" s="191"/>
      <c r="M5219" s="191"/>
    </row>
    <row r="5220" spans="1:13" ht="25.5" x14ac:dyDescent="0.2">
      <c r="A5220" s="187" t="s">
        <v>5029</v>
      </c>
      <c r="B5220" s="187" t="s">
        <v>5030</v>
      </c>
      <c r="C5220" s="186" t="s">
        <v>641</v>
      </c>
      <c r="D5220" s="189">
        <v>3.8</v>
      </c>
      <c r="E5220" s="189">
        <v>3.2</v>
      </c>
      <c r="F5220" s="189">
        <v>0.6</v>
      </c>
      <c r="G5220" s="188" t="s">
        <v>5008</v>
      </c>
      <c r="H5220" s="188"/>
      <c r="I5220" s="187" t="s">
        <v>5031</v>
      </c>
      <c r="J5220" s="191"/>
      <c r="K5220" s="191"/>
      <c r="L5220" s="191"/>
      <c r="M5220" s="191"/>
    </row>
    <row r="5221" spans="1:13" ht="25.5" x14ac:dyDescent="0.2">
      <c r="A5221" s="187" t="s">
        <v>5032</v>
      </c>
      <c r="B5221" s="187" t="s">
        <v>5033</v>
      </c>
      <c r="C5221" s="186" t="s">
        <v>641</v>
      </c>
      <c r="D5221" s="189">
        <v>5.16</v>
      </c>
      <c r="E5221" s="189">
        <v>4.5599999999999996</v>
      </c>
      <c r="F5221" s="189">
        <v>0.6</v>
      </c>
      <c r="G5221" s="188" t="s">
        <v>5008</v>
      </c>
      <c r="H5221" s="188"/>
      <c r="I5221" s="187" t="s">
        <v>5034</v>
      </c>
      <c r="J5221" s="191"/>
      <c r="K5221" s="191"/>
      <c r="L5221" s="191"/>
      <c r="M5221" s="191"/>
    </row>
    <row r="5222" spans="1:13" ht="25.5" x14ac:dyDescent="0.2">
      <c r="A5222" s="187" t="s">
        <v>5035</v>
      </c>
      <c r="B5222" s="187" t="s">
        <v>5036</v>
      </c>
      <c r="C5222" s="186" t="s">
        <v>641</v>
      </c>
      <c r="D5222" s="189">
        <v>2.61</v>
      </c>
      <c r="E5222" s="189">
        <v>2.0099999999999998</v>
      </c>
      <c r="F5222" s="189">
        <v>0.6</v>
      </c>
      <c r="G5222" s="188" t="s">
        <v>5015</v>
      </c>
      <c r="H5222" s="188"/>
      <c r="I5222" s="187" t="s">
        <v>5037</v>
      </c>
      <c r="J5222" s="191"/>
      <c r="K5222" s="191"/>
      <c r="L5222" s="191"/>
      <c r="M5222" s="191"/>
    </row>
    <row r="5223" spans="1:13" ht="25.5" x14ac:dyDescent="0.2">
      <c r="A5223" s="187" t="s">
        <v>5038</v>
      </c>
      <c r="B5223" s="187" t="s">
        <v>5039</v>
      </c>
      <c r="C5223" s="186" t="s">
        <v>641</v>
      </c>
      <c r="D5223" s="189">
        <v>3.22</v>
      </c>
      <c r="E5223" s="189">
        <v>2.62</v>
      </c>
      <c r="F5223" s="189">
        <v>0.6</v>
      </c>
      <c r="G5223" s="188" t="s">
        <v>5015</v>
      </c>
      <c r="H5223" s="188"/>
      <c r="I5223" s="187" t="s">
        <v>5040</v>
      </c>
      <c r="J5223" s="191"/>
      <c r="K5223" s="191"/>
      <c r="L5223" s="191"/>
      <c r="M5223" s="191"/>
    </row>
    <row r="5224" spans="1:13" ht="25.5" x14ac:dyDescent="0.2">
      <c r="A5224" s="187" t="s">
        <v>5041</v>
      </c>
      <c r="B5224" s="187" t="s">
        <v>5042</v>
      </c>
      <c r="C5224" s="186" t="s">
        <v>641</v>
      </c>
      <c r="D5224" s="189">
        <v>4.1900000000000004</v>
      </c>
      <c r="E5224" s="189">
        <v>3.59</v>
      </c>
      <c r="F5224" s="189">
        <v>0.6</v>
      </c>
      <c r="G5224" s="188" t="s">
        <v>5015</v>
      </c>
      <c r="H5224" s="188"/>
      <c r="I5224" s="187" t="s">
        <v>5043</v>
      </c>
      <c r="J5224" s="191"/>
      <c r="K5224" s="191"/>
      <c r="L5224" s="191"/>
      <c r="M5224" s="191"/>
    </row>
    <row r="5225" spans="1:13" ht="25.5" x14ac:dyDescent="0.2">
      <c r="A5225" s="187" t="s">
        <v>5044</v>
      </c>
      <c r="B5225" s="187" t="s">
        <v>5045</v>
      </c>
      <c r="C5225" s="186" t="s">
        <v>641</v>
      </c>
      <c r="D5225" s="189">
        <v>5.09</v>
      </c>
      <c r="E5225" s="189">
        <v>4.49</v>
      </c>
      <c r="F5225" s="189">
        <v>0.6</v>
      </c>
      <c r="G5225" s="188" t="s">
        <v>5015</v>
      </c>
      <c r="H5225" s="188"/>
      <c r="I5225" s="187" t="s">
        <v>5046</v>
      </c>
      <c r="J5225" s="191"/>
      <c r="K5225" s="191"/>
      <c r="L5225" s="191"/>
      <c r="M5225" s="191"/>
    </row>
    <row r="5226" spans="1:13" ht="38.25" x14ac:dyDescent="0.2">
      <c r="A5226" s="187" t="s">
        <v>5047</v>
      </c>
      <c r="B5226" s="187" t="s">
        <v>5048</v>
      </c>
      <c r="C5226" s="186" t="s">
        <v>641</v>
      </c>
      <c r="D5226" s="189">
        <v>4.51</v>
      </c>
      <c r="E5226" s="189">
        <v>3.91</v>
      </c>
      <c r="F5226" s="189">
        <v>0.6</v>
      </c>
      <c r="G5226" s="188" t="s">
        <v>5015</v>
      </c>
      <c r="H5226" s="188"/>
      <c r="I5226" s="187" t="s">
        <v>5049</v>
      </c>
      <c r="J5226" s="191"/>
      <c r="K5226" s="191"/>
      <c r="L5226" s="191"/>
      <c r="M5226" s="191"/>
    </row>
    <row r="5227" spans="1:13" ht="25.5" x14ac:dyDescent="0.2">
      <c r="A5227" s="187" t="s">
        <v>5050</v>
      </c>
      <c r="B5227" s="187" t="s">
        <v>5051</v>
      </c>
      <c r="C5227" s="186" t="s">
        <v>641</v>
      </c>
      <c r="D5227" s="189">
        <v>5.89</v>
      </c>
      <c r="E5227" s="189">
        <v>5.29</v>
      </c>
      <c r="F5227" s="189">
        <v>0.6</v>
      </c>
      <c r="G5227" s="188" t="s">
        <v>5015</v>
      </c>
      <c r="H5227" s="188"/>
      <c r="I5227" s="187" t="s">
        <v>5052</v>
      </c>
      <c r="J5227" s="191"/>
      <c r="K5227" s="191"/>
      <c r="L5227" s="191"/>
      <c r="M5227" s="191"/>
    </row>
    <row r="5228" spans="1:13" ht="25.5" x14ac:dyDescent="0.2">
      <c r="A5228" s="187" t="s">
        <v>5053</v>
      </c>
      <c r="B5228" s="187" t="s">
        <v>5054</v>
      </c>
      <c r="C5228" s="186" t="s">
        <v>641</v>
      </c>
      <c r="D5228" s="189">
        <v>5.6</v>
      </c>
      <c r="E5228" s="189">
        <v>5</v>
      </c>
      <c r="F5228" s="189">
        <v>0.6</v>
      </c>
      <c r="G5228" s="188" t="s">
        <v>5015</v>
      </c>
      <c r="H5228" s="188"/>
      <c r="I5228" s="187" t="s">
        <v>5055</v>
      </c>
      <c r="J5228" s="191"/>
      <c r="K5228" s="191"/>
      <c r="L5228" s="191"/>
      <c r="M5228" s="191"/>
    </row>
    <row r="5229" spans="1:13" ht="38.25" x14ac:dyDescent="0.2">
      <c r="A5229" s="187" t="s">
        <v>5056</v>
      </c>
      <c r="B5229" s="187" t="s">
        <v>5057</v>
      </c>
      <c r="C5229" s="186" t="s">
        <v>641</v>
      </c>
      <c r="D5229" s="189">
        <v>5.75</v>
      </c>
      <c r="E5229" s="189">
        <v>5.15</v>
      </c>
      <c r="F5229" s="189">
        <v>0.6</v>
      </c>
      <c r="G5229" s="188" t="s">
        <v>5015</v>
      </c>
      <c r="H5229" s="188"/>
      <c r="I5229" s="187" t="s">
        <v>5058</v>
      </c>
      <c r="J5229" s="191"/>
      <c r="K5229" s="191"/>
      <c r="L5229" s="191"/>
      <c r="M5229" s="191"/>
    </row>
    <row r="5230" spans="1:13" ht="25.5" x14ac:dyDescent="0.2">
      <c r="A5230" s="187" t="s">
        <v>5059</v>
      </c>
      <c r="B5230" s="187" t="s">
        <v>5060</v>
      </c>
      <c r="C5230" s="186" t="s">
        <v>641</v>
      </c>
      <c r="D5230" s="189">
        <v>5.66</v>
      </c>
      <c r="E5230" s="189">
        <v>5.0599999999999996</v>
      </c>
      <c r="F5230" s="189">
        <v>0.6</v>
      </c>
      <c r="G5230" s="188" t="s">
        <v>5015</v>
      </c>
      <c r="H5230" s="188"/>
      <c r="I5230" s="187" t="s">
        <v>5061</v>
      </c>
      <c r="J5230" s="191"/>
      <c r="K5230" s="191"/>
      <c r="L5230" s="191"/>
      <c r="M5230" s="191"/>
    </row>
    <row r="5231" spans="1:13" ht="38.25" x14ac:dyDescent="0.2">
      <c r="A5231" s="187" t="s">
        <v>5062</v>
      </c>
      <c r="B5231" s="187" t="s">
        <v>5063</v>
      </c>
      <c r="C5231" s="186" t="s">
        <v>641</v>
      </c>
      <c r="D5231" s="189">
        <v>8.9700000000000006</v>
      </c>
      <c r="E5231" s="189">
        <v>8.3699999999999992</v>
      </c>
      <c r="F5231" s="189">
        <v>0.6</v>
      </c>
      <c r="G5231" s="188" t="s">
        <v>5015</v>
      </c>
      <c r="H5231" s="188"/>
      <c r="I5231" s="187" t="s">
        <v>5064</v>
      </c>
      <c r="J5231" s="191"/>
      <c r="K5231" s="191"/>
      <c r="L5231" s="191"/>
      <c r="M5231" s="191"/>
    </row>
    <row r="5232" spans="1:13" ht="25.5" x14ac:dyDescent="0.2">
      <c r="A5232" s="187" t="s">
        <v>5065</v>
      </c>
      <c r="B5232" s="187" t="s">
        <v>5066</v>
      </c>
      <c r="C5232" s="186" t="s">
        <v>641</v>
      </c>
      <c r="D5232" s="189">
        <v>7.91</v>
      </c>
      <c r="E5232" s="189">
        <v>7.31</v>
      </c>
      <c r="F5232" s="189">
        <v>0.6</v>
      </c>
      <c r="G5232" s="188" t="s">
        <v>5015</v>
      </c>
      <c r="H5232" s="188"/>
      <c r="I5232" s="187" t="s">
        <v>5067</v>
      </c>
      <c r="J5232" s="191"/>
      <c r="K5232" s="191"/>
      <c r="L5232" s="191"/>
      <c r="M5232" s="191"/>
    </row>
    <row r="5233" spans="1:13" ht="38.25" x14ac:dyDescent="0.2">
      <c r="A5233" s="187" t="s">
        <v>5068</v>
      </c>
      <c r="B5233" s="187" t="s">
        <v>5069</v>
      </c>
      <c r="C5233" s="186" t="s">
        <v>641</v>
      </c>
      <c r="D5233" s="189">
        <v>12.88</v>
      </c>
      <c r="E5233" s="189">
        <v>12.28</v>
      </c>
      <c r="F5233" s="189">
        <v>0.6</v>
      </c>
      <c r="G5233" s="188" t="s">
        <v>5015</v>
      </c>
      <c r="H5233" s="188"/>
      <c r="I5233" s="187" t="s">
        <v>5070</v>
      </c>
      <c r="J5233" s="191"/>
      <c r="K5233" s="191"/>
      <c r="L5233" s="191"/>
      <c r="M5233" s="191"/>
    </row>
    <row r="5234" spans="1:13" ht="38.25" x14ac:dyDescent="0.2">
      <c r="A5234" s="187" t="s">
        <v>5071</v>
      </c>
      <c r="B5234" s="187" t="s">
        <v>5072</v>
      </c>
      <c r="C5234" s="186" t="s">
        <v>641</v>
      </c>
      <c r="D5234" s="189">
        <v>2.92</v>
      </c>
      <c r="E5234" s="189">
        <v>2.3199999999999998</v>
      </c>
      <c r="F5234" s="189">
        <v>0.6</v>
      </c>
      <c r="G5234" s="188" t="s">
        <v>5008</v>
      </c>
      <c r="H5234" s="188"/>
      <c r="I5234" s="187" t="s">
        <v>5073</v>
      </c>
      <c r="J5234" s="191"/>
      <c r="K5234" s="191"/>
      <c r="L5234" s="191"/>
      <c r="M5234" s="191"/>
    </row>
    <row r="5235" spans="1:13" ht="38.25" x14ac:dyDescent="0.2">
      <c r="A5235" s="187" t="s">
        <v>5074</v>
      </c>
      <c r="B5235" s="187" t="s">
        <v>5075</v>
      </c>
      <c r="C5235" s="186" t="s">
        <v>641</v>
      </c>
      <c r="D5235" s="189">
        <v>3.51</v>
      </c>
      <c r="E5235" s="189">
        <v>2.91</v>
      </c>
      <c r="F5235" s="189">
        <v>0.6</v>
      </c>
      <c r="G5235" s="188" t="s">
        <v>5008</v>
      </c>
      <c r="H5235" s="188"/>
      <c r="I5235" s="187" t="s">
        <v>5076</v>
      </c>
      <c r="J5235" s="191"/>
      <c r="K5235" s="191"/>
      <c r="L5235" s="191"/>
      <c r="M5235" s="191"/>
    </row>
    <row r="5236" spans="1:13" ht="38.25" x14ac:dyDescent="0.2">
      <c r="A5236" s="187" t="s">
        <v>5077</v>
      </c>
      <c r="B5236" s="187" t="s">
        <v>5078</v>
      </c>
      <c r="C5236" s="186" t="s">
        <v>641</v>
      </c>
      <c r="D5236" s="189">
        <v>4.21</v>
      </c>
      <c r="E5236" s="189">
        <v>3.61</v>
      </c>
      <c r="F5236" s="189">
        <v>0.6</v>
      </c>
      <c r="G5236" s="188" t="s">
        <v>5008</v>
      </c>
      <c r="H5236" s="188"/>
      <c r="I5236" s="187" t="s">
        <v>5079</v>
      </c>
      <c r="J5236" s="191"/>
      <c r="K5236" s="191"/>
      <c r="L5236" s="191"/>
      <c r="M5236" s="191"/>
    </row>
    <row r="5237" spans="1:13" ht="38.25" x14ac:dyDescent="0.2">
      <c r="A5237" s="187" t="s">
        <v>5080</v>
      </c>
      <c r="B5237" s="187" t="s">
        <v>5081</v>
      </c>
      <c r="C5237" s="186" t="s">
        <v>641</v>
      </c>
      <c r="D5237" s="189">
        <v>4.8499999999999996</v>
      </c>
      <c r="E5237" s="189">
        <v>4.25</v>
      </c>
      <c r="F5237" s="189">
        <v>0.6</v>
      </c>
      <c r="G5237" s="188" t="s">
        <v>5008</v>
      </c>
      <c r="H5237" s="188"/>
      <c r="I5237" s="187" t="s">
        <v>5082</v>
      </c>
      <c r="J5237" s="191"/>
      <c r="K5237" s="191"/>
      <c r="L5237" s="191"/>
      <c r="M5237" s="191"/>
    </row>
    <row r="5238" spans="1:13" ht="38.25" x14ac:dyDescent="0.2">
      <c r="A5238" s="187" t="s">
        <v>5083</v>
      </c>
      <c r="B5238" s="187" t="s">
        <v>5084</v>
      </c>
      <c r="C5238" s="186" t="s">
        <v>641</v>
      </c>
      <c r="D5238" s="189">
        <v>6.28</v>
      </c>
      <c r="E5238" s="189">
        <v>5.68</v>
      </c>
      <c r="F5238" s="189">
        <v>0.6</v>
      </c>
      <c r="G5238" s="188" t="s">
        <v>5008</v>
      </c>
      <c r="H5238" s="188"/>
      <c r="I5238" s="187" t="s">
        <v>5085</v>
      </c>
      <c r="J5238" s="191"/>
      <c r="K5238" s="191"/>
      <c r="L5238" s="191"/>
      <c r="M5238" s="191"/>
    </row>
    <row r="5239" spans="1:13" ht="38.25" x14ac:dyDescent="0.2">
      <c r="A5239" s="187" t="s">
        <v>5086</v>
      </c>
      <c r="B5239" s="187" t="s">
        <v>5087</v>
      </c>
      <c r="C5239" s="186" t="s">
        <v>641</v>
      </c>
      <c r="D5239" s="189">
        <v>3.63</v>
      </c>
      <c r="E5239" s="189">
        <v>3.03</v>
      </c>
      <c r="F5239" s="189">
        <v>0.6</v>
      </c>
      <c r="G5239" s="188" t="s">
        <v>5008</v>
      </c>
      <c r="H5239" s="188"/>
      <c r="I5239" s="187" t="s">
        <v>5088</v>
      </c>
      <c r="J5239" s="191"/>
      <c r="K5239" s="191"/>
      <c r="L5239" s="191"/>
      <c r="M5239" s="191"/>
    </row>
    <row r="5240" spans="1:13" ht="38.25" x14ac:dyDescent="0.2">
      <c r="A5240" s="187" t="s">
        <v>5089</v>
      </c>
      <c r="B5240" s="187" t="s">
        <v>5090</v>
      </c>
      <c r="C5240" s="186" t="s">
        <v>641</v>
      </c>
      <c r="D5240" s="189">
        <v>4.3499999999999996</v>
      </c>
      <c r="E5240" s="189">
        <v>3.75</v>
      </c>
      <c r="F5240" s="189">
        <v>0.6</v>
      </c>
      <c r="G5240" s="188" t="s">
        <v>5008</v>
      </c>
      <c r="H5240" s="188"/>
      <c r="I5240" s="187" t="s">
        <v>5091</v>
      </c>
      <c r="J5240" s="191"/>
      <c r="K5240" s="191"/>
      <c r="L5240" s="191"/>
      <c r="M5240" s="191"/>
    </row>
    <row r="5241" spans="1:13" ht="38.25" x14ac:dyDescent="0.2">
      <c r="A5241" s="187" t="s">
        <v>5092</v>
      </c>
      <c r="B5241" s="187" t="s">
        <v>5093</v>
      </c>
      <c r="C5241" s="186" t="s">
        <v>641</v>
      </c>
      <c r="D5241" s="189">
        <v>5.27</v>
      </c>
      <c r="E5241" s="189">
        <v>4.67</v>
      </c>
      <c r="F5241" s="189">
        <v>0.6</v>
      </c>
      <c r="G5241" s="188" t="s">
        <v>5008</v>
      </c>
      <c r="H5241" s="188"/>
      <c r="I5241" s="187" t="s">
        <v>5094</v>
      </c>
      <c r="J5241" s="191"/>
      <c r="K5241" s="191"/>
      <c r="L5241" s="191"/>
      <c r="M5241" s="191"/>
    </row>
    <row r="5242" spans="1:13" ht="38.25" x14ac:dyDescent="0.2">
      <c r="A5242" s="187" t="s">
        <v>5095</v>
      </c>
      <c r="B5242" s="187" t="s">
        <v>5096</v>
      </c>
      <c r="C5242" s="186" t="s">
        <v>641</v>
      </c>
      <c r="D5242" s="189">
        <v>6.81</v>
      </c>
      <c r="E5242" s="189">
        <v>6.21</v>
      </c>
      <c r="F5242" s="189">
        <v>0.6</v>
      </c>
      <c r="G5242" s="188" t="s">
        <v>5008</v>
      </c>
      <c r="H5242" s="188"/>
      <c r="I5242" s="187" t="s">
        <v>5097</v>
      </c>
      <c r="J5242" s="191"/>
      <c r="K5242" s="191"/>
      <c r="L5242" s="191"/>
      <c r="M5242" s="191"/>
    </row>
    <row r="5243" spans="1:13" ht="38.25" x14ac:dyDescent="0.2">
      <c r="A5243" s="187" t="s">
        <v>5098</v>
      </c>
      <c r="B5243" s="187" t="s">
        <v>5099</v>
      </c>
      <c r="C5243" s="186" t="s">
        <v>641</v>
      </c>
      <c r="D5243" s="189">
        <v>3.91</v>
      </c>
      <c r="E5243" s="189">
        <v>3.31</v>
      </c>
      <c r="F5243" s="189">
        <v>0.6</v>
      </c>
      <c r="G5243" s="188" t="s">
        <v>5008</v>
      </c>
      <c r="H5243" s="188"/>
      <c r="I5243" s="187" t="s">
        <v>5100</v>
      </c>
      <c r="J5243" s="191"/>
      <c r="K5243" s="191"/>
      <c r="L5243" s="191"/>
      <c r="M5243" s="191"/>
    </row>
    <row r="5244" spans="1:13" ht="38.25" x14ac:dyDescent="0.2">
      <c r="A5244" s="187" t="s">
        <v>5101</v>
      </c>
      <c r="B5244" s="187" t="s">
        <v>5102</v>
      </c>
      <c r="C5244" s="186" t="s">
        <v>641</v>
      </c>
      <c r="D5244" s="189">
        <v>4.5999999999999996</v>
      </c>
      <c r="E5244" s="189">
        <v>4</v>
      </c>
      <c r="F5244" s="189">
        <v>0.6</v>
      </c>
      <c r="G5244" s="188" t="s">
        <v>5008</v>
      </c>
      <c r="H5244" s="188"/>
      <c r="I5244" s="187" t="s">
        <v>5103</v>
      </c>
      <c r="J5244" s="191"/>
      <c r="K5244" s="191"/>
      <c r="L5244" s="191"/>
      <c r="M5244" s="191"/>
    </row>
    <row r="5245" spans="1:13" ht="38.25" x14ac:dyDescent="0.2">
      <c r="A5245" s="187" t="s">
        <v>5104</v>
      </c>
      <c r="B5245" s="187" t="s">
        <v>5105</v>
      </c>
      <c r="C5245" s="186" t="s">
        <v>641</v>
      </c>
      <c r="D5245" s="189">
        <v>5.76</v>
      </c>
      <c r="E5245" s="189">
        <v>5.16</v>
      </c>
      <c r="F5245" s="189">
        <v>0.6</v>
      </c>
      <c r="G5245" s="188" t="s">
        <v>5008</v>
      </c>
      <c r="H5245" s="188"/>
      <c r="I5245" s="187" t="s">
        <v>5106</v>
      </c>
      <c r="J5245" s="191"/>
      <c r="K5245" s="191"/>
      <c r="L5245" s="191"/>
      <c r="M5245" s="191"/>
    </row>
    <row r="5246" spans="1:13" ht="38.25" x14ac:dyDescent="0.2">
      <c r="A5246" s="187" t="s">
        <v>5107</v>
      </c>
      <c r="B5246" s="187" t="s">
        <v>5108</v>
      </c>
      <c r="C5246" s="186" t="s">
        <v>641</v>
      </c>
      <c r="D5246" s="189">
        <v>7</v>
      </c>
      <c r="E5246" s="189">
        <v>6.4</v>
      </c>
      <c r="F5246" s="189">
        <v>0.6</v>
      </c>
      <c r="G5246" s="188" t="s">
        <v>5008</v>
      </c>
      <c r="H5246" s="188"/>
      <c r="I5246" s="187" t="s">
        <v>5109</v>
      </c>
      <c r="J5246" s="191"/>
      <c r="K5246" s="191"/>
      <c r="L5246" s="191"/>
      <c r="M5246" s="191"/>
    </row>
    <row r="5247" spans="1:13" ht="38.25" x14ac:dyDescent="0.2">
      <c r="A5247" s="187" t="s">
        <v>5110</v>
      </c>
      <c r="B5247" s="187" t="s">
        <v>5111</v>
      </c>
      <c r="C5247" s="186" t="s">
        <v>641</v>
      </c>
      <c r="D5247" s="189">
        <v>6.37</v>
      </c>
      <c r="E5247" s="189">
        <v>5.77</v>
      </c>
      <c r="F5247" s="189">
        <v>0.6</v>
      </c>
      <c r="G5247" s="188" t="s">
        <v>5008</v>
      </c>
      <c r="H5247" s="188"/>
      <c r="I5247" s="187" t="s">
        <v>5112</v>
      </c>
      <c r="J5247" s="191"/>
      <c r="K5247" s="191"/>
      <c r="L5247" s="191"/>
      <c r="M5247" s="191"/>
    </row>
    <row r="5248" spans="1:13" ht="38.25" x14ac:dyDescent="0.2">
      <c r="A5248" s="187" t="s">
        <v>5113</v>
      </c>
      <c r="B5248" s="187" t="s">
        <v>5114</v>
      </c>
      <c r="C5248" s="186" t="s">
        <v>641</v>
      </c>
      <c r="D5248" s="189">
        <v>7.92</v>
      </c>
      <c r="E5248" s="189">
        <v>7.32</v>
      </c>
      <c r="F5248" s="189">
        <v>0.6</v>
      </c>
      <c r="G5248" s="188" t="s">
        <v>5008</v>
      </c>
      <c r="H5248" s="188"/>
      <c r="I5248" s="187" t="s">
        <v>5115</v>
      </c>
      <c r="J5248" s="191"/>
      <c r="K5248" s="191"/>
      <c r="L5248" s="191"/>
      <c r="M5248" s="191"/>
    </row>
    <row r="5249" spans="1:13" ht="38.25" x14ac:dyDescent="0.2">
      <c r="A5249" s="187" t="s">
        <v>5116</v>
      </c>
      <c r="B5249" s="187" t="s">
        <v>5117</v>
      </c>
      <c r="C5249" s="186" t="s">
        <v>641</v>
      </c>
      <c r="D5249" s="189">
        <v>7.24</v>
      </c>
      <c r="E5249" s="189">
        <v>6.64</v>
      </c>
      <c r="F5249" s="189">
        <v>0.6</v>
      </c>
      <c r="G5249" s="188" t="s">
        <v>5008</v>
      </c>
      <c r="H5249" s="188"/>
      <c r="I5249" s="187" t="s">
        <v>5118</v>
      </c>
      <c r="J5249" s="191"/>
      <c r="K5249" s="191"/>
      <c r="L5249" s="191"/>
      <c r="M5249" s="191"/>
    </row>
    <row r="5250" spans="1:13" ht="38.25" x14ac:dyDescent="0.2">
      <c r="A5250" s="187" t="s">
        <v>5119</v>
      </c>
      <c r="B5250" s="187" t="s">
        <v>5120</v>
      </c>
      <c r="C5250" s="186" t="s">
        <v>641</v>
      </c>
      <c r="D5250" s="189">
        <v>7.87</v>
      </c>
      <c r="E5250" s="189">
        <v>7.27</v>
      </c>
      <c r="F5250" s="189">
        <v>0.6</v>
      </c>
      <c r="G5250" s="188" t="s">
        <v>5008</v>
      </c>
      <c r="H5250" s="188"/>
      <c r="I5250" s="187" t="s">
        <v>5121</v>
      </c>
      <c r="J5250" s="191"/>
      <c r="K5250" s="191"/>
      <c r="L5250" s="191"/>
      <c r="M5250" s="191"/>
    </row>
    <row r="5251" spans="1:13" ht="38.25" x14ac:dyDescent="0.2">
      <c r="A5251" s="187" t="s">
        <v>5122</v>
      </c>
      <c r="B5251" s="187" t="s">
        <v>5123</v>
      </c>
      <c r="C5251" s="186" t="s">
        <v>641</v>
      </c>
      <c r="D5251" s="189">
        <v>8.02</v>
      </c>
      <c r="E5251" s="189">
        <v>7.42</v>
      </c>
      <c r="F5251" s="189">
        <v>0.6</v>
      </c>
      <c r="G5251" s="188" t="s">
        <v>5008</v>
      </c>
      <c r="H5251" s="188"/>
      <c r="I5251" s="187" t="s">
        <v>5124</v>
      </c>
      <c r="J5251" s="191"/>
      <c r="K5251" s="191"/>
      <c r="L5251" s="191"/>
      <c r="M5251" s="191"/>
    </row>
    <row r="5252" spans="1:13" ht="38.25" x14ac:dyDescent="0.2">
      <c r="A5252" s="187" t="s">
        <v>5125</v>
      </c>
      <c r="B5252" s="187" t="s">
        <v>5126</v>
      </c>
      <c r="C5252" s="186" t="s">
        <v>641</v>
      </c>
      <c r="D5252" s="189">
        <v>11.6</v>
      </c>
      <c r="E5252" s="189">
        <v>11</v>
      </c>
      <c r="F5252" s="189">
        <v>0.6</v>
      </c>
      <c r="G5252" s="188" t="s">
        <v>5008</v>
      </c>
      <c r="H5252" s="188"/>
      <c r="I5252" s="187" t="s">
        <v>5127</v>
      </c>
      <c r="J5252" s="191"/>
      <c r="K5252" s="191"/>
      <c r="L5252" s="191"/>
      <c r="M5252" s="191"/>
    </row>
    <row r="5253" spans="1:13" ht="38.25" x14ac:dyDescent="0.2">
      <c r="A5253" s="187" t="s">
        <v>5128</v>
      </c>
      <c r="B5253" s="187" t="s">
        <v>5129</v>
      </c>
      <c r="C5253" s="186" t="s">
        <v>641</v>
      </c>
      <c r="D5253" s="189">
        <v>10.66</v>
      </c>
      <c r="E5253" s="189">
        <v>10.06</v>
      </c>
      <c r="F5253" s="189">
        <v>0.6</v>
      </c>
      <c r="G5253" s="188" t="s">
        <v>5015</v>
      </c>
      <c r="H5253" s="188"/>
      <c r="I5253" s="187" t="s">
        <v>5130</v>
      </c>
      <c r="J5253" s="191"/>
      <c r="K5253" s="191"/>
      <c r="L5253" s="191"/>
      <c r="M5253" s="191"/>
    </row>
    <row r="5254" spans="1:13" ht="38.25" x14ac:dyDescent="0.2">
      <c r="A5254" s="187" t="s">
        <v>5131</v>
      </c>
      <c r="B5254" s="187" t="s">
        <v>5132</v>
      </c>
      <c r="C5254" s="186" t="s">
        <v>641</v>
      </c>
      <c r="D5254" s="189">
        <v>16.07</v>
      </c>
      <c r="E5254" s="189">
        <v>15.47</v>
      </c>
      <c r="F5254" s="189">
        <v>0.6</v>
      </c>
      <c r="G5254" s="188" t="s">
        <v>5008</v>
      </c>
      <c r="H5254" s="188"/>
      <c r="I5254" s="187" t="s">
        <v>5133</v>
      </c>
      <c r="J5254" s="191"/>
      <c r="K5254" s="191"/>
      <c r="L5254" s="191"/>
      <c r="M5254" s="191"/>
    </row>
    <row r="5255" spans="1:13" ht="38.25" x14ac:dyDescent="0.2">
      <c r="A5255" s="187" t="s">
        <v>5134</v>
      </c>
      <c r="B5255" s="187" t="s">
        <v>5135</v>
      </c>
      <c r="C5255" s="186" t="s">
        <v>641</v>
      </c>
      <c r="D5255" s="189">
        <v>0.6</v>
      </c>
      <c r="E5255" s="189">
        <v>0</v>
      </c>
      <c r="F5255" s="189">
        <v>0.6</v>
      </c>
      <c r="G5255" s="188" t="s">
        <v>5136</v>
      </c>
      <c r="H5255" s="188"/>
      <c r="I5255" s="187" t="s">
        <v>5137</v>
      </c>
      <c r="J5255" s="191"/>
      <c r="K5255" s="191"/>
      <c r="L5255" s="191"/>
      <c r="M5255" s="191"/>
    </row>
    <row r="5256" spans="1:13" ht="38.25" x14ac:dyDescent="0.2">
      <c r="A5256" s="187" t="s">
        <v>5138</v>
      </c>
      <c r="B5256" s="187" t="s">
        <v>5139</v>
      </c>
      <c r="C5256" s="186" t="s">
        <v>641</v>
      </c>
      <c r="D5256" s="189">
        <v>0.5</v>
      </c>
      <c r="E5256" s="189">
        <v>0</v>
      </c>
      <c r="F5256" s="189">
        <v>0.5</v>
      </c>
      <c r="G5256" s="188" t="s">
        <v>5140</v>
      </c>
      <c r="H5256" s="188"/>
      <c r="I5256" s="187" t="s">
        <v>5141</v>
      </c>
      <c r="J5256" s="191"/>
      <c r="K5256" s="191"/>
      <c r="L5256" s="191"/>
      <c r="M5256" s="191"/>
    </row>
    <row r="5257" spans="1:13" ht="38.25" x14ac:dyDescent="0.2">
      <c r="A5257" s="187" t="s">
        <v>5142</v>
      </c>
      <c r="B5257" s="187" t="s">
        <v>5143</v>
      </c>
      <c r="C5257" s="186" t="s">
        <v>641</v>
      </c>
      <c r="D5257" s="189">
        <v>1.05</v>
      </c>
      <c r="E5257" s="189">
        <v>0</v>
      </c>
      <c r="F5257" s="189">
        <v>1.05</v>
      </c>
      <c r="G5257" s="188" t="s">
        <v>5144</v>
      </c>
      <c r="H5257" s="188"/>
      <c r="I5257" s="187" t="s">
        <v>5145</v>
      </c>
      <c r="J5257" s="191"/>
      <c r="K5257" s="191"/>
      <c r="L5257" s="191"/>
      <c r="M5257" s="191"/>
    </row>
    <row r="5258" spans="1:13" ht="38.25" x14ac:dyDescent="0.2">
      <c r="A5258" s="187" t="s">
        <v>5146</v>
      </c>
      <c r="B5258" s="187" t="s">
        <v>5147</v>
      </c>
      <c r="C5258" s="186" t="s">
        <v>641</v>
      </c>
      <c r="D5258" s="189">
        <v>1.4</v>
      </c>
      <c r="E5258" s="189">
        <v>0.8</v>
      </c>
      <c r="F5258" s="189">
        <v>0.6</v>
      </c>
      <c r="G5258" s="188" t="s">
        <v>5008</v>
      </c>
      <c r="H5258" s="188"/>
      <c r="I5258" s="187" t="s">
        <v>5148</v>
      </c>
      <c r="J5258" s="191"/>
      <c r="K5258" s="191"/>
      <c r="L5258" s="191"/>
      <c r="M5258" s="191"/>
    </row>
    <row r="5259" spans="1:13" ht="38.25" x14ac:dyDescent="0.2">
      <c r="A5259" s="187" t="s">
        <v>5149</v>
      </c>
      <c r="B5259" s="187" t="s">
        <v>5150</v>
      </c>
      <c r="C5259" s="186" t="s">
        <v>641</v>
      </c>
      <c r="D5259" s="189">
        <v>0.97</v>
      </c>
      <c r="E5259" s="189">
        <v>0.37</v>
      </c>
      <c r="F5259" s="189">
        <v>0.6</v>
      </c>
      <c r="G5259" s="188" t="s">
        <v>5008</v>
      </c>
      <c r="H5259" s="188"/>
      <c r="I5259" s="187" t="s">
        <v>5151</v>
      </c>
      <c r="J5259" s="191"/>
      <c r="K5259" s="191"/>
      <c r="L5259" s="191"/>
      <c r="M5259" s="191"/>
    </row>
    <row r="5260" spans="1:13" ht="38.25" x14ac:dyDescent="0.2">
      <c r="A5260" s="187" t="s">
        <v>5152</v>
      </c>
      <c r="B5260" s="187" t="s">
        <v>5153</v>
      </c>
      <c r="C5260" s="186" t="s">
        <v>641</v>
      </c>
      <c r="D5260" s="189">
        <v>1.52</v>
      </c>
      <c r="E5260" s="189">
        <v>1.02</v>
      </c>
      <c r="F5260" s="189">
        <v>0.5</v>
      </c>
      <c r="G5260" s="188" t="s">
        <v>5154</v>
      </c>
      <c r="H5260" s="188"/>
      <c r="I5260" s="187" t="s">
        <v>5155</v>
      </c>
      <c r="J5260" s="191"/>
      <c r="K5260" s="191"/>
      <c r="L5260" s="191"/>
      <c r="M5260" s="191"/>
    </row>
    <row r="5261" spans="1:13" ht="38.25" x14ac:dyDescent="0.2">
      <c r="A5261" s="187" t="s">
        <v>5156</v>
      </c>
      <c r="B5261" s="187" t="s">
        <v>5157</v>
      </c>
      <c r="C5261" s="186" t="s">
        <v>641</v>
      </c>
      <c r="D5261" s="189">
        <v>2.59</v>
      </c>
      <c r="E5261" s="189">
        <v>1.54</v>
      </c>
      <c r="F5261" s="189">
        <v>1.05</v>
      </c>
      <c r="G5261" s="188" t="s">
        <v>5158</v>
      </c>
      <c r="H5261" s="188"/>
      <c r="I5261" s="187" t="s">
        <v>5159</v>
      </c>
      <c r="J5261" s="191"/>
      <c r="K5261" s="191"/>
      <c r="L5261" s="191"/>
      <c r="M5261" s="191"/>
    </row>
    <row r="5262" spans="1:13" x14ac:dyDescent="0.2">
      <c r="A5262" s="194" t="s">
        <v>5160</v>
      </c>
      <c r="B5262" s="194" t="s">
        <v>5161</v>
      </c>
      <c r="C5262" s="194"/>
      <c r="D5262" s="193"/>
      <c r="E5262" s="193"/>
      <c r="F5262" s="189"/>
      <c r="G5262" s="192"/>
      <c r="H5262" s="192"/>
      <c r="I5262" s="194" t="s">
        <v>5162</v>
      </c>
      <c r="J5262" s="191"/>
      <c r="K5262" s="191"/>
      <c r="L5262" s="191"/>
      <c r="M5262" s="191"/>
    </row>
    <row r="5263" spans="1:13" ht="25.5" x14ac:dyDescent="0.2">
      <c r="A5263" s="187" t="s">
        <v>5163</v>
      </c>
      <c r="B5263" s="187" t="s">
        <v>5164</v>
      </c>
      <c r="C5263" s="186" t="s">
        <v>641</v>
      </c>
      <c r="D5263" s="189">
        <v>0.5</v>
      </c>
      <c r="E5263" s="189">
        <v>0.19</v>
      </c>
      <c r="F5263" s="189">
        <v>0.31</v>
      </c>
      <c r="G5263" s="188" t="s">
        <v>5165</v>
      </c>
      <c r="H5263" s="188"/>
      <c r="I5263" s="187" t="s">
        <v>5166</v>
      </c>
      <c r="J5263" s="191"/>
      <c r="K5263" s="191"/>
      <c r="L5263" s="191"/>
      <c r="M5263" s="191"/>
    </row>
    <row r="5264" spans="1:13" ht="25.5" x14ac:dyDescent="0.2">
      <c r="A5264" s="187" t="s">
        <v>5167</v>
      </c>
      <c r="B5264" s="187" t="s">
        <v>5168</v>
      </c>
      <c r="C5264" s="186" t="s">
        <v>641</v>
      </c>
      <c r="D5264" s="189">
        <v>0.6</v>
      </c>
      <c r="E5264" s="189">
        <v>0.28000000000000003</v>
      </c>
      <c r="F5264" s="189">
        <v>0.32</v>
      </c>
      <c r="G5264" s="188" t="s">
        <v>5169</v>
      </c>
      <c r="H5264" s="188"/>
      <c r="I5264" s="187" t="s">
        <v>5170</v>
      </c>
      <c r="J5264" s="191"/>
      <c r="K5264" s="191"/>
      <c r="L5264" s="191"/>
      <c r="M5264" s="191"/>
    </row>
    <row r="5265" spans="1:13" ht="25.5" x14ac:dyDescent="0.2">
      <c r="A5265" s="187" t="s">
        <v>5171</v>
      </c>
      <c r="B5265" s="187" t="s">
        <v>5172</v>
      </c>
      <c r="C5265" s="186" t="s">
        <v>641</v>
      </c>
      <c r="D5265" s="189">
        <v>0.78</v>
      </c>
      <c r="E5265" s="189">
        <v>0.4</v>
      </c>
      <c r="F5265" s="189">
        <v>0.38</v>
      </c>
      <c r="G5265" s="188" t="s">
        <v>5173</v>
      </c>
      <c r="H5265" s="188"/>
      <c r="I5265" s="187" t="s">
        <v>5174</v>
      </c>
      <c r="J5265" s="191"/>
      <c r="K5265" s="191"/>
      <c r="L5265" s="191"/>
      <c r="M5265" s="191"/>
    </row>
    <row r="5266" spans="1:13" ht="25.5" x14ac:dyDescent="0.2">
      <c r="A5266" s="187" t="s">
        <v>5175</v>
      </c>
      <c r="B5266" s="187" t="s">
        <v>5176</v>
      </c>
      <c r="C5266" s="186" t="s">
        <v>641</v>
      </c>
      <c r="D5266" s="189">
        <v>3.78</v>
      </c>
      <c r="E5266" s="189">
        <v>2.88</v>
      </c>
      <c r="F5266" s="189">
        <v>0.9</v>
      </c>
      <c r="G5266" s="188" t="s">
        <v>5177</v>
      </c>
      <c r="H5266" s="188"/>
      <c r="I5266" s="187" t="s">
        <v>5178</v>
      </c>
      <c r="J5266" s="191"/>
      <c r="K5266" s="191"/>
      <c r="L5266" s="191"/>
      <c r="M5266" s="191"/>
    </row>
    <row r="5267" spans="1:13" ht="25.5" x14ac:dyDescent="0.2">
      <c r="A5267" s="187" t="s">
        <v>5179</v>
      </c>
      <c r="B5267" s="187" t="s">
        <v>5180</v>
      </c>
      <c r="C5267" s="186" t="s">
        <v>641</v>
      </c>
      <c r="D5267" s="189">
        <v>4.47</v>
      </c>
      <c r="E5267" s="189">
        <v>3.39</v>
      </c>
      <c r="F5267" s="189">
        <v>1.08</v>
      </c>
      <c r="G5267" s="188" t="s">
        <v>5181</v>
      </c>
      <c r="H5267" s="188"/>
      <c r="I5267" s="187" t="s">
        <v>5182</v>
      </c>
      <c r="J5267" s="191"/>
      <c r="K5267" s="191"/>
      <c r="L5267" s="191"/>
      <c r="M5267" s="191"/>
    </row>
    <row r="5268" spans="1:13" ht="25.5" x14ac:dyDescent="0.2">
      <c r="A5268" s="187" t="s">
        <v>5183</v>
      </c>
      <c r="B5268" s="187" t="s">
        <v>5184</v>
      </c>
      <c r="C5268" s="186" t="s">
        <v>641</v>
      </c>
      <c r="D5268" s="189">
        <v>5.63</v>
      </c>
      <c r="E5268" s="189">
        <v>4.22</v>
      </c>
      <c r="F5268" s="189">
        <v>1.41</v>
      </c>
      <c r="G5268" s="188" t="s">
        <v>5185</v>
      </c>
      <c r="H5268" s="188"/>
      <c r="I5268" s="187" t="s">
        <v>5186</v>
      </c>
      <c r="J5268" s="191"/>
      <c r="K5268" s="191"/>
      <c r="L5268" s="191"/>
      <c r="M5268" s="191"/>
    </row>
    <row r="5269" spans="1:13" ht="25.5" x14ac:dyDescent="0.2">
      <c r="A5269" s="187" t="s">
        <v>5187</v>
      </c>
      <c r="B5269" s="187" t="s">
        <v>5188</v>
      </c>
      <c r="C5269" s="186" t="s">
        <v>641</v>
      </c>
      <c r="D5269" s="189">
        <v>10.210000000000001</v>
      </c>
      <c r="E5269" s="189">
        <v>8.41</v>
      </c>
      <c r="F5269" s="189">
        <v>1.8</v>
      </c>
      <c r="G5269" s="188" t="s">
        <v>5189</v>
      </c>
      <c r="H5269" s="188"/>
      <c r="I5269" s="187" t="s">
        <v>5190</v>
      </c>
      <c r="J5269" s="191"/>
      <c r="K5269" s="191"/>
      <c r="L5269" s="191"/>
      <c r="M5269" s="191"/>
    </row>
    <row r="5270" spans="1:13" ht="38.25" x14ac:dyDescent="0.2">
      <c r="A5270" s="187" t="s">
        <v>5191</v>
      </c>
      <c r="B5270" s="187" t="s">
        <v>5192</v>
      </c>
      <c r="C5270" s="186" t="s">
        <v>641</v>
      </c>
      <c r="D5270" s="189">
        <v>19.809999999999999</v>
      </c>
      <c r="E5270" s="189">
        <v>17.36</v>
      </c>
      <c r="F5270" s="189">
        <v>2.4500000000000002</v>
      </c>
      <c r="G5270" s="188" t="s">
        <v>5193</v>
      </c>
      <c r="H5270" s="188"/>
      <c r="I5270" s="187" t="s">
        <v>5194</v>
      </c>
      <c r="J5270" s="191"/>
      <c r="K5270" s="191"/>
      <c r="L5270" s="191"/>
      <c r="M5270" s="191"/>
    </row>
    <row r="5271" spans="1:13" ht="38.25" x14ac:dyDescent="0.2">
      <c r="A5271" s="187" t="s">
        <v>5195</v>
      </c>
      <c r="B5271" s="187" t="s">
        <v>5196</v>
      </c>
      <c r="C5271" s="186" t="s">
        <v>641</v>
      </c>
      <c r="D5271" s="189">
        <v>7.53</v>
      </c>
      <c r="E5271" s="189">
        <v>4.97</v>
      </c>
      <c r="F5271" s="189">
        <v>2.56</v>
      </c>
      <c r="G5271" s="188" t="s">
        <v>5197</v>
      </c>
      <c r="H5271" s="188"/>
      <c r="I5271" s="187" t="s">
        <v>5198</v>
      </c>
      <c r="J5271" s="191"/>
      <c r="K5271" s="191"/>
      <c r="L5271" s="191"/>
      <c r="M5271" s="191"/>
    </row>
    <row r="5272" spans="1:13" ht="38.25" x14ac:dyDescent="0.2">
      <c r="A5272" s="187" t="s">
        <v>5199</v>
      </c>
      <c r="B5272" s="187" t="s">
        <v>5200</v>
      </c>
      <c r="C5272" s="186" t="s">
        <v>641</v>
      </c>
      <c r="D5272" s="189">
        <v>71.61</v>
      </c>
      <c r="E5272" s="189">
        <v>66.41</v>
      </c>
      <c r="F5272" s="189">
        <v>5.2</v>
      </c>
      <c r="G5272" s="188" t="s">
        <v>5201</v>
      </c>
      <c r="H5272" s="188"/>
      <c r="I5272" s="187" t="s">
        <v>5202</v>
      </c>
      <c r="J5272" s="191"/>
      <c r="K5272" s="191"/>
      <c r="L5272" s="191"/>
      <c r="M5272" s="191"/>
    </row>
    <row r="5273" spans="1:13" ht="38.25" x14ac:dyDescent="0.2">
      <c r="A5273" s="187" t="s">
        <v>5203</v>
      </c>
      <c r="B5273" s="187" t="s">
        <v>5204</v>
      </c>
      <c r="C5273" s="186" t="s">
        <v>641</v>
      </c>
      <c r="D5273" s="189">
        <v>27.74</v>
      </c>
      <c r="E5273" s="189">
        <v>22.11</v>
      </c>
      <c r="F5273" s="189">
        <v>5.63</v>
      </c>
      <c r="G5273" s="188" t="s">
        <v>5205</v>
      </c>
      <c r="H5273" s="188"/>
      <c r="I5273" s="187" t="s">
        <v>5206</v>
      </c>
      <c r="J5273" s="191"/>
      <c r="K5273" s="191"/>
      <c r="L5273" s="191"/>
      <c r="M5273" s="191"/>
    </row>
    <row r="5274" spans="1:13" ht="38.25" x14ac:dyDescent="0.2">
      <c r="A5274" s="187" t="s">
        <v>5207</v>
      </c>
      <c r="B5274" s="187" t="s">
        <v>5208</v>
      </c>
      <c r="C5274" s="186" t="s">
        <v>641</v>
      </c>
      <c r="D5274" s="189">
        <v>4.28</v>
      </c>
      <c r="E5274" s="189">
        <v>3.44</v>
      </c>
      <c r="F5274" s="189">
        <v>0.84</v>
      </c>
      <c r="G5274" s="188" t="s">
        <v>5209</v>
      </c>
      <c r="H5274" s="188"/>
      <c r="I5274" s="187" t="s">
        <v>5210</v>
      </c>
      <c r="J5274" s="191"/>
      <c r="K5274" s="191"/>
      <c r="L5274" s="191"/>
      <c r="M5274" s="191"/>
    </row>
    <row r="5275" spans="1:13" ht="25.5" x14ac:dyDescent="0.2">
      <c r="A5275" s="187" t="s">
        <v>5211</v>
      </c>
      <c r="B5275" s="187" t="s">
        <v>5212</v>
      </c>
      <c r="C5275" s="186" t="s">
        <v>641</v>
      </c>
      <c r="D5275" s="189">
        <v>8.43</v>
      </c>
      <c r="E5275" s="189">
        <v>7.08</v>
      </c>
      <c r="F5275" s="189">
        <v>1.35</v>
      </c>
      <c r="G5275" s="188" t="s">
        <v>5213</v>
      </c>
      <c r="H5275" s="188"/>
      <c r="I5275" s="187" t="s">
        <v>5214</v>
      </c>
      <c r="J5275" s="191"/>
      <c r="K5275" s="191"/>
      <c r="L5275" s="191"/>
      <c r="M5275" s="191"/>
    </row>
    <row r="5276" spans="1:13" ht="38.25" x14ac:dyDescent="0.2">
      <c r="A5276" s="187" t="s">
        <v>5215</v>
      </c>
      <c r="B5276" s="187" t="s">
        <v>5216</v>
      </c>
      <c r="C5276" s="186" t="s">
        <v>641</v>
      </c>
      <c r="D5276" s="189">
        <v>10.23</v>
      </c>
      <c r="E5276" s="189">
        <v>8.1</v>
      </c>
      <c r="F5276" s="189">
        <v>2.13</v>
      </c>
      <c r="G5276" s="188" t="s">
        <v>5217</v>
      </c>
      <c r="H5276" s="188"/>
      <c r="I5276" s="187" t="s">
        <v>5218</v>
      </c>
      <c r="J5276" s="191"/>
      <c r="K5276" s="191"/>
      <c r="L5276" s="191"/>
      <c r="M5276" s="191"/>
    </row>
    <row r="5277" spans="1:13" x14ac:dyDescent="0.2">
      <c r="A5277" s="194" t="s">
        <v>5219</v>
      </c>
      <c r="B5277" s="194" t="s">
        <v>5220</v>
      </c>
      <c r="C5277" s="194"/>
      <c r="D5277" s="193"/>
      <c r="E5277" s="193"/>
      <c r="F5277" s="189"/>
      <c r="G5277" s="192"/>
      <c r="H5277" s="192"/>
      <c r="I5277" s="194" t="s">
        <v>5221</v>
      </c>
      <c r="J5277" s="191"/>
      <c r="K5277" s="191"/>
      <c r="L5277" s="191"/>
      <c r="M5277" s="191"/>
    </row>
    <row r="5278" spans="1:13" ht="76.5" x14ac:dyDescent="0.2">
      <c r="A5278" s="187" t="s">
        <v>5222</v>
      </c>
      <c r="B5278" s="187" t="s">
        <v>5223</v>
      </c>
      <c r="C5278" s="186" t="s">
        <v>212</v>
      </c>
      <c r="D5278" s="189">
        <v>1.7</v>
      </c>
      <c r="E5278" s="189">
        <v>0.05</v>
      </c>
      <c r="F5278" s="189">
        <v>1.65</v>
      </c>
      <c r="G5278" s="188" t="s">
        <v>5224</v>
      </c>
      <c r="H5278" s="188"/>
      <c r="I5278" s="187" t="s">
        <v>5225</v>
      </c>
      <c r="J5278" s="191"/>
      <c r="K5278" s="191"/>
      <c r="L5278" s="191"/>
      <c r="M5278" s="191"/>
    </row>
    <row r="5279" spans="1:13" ht="25.5" x14ac:dyDescent="0.2">
      <c r="A5279" s="187" t="s">
        <v>5226</v>
      </c>
      <c r="B5279" s="187" t="s">
        <v>5227</v>
      </c>
      <c r="C5279" s="186" t="s">
        <v>212</v>
      </c>
      <c r="D5279" s="189">
        <v>0.14000000000000001</v>
      </c>
      <c r="E5279" s="189">
        <v>0</v>
      </c>
      <c r="F5279" s="189">
        <v>0.14000000000000001</v>
      </c>
      <c r="G5279" s="188" t="s">
        <v>5228</v>
      </c>
      <c r="H5279" s="188"/>
      <c r="I5279" s="187" t="s">
        <v>5229</v>
      </c>
      <c r="J5279" s="191"/>
      <c r="K5279" s="191"/>
      <c r="L5279" s="191"/>
      <c r="M5279" s="191"/>
    </row>
    <row r="5280" spans="1:13" ht="63.75" x14ac:dyDescent="0.2">
      <c r="A5280" s="187" t="s">
        <v>5230</v>
      </c>
      <c r="B5280" s="187" t="s">
        <v>5231</v>
      </c>
      <c r="C5280" s="186" t="s">
        <v>212</v>
      </c>
      <c r="D5280" s="189">
        <v>2.84</v>
      </c>
      <c r="E5280" s="189">
        <v>1.04</v>
      </c>
      <c r="F5280" s="189">
        <v>1.8</v>
      </c>
      <c r="G5280" s="188" t="s">
        <v>5232</v>
      </c>
      <c r="H5280" s="188"/>
      <c r="I5280" s="187" t="s">
        <v>5233</v>
      </c>
      <c r="J5280" s="191"/>
      <c r="K5280" s="191"/>
      <c r="L5280" s="191"/>
      <c r="M5280" s="191"/>
    </row>
    <row r="5281" spans="1:13" ht="63.75" x14ac:dyDescent="0.2">
      <c r="A5281" s="187" t="s">
        <v>5234</v>
      </c>
      <c r="B5281" s="187" t="s">
        <v>5235</v>
      </c>
      <c r="C5281" s="186" t="s">
        <v>212</v>
      </c>
      <c r="D5281" s="189">
        <v>3.43</v>
      </c>
      <c r="E5281" s="189">
        <v>1.33</v>
      </c>
      <c r="F5281" s="189">
        <v>2.1</v>
      </c>
      <c r="G5281" s="188" t="s">
        <v>5236</v>
      </c>
      <c r="H5281" s="188"/>
      <c r="I5281" s="187" t="s">
        <v>5237</v>
      </c>
      <c r="J5281" s="191"/>
      <c r="K5281" s="191"/>
      <c r="L5281" s="191"/>
      <c r="M5281" s="191"/>
    </row>
    <row r="5282" spans="1:13" ht="63.75" x14ac:dyDescent="0.2">
      <c r="A5282" s="187" t="s">
        <v>5238</v>
      </c>
      <c r="B5282" s="187" t="s">
        <v>5239</v>
      </c>
      <c r="C5282" s="186" t="s">
        <v>212</v>
      </c>
      <c r="D5282" s="189">
        <v>4</v>
      </c>
      <c r="E5282" s="189">
        <v>1.6</v>
      </c>
      <c r="F5282" s="189">
        <v>2.4</v>
      </c>
      <c r="G5282" s="188" t="s">
        <v>5240</v>
      </c>
      <c r="H5282" s="188"/>
      <c r="I5282" s="187" t="s">
        <v>5241</v>
      </c>
      <c r="J5282" s="191"/>
      <c r="K5282" s="191"/>
      <c r="L5282" s="191"/>
      <c r="M5282" s="191"/>
    </row>
    <row r="5283" spans="1:13" ht="38.25" x14ac:dyDescent="0.2">
      <c r="A5283" s="187" t="s">
        <v>5242</v>
      </c>
      <c r="B5283" s="187" t="s">
        <v>5243</v>
      </c>
      <c r="C5283" s="186" t="s">
        <v>212</v>
      </c>
      <c r="D5283" s="189">
        <v>2.71</v>
      </c>
      <c r="E5283" s="189">
        <v>1.39</v>
      </c>
      <c r="F5283" s="189">
        <v>1.32</v>
      </c>
      <c r="G5283" s="188" t="s">
        <v>5244</v>
      </c>
      <c r="H5283" s="188"/>
      <c r="I5283" s="187" t="s">
        <v>5245</v>
      </c>
      <c r="J5283" s="191"/>
      <c r="K5283" s="191"/>
      <c r="L5283" s="191"/>
      <c r="M5283" s="191"/>
    </row>
    <row r="5284" spans="1:13" ht="38.25" x14ac:dyDescent="0.2">
      <c r="A5284" s="187" t="s">
        <v>5246</v>
      </c>
      <c r="B5284" s="187" t="s">
        <v>5247</v>
      </c>
      <c r="C5284" s="186" t="s">
        <v>212</v>
      </c>
      <c r="D5284" s="189">
        <v>8.9</v>
      </c>
      <c r="E5284" s="189">
        <v>5.09</v>
      </c>
      <c r="F5284" s="189">
        <v>3.81</v>
      </c>
      <c r="G5284" s="188" t="s">
        <v>5248</v>
      </c>
      <c r="H5284" s="188"/>
      <c r="I5284" s="187" t="s">
        <v>5249</v>
      </c>
      <c r="J5284" s="191"/>
      <c r="K5284" s="191"/>
      <c r="L5284" s="191"/>
      <c r="M5284" s="191"/>
    </row>
    <row r="5285" spans="1:13" x14ac:dyDescent="0.2">
      <c r="A5285" s="194" t="s">
        <v>5250</v>
      </c>
      <c r="B5285" s="194" t="s">
        <v>5251</v>
      </c>
      <c r="C5285" s="194"/>
      <c r="D5285" s="193"/>
      <c r="E5285" s="193"/>
      <c r="F5285" s="189"/>
      <c r="G5285" s="192"/>
      <c r="H5285" s="192"/>
      <c r="I5285" s="194" t="s">
        <v>5252</v>
      </c>
      <c r="J5285" s="191"/>
      <c r="K5285" s="191"/>
      <c r="L5285" s="191"/>
      <c r="M5285" s="191"/>
    </row>
    <row r="5286" spans="1:13" ht="25.5" x14ac:dyDescent="0.2">
      <c r="A5286" s="187" t="s">
        <v>5253</v>
      </c>
      <c r="B5286" s="187" t="s">
        <v>5254</v>
      </c>
      <c r="C5286" s="186" t="s">
        <v>725</v>
      </c>
      <c r="D5286" s="189">
        <v>1.02</v>
      </c>
      <c r="E5286" s="189">
        <v>0</v>
      </c>
      <c r="F5286" s="189">
        <v>1.02</v>
      </c>
      <c r="G5286" s="188" t="s">
        <v>5255</v>
      </c>
      <c r="H5286" s="188"/>
      <c r="I5286" s="187" t="s">
        <v>5256</v>
      </c>
      <c r="J5286" s="191"/>
      <c r="K5286" s="191"/>
      <c r="L5286" s="191"/>
      <c r="M5286" s="191"/>
    </row>
    <row r="5287" spans="1:13" ht="25.5" x14ac:dyDescent="0.2">
      <c r="A5287" s="187" t="s">
        <v>5257</v>
      </c>
      <c r="B5287" s="187" t="s">
        <v>5258</v>
      </c>
      <c r="C5287" s="186" t="s">
        <v>725</v>
      </c>
      <c r="D5287" s="189">
        <v>0.48</v>
      </c>
      <c r="E5287" s="189">
        <v>0</v>
      </c>
      <c r="F5287" s="189">
        <v>0.48</v>
      </c>
      <c r="G5287" s="188" t="s">
        <v>5255</v>
      </c>
      <c r="H5287" s="188"/>
      <c r="I5287" s="187" t="s">
        <v>5259</v>
      </c>
      <c r="J5287" s="191"/>
      <c r="K5287" s="191"/>
      <c r="L5287" s="191"/>
      <c r="M5287" s="191"/>
    </row>
    <row r="5288" spans="1:13" ht="25.5" x14ac:dyDescent="0.2">
      <c r="A5288" s="187" t="s">
        <v>5260</v>
      </c>
      <c r="B5288" s="187" t="s">
        <v>5261</v>
      </c>
      <c r="C5288" s="186" t="s">
        <v>725</v>
      </c>
      <c r="D5288" s="189">
        <v>0.75</v>
      </c>
      <c r="E5288" s="189">
        <v>0</v>
      </c>
      <c r="F5288" s="189">
        <v>0.75</v>
      </c>
      <c r="G5288" s="188" t="s">
        <v>5255</v>
      </c>
      <c r="H5288" s="188"/>
      <c r="I5288" s="187" t="s">
        <v>5262</v>
      </c>
      <c r="J5288" s="191"/>
      <c r="K5288" s="191"/>
      <c r="L5288" s="191"/>
      <c r="M5288" s="191"/>
    </row>
    <row r="5289" spans="1:13" x14ac:dyDescent="0.2">
      <c r="A5289" s="194" t="s">
        <v>5263</v>
      </c>
      <c r="B5289" s="194" t="s">
        <v>5264</v>
      </c>
      <c r="C5289" s="194"/>
      <c r="D5289" s="193"/>
      <c r="E5289" s="193"/>
      <c r="F5289" s="189"/>
      <c r="G5289" s="192"/>
      <c r="H5289" s="192"/>
      <c r="I5289" s="194" t="s">
        <v>5265</v>
      </c>
      <c r="J5289" s="191"/>
      <c r="K5289" s="191"/>
      <c r="L5289" s="191"/>
      <c r="M5289" s="191"/>
    </row>
    <row r="5290" spans="1:13" ht="51" x14ac:dyDescent="0.2">
      <c r="A5290" s="187" t="s">
        <v>5266</v>
      </c>
      <c r="B5290" s="187" t="s">
        <v>5267</v>
      </c>
      <c r="C5290" s="186" t="s">
        <v>212</v>
      </c>
      <c r="D5290" s="189">
        <v>243.41</v>
      </c>
      <c r="E5290" s="189">
        <v>216.36</v>
      </c>
      <c r="F5290" s="189">
        <v>27.05</v>
      </c>
      <c r="G5290" s="188" t="s">
        <v>5268</v>
      </c>
      <c r="H5290" s="188"/>
      <c r="I5290" s="187" t="s">
        <v>5269</v>
      </c>
      <c r="J5290" s="191"/>
      <c r="K5290" s="191"/>
      <c r="L5290" s="191"/>
      <c r="M5290" s="191"/>
    </row>
    <row r="5291" spans="1:13" ht="38.25" x14ac:dyDescent="0.2">
      <c r="A5291" s="187" t="s">
        <v>5270</v>
      </c>
      <c r="B5291" s="187" t="s">
        <v>5271</v>
      </c>
      <c r="C5291" s="186" t="s">
        <v>212</v>
      </c>
      <c r="D5291" s="189">
        <v>443.55</v>
      </c>
      <c r="E5291" s="189">
        <v>398.47</v>
      </c>
      <c r="F5291" s="189">
        <v>45.08</v>
      </c>
      <c r="G5291" s="188" t="s">
        <v>5272</v>
      </c>
      <c r="H5291" s="188"/>
      <c r="I5291" s="187" t="s">
        <v>5273</v>
      </c>
      <c r="J5291" s="191"/>
      <c r="K5291" s="191"/>
      <c r="L5291" s="191"/>
      <c r="M5291" s="191"/>
    </row>
    <row r="5292" spans="1:13" ht="38.25" x14ac:dyDescent="0.2">
      <c r="A5292" s="187" t="s">
        <v>5274</v>
      </c>
      <c r="B5292" s="187" t="s">
        <v>5275</v>
      </c>
      <c r="C5292" s="186" t="s">
        <v>212</v>
      </c>
      <c r="D5292" s="189">
        <v>165.28</v>
      </c>
      <c r="E5292" s="189">
        <v>120.2</v>
      </c>
      <c r="F5292" s="189">
        <v>45.08</v>
      </c>
      <c r="G5292" s="188" t="s">
        <v>5276</v>
      </c>
      <c r="H5292" s="188"/>
      <c r="I5292" s="187" t="s">
        <v>5277</v>
      </c>
      <c r="J5292" s="191"/>
      <c r="K5292" s="191"/>
      <c r="L5292" s="191"/>
      <c r="M5292" s="191"/>
    </row>
    <row r="5293" spans="1:13" ht="38.25" x14ac:dyDescent="0.2">
      <c r="A5293" s="187" t="s">
        <v>5278</v>
      </c>
      <c r="B5293" s="187" t="s">
        <v>5279</v>
      </c>
      <c r="C5293" s="186" t="s">
        <v>212</v>
      </c>
      <c r="D5293" s="189">
        <v>141.74</v>
      </c>
      <c r="E5293" s="189">
        <v>119.75</v>
      </c>
      <c r="F5293" s="189">
        <v>21.99</v>
      </c>
      <c r="G5293" s="188" t="s">
        <v>5280</v>
      </c>
      <c r="H5293" s="188"/>
      <c r="I5293" s="187" t="s">
        <v>5281</v>
      </c>
      <c r="J5293" s="191"/>
      <c r="K5293" s="191"/>
      <c r="L5293" s="191"/>
      <c r="M5293" s="191"/>
    </row>
    <row r="5294" spans="1:13" ht="51" x14ac:dyDescent="0.2">
      <c r="A5294" s="187" t="s">
        <v>5282</v>
      </c>
      <c r="B5294" s="187" t="s">
        <v>5283</v>
      </c>
      <c r="C5294" s="186" t="s">
        <v>212</v>
      </c>
      <c r="D5294" s="189">
        <v>71.959999999999994</v>
      </c>
      <c r="E5294" s="189">
        <v>52.01</v>
      </c>
      <c r="F5294" s="189">
        <v>19.95</v>
      </c>
      <c r="G5294" s="188" t="s">
        <v>5284</v>
      </c>
      <c r="H5294" s="188"/>
      <c r="I5294" s="187" t="s">
        <v>5285</v>
      </c>
      <c r="J5294" s="191"/>
      <c r="K5294" s="191"/>
      <c r="L5294" s="191"/>
      <c r="M5294" s="191"/>
    </row>
    <row r="5295" spans="1:13" ht="51" x14ac:dyDescent="0.2">
      <c r="A5295" s="187" t="s">
        <v>5286</v>
      </c>
      <c r="B5295" s="187" t="s">
        <v>5287</v>
      </c>
      <c r="C5295" s="186" t="s">
        <v>212</v>
      </c>
      <c r="D5295" s="189">
        <v>50.96</v>
      </c>
      <c r="E5295" s="189">
        <v>32.72</v>
      </c>
      <c r="F5295" s="189">
        <v>18.239999999999998</v>
      </c>
      <c r="G5295" s="188" t="s">
        <v>5288</v>
      </c>
      <c r="H5295" s="188"/>
      <c r="I5295" s="187" t="s">
        <v>5289</v>
      </c>
      <c r="J5295" s="191"/>
      <c r="K5295" s="191"/>
      <c r="L5295" s="191"/>
      <c r="M5295" s="191"/>
    </row>
    <row r="5296" spans="1:13" ht="51" x14ac:dyDescent="0.2">
      <c r="A5296" s="187" t="s">
        <v>5290</v>
      </c>
      <c r="B5296" s="187" t="s">
        <v>5291</v>
      </c>
      <c r="C5296" s="186" t="s">
        <v>212</v>
      </c>
      <c r="D5296" s="189">
        <v>59.68</v>
      </c>
      <c r="E5296" s="189">
        <v>49.07</v>
      </c>
      <c r="F5296" s="189">
        <v>10.61</v>
      </c>
      <c r="G5296" s="188" t="s">
        <v>5292</v>
      </c>
      <c r="H5296" s="188"/>
      <c r="I5296" s="187" t="s">
        <v>5293</v>
      </c>
      <c r="J5296" s="191"/>
      <c r="K5296" s="191"/>
      <c r="L5296" s="191"/>
      <c r="M5296" s="191"/>
    </row>
    <row r="5297" spans="1:13" ht="51" x14ac:dyDescent="0.2">
      <c r="A5297" s="187" t="s">
        <v>5294</v>
      </c>
      <c r="B5297" s="187" t="s">
        <v>5295</v>
      </c>
      <c r="C5297" s="186" t="s">
        <v>212</v>
      </c>
      <c r="D5297" s="189">
        <v>68.489999999999995</v>
      </c>
      <c r="E5297" s="189">
        <v>54.54</v>
      </c>
      <c r="F5297" s="189">
        <v>13.95</v>
      </c>
      <c r="G5297" s="188" t="s">
        <v>5296</v>
      </c>
      <c r="H5297" s="188"/>
      <c r="I5297" s="187" t="s">
        <v>5297</v>
      </c>
      <c r="J5297" s="191"/>
      <c r="K5297" s="191"/>
      <c r="L5297" s="191"/>
      <c r="M5297" s="191"/>
    </row>
    <row r="5298" spans="1:13" ht="25.5" x14ac:dyDescent="0.2">
      <c r="A5298" s="187" t="s">
        <v>5298</v>
      </c>
      <c r="B5298" s="187" t="s">
        <v>5299</v>
      </c>
      <c r="C5298" s="186" t="s">
        <v>212</v>
      </c>
      <c r="D5298" s="189">
        <v>193.39</v>
      </c>
      <c r="E5298" s="189">
        <v>170.56</v>
      </c>
      <c r="F5298" s="189">
        <v>22.83</v>
      </c>
      <c r="G5298" s="188" t="s">
        <v>5300</v>
      </c>
      <c r="H5298" s="188"/>
      <c r="I5298" s="187" t="s">
        <v>5301</v>
      </c>
      <c r="J5298" s="191"/>
      <c r="K5298" s="191"/>
      <c r="L5298" s="191"/>
      <c r="M5298" s="191"/>
    </row>
    <row r="5299" spans="1:13" ht="25.5" x14ac:dyDescent="0.2">
      <c r="A5299" s="187" t="s">
        <v>5302</v>
      </c>
      <c r="B5299" s="187" t="s">
        <v>5303</v>
      </c>
      <c r="C5299" s="186" t="s">
        <v>212</v>
      </c>
      <c r="D5299" s="189">
        <v>63.8</v>
      </c>
      <c r="E5299" s="189">
        <v>47.16</v>
      </c>
      <c r="F5299" s="189">
        <v>16.64</v>
      </c>
      <c r="G5299" s="188" t="s">
        <v>5304</v>
      </c>
      <c r="H5299" s="188"/>
      <c r="I5299" s="187" t="s">
        <v>5305</v>
      </c>
      <c r="J5299" s="191"/>
      <c r="K5299" s="191"/>
      <c r="L5299" s="191"/>
      <c r="M5299" s="191"/>
    </row>
    <row r="5300" spans="1:13" ht="25.5" x14ac:dyDescent="0.2">
      <c r="A5300" s="187" t="s">
        <v>5306</v>
      </c>
      <c r="B5300" s="187" t="s">
        <v>5307</v>
      </c>
      <c r="C5300" s="186" t="s">
        <v>212</v>
      </c>
      <c r="D5300" s="189">
        <v>42.98</v>
      </c>
      <c r="E5300" s="189">
        <v>27.05</v>
      </c>
      <c r="F5300" s="189">
        <v>15.93</v>
      </c>
      <c r="G5300" s="188" t="s">
        <v>5308</v>
      </c>
      <c r="H5300" s="188"/>
      <c r="I5300" s="187" t="s">
        <v>5309</v>
      </c>
      <c r="J5300" s="191"/>
      <c r="K5300" s="191"/>
      <c r="L5300" s="191"/>
      <c r="M5300" s="191"/>
    </row>
    <row r="5301" spans="1:13" ht="38.25" x14ac:dyDescent="0.2">
      <c r="A5301" s="187" t="s">
        <v>5310</v>
      </c>
      <c r="B5301" s="187" t="s">
        <v>5311</v>
      </c>
      <c r="C5301" s="186" t="s">
        <v>212</v>
      </c>
      <c r="D5301" s="189">
        <v>60.81</v>
      </c>
      <c r="E5301" s="189">
        <v>42.09</v>
      </c>
      <c r="F5301" s="189">
        <v>18.72</v>
      </c>
      <c r="G5301" s="188" t="s">
        <v>5312</v>
      </c>
      <c r="H5301" s="188"/>
      <c r="I5301" s="187" t="s">
        <v>5313</v>
      </c>
      <c r="J5301" s="191"/>
      <c r="K5301" s="191"/>
      <c r="L5301" s="191"/>
      <c r="M5301" s="191"/>
    </row>
    <row r="5302" spans="1:13" ht="25.5" x14ac:dyDescent="0.2">
      <c r="A5302" s="187" t="s">
        <v>5314</v>
      </c>
      <c r="B5302" s="187" t="s">
        <v>5315</v>
      </c>
      <c r="C5302" s="186" t="s">
        <v>212</v>
      </c>
      <c r="D5302" s="189">
        <v>43.87</v>
      </c>
      <c r="E5302" s="189">
        <v>25.46</v>
      </c>
      <c r="F5302" s="189">
        <v>18.41</v>
      </c>
      <c r="G5302" s="188" t="s">
        <v>5316</v>
      </c>
      <c r="H5302" s="188"/>
      <c r="I5302" s="187" t="s">
        <v>5317</v>
      </c>
      <c r="J5302" s="191"/>
      <c r="K5302" s="191"/>
      <c r="L5302" s="191"/>
      <c r="M5302" s="191"/>
    </row>
    <row r="5303" spans="1:13" ht="38.25" x14ac:dyDescent="0.2">
      <c r="A5303" s="187" t="s">
        <v>5318</v>
      </c>
      <c r="B5303" s="187" t="s">
        <v>5319</v>
      </c>
      <c r="C5303" s="186" t="s">
        <v>212</v>
      </c>
      <c r="D5303" s="189">
        <v>14.94</v>
      </c>
      <c r="E5303" s="189">
        <v>7.01</v>
      </c>
      <c r="F5303" s="189">
        <v>7.93</v>
      </c>
      <c r="G5303" s="188" t="s">
        <v>5320</v>
      </c>
      <c r="H5303" s="188"/>
      <c r="I5303" s="187" t="s">
        <v>5321</v>
      </c>
      <c r="J5303" s="191"/>
      <c r="K5303" s="191"/>
      <c r="L5303" s="191"/>
      <c r="M5303" s="191"/>
    </row>
    <row r="5304" spans="1:13" ht="38.25" x14ac:dyDescent="0.2">
      <c r="A5304" s="187" t="s">
        <v>5322</v>
      </c>
      <c r="B5304" s="187" t="s">
        <v>5323</v>
      </c>
      <c r="C5304" s="186" t="s">
        <v>212</v>
      </c>
      <c r="D5304" s="189">
        <v>11.82</v>
      </c>
      <c r="E5304" s="189">
        <v>4.5599999999999996</v>
      </c>
      <c r="F5304" s="189">
        <v>7.26</v>
      </c>
      <c r="G5304" s="188" t="s">
        <v>5324</v>
      </c>
      <c r="H5304" s="188"/>
      <c r="I5304" s="187" t="s">
        <v>5325</v>
      </c>
      <c r="J5304" s="191"/>
      <c r="K5304" s="191"/>
      <c r="L5304" s="191"/>
      <c r="M5304" s="191"/>
    </row>
    <row r="5305" spans="1:13" ht="38.25" x14ac:dyDescent="0.2">
      <c r="A5305" s="187" t="s">
        <v>5326</v>
      </c>
      <c r="B5305" s="187" t="s">
        <v>5327</v>
      </c>
      <c r="C5305" s="186" t="s">
        <v>212</v>
      </c>
      <c r="D5305" s="189">
        <v>36.71</v>
      </c>
      <c r="E5305" s="189">
        <v>27.11</v>
      </c>
      <c r="F5305" s="189">
        <v>9.6</v>
      </c>
      <c r="G5305" s="188" t="s">
        <v>5328</v>
      </c>
      <c r="H5305" s="188"/>
      <c r="I5305" s="187" t="s">
        <v>5329</v>
      </c>
      <c r="J5305" s="191"/>
      <c r="K5305" s="191"/>
      <c r="L5305" s="191"/>
      <c r="M5305" s="191"/>
    </row>
    <row r="5306" spans="1:13" ht="63.75" x14ac:dyDescent="0.2">
      <c r="A5306" s="187" t="s">
        <v>5330</v>
      </c>
      <c r="B5306" s="187" t="s">
        <v>5331</v>
      </c>
      <c r="C5306" s="186" t="s">
        <v>212</v>
      </c>
      <c r="D5306" s="189">
        <v>19.96</v>
      </c>
      <c r="E5306" s="189">
        <v>9.75</v>
      </c>
      <c r="F5306" s="189">
        <v>10.210000000000001</v>
      </c>
      <c r="G5306" s="188" t="s">
        <v>5332</v>
      </c>
      <c r="H5306" s="188"/>
      <c r="I5306" s="187" t="s">
        <v>5333</v>
      </c>
      <c r="J5306" s="191"/>
      <c r="K5306" s="191"/>
      <c r="L5306" s="191"/>
      <c r="M5306" s="191"/>
    </row>
    <row r="5307" spans="1:13" ht="38.25" x14ac:dyDescent="0.2">
      <c r="A5307" s="187" t="s">
        <v>5334</v>
      </c>
      <c r="B5307" s="187" t="s">
        <v>5335</v>
      </c>
      <c r="C5307" s="186" t="s">
        <v>212</v>
      </c>
      <c r="D5307" s="189">
        <v>31.82</v>
      </c>
      <c r="E5307" s="189">
        <v>15.3</v>
      </c>
      <c r="F5307" s="189">
        <v>16.52</v>
      </c>
      <c r="G5307" s="188" t="s">
        <v>5336</v>
      </c>
      <c r="H5307" s="188"/>
      <c r="I5307" s="187" t="s">
        <v>5337</v>
      </c>
      <c r="J5307" s="191"/>
      <c r="K5307" s="191"/>
      <c r="L5307" s="191"/>
      <c r="M5307" s="191"/>
    </row>
    <row r="5308" spans="1:13" ht="38.25" x14ac:dyDescent="0.2">
      <c r="A5308" s="187" t="s">
        <v>5338</v>
      </c>
      <c r="B5308" s="187" t="s">
        <v>5339</v>
      </c>
      <c r="C5308" s="186" t="s">
        <v>641</v>
      </c>
      <c r="D5308" s="189">
        <v>4.8</v>
      </c>
      <c r="E5308" s="189">
        <v>0.49</v>
      </c>
      <c r="F5308" s="189">
        <v>4.3099999999999996</v>
      </c>
      <c r="G5308" s="188" t="s">
        <v>5340</v>
      </c>
      <c r="H5308" s="188"/>
      <c r="I5308" s="187" t="s">
        <v>5341</v>
      </c>
      <c r="J5308" s="191"/>
      <c r="K5308" s="191"/>
      <c r="L5308" s="191"/>
      <c r="M5308" s="191"/>
    </row>
    <row r="5309" spans="1:13" ht="38.25" x14ac:dyDescent="0.2">
      <c r="A5309" s="187" t="s">
        <v>5342</v>
      </c>
      <c r="B5309" s="187" t="s">
        <v>5343</v>
      </c>
      <c r="C5309" s="186" t="s">
        <v>641</v>
      </c>
      <c r="D5309" s="189">
        <v>6.29</v>
      </c>
      <c r="E5309" s="189">
        <v>0.62</v>
      </c>
      <c r="F5309" s="189">
        <v>5.67</v>
      </c>
      <c r="G5309" s="188" t="s">
        <v>5344</v>
      </c>
      <c r="H5309" s="188"/>
      <c r="I5309" s="187" t="s">
        <v>5345</v>
      </c>
      <c r="J5309" s="191"/>
      <c r="K5309" s="191"/>
      <c r="L5309" s="191"/>
      <c r="M5309" s="191"/>
    </row>
    <row r="5310" spans="1:13" ht="25.5" x14ac:dyDescent="0.2">
      <c r="A5310" s="187" t="s">
        <v>5346</v>
      </c>
      <c r="B5310" s="187" t="s">
        <v>5347</v>
      </c>
      <c r="C5310" s="186" t="s">
        <v>641</v>
      </c>
      <c r="D5310" s="189">
        <v>7.1</v>
      </c>
      <c r="E5310" s="189">
        <v>2.78</v>
      </c>
      <c r="F5310" s="189">
        <v>4.32</v>
      </c>
      <c r="G5310" s="188" t="s">
        <v>5348</v>
      </c>
      <c r="H5310" s="188"/>
      <c r="I5310" s="187" t="s">
        <v>5349</v>
      </c>
      <c r="J5310" s="191"/>
      <c r="K5310" s="191"/>
      <c r="L5310" s="191"/>
      <c r="M5310" s="191"/>
    </row>
    <row r="5311" spans="1:13" ht="25.5" x14ac:dyDescent="0.2">
      <c r="A5311" s="187" t="s">
        <v>5350</v>
      </c>
      <c r="B5311" s="187" t="s">
        <v>5351</v>
      </c>
      <c r="C5311" s="186" t="s">
        <v>641</v>
      </c>
      <c r="D5311" s="189">
        <v>5.48</v>
      </c>
      <c r="E5311" s="189">
        <v>1.33</v>
      </c>
      <c r="F5311" s="189">
        <v>4.1500000000000004</v>
      </c>
      <c r="G5311" s="188" t="s">
        <v>5352</v>
      </c>
      <c r="H5311" s="188"/>
      <c r="I5311" s="187" t="s">
        <v>5353</v>
      </c>
      <c r="J5311" s="191"/>
      <c r="K5311" s="191"/>
      <c r="L5311" s="191"/>
      <c r="M5311" s="191"/>
    </row>
    <row r="5312" spans="1:13" ht="38.25" x14ac:dyDescent="0.2">
      <c r="A5312" s="187" t="s">
        <v>5354</v>
      </c>
      <c r="B5312" s="187" t="s">
        <v>5355</v>
      </c>
      <c r="C5312" s="186" t="s">
        <v>212</v>
      </c>
      <c r="D5312" s="189">
        <v>38.119999999999997</v>
      </c>
      <c r="E5312" s="189">
        <v>16.739999999999998</v>
      </c>
      <c r="F5312" s="189">
        <v>21.38</v>
      </c>
      <c r="G5312" s="188" t="s">
        <v>5356</v>
      </c>
      <c r="H5312" s="188"/>
      <c r="I5312" s="187" t="s">
        <v>5357</v>
      </c>
      <c r="J5312" s="191"/>
      <c r="K5312" s="191"/>
      <c r="L5312" s="191"/>
      <c r="M5312" s="191"/>
    </row>
    <row r="5313" spans="1:13" ht="38.25" x14ac:dyDescent="0.2">
      <c r="A5313" s="187" t="s">
        <v>5358</v>
      </c>
      <c r="B5313" s="187" t="s">
        <v>5359</v>
      </c>
      <c r="C5313" s="186" t="s">
        <v>641</v>
      </c>
      <c r="D5313" s="189">
        <v>23.28</v>
      </c>
      <c r="E5313" s="189">
        <v>15.82</v>
      </c>
      <c r="F5313" s="189">
        <v>7.46</v>
      </c>
      <c r="G5313" s="188" t="s">
        <v>5360</v>
      </c>
      <c r="H5313" s="188"/>
      <c r="I5313" s="187" t="s">
        <v>5361</v>
      </c>
      <c r="J5313" s="191"/>
      <c r="K5313" s="191"/>
      <c r="L5313" s="191"/>
      <c r="M5313" s="191"/>
    </row>
    <row r="5314" spans="1:13" ht="38.25" x14ac:dyDescent="0.2">
      <c r="A5314" s="187" t="s">
        <v>5362</v>
      </c>
      <c r="B5314" s="187" t="s">
        <v>5363</v>
      </c>
      <c r="C5314" s="186" t="s">
        <v>212</v>
      </c>
      <c r="D5314" s="189">
        <v>2.95</v>
      </c>
      <c r="E5314" s="189">
        <v>0.88</v>
      </c>
      <c r="F5314" s="189">
        <v>2.0699999999999998</v>
      </c>
      <c r="G5314" s="188" t="s">
        <v>5364</v>
      </c>
      <c r="H5314" s="188"/>
      <c r="I5314" s="187" t="s">
        <v>5365</v>
      </c>
      <c r="J5314" s="191"/>
      <c r="K5314" s="191"/>
      <c r="L5314" s="191"/>
      <c r="M5314" s="191"/>
    </row>
    <row r="5315" spans="1:13" ht="38.25" x14ac:dyDescent="0.2">
      <c r="A5315" s="187" t="s">
        <v>5366</v>
      </c>
      <c r="B5315" s="187" t="s">
        <v>5367</v>
      </c>
      <c r="C5315" s="186" t="s">
        <v>212</v>
      </c>
      <c r="D5315" s="189">
        <v>3.75</v>
      </c>
      <c r="E5315" s="189">
        <v>1.03</v>
      </c>
      <c r="F5315" s="189">
        <v>2.72</v>
      </c>
      <c r="G5315" s="188" t="s">
        <v>5368</v>
      </c>
      <c r="H5315" s="188"/>
      <c r="I5315" s="187" t="s">
        <v>5369</v>
      </c>
      <c r="J5315" s="191"/>
      <c r="K5315" s="191"/>
      <c r="L5315" s="191"/>
      <c r="M5315" s="191"/>
    </row>
    <row r="5316" spans="1:13" ht="38.25" x14ac:dyDescent="0.2">
      <c r="A5316" s="187" t="s">
        <v>5370</v>
      </c>
      <c r="B5316" s="187" t="s">
        <v>5371</v>
      </c>
      <c r="C5316" s="186" t="s">
        <v>212</v>
      </c>
      <c r="D5316" s="189">
        <v>3.7</v>
      </c>
      <c r="E5316" s="189">
        <v>0.53</v>
      </c>
      <c r="F5316" s="189">
        <v>3.17</v>
      </c>
      <c r="G5316" s="188" t="s">
        <v>5372</v>
      </c>
      <c r="H5316" s="188"/>
      <c r="I5316" s="187" t="s">
        <v>5373</v>
      </c>
      <c r="J5316" s="191"/>
      <c r="K5316" s="191"/>
      <c r="L5316" s="191"/>
      <c r="M5316" s="191"/>
    </row>
    <row r="5317" spans="1:13" ht="25.5" x14ac:dyDescent="0.2">
      <c r="A5317" s="187" t="s">
        <v>5374</v>
      </c>
      <c r="B5317" s="187" t="s">
        <v>5375</v>
      </c>
      <c r="C5317" s="186" t="s">
        <v>212</v>
      </c>
      <c r="D5317" s="189">
        <v>3.68</v>
      </c>
      <c r="E5317" s="189">
        <v>0.64</v>
      </c>
      <c r="F5317" s="189">
        <v>3.04</v>
      </c>
      <c r="G5317" s="188" t="s">
        <v>5376</v>
      </c>
      <c r="H5317" s="188"/>
      <c r="I5317" s="187" t="s">
        <v>5377</v>
      </c>
      <c r="J5317" s="191"/>
      <c r="K5317" s="191"/>
      <c r="L5317" s="191"/>
      <c r="M5317" s="191"/>
    </row>
    <row r="5318" spans="1:13" ht="38.25" x14ac:dyDescent="0.2">
      <c r="A5318" s="187" t="s">
        <v>5378</v>
      </c>
      <c r="B5318" s="187" t="s">
        <v>5379</v>
      </c>
      <c r="C5318" s="186" t="s">
        <v>212</v>
      </c>
      <c r="D5318" s="189">
        <v>5.93</v>
      </c>
      <c r="E5318" s="189">
        <v>1.4</v>
      </c>
      <c r="F5318" s="189">
        <v>4.53</v>
      </c>
      <c r="G5318" s="188" t="s">
        <v>5380</v>
      </c>
      <c r="H5318" s="188"/>
      <c r="I5318" s="187" t="s">
        <v>5381</v>
      </c>
      <c r="J5318" s="191"/>
      <c r="K5318" s="191"/>
      <c r="L5318" s="191"/>
      <c r="M5318" s="191"/>
    </row>
    <row r="5319" spans="1:13" ht="76.5" x14ac:dyDescent="0.2">
      <c r="A5319" s="187" t="s">
        <v>5382</v>
      </c>
      <c r="B5319" s="187" t="s">
        <v>5383</v>
      </c>
      <c r="C5319" s="186" t="s">
        <v>212</v>
      </c>
      <c r="D5319" s="189">
        <v>5183.7299999999996</v>
      </c>
      <c r="E5319" s="189">
        <v>2073.4899999999998</v>
      </c>
      <c r="F5319" s="189">
        <v>3110.24</v>
      </c>
      <c r="G5319" s="188" t="s">
        <v>5384</v>
      </c>
      <c r="H5319" s="188"/>
      <c r="I5319" s="187" t="s">
        <v>5385</v>
      </c>
      <c r="J5319" s="191"/>
      <c r="K5319" s="191"/>
      <c r="L5319" s="191"/>
      <c r="M5319" s="191"/>
    </row>
    <row r="5320" spans="1:13" ht="25.5" x14ac:dyDescent="0.2">
      <c r="A5320" s="194" t="s">
        <v>5386</v>
      </c>
      <c r="B5320" s="194" t="s">
        <v>5387</v>
      </c>
      <c r="C5320" s="194"/>
      <c r="D5320" s="193"/>
      <c r="E5320" s="193"/>
      <c r="F5320" s="189"/>
      <c r="G5320" s="192"/>
      <c r="H5320" s="192"/>
      <c r="I5320" s="194" t="s">
        <v>5388</v>
      </c>
      <c r="J5320" s="191"/>
      <c r="K5320" s="191"/>
      <c r="L5320" s="191"/>
      <c r="M5320" s="191"/>
    </row>
    <row r="5321" spans="1:13" ht="76.5" x14ac:dyDescent="0.2">
      <c r="A5321" s="187" t="s">
        <v>5389</v>
      </c>
      <c r="B5321" s="187" t="s">
        <v>5390</v>
      </c>
      <c r="C5321" s="186" t="s">
        <v>212</v>
      </c>
      <c r="D5321" s="189">
        <v>801.35</v>
      </c>
      <c r="E5321" s="189">
        <v>507.52</v>
      </c>
      <c r="F5321" s="189">
        <v>293.83</v>
      </c>
      <c r="G5321" s="188" t="s">
        <v>5391</v>
      </c>
      <c r="H5321" s="188"/>
      <c r="I5321" s="187" t="s">
        <v>5392</v>
      </c>
      <c r="J5321" s="191"/>
      <c r="K5321" s="191"/>
      <c r="L5321" s="191"/>
      <c r="M5321" s="191"/>
    </row>
    <row r="5322" spans="1:13" ht="38.25" x14ac:dyDescent="0.2">
      <c r="A5322" s="187" t="s">
        <v>5393</v>
      </c>
      <c r="B5322" s="187" t="s">
        <v>5394</v>
      </c>
      <c r="C5322" s="186" t="s">
        <v>212</v>
      </c>
      <c r="D5322" s="189">
        <v>410.33</v>
      </c>
      <c r="E5322" s="189">
        <v>362.21</v>
      </c>
      <c r="F5322" s="189">
        <v>48.12</v>
      </c>
      <c r="G5322" s="188" t="s">
        <v>5395</v>
      </c>
      <c r="H5322" s="188"/>
      <c r="I5322" s="187" t="s">
        <v>5396</v>
      </c>
      <c r="J5322" s="191"/>
      <c r="K5322" s="191"/>
      <c r="L5322" s="191"/>
      <c r="M5322" s="191"/>
    </row>
    <row r="5323" spans="1:13" ht="38.25" x14ac:dyDescent="0.2">
      <c r="A5323" s="187" t="s">
        <v>5397</v>
      </c>
      <c r="B5323" s="187" t="s">
        <v>5398</v>
      </c>
      <c r="C5323" s="186" t="s">
        <v>212</v>
      </c>
      <c r="D5323" s="189">
        <v>165.28</v>
      </c>
      <c r="E5323" s="189">
        <v>120.2</v>
      </c>
      <c r="F5323" s="189">
        <v>45.08</v>
      </c>
      <c r="G5323" s="188" t="s">
        <v>5399</v>
      </c>
      <c r="H5323" s="188"/>
      <c r="I5323" s="187" t="s">
        <v>5400</v>
      </c>
      <c r="J5323" s="191"/>
      <c r="K5323" s="191"/>
      <c r="L5323" s="191"/>
      <c r="M5323" s="191"/>
    </row>
    <row r="5324" spans="1:13" ht="51" x14ac:dyDescent="0.2">
      <c r="A5324" s="187" t="s">
        <v>5401</v>
      </c>
      <c r="B5324" s="187" t="s">
        <v>5402</v>
      </c>
      <c r="C5324" s="186" t="s">
        <v>212</v>
      </c>
      <c r="D5324" s="189">
        <v>1228.73</v>
      </c>
      <c r="E5324" s="189">
        <v>988.33</v>
      </c>
      <c r="F5324" s="189">
        <v>240.4</v>
      </c>
      <c r="G5324" s="188" t="s">
        <v>5403</v>
      </c>
      <c r="H5324" s="188"/>
      <c r="I5324" s="187" t="s">
        <v>5404</v>
      </c>
      <c r="J5324" s="191"/>
      <c r="K5324" s="191"/>
      <c r="L5324" s="191"/>
      <c r="M5324" s="191"/>
    </row>
    <row r="5325" spans="1:13" ht="51" x14ac:dyDescent="0.2">
      <c r="A5325" s="187" t="s">
        <v>5405</v>
      </c>
      <c r="B5325" s="187" t="s">
        <v>5406</v>
      </c>
      <c r="C5325" s="186" t="s">
        <v>212</v>
      </c>
      <c r="D5325" s="189">
        <v>2270.4899999999998</v>
      </c>
      <c r="E5325" s="189">
        <v>2030.09</v>
      </c>
      <c r="F5325" s="189">
        <v>240.4</v>
      </c>
      <c r="G5325" s="188" t="s">
        <v>5407</v>
      </c>
      <c r="H5325" s="188"/>
      <c r="I5325" s="187" t="s">
        <v>5408</v>
      </c>
      <c r="J5325" s="191"/>
      <c r="K5325" s="191"/>
      <c r="L5325" s="191"/>
      <c r="M5325" s="191"/>
    </row>
    <row r="5326" spans="1:13" ht="242.25" x14ac:dyDescent="0.2">
      <c r="A5326" s="187" t="s">
        <v>5409</v>
      </c>
      <c r="B5326" s="187" t="s">
        <v>5410</v>
      </c>
      <c r="C5326" s="186" t="s">
        <v>212</v>
      </c>
      <c r="D5326" s="189">
        <v>3712.92</v>
      </c>
      <c r="E5326" s="189">
        <v>3472.52</v>
      </c>
      <c r="F5326" s="189">
        <v>240.4</v>
      </c>
      <c r="G5326" s="188" t="s">
        <v>5411</v>
      </c>
      <c r="H5326" s="188"/>
      <c r="I5326" s="187" t="s">
        <v>5412</v>
      </c>
      <c r="J5326" s="191"/>
      <c r="K5326" s="191"/>
      <c r="L5326" s="191"/>
      <c r="M5326" s="191"/>
    </row>
    <row r="5327" spans="1:13" ht="51" x14ac:dyDescent="0.2">
      <c r="A5327" s="187" t="s">
        <v>5413</v>
      </c>
      <c r="B5327" s="187" t="s">
        <v>5414</v>
      </c>
      <c r="C5327" s="186" t="s">
        <v>212</v>
      </c>
      <c r="D5327" s="189">
        <v>450</v>
      </c>
      <c r="E5327" s="189">
        <v>0</v>
      </c>
      <c r="F5327" s="189">
        <v>450</v>
      </c>
      <c r="G5327" s="188" t="s">
        <v>5415</v>
      </c>
      <c r="H5327" s="188"/>
      <c r="I5327" s="187" t="s">
        <v>5416</v>
      </c>
      <c r="J5327" s="191"/>
      <c r="K5327" s="191"/>
      <c r="L5327" s="191"/>
      <c r="M5327" s="191"/>
    </row>
    <row r="5328" spans="1:13" ht="25.5" x14ac:dyDescent="0.2">
      <c r="A5328" s="187" t="s">
        <v>5417</v>
      </c>
      <c r="B5328" s="187" t="s">
        <v>5418</v>
      </c>
      <c r="C5328" s="186" t="s">
        <v>212</v>
      </c>
      <c r="D5328" s="189">
        <v>67.87</v>
      </c>
      <c r="E5328" s="189">
        <v>52</v>
      </c>
      <c r="F5328" s="189">
        <v>15.87</v>
      </c>
      <c r="G5328" s="188" t="s">
        <v>5419</v>
      </c>
      <c r="H5328" s="188"/>
      <c r="I5328" s="187" t="s">
        <v>5420</v>
      </c>
      <c r="J5328" s="191"/>
      <c r="K5328" s="191"/>
      <c r="L5328" s="191"/>
      <c r="M5328" s="191"/>
    </row>
    <row r="5329" spans="1:13" ht="38.25" x14ac:dyDescent="0.2">
      <c r="A5329" s="187" t="s">
        <v>5421</v>
      </c>
      <c r="B5329" s="187" t="s">
        <v>5422</v>
      </c>
      <c r="C5329" s="186" t="s">
        <v>212</v>
      </c>
      <c r="D5329" s="189">
        <v>252.43</v>
      </c>
      <c r="E5329" s="189">
        <v>195.33</v>
      </c>
      <c r="F5329" s="189">
        <v>57.1</v>
      </c>
      <c r="G5329" s="188" t="s">
        <v>5423</v>
      </c>
      <c r="H5329" s="188"/>
      <c r="I5329" s="187" t="s">
        <v>5424</v>
      </c>
      <c r="J5329" s="191"/>
      <c r="K5329" s="191"/>
      <c r="L5329" s="191"/>
      <c r="M5329" s="191"/>
    </row>
    <row r="5330" spans="1:13" ht="102" x14ac:dyDescent="0.2">
      <c r="A5330" s="187" t="s">
        <v>5425</v>
      </c>
      <c r="B5330" s="187" t="s">
        <v>5426</v>
      </c>
      <c r="C5330" s="186" t="s">
        <v>212</v>
      </c>
      <c r="D5330" s="189">
        <v>74428.45</v>
      </c>
      <c r="E5330" s="189">
        <v>61568.17</v>
      </c>
      <c r="F5330" s="189">
        <v>12860.28</v>
      </c>
      <c r="G5330" s="188" t="s">
        <v>5427</v>
      </c>
      <c r="H5330" s="188"/>
      <c r="I5330" s="187" t="s">
        <v>5428</v>
      </c>
      <c r="J5330" s="191"/>
      <c r="K5330" s="191"/>
      <c r="L5330" s="191"/>
      <c r="M5330" s="191"/>
    </row>
    <row r="5331" spans="1:13" ht="102" x14ac:dyDescent="0.2">
      <c r="A5331" s="187" t="s">
        <v>5429</v>
      </c>
      <c r="B5331" s="187" t="s">
        <v>5430</v>
      </c>
      <c r="C5331" s="186" t="s">
        <v>212</v>
      </c>
      <c r="D5331" s="189">
        <v>34516.769999999997</v>
      </c>
      <c r="E5331" s="189">
        <v>21596.29</v>
      </c>
      <c r="F5331" s="189">
        <v>12920.48</v>
      </c>
      <c r="G5331" s="188" t="s">
        <v>5431</v>
      </c>
      <c r="H5331" s="188"/>
      <c r="I5331" s="187" t="s">
        <v>5432</v>
      </c>
      <c r="J5331" s="191"/>
      <c r="K5331" s="191"/>
      <c r="L5331" s="191"/>
      <c r="M5331" s="191"/>
    </row>
    <row r="5332" spans="1:13" ht="89.25" x14ac:dyDescent="0.2">
      <c r="A5332" s="187" t="s">
        <v>5433</v>
      </c>
      <c r="B5332" s="187" t="s">
        <v>5434</v>
      </c>
      <c r="C5332" s="186" t="s">
        <v>212</v>
      </c>
      <c r="D5332" s="189">
        <v>20333.72</v>
      </c>
      <c r="E5332" s="189">
        <v>19146.12</v>
      </c>
      <c r="F5332" s="189">
        <v>1187.5999999999999</v>
      </c>
      <c r="G5332" s="188" t="s">
        <v>5435</v>
      </c>
      <c r="H5332" s="188"/>
      <c r="I5332" s="187" t="s">
        <v>5436</v>
      </c>
      <c r="J5332" s="191"/>
      <c r="K5332" s="191"/>
      <c r="L5332" s="191"/>
      <c r="M5332" s="191"/>
    </row>
    <row r="5333" spans="1:13" ht="38.25" x14ac:dyDescent="0.2">
      <c r="A5333" s="187" t="s">
        <v>5437</v>
      </c>
      <c r="B5333" s="187" t="s">
        <v>5438</v>
      </c>
      <c r="C5333" s="186" t="s">
        <v>212</v>
      </c>
      <c r="D5333" s="189">
        <v>49.6</v>
      </c>
      <c r="E5333" s="189">
        <v>46.6</v>
      </c>
      <c r="F5333" s="189">
        <v>3</v>
      </c>
      <c r="G5333" s="188" t="s">
        <v>5439</v>
      </c>
      <c r="H5333" s="188"/>
      <c r="I5333" s="187" t="s">
        <v>5440</v>
      </c>
      <c r="J5333" s="191"/>
      <c r="K5333" s="191"/>
      <c r="L5333" s="191"/>
      <c r="M5333" s="191"/>
    </row>
    <row r="5334" spans="1:13" ht="38.25" x14ac:dyDescent="0.2">
      <c r="A5334" s="187" t="s">
        <v>5441</v>
      </c>
      <c r="B5334" s="187" t="s">
        <v>5442</v>
      </c>
      <c r="C5334" s="186" t="s">
        <v>212</v>
      </c>
      <c r="D5334" s="189">
        <v>114.15</v>
      </c>
      <c r="E5334" s="189">
        <v>109.15</v>
      </c>
      <c r="F5334" s="189">
        <v>5</v>
      </c>
      <c r="G5334" s="188" t="s">
        <v>5443</v>
      </c>
      <c r="H5334" s="188"/>
      <c r="I5334" s="187" t="s">
        <v>5444</v>
      </c>
      <c r="J5334" s="191"/>
      <c r="K5334" s="191"/>
      <c r="L5334" s="191"/>
      <c r="M5334" s="191"/>
    </row>
    <row r="5335" spans="1:13" ht="38.25" x14ac:dyDescent="0.2">
      <c r="A5335" s="187" t="s">
        <v>5445</v>
      </c>
      <c r="B5335" s="187" t="s">
        <v>5446</v>
      </c>
      <c r="C5335" s="186" t="s">
        <v>212</v>
      </c>
      <c r="D5335" s="189">
        <v>178.59</v>
      </c>
      <c r="E5335" s="189">
        <v>173.59</v>
      </c>
      <c r="F5335" s="189">
        <v>5</v>
      </c>
      <c r="G5335" s="188" t="s">
        <v>5447</v>
      </c>
      <c r="H5335" s="188"/>
      <c r="I5335" s="187" t="s">
        <v>5448</v>
      </c>
      <c r="J5335" s="191"/>
      <c r="K5335" s="191"/>
      <c r="L5335" s="191"/>
      <c r="M5335" s="191"/>
    </row>
    <row r="5336" spans="1:13" ht="114.75" x14ac:dyDescent="0.2">
      <c r="A5336" s="187" t="s">
        <v>5449</v>
      </c>
      <c r="B5336" s="187" t="s">
        <v>5450</v>
      </c>
      <c r="C5336" s="186" t="s">
        <v>212</v>
      </c>
      <c r="D5336" s="189">
        <v>3280.39</v>
      </c>
      <c r="E5336" s="189">
        <v>2158.89</v>
      </c>
      <c r="F5336" s="189">
        <v>1121.5</v>
      </c>
      <c r="G5336" s="188" t="s">
        <v>5451</v>
      </c>
      <c r="H5336" s="188"/>
      <c r="I5336" s="187" t="s">
        <v>5452</v>
      </c>
      <c r="J5336" s="191"/>
      <c r="K5336" s="191"/>
      <c r="L5336" s="191"/>
      <c r="M5336" s="191"/>
    </row>
    <row r="5337" spans="1:13" ht="38.25" x14ac:dyDescent="0.2">
      <c r="A5337" s="187" t="s">
        <v>5453</v>
      </c>
      <c r="B5337" s="187" t="s">
        <v>5454</v>
      </c>
      <c r="C5337" s="186" t="s">
        <v>212</v>
      </c>
      <c r="D5337" s="189">
        <v>219.24</v>
      </c>
      <c r="E5337" s="189">
        <v>191.25</v>
      </c>
      <c r="F5337" s="189">
        <v>27.99</v>
      </c>
      <c r="G5337" s="188" t="s">
        <v>5455</v>
      </c>
      <c r="H5337" s="188"/>
      <c r="I5337" s="187" t="s">
        <v>5456</v>
      </c>
      <c r="J5337" s="191"/>
      <c r="K5337" s="191"/>
      <c r="L5337" s="191"/>
      <c r="M5337" s="191"/>
    </row>
    <row r="5338" spans="1:13" ht="38.25" x14ac:dyDescent="0.2">
      <c r="A5338" s="187" t="s">
        <v>5457</v>
      </c>
      <c r="B5338" s="187" t="s">
        <v>5458</v>
      </c>
      <c r="C5338" s="186" t="s">
        <v>212</v>
      </c>
      <c r="D5338" s="189">
        <v>87.59</v>
      </c>
      <c r="E5338" s="189">
        <v>63.03</v>
      </c>
      <c r="F5338" s="189">
        <v>24.56</v>
      </c>
      <c r="G5338" s="188" t="s">
        <v>5459</v>
      </c>
      <c r="H5338" s="188"/>
      <c r="I5338" s="187" t="s">
        <v>5460</v>
      </c>
      <c r="J5338" s="191"/>
      <c r="K5338" s="191"/>
      <c r="L5338" s="191"/>
      <c r="M5338" s="191"/>
    </row>
    <row r="5339" spans="1:13" ht="25.5" x14ac:dyDescent="0.2">
      <c r="A5339" s="187" t="s">
        <v>5461</v>
      </c>
      <c r="B5339" s="187" t="s">
        <v>5462</v>
      </c>
      <c r="C5339" s="186" t="s">
        <v>212</v>
      </c>
      <c r="D5339" s="189">
        <v>104.45</v>
      </c>
      <c r="E5339" s="189">
        <v>76.459999999999994</v>
      </c>
      <c r="F5339" s="189">
        <v>27.99</v>
      </c>
      <c r="G5339" s="188" t="s">
        <v>5463</v>
      </c>
      <c r="H5339" s="188"/>
      <c r="I5339" s="187" t="s">
        <v>5464</v>
      </c>
      <c r="J5339" s="191"/>
      <c r="K5339" s="191"/>
      <c r="L5339" s="191"/>
      <c r="M5339" s="191"/>
    </row>
    <row r="5340" spans="1:13" ht="38.25" x14ac:dyDescent="0.2">
      <c r="A5340" s="187" t="s">
        <v>5465</v>
      </c>
      <c r="B5340" s="187" t="s">
        <v>5466</v>
      </c>
      <c r="C5340" s="186" t="s">
        <v>212</v>
      </c>
      <c r="D5340" s="189">
        <v>98.68</v>
      </c>
      <c r="E5340" s="189">
        <v>74.12</v>
      </c>
      <c r="F5340" s="189">
        <v>24.56</v>
      </c>
      <c r="G5340" s="188" t="s">
        <v>5467</v>
      </c>
      <c r="H5340" s="188"/>
      <c r="I5340" s="187" t="s">
        <v>5468</v>
      </c>
      <c r="J5340" s="191"/>
      <c r="K5340" s="191"/>
      <c r="L5340" s="191"/>
      <c r="M5340" s="191"/>
    </row>
    <row r="5341" spans="1:13" ht="102" x14ac:dyDescent="0.2">
      <c r="A5341" s="187" t="s">
        <v>5469</v>
      </c>
      <c r="B5341" s="187" t="s">
        <v>5470</v>
      </c>
      <c r="C5341" s="186" t="s">
        <v>212</v>
      </c>
      <c r="D5341" s="189">
        <v>52.34</v>
      </c>
      <c r="E5341" s="189">
        <v>39.44</v>
      </c>
      <c r="F5341" s="189">
        <v>12.9</v>
      </c>
      <c r="G5341" s="188" t="s">
        <v>5471</v>
      </c>
      <c r="H5341" s="188"/>
      <c r="I5341" s="187" t="s">
        <v>5472</v>
      </c>
      <c r="J5341" s="191"/>
      <c r="K5341" s="191"/>
      <c r="L5341" s="191"/>
      <c r="M5341" s="191"/>
    </row>
    <row r="5342" spans="1:13" ht="51" x14ac:dyDescent="0.2">
      <c r="A5342" s="187" t="s">
        <v>5473</v>
      </c>
      <c r="B5342" s="187" t="s">
        <v>5474</v>
      </c>
      <c r="C5342" s="186" t="s">
        <v>212</v>
      </c>
      <c r="D5342" s="189">
        <v>105</v>
      </c>
      <c r="E5342" s="189">
        <v>88.1</v>
      </c>
      <c r="F5342" s="189">
        <v>16.899999999999999</v>
      </c>
      <c r="G5342" s="188" t="s">
        <v>5475</v>
      </c>
      <c r="H5342" s="188"/>
      <c r="I5342" s="187" t="s">
        <v>5476</v>
      </c>
      <c r="J5342" s="191"/>
      <c r="K5342" s="191"/>
      <c r="L5342" s="191"/>
      <c r="M5342" s="191"/>
    </row>
    <row r="5343" spans="1:13" ht="63.75" x14ac:dyDescent="0.2">
      <c r="A5343" s="187" t="s">
        <v>5477</v>
      </c>
      <c r="B5343" s="187" t="s">
        <v>5478</v>
      </c>
      <c r="C5343" s="186" t="s">
        <v>276</v>
      </c>
      <c r="D5343" s="189">
        <v>286.85000000000002</v>
      </c>
      <c r="E5343" s="189">
        <v>146.75</v>
      </c>
      <c r="F5343" s="189">
        <v>140.1</v>
      </c>
      <c r="G5343" s="188" t="s">
        <v>5479</v>
      </c>
      <c r="H5343" s="188"/>
      <c r="I5343" s="187" t="s">
        <v>5480</v>
      </c>
      <c r="J5343" s="191"/>
      <c r="K5343" s="191"/>
      <c r="L5343" s="191"/>
      <c r="M5343" s="191"/>
    </row>
    <row r="5344" spans="1:13" ht="63.75" x14ac:dyDescent="0.2">
      <c r="A5344" s="187" t="s">
        <v>5481</v>
      </c>
      <c r="B5344" s="187" t="s">
        <v>5482</v>
      </c>
      <c r="C5344" s="186" t="s">
        <v>212</v>
      </c>
      <c r="D5344" s="189">
        <v>981.33</v>
      </c>
      <c r="E5344" s="189">
        <v>764.45</v>
      </c>
      <c r="F5344" s="189">
        <v>216.88</v>
      </c>
      <c r="G5344" s="188" t="s">
        <v>5483</v>
      </c>
      <c r="H5344" s="188"/>
      <c r="I5344" s="187" t="s">
        <v>5484</v>
      </c>
      <c r="J5344" s="191"/>
      <c r="K5344" s="191"/>
      <c r="L5344" s="191"/>
      <c r="M5344" s="191"/>
    </row>
    <row r="5345" spans="1:13" ht="38.25" x14ac:dyDescent="0.2">
      <c r="A5345" s="187" t="s">
        <v>5485</v>
      </c>
      <c r="B5345" s="187" t="s">
        <v>5486</v>
      </c>
      <c r="C5345" s="186" t="s">
        <v>212</v>
      </c>
      <c r="D5345" s="189">
        <v>148.08000000000001</v>
      </c>
      <c r="E5345" s="189">
        <v>120.09</v>
      </c>
      <c r="F5345" s="189">
        <v>27.99</v>
      </c>
      <c r="G5345" s="188" t="s">
        <v>5487</v>
      </c>
      <c r="H5345" s="188"/>
      <c r="I5345" s="187" t="s">
        <v>5488</v>
      </c>
      <c r="J5345" s="191"/>
      <c r="K5345" s="191"/>
      <c r="L5345" s="191"/>
      <c r="M5345" s="191"/>
    </row>
    <row r="5346" spans="1:13" ht="25.5" x14ac:dyDescent="0.2">
      <c r="A5346" s="187" t="s">
        <v>5489</v>
      </c>
      <c r="B5346" s="187" t="s">
        <v>5490</v>
      </c>
      <c r="C5346" s="186" t="s">
        <v>212</v>
      </c>
      <c r="D5346" s="189">
        <v>21.9</v>
      </c>
      <c r="E5346" s="189">
        <v>9.1999999999999993</v>
      </c>
      <c r="F5346" s="189">
        <v>12.7</v>
      </c>
      <c r="G5346" s="188" t="s">
        <v>5491</v>
      </c>
      <c r="H5346" s="188"/>
      <c r="I5346" s="187" t="s">
        <v>5492</v>
      </c>
      <c r="J5346" s="191"/>
      <c r="K5346" s="191"/>
      <c r="L5346" s="191"/>
      <c r="M5346" s="191"/>
    </row>
    <row r="5347" spans="1:13" ht="25.5" x14ac:dyDescent="0.2">
      <c r="A5347" s="187" t="s">
        <v>5493</v>
      </c>
      <c r="B5347" s="187" t="s">
        <v>5494</v>
      </c>
      <c r="C5347" s="186" t="s">
        <v>212</v>
      </c>
      <c r="D5347" s="189">
        <v>43.24</v>
      </c>
      <c r="E5347" s="189">
        <v>30.59</v>
      </c>
      <c r="F5347" s="189">
        <v>12.65</v>
      </c>
      <c r="G5347" s="188" t="s">
        <v>5495</v>
      </c>
      <c r="H5347" s="188"/>
      <c r="I5347" s="187" t="s">
        <v>5496</v>
      </c>
      <c r="J5347" s="191"/>
      <c r="K5347" s="191"/>
      <c r="L5347" s="191"/>
      <c r="M5347" s="191"/>
    </row>
    <row r="5348" spans="1:13" ht="51" x14ac:dyDescent="0.2">
      <c r="A5348" s="187" t="s">
        <v>5497</v>
      </c>
      <c r="B5348" s="187" t="s">
        <v>5498</v>
      </c>
      <c r="C5348" s="186" t="s">
        <v>212</v>
      </c>
      <c r="D5348" s="189">
        <v>10790</v>
      </c>
      <c r="E5348" s="189">
        <v>4330</v>
      </c>
      <c r="F5348" s="189">
        <v>6460</v>
      </c>
      <c r="G5348" s="188" t="s">
        <v>5499</v>
      </c>
      <c r="H5348" s="188"/>
      <c r="I5348" s="187" t="s">
        <v>5500</v>
      </c>
      <c r="J5348" s="191"/>
      <c r="K5348" s="191"/>
      <c r="L5348" s="191"/>
      <c r="M5348" s="191"/>
    </row>
    <row r="5349" spans="1:13" ht="63.75" x14ac:dyDescent="0.2">
      <c r="A5349" s="187" t="s">
        <v>5501</v>
      </c>
      <c r="B5349" s="187" t="s">
        <v>5502</v>
      </c>
      <c r="C5349" s="186" t="s">
        <v>5503</v>
      </c>
      <c r="D5349" s="189">
        <v>75</v>
      </c>
      <c r="E5349" s="189">
        <v>40</v>
      </c>
      <c r="F5349" s="189">
        <v>35</v>
      </c>
      <c r="G5349" s="188" t="s">
        <v>5504</v>
      </c>
      <c r="H5349" s="188"/>
      <c r="I5349" s="187" t="s">
        <v>5505</v>
      </c>
      <c r="J5349" s="191"/>
      <c r="K5349" s="191"/>
      <c r="L5349" s="191"/>
      <c r="M5349" s="191"/>
    </row>
    <row r="5350" spans="1:13" ht="114.75" x14ac:dyDescent="0.2">
      <c r="A5350" s="187" t="s">
        <v>5506</v>
      </c>
      <c r="B5350" s="187" t="s">
        <v>5507</v>
      </c>
      <c r="C5350" s="186" t="s">
        <v>212</v>
      </c>
      <c r="D5350" s="189">
        <v>35966.5</v>
      </c>
      <c r="E5350" s="189">
        <v>14386.6</v>
      </c>
      <c r="F5350" s="189">
        <v>21579.9</v>
      </c>
      <c r="G5350" s="188" t="s">
        <v>5508</v>
      </c>
      <c r="H5350" s="188"/>
      <c r="I5350" s="187" t="s">
        <v>5509</v>
      </c>
      <c r="J5350" s="191"/>
      <c r="K5350" s="191"/>
      <c r="L5350" s="191"/>
      <c r="M5350" s="191"/>
    </row>
    <row r="5351" spans="1:13" ht="114.75" x14ac:dyDescent="0.2">
      <c r="A5351" s="187" t="s">
        <v>5510</v>
      </c>
      <c r="B5351" s="187" t="s">
        <v>5511</v>
      </c>
      <c r="C5351" s="186" t="s">
        <v>212</v>
      </c>
      <c r="D5351" s="189">
        <v>45000</v>
      </c>
      <c r="E5351" s="189">
        <v>18000</v>
      </c>
      <c r="F5351" s="189">
        <v>27000</v>
      </c>
      <c r="G5351" s="188" t="s">
        <v>5512</v>
      </c>
      <c r="H5351" s="188"/>
      <c r="I5351" s="187" t="s">
        <v>5513</v>
      </c>
      <c r="J5351" s="191"/>
      <c r="K5351" s="191"/>
      <c r="L5351" s="191"/>
      <c r="M5351" s="191"/>
    </row>
    <row r="5352" spans="1:13" ht="114.75" x14ac:dyDescent="0.2">
      <c r="A5352" s="187" t="s">
        <v>5514</v>
      </c>
      <c r="B5352" s="187" t="s">
        <v>5515</v>
      </c>
      <c r="C5352" s="186" t="s">
        <v>212</v>
      </c>
      <c r="D5352" s="189">
        <v>53890</v>
      </c>
      <c r="E5352" s="189">
        <v>21556</v>
      </c>
      <c r="F5352" s="189">
        <v>32334</v>
      </c>
      <c r="G5352" s="188" t="s">
        <v>5516</v>
      </c>
      <c r="H5352" s="188"/>
      <c r="I5352" s="187" t="s">
        <v>5517</v>
      </c>
      <c r="J5352" s="191"/>
      <c r="K5352" s="191"/>
      <c r="L5352" s="191"/>
      <c r="M5352" s="191"/>
    </row>
    <row r="5353" spans="1:13" ht="51" x14ac:dyDescent="0.2">
      <c r="A5353" s="187" t="s">
        <v>5518</v>
      </c>
      <c r="B5353" s="187" t="s">
        <v>5519</v>
      </c>
      <c r="C5353" s="186" t="s">
        <v>212</v>
      </c>
      <c r="D5353" s="189">
        <v>1667.25</v>
      </c>
      <c r="E5353" s="189">
        <v>1000.5</v>
      </c>
      <c r="F5353" s="189">
        <v>666.75</v>
      </c>
      <c r="G5353" s="188" t="s">
        <v>5519</v>
      </c>
      <c r="H5353" s="188"/>
      <c r="I5353" s="187" t="s">
        <v>5520</v>
      </c>
      <c r="J5353" s="191"/>
      <c r="K5353" s="191"/>
      <c r="L5353" s="191"/>
      <c r="M5353" s="191"/>
    </row>
    <row r="5354" spans="1:13" ht="51" x14ac:dyDescent="0.2">
      <c r="A5354" s="187" t="s">
        <v>5521</v>
      </c>
      <c r="B5354" s="187" t="s">
        <v>5522</v>
      </c>
      <c r="C5354" s="186" t="s">
        <v>212</v>
      </c>
      <c r="D5354" s="189">
        <v>2461</v>
      </c>
      <c r="E5354" s="189">
        <v>984.4</v>
      </c>
      <c r="F5354" s="189">
        <v>1476.6</v>
      </c>
      <c r="G5354" s="188" t="s">
        <v>5522</v>
      </c>
      <c r="H5354" s="188"/>
      <c r="I5354" s="187" t="s">
        <v>5523</v>
      </c>
      <c r="J5354" s="191"/>
      <c r="K5354" s="191"/>
      <c r="L5354" s="191"/>
      <c r="M5354" s="191"/>
    </row>
    <row r="5355" spans="1:13" ht="38.25" x14ac:dyDescent="0.2">
      <c r="A5355" s="187" t="s">
        <v>5524</v>
      </c>
      <c r="B5355" s="187" t="s">
        <v>5525</v>
      </c>
      <c r="C5355" s="186" t="s">
        <v>212</v>
      </c>
      <c r="D5355" s="189">
        <v>1795</v>
      </c>
      <c r="E5355" s="189">
        <v>718</v>
      </c>
      <c r="F5355" s="189">
        <v>1077</v>
      </c>
      <c r="G5355" s="188" t="s">
        <v>5526</v>
      </c>
      <c r="H5355" s="188"/>
      <c r="I5355" s="187" t="s">
        <v>5527</v>
      </c>
      <c r="J5355" s="191"/>
      <c r="K5355" s="191"/>
      <c r="L5355" s="191"/>
      <c r="M5355" s="191"/>
    </row>
    <row r="5356" spans="1:13" ht="114.75" x14ac:dyDescent="0.2">
      <c r="A5356" s="187" t="s">
        <v>5528</v>
      </c>
      <c r="B5356" s="187" t="s">
        <v>5529</v>
      </c>
      <c r="C5356" s="186" t="s">
        <v>212</v>
      </c>
      <c r="D5356" s="189">
        <v>6361</v>
      </c>
      <c r="E5356" s="189">
        <v>2544.4</v>
      </c>
      <c r="F5356" s="189">
        <v>3816.6</v>
      </c>
      <c r="G5356" s="188" t="s">
        <v>5530</v>
      </c>
      <c r="H5356" s="188"/>
      <c r="I5356" s="187" t="s">
        <v>5531</v>
      </c>
      <c r="J5356" s="191"/>
      <c r="K5356" s="191"/>
      <c r="L5356" s="191"/>
      <c r="M5356" s="191"/>
    </row>
    <row r="5357" spans="1:13" ht="38.25" x14ac:dyDescent="0.2">
      <c r="A5357" s="187" t="s">
        <v>5532</v>
      </c>
      <c r="B5357" s="187" t="s">
        <v>5533</v>
      </c>
      <c r="C5357" s="186" t="s">
        <v>212</v>
      </c>
      <c r="D5357" s="189">
        <v>560</v>
      </c>
      <c r="E5357" s="189">
        <v>224</v>
      </c>
      <c r="F5357" s="189">
        <v>336</v>
      </c>
      <c r="G5357" s="188" t="s">
        <v>5534</v>
      </c>
      <c r="H5357" s="188"/>
      <c r="I5357" s="187" t="s">
        <v>5535</v>
      </c>
      <c r="J5357" s="191"/>
      <c r="K5357" s="191"/>
      <c r="L5357" s="191"/>
      <c r="M5357" s="191"/>
    </row>
    <row r="5358" spans="1:13" ht="38.25" x14ac:dyDescent="0.2">
      <c r="A5358" s="187" t="s">
        <v>5536</v>
      </c>
      <c r="B5358" s="187" t="s">
        <v>5537</v>
      </c>
      <c r="C5358" s="186" t="s">
        <v>212</v>
      </c>
      <c r="D5358" s="189">
        <v>1300</v>
      </c>
      <c r="E5358" s="189">
        <v>520</v>
      </c>
      <c r="F5358" s="189">
        <v>780</v>
      </c>
      <c r="G5358" s="188" t="s">
        <v>5538</v>
      </c>
      <c r="H5358" s="188"/>
      <c r="I5358" s="187" t="s">
        <v>5539</v>
      </c>
      <c r="J5358" s="191"/>
      <c r="K5358" s="191"/>
      <c r="L5358" s="191"/>
      <c r="M5358" s="191"/>
    </row>
    <row r="5359" spans="1:13" ht="51" x14ac:dyDescent="0.2">
      <c r="A5359" s="187" t="s">
        <v>5540</v>
      </c>
      <c r="B5359" s="187" t="s">
        <v>5541</v>
      </c>
      <c r="C5359" s="186" t="s">
        <v>212</v>
      </c>
      <c r="D5359" s="189">
        <v>800</v>
      </c>
      <c r="E5359" s="189">
        <v>320</v>
      </c>
      <c r="F5359" s="189">
        <v>480</v>
      </c>
      <c r="G5359" s="188" t="s">
        <v>5542</v>
      </c>
      <c r="H5359" s="188"/>
      <c r="I5359" s="187" t="s">
        <v>5543</v>
      </c>
      <c r="J5359" s="191"/>
      <c r="K5359" s="191"/>
      <c r="L5359" s="191"/>
      <c r="M5359" s="191"/>
    </row>
    <row r="5360" spans="1:13" ht="25.5" x14ac:dyDescent="0.2">
      <c r="A5360" s="194" t="s">
        <v>5544</v>
      </c>
      <c r="B5360" s="194" t="s">
        <v>5545</v>
      </c>
      <c r="C5360" s="194"/>
      <c r="D5360" s="193"/>
      <c r="E5360" s="193"/>
      <c r="F5360" s="189"/>
      <c r="G5360" s="192"/>
      <c r="H5360" s="192"/>
      <c r="I5360" s="194" t="s">
        <v>5546</v>
      </c>
      <c r="J5360" s="191"/>
      <c r="K5360" s="191"/>
      <c r="L5360" s="191"/>
      <c r="M5360" s="191"/>
    </row>
    <row r="5361" spans="1:13" ht="38.25" x14ac:dyDescent="0.2">
      <c r="A5361" s="187" t="s">
        <v>5547</v>
      </c>
      <c r="B5361" s="187" t="s">
        <v>5548</v>
      </c>
      <c r="C5361" s="186" t="s">
        <v>212</v>
      </c>
      <c r="D5361" s="189">
        <v>180.3</v>
      </c>
      <c r="E5361" s="189">
        <v>0</v>
      </c>
      <c r="F5361" s="189">
        <v>180.3</v>
      </c>
      <c r="G5361" s="188" t="s">
        <v>5549</v>
      </c>
      <c r="H5361" s="188"/>
      <c r="I5361" s="187" t="s">
        <v>5550</v>
      </c>
      <c r="J5361" s="191"/>
      <c r="K5361" s="191"/>
      <c r="L5361" s="191"/>
      <c r="M5361" s="191"/>
    </row>
    <row r="5362" spans="1:13" ht="51" x14ac:dyDescent="0.2">
      <c r="A5362" s="187" t="s">
        <v>5551</v>
      </c>
      <c r="B5362" s="187" t="s">
        <v>5552</v>
      </c>
      <c r="C5362" s="186" t="s">
        <v>212</v>
      </c>
      <c r="D5362" s="189">
        <v>96.16</v>
      </c>
      <c r="E5362" s="189">
        <v>0</v>
      </c>
      <c r="F5362" s="189">
        <v>96.16</v>
      </c>
      <c r="G5362" s="188" t="s">
        <v>5553</v>
      </c>
      <c r="H5362" s="188"/>
      <c r="I5362" s="187" t="s">
        <v>5554</v>
      </c>
      <c r="J5362" s="191"/>
      <c r="K5362" s="191"/>
      <c r="L5362" s="191"/>
      <c r="M5362" s="191"/>
    </row>
    <row r="5363" spans="1:13" ht="51" x14ac:dyDescent="0.2">
      <c r="A5363" s="187" t="s">
        <v>5555</v>
      </c>
      <c r="B5363" s="187" t="s">
        <v>5556</v>
      </c>
      <c r="C5363" s="186" t="s">
        <v>212</v>
      </c>
      <c r="D5363" s="189">
        <v>80000</v>
      </c>
      <c r="E5363" s="189">
        <v>24000</v>
      </c>
      <c r="F5363" s="189">
        <v>56000</v>
      </c>
      <c r="G5363" s="188" t="s">
        <v>5557</v>
      </c>
      <c r="H5363" s="188"/>
      <c r="I5363" s="187" t="s">
        <v>5558</v>
      </c>
      <c r="J5363" s="191"/>
      <c r="K5363" s="191"/>
      <c r="L5363" s="191"/>
      <c r="M5363" s="191"/>
    </row>
    <row r="5364" spans="1:13" ht="25.5" x14ac:dyDescent="0.2">
      <c r="A5364" s="187" t="s">
        <v>5559</v>
      </c>
      <c r="B5364" s="187" t="s">
        <v>5560</v>
      </c>
      <c r="C5364" s="186" t="s">
        <v>212</v>
      </c>
      <c r="D5364" s="189">
        <v>43</v>
      </c>
      <c r="E5364" s="189">
        <v>31.34</v>
      </c>
      <c r="F5364" s="189">
        <v>11.66</v>
      </c>
      <c r="G5364" s="188" t="s">
        <v>5561</v>
      </c>
      <c r="H5364" s="188"/>
      <c r="I5364" s="187" t="s">
        <v>5562</v>
      </c>
      <c r="J5364" s="191"/>
      <c r="K5364" s="191"/>
      <c r="L5364" s="191"/>
      <c r="M5364" s="191"/>
    </row>
    <row r="5365" spans="1:13" x14ac:dyDescent="0.2">
      <c r="A5365" s="187" t="s">
        <v>5563</v>
      </c>
      <c r="B5365" s="187" t="s">
        <v>5564</v>
      </c>
      <c r="C5365" s="186" t="s">
        <v>212</v>
      </c>
      <c r="D5365" s="189">
        <v>14.74</v>
      </c>
      <c r="E5365" s="189">
        <v>0</v>
      </c>
      <c r="F5365" s="189">
        <v>14.74</v>
      </c>
      <c r="G5365" s="188" t="s">
        <v>5565</v>
      </c>
      <c r="H5365" s="188"/>
      <c r="I5365" s="187" t="s">
        <v>5566</v>
      </c>
      <c r="J5365" s="191"/>
      <c r="K5365" s="191"/>
      <c r="L5365" s="191"/>
      <c r="M5365" s="191"/>
    </row>
    <row r="5366" spans="1:13" ht="38.25" x14ac:dyDescent="0.2">
      <c r="A5366" s="187" t="s">
        <v>5567</v>
      </c>
      <c r="B5366" s="187" t="s">
        <v>5568</v>
      </c>
      <c r="C5366" s="186" t="s">
        <v>212</v>
      </c>
      <c r="D5366" s="189">
        <v>48.61</v>
      </c>
      <c r="E5366" s="189">
        <v>36.46</v>
      </c>
      <c r="F5366" s="189">
        <v>12.15</v>
      </c>
      <c r="G5366" s="188" t="s">
        <v>5569</v>
      </c>
      <c r="H5366" s="188"/>
      <c r="I5366" s="187" t="s">
        <v>5570</v>
      </c>
      <c r="J5366" s="191"/>
      <c r="K5366" s="191"/>
      <c r="L5366" s="191"/>
      <c r="M5366" s="191"/>
    </row>
    <row r="5367" spans="1:13" ht="63.75" x14ac:dyDescent="0.2">
      <c r="A5367" s="187" t="s">
        <v>5571</v>
      </c>
      <c r="B5367" s="187" t="s">
        <v>5572</v>
      </c>
      <c r="C5367" s="186" t="s">
        <v>212</v>
      </c>
      <c r="D5367" s="189">
        <v>3695.61</v>
      </c>
      <c r="E5367" s="189">
        <v>3596.15</v>
      </c>
      <c r="F5367" s="189">
        <v>99.46</v>
      </c>
      <c r="G5367" s="188" t="s">
        <v>5573</v>
      </c>
      <c r="H5367" s="188"/>
      <c r="I5367" s="187" t="s">
        <v>5574</v>
      </c>
      <c r="J5367" s="191"/>
      <c r="K5367" s="191"/>
      <c r="L5367" s="191"/>
      <c r="M5367" s="191"/>
    </row>
    <row r="5368" spans="1:13" ht="38.25" x14ac:dyDescent="0.2">
      <c r="A5368" s="187" t="s">
        <v>5575</v>
      </c>
      <c r="B5368" s="187" t="s">
        <v>5576</v>
      </c>
      <c r="C5368" s="186" t="s">
        <v>212</v>
      </c>
      <c r="D5368" s="189">
        <v>9.1</v>
      </c>
      <c r="E5368" s="189">
        <v>4.03</v>
      </c>
      <c r="F5368" s="189">
        <v>5.07</v>
      </c>
      <c r="G5368" s="188" t="s">
        <v>5577</v>
      </c>
      <c r="H5368" s="188"/>
      <c r="I5368" s="187" t="s">
        <v>5578</v>
      </c>
      <c r="J5368" s="191"/>
      <c r="K5368" s="191"/>
      <c r="L5368" s="191"/>
      <c r="M5368" s="191"/>
    </row>
    <row r="5369" spans="1:13" ht="38.25" x14ac:dyDescent="0.2">
      <c r="A5369" s="187" t="s">
        <v>5579</v>
      </c>
      <c r="B5369" s="187" t="s">
        <v>5580</v>
      </c>
      <c r="C5369" s="186" t="s">
        <v>212</v>
      </c>
      <c r="D5369" s="189">
        <v>267.45</v>
      </c>
      <c r="E5369" s="189">
        <v>240.4</v>
      </c>
      <c r="F5369" s="189">
        <v>27.05</v>
      </c>
      <c r="G5369" s="188" t="s">
        <v>5581</v>
      </c>
      <c r="H5369" s="188"/>
      <c r="I5369" s="187" t="s">
        <v>5582</v>
      </c>
      <c r="J5369" s="191"/>
      <c r="K5369" s="191"/>
      <c r="L5369" s="191"/>
      <c r="M5369" s="191"/>
    </row>
    <row r="5370" spans="1:13" x14ac:dyDescent="0.2">
      <c r="A5370" s="187" t="s">
        <v>5583</v>
      </c>
      <c r="B5370" s="187" t="s">
        <v>5584</v>
      </c>
      <c r="C5370" s="186" t="s">
        <v>212</v>
      </c>
      <c r="D5370" s="189">
        <v>51.08</v>
      </c>
      <c r="E5370" s="189">
        <v>43.87</v>
      </c>
      <c r="F5370" s="189">
        <v>7.21</v>
      </c>
      <c r="G5370" s="188" t="s">
        <v>5585</v>
      </c>
      <c r="H5370" s="188"/>
      <c r="I5370" s="187" t="s">
        <v>5586</v>
      </c>
      <c r="J5370" s="191"/>
      <c r="K5370" s="191"/>
      <c r="L5370" s="191"/>
      <c r="M5370" s="191"/>
    </row>
    <row r="5371" spans="1:13" ht="89.25" x14ac:dyDescent="0.2">
      <c r="A5371" s="187" t="s">
        <v>5587</v>
      </c>
      <c r="B5371" s="187" t="s">
        <v>5588</v>
      </c>
      <c r="C5371" s="186" t="s">
        <v>212</v>
      </c>
      <c r="D5371" s="189">
        <v>14520</v>
      </c>
      <c r="E5371" s="189">
        <v>8712</v>
      </c>
      <c r="F5371" s="189">
        <v>5808</v>
      </c>
      <c r="G5371" s="188" t="s">
        <v>5589</v>
      </c>
      <c r="H5371" s="188"/>
      <c r="I5371" s="187" t="s">
        <v>5590</v>
      </c>
      <c r="J5371" s="191"/>
      <c r="K5371" s="191"/>
      <c r="L5371" s="191"/>
      <c r="M5371" s="191"/>
    </row>
    <row r="5372" spans="1:13" ht="89.25" x14ac:dyDescent="0.2">
      <c r="A5372" s="187" t="s">
        <v>5591</v>
      </c>
      <c r="B5372" s="187" t="s">
        <v>5592</v>
      </c>
      <c r="C5372" s="186" t="s">
        <v>212</v>
      </c>
      <c r="D5372" s="189">
        <v>21461</v>
      </c>
      <c r="E5372" s="189">
        <v>12876.6</v>
      </c>
      <c r="F5372" s="189">
        <v>8584.4</v>
      </c>
      <c r="G5372" s="188" t="s">
        <v>5593</v>
      </c>
      <c r="H5372" s="188"/>
      <c r="I5372" s="187" t="s">
        <v>5594</v>
      </c>
      <c r="J5372" s="191"/>
      <c r="K5372" s="191"/>
      <c r="L5372" s="191"/>
      <c r="M5372" s="191"/>
    </row>
    <row r="5373" spans="1:13" ht="38.25" x14ac:dyDescent="0.2">
      <c r="A5373" s="187" t="s">
        <v>5595</v>
      </c>
      <c r="B5373" s="187" t="s">
        <v>5596</v>
      </c>
      <c r="C5373" s="186" t="s">
        <v>5597</v>
      </c>
      <c r="D5373" s="189">
        <v>2.34</v>
      </c>
      <c r="E5373" s="189">
        <v>0</v>
      </c>
      <c r="F5373" s="189">
        <v>2.34</v>
      </c>
      <c r="G5373" s="188">
        <v>0</v>
      </c>
      <c r="H5373" s="188"/>
      <c r="I5373" s="187" t="s">
        <v>5598</v>
      </c>
      <c r="J5373" s="191"/>
      <c r="K5373" s="191"/>
      <c r="L5373" s="191"/>
      <c r="M5373" s="191"/>
    </row>
    <row r="5374" spans="1:13" ht="38.25" x14ac:dyDescent="0.2">
      <c r="A5374" s="187" t="s">
        <v>5599</v>
      </c>
      <c r="B5374" s="187" t="s">
        <v>5600</v>
      </c>
      <c r="C5374" s="186" t="s">
        <v>5597</v>
      </c>
      <c r="D5374" s="189">
        <v>3.13</v>
      </c>
      <c r="E5374" s="189">
        <v>0</v>
      </c>
      <c r="F5374" s="189">
        <v>3.13</v>
      </c>
      <c r="G5374" s="188">
        <v>0</v>
      </c>
      <c r="H5374" s="188"/>
      <c r="I5374" s="187" t="s">
        <v>5601</v>
      </c>
      <c r="J5374" s="191"/>
      <c r="K5374" s="191"/>
      <c r="L5374" s="191"/>
      <c r="M5374" s="191"/>
    </row>
    <row r="5375" spans="1:13" ht="38.25" x14ac:dyDescent="0.2">
      <c r="A5375" s="187" t="s">
        <v>5602</v>
      </c>
      <c r="B5375" s="187" t="s">
        <v>5603</v>
      </c>
      <c r="C5375" s="186" t="s">
        <v>5597</v>
      </c>
      <c r="D5375" s="189">
        <v>4.75</v>
      </c>
      <c r="E5375" s="189">
        <v>0</v>
      </c>
      <c r="F5375" s="189">
        <v>4.75</v>
      </c>
      <c r="G5375" s="188">
        <v>0</v>
      </c>
      <c r="H5375" s="188"/>
      <c r="I5375" s="187" t="s">
        <v>5604</v>
      </c>
      <c r="J5375" s="191"/>
      <c r="K5375" s="191"/>
      <c r="L5375" s="191"/>
      <c r="M5375" s="191"/>
    </row>
    <row r="5376" spans="1:13" ht="38.25" x14ac:dyDescent="0.2">
      <c r="A5376" s="187" t="s">
        <v>5605</v>
      </c>
      <c r="B5376" s="187" t="s">
        <v>5606</v>
      </c>
      <c r="C5376" s="186" t="s">
        <v>5597</v>
      </c>
      <c r="D5376" s="189">
        <v>6.02</v>
      </c>
      <c r="E5376" s="189">
        <v>0</v>
      </c>
      <c r="F5376" s="189">
        <v>6.02</v>
      </c>
      <c r="G5376" s="188">
        <v>0</v>
      </c>
      <c r="H5376" s="188"/>
      <c r="I5376" s="187" t="s">
        <v>5607</v>
      </c>
      <c r="J5376" s="191"/>
      <c r="K5376" s="191"/>
      <c r="L5376" s="191"/>
      <c r="M5376" s="191"/>
    </row>
    <row r="5377" spans="1:13" ht="38.25" x14ac:dyDescent="0.2">
      <c r="A5377" s="187" t="s">
        <v>5608</v>
      </c>
      <c r="B5377" s="187" t="s">
        <v>5609</v>
      </c>
      <c r="C5377" s="186" t="s">
        <v>5597</v>
      </c>
      <c r="D5377" s="189">
        <v>8.14</v>
      </c>
      <c r="E5377" s="189">
        <v>0</v>
      </c>
      <c r="F5377" s="189">
        <v>8.14</v>
      </c>
      <c r="G5377" s="188">
        <v>0</v>
      </c>
      <c r="H5377" s="188"/>
      <c r="I5377" s="187" t="s">
        <v>5610</v>
      </c>
      <c r="J5377" s="191"/>
      <c r="K5377" s="191"/>
      <c r="L5377" s="191"/>
      <c r="M5377" s="191"/>
    </row>
    <row r="5378" spans="1:13" ht="38.25" x14ac:dyDescent="0.2">
      <c r="A5378" s="187" t="s">
        <v>5611</v>
      </c>
      <c r="B5378" s="187" t="s">
        <v>5612</v>
      </c>
      <c r="C5378" s="186" t="s">
        <v>5597</v>
      </c>
      <c r="D5378" s="189">
        <v>16.89</v>
      </c>
      <c r="E5378" s="189">
        <v>0</v>
      </c>
      <c r="F5378" s="189">
        <v>16.89</v>
      </c>
      <c r="G5378" s="188">
        <v>0</v>
      </c>
      <c r="H5378" s="188"/>
      <c r="I5378" s="187" t="s">
        <v>5613</v>
      </c>
      <c r="J5378" s="191"/>
      <c r="K5378" s="191"/>
      <c r="L5378" s="191"/>
      <c r="M5378" s="191"/>
    </row>
    <row r="5379" spans="1:13" ht="38.25" x14ac:dyDescent="0.2">
      <c r="A5379" s="187" t="s">
        <v>5614</v>
      </c>
      <c r="B5379" s="187" t="s">
        <v>5615</v>
      </c>
      <c r="C5379" s="186" t="s">
        <v>5597</v>
      </c>
      <c r="D5379" s="189">
        <v>24.89</v>
      </c>
      <c r="E5379" s="189">
        <v>0</v>
      </c>
      <c r="F5379" s="189">
        <v>24.89</v>
      </c>
      <c r="G5379" s="188">
        <v>0</v>
      </c>
      <c r="H5379" s="188"/>
      <c r="I5379" s="187" t="s">
        <v>5616</v>
      </c>
      <c r="J5379" s="191"/>
      <c r="K5379" s="191"/>
      <c r="L5379" s="191"/>
      <c r="M5379" s="191"/>
    </row>
    <row r="5380" spans="1:13" ht="38.25" x14ac:dyDescent="0.2">
      <c r="A5380" s="187" t="s">
        <v>5617</v>
      </c>
      <c r="B5380" s="187" t="s">
        <v>5618</v>
      </c>
      <c r="C5380" s="186" t="s">
        <v>5597</v>
      </c>
      <c r="D5380" s="189">
        <v>39.32</v>
      </c>
      <c r="E5380" s="189">
        <v>0</v>
      </c>
      <c r="F5380" s="189">
        <v>39.32</v>
      </c>
      <c r="G5380" s="188">
        <v>0</v>
      </c>
      <c r="H5380" s="188"/>
      <c r="I5380" s="187" t="s">
        <v>5619</v>
      </c>
      <c r="J5380" s="191"/>
      <c r="K5380" s="191"/>
      <c r="L5380" s="191"/>
      <c r="M5380" s="191"/>
    </row>
    <row r="5381" spans="1:13" ht="38.25" x14ac:dyDescent="0.2">
      <c r="A5381" s="187" t="s">
        <v>5620</v>
      </c>
      <c r="B5381" s="187" t="s">
        <v>5621</v>
      </c>
      <c r="C5381" s="186" t="s">
        <v>5597</v>
      </c>
      <c r="D5381" s="189">
        <v>72.209999999999994</v>
      </c>
      <c r="E5381" s="189">
        <v>0</v>
      </c>
      <c r="F5381" s="189">
        <v>72.209999999999994</v>
      </c>
      <c r="G5381" s="188">
        <v>0</v>
      </c>
      <c r="H5381" s="188"/>
      <c r="I5381" s="187" t="s">
        <v>5622</v>
      </c>
      <c r="J5381" s="191"/>
      <c r="K5381" s="191"/>
      <c r="L5381" s="191"/>
      <c r="M5381" s="191"/>
    </row>
    <row r="5382" spans="1:13" ht="38.25" x14ac:dyDescent="0.2">
      <c r="A5382" s="187" t="s">
        <v>5623</v>
      </c>
      <c r="B5382" s="187" t="s">
        <v>5624</v>
      </c>
      <c r="C5382" s="186" t="s">
        <v>5597</v>
      </c>
      <c r="D5382" s="189">
        <v>103.45</v>
      </c>
      <c r="E5382" s="189">
        <v>0</v>
      </c>
      <c r="F5382" s="189">
        <v>103.45</v>
      </c>
      <c r="G5382" s="188">
        <v>0</v>
      </c>
      <c r="H5382" s="188"/>
      <c r="I5382" s="187" t="s">
        <v>5625</v>
      </c>
      <c r="J5382" s="191"/>
      <c r="K5382" s="191"/>
      <c r="L5382" s="191"/>
      <c r="M5382" s="191"/>
    </row>
    <row r="5383" spans="1:13" ht="38.25" x14ac:dyDescent="0.2">
      <c r="A5383" s="187" t="s">
        <v>5626</v>
      </c>
      <c r="B5383" s="187" t="s">
        <v>5627</v>
      </c>
      <c r="C5383" s="186" t="s">
        <v>5597</v>
      </c>
      <c r="D5383" s="189">
        <v>173.01</v>
      </c>
      <c r="E5383" s="189">
        <v>0</v>
      </c>
      <c r="F5383" s="189">
        <v>173.01</v>
      </c>
      <c r="G5383" s="188">
        <v>0</v>
      </c>
      <c r="H5383" s="188"/>
      <c r="I5383" s="187" t="s">
        <v>5628</v>
      </c>
      <c r="J5383" s="191"/>
      <c r="K5383" s="191"/>
      <c r="L5383" s="191"/>
      <c r="M5383" s="191"/>
    </row>
    <row r="5384" spans="1:13" ht="38.25" x14ac:dyDescent="0.2">
      <c r="A5384" s="187" t="s">
        <v>5629</v>
      </c>
      <c r="B5384" s="187" t="s">
        <v>5630</v>
      </c>
      <c r="C5384" s="186" t="s">
        <v>5597</v>
      </c>
      <c r="D5384" s="189">
        <v>242.31</v>
      </c>
      <c r="E5384" s="189">
        <v>0</v>
      </c>
      <c r="F5384" s="189">
        <v>242.31</v>
      </c>
      <c r="G5384" s="188">
        <v>0</v>
      </c>
      <c r="H5384" s="188"/>
      <c r="I5384" s="187" t="s">
        <v>5631</v>
      </c>
      <c r="J5384" s="191"/>
      <c r="K5384" s="191"/>
      <c r="L5384" s="191"/>
      <c r="M5384" s="191"/>
    </row>
    <row r="5385" spans="1:13" ht="38.25" x14ac:dyDescent="0.2">
      <c r="A5385" s="187" t="s">
        <v>5632</v>
      </c>
      <c r="B5385" s="187" t="s">
        <v>5633</v>
      </c>
      <c r="C5385" s="186" t="s">
        <v>5597</v>
      </c>
      <c r="D5385" s="189">
        <v>6.21</v>
      </c>
      <c r="E5385" s="189">
        <v>0</v>
      </c>
      <c r="F5385" s="189">
        <v>6.21</v>
      </c>
      <c r="G5385" s="188">
        <v>0</v>
      </c>
      <c r="H5385" s="188"/>
      <c r="I5385" s="187" t="s">
        <v>5634</v>
      </c>
      <c r="J5385" s="191"/>
      <c r="K5385" s="191"/>
      <c r="L5385" s="191"/>
      <c r="M5385" s="191"/>
    </row>
    <row r="5386" spans="1:13" ht="38.25" x14ac:dyDescent="0.2">
      <c r="A5386" s="187" t="s">
        <v>5635</v>
      </c>
      <c r="B5386" s="187" t="s">
        <v>5636</v>
      </c>
      <c r="C5386" s="186" t="s">
        <v>5597</v>
      </c>
      <c r="D5386" s="189">
        <v>8.3699999999999992</v>
      </c>
      <c r="E5386" s="189">
        <v>0</v>
      </c>
      <c r="F5386" s="189">
        <v>8.3699999999999992</v>
      </c>
      <c r="G5386" s="188">
        <v>0</v>
      </c>
      <c r="H5386" s="188"/>
      <c r="I5386" s="187" t="s">
        <v>5637</v>
      </c>
      <c r="J5386" s="191"/>
      <c r="K5386" s="191"/>
      <c r="L5386" s="191"/>
      <c r="M5386" s="191"/>
    </row>
    <row r="5387" spans="1:13" ht="38.25" x14ac:dyDescent="0.2">
      <c r="A5387" s="187" t="s">
        <v>5638</v>
      </c>
      <c r="B5387" s="187" t="s">
        <v>5639</v>
      </c>
      <c r="C5387" s="186" t="s">
        <v>5597</v>
      </c>
      <c r="D5387" s="189">
        <v>17.25</v>
      </c>
      <c r="E5387" s="189">
        <v>0</v>
      </c>
      <c r="F5387" s="189">
        <v>17.25</v>
      </c>
      <c r="G5387" s="188">
        <v>0</v>
      </c>
      <c r="H5387" s="188"/>
      <c r="I5387" s="187" t="s">
        <v>5640</v>
      </c>
      <c r="J5387" s="191"/>
      <c r="K5387" s="191"/>
      <c r="L5387" s="191"/>
      <c r="M5387" s="191"/>
    </row>
    <row r="5388" spans="1:13" ht="38.25" x14ac:dyDescent="0.2">
      <c r="A5388" s="187" t="s">
        <v>5641</v>
      </c>
      <c r="B5388" s="187" t="s">
        <v>5642</v>
      </c>
      <c r="C5388" s="186" t="s">
        <v>5597</v>
      </c>
      <c r="D5388" s="189">
        <v>25.25</v>
      </c>
      <c r="E5388" s="189">
        <v>0</v>
      </c>
      <c r="F5388" s="189">
        <v>25.25</v>
      </c>
      <c r="G5388" s="188">
        <v>0</v>
      </c>
      <c r="H5388" s="188"/>
      <c r="I5388" s="187" t="s">
        <v>5643</v>
      </c>
      <c r="J5388" s="191"/>
      <c r="K5388" s="191"/>
      <c r="L5388" s="191"/>
      <c r="M5388" s="191"/>
    </row>
    <row r="5389" spans="1:13" ht="38.25" x14ac:dyDescent="0.2">
      <c r="A5389" s="187" t="s">
        <v>5644</v>
      </c>
      <c r="B5389" s="187" t="s">
        <v>5645</v>
      </c>
      <c r="C5389" s="186" t="s">
        <v>5597</v>
      </c>
      <c r="D5389" s="189">
        <v>40.51</v>
      </c>
      <c r="E5389" s="189">
        <v>0</v>
      </c>
      <c r="F5389" s="189">
        <v>40.51</v>
      </c>
      <c r="G5389" s="188">
        <v>0</v>
      </c>
      <c r="H5389" s="188"/>
      <c r="I5389" s="187" t="s">
        <v>5646</v>
      </c>
      <c r="J5389" s="191"/>
      <c r="K5389" s="191"/>
      <c r="L5389" s="191"/>
      <c r="M5389" s="191"/>
    </row>
    <row r="5390" spans="1:13" ht="38.25" x14ac:dyDescent="0.2">
      <c r="A5390" s="187" t="s">
        <v>5647</v>
      </c>
      <c r="B5390" s="187" t="s">
        <v>5648</v>
      </c>
      <c r="C5390" s="186" t="s">
        <v>5597</v>
      </c>
      <c r="D5390" s="189">
        <v>74.39</v>
      </c>
      <c r="E5390" s="189">
        <v>0</v>
      </c>
      <c r="F5390" s="189">
        <v>74.39</v>
      </c>
      <c r="G5390" s="188">
        <v>0</v>
      </c>
      <c r="H5390" s="188"/>
      <c r="I5390" s="187" t="s">
        <v>5649</v>
      </c>
      <c r="J5390" s="191"/>
      <c r="K5390" s="191"/>
      <c r="L5390" s="191"/>
      <c r="M5390" s="191"/>
    </row>
    <row r="5391" spans="1:13" ht="38.25" x14ac:dyDescent="0.2">
      <c r="A5391" s="187" t="s">
        <v>5650</v>
      </c>
      <c r="B5391" s="187" t="s">
        <v>5651</v>
      </c>
      <c r="C5391" s="186" t="s">
        <v>5597</v>
      </c>
      <c r="D5391" s="189">
        <v>106.54</v>
      </c>
      <c r="E5391" s="189">
        <v>0</v>
      </c>
      <c r="F5391" s="189">
        <v>106.54</v>
      </c>
      <c r="G5391" s="188">
        <v>0</v>
      </c>
      <c r="H5391" s="188"/>
      <c r="I5391" s="187" t="s">
        <v>5652</v>
      </c>
      <c r="J5391" s="191"/>
      <c r="K5391" s="191"/>
      <c r="L5391" s="191"/>
      <c r="M5391" s="191"/>
    </row>
    <row r="5392" spans="1:13" ht="38.25" x14ac:dyDescent="0.2">
      <c r="A5392" s="187" t="s">
        <v>5653</v>
      </c>
      <c r="B5392" s="187" t="s">
        <v>5654</v>
      </c>
      <c r="C5392" s="186" t="s">
        <v>5597</v>
      </c>
      <c r="D5392" s="189">
        <v>178.2</v>
      </c>
      <c r="E5392" s="189">
        <v>0</v>
      </c>
      <c r="F5392" s="189">
        <v>178.2</v>
      </c>
      <c r="G5392" s="188">
        <v>0</v>
      </c>
      <c r="H5392" s="188"/>
      <c r="I5392" s="187" t="s">
        <v>5655</v>
      </c>
      <c r="J5392" s="191"/>
      <c r="K5392" s="191"/>
      <c r="L5392" s="191"/>
      <c r="M5392" s="191"/>
    </row>
    <row r="5393" spans="1:13" ht="38.25" x14ac:dyDescent="0.2">
      <c r="A5393" s="187" t="s">
        <v>5656</v>
      </c>
      <c r="B5393" s="187" t="s">
        <v>5657</v>
      </c>
      <c r="C5393" s="186" t="s">
        <v>5597</v>
      </c>
      <c r="D5393" s="189">
        <v>249.58</v>
      </c>
      <c r="E5393" s="189">
        <v>0</v>
      </c>
      <c r="F5393" s="189">
        <v>249.58</v>
      </c>
      <c r="G5393" s="188">
        <v>0</v>
      </c>
      <c r="H5393" s="188"/>
      <c r="I5393" s="187" t="s">
        <v>5658</v>
      </c>
      <c r="J5393" s="191"/>
      <c r="K5393" s="191"/>
      <c r="L5393" s="191"/>
      <c r="M5393" s="191"/>
    </row>
    <row r="5394" spans="1:13" ht="38.25" x14ac:dyDescent="0.2">
      <c r="A5394" s="187" t="s">
        <v>5659</v>
      </c>
      <c r="B5394" s="187" t="s">
        <v>5660</v>
      </c>
      <c r="C5394" s="186" t="s">
        <v>5597</v>
      </c>
      <c r="D5394" s="189">
        <v>63.5</v>
      </c>
      <c r="E5394" s="189">
        <v>0</v>
      </c>
      <c r="F5394" s="189">
        <v>63.5</v>
      </c>
      <c r="G5394" s="188">
        <v>0</v>
      </c>
      <c r="H5394" s="188"/>
      <c r="I5394" s="187" t="s">
        <v>5661</v>
      </c>
      <c r="J5394" s="191"/>
      <c r="K5394" s="191"/>
      <c r="L5394" s="191"/>
      <c r="M5394" s="191"/>
    </row>
    <row r="5395" spans="1:13" ht="38.25" x14ac:dyDescent="0.2">
      <c r="A5395" s="187" t="s">
        <v>5662</v>
      </c>
      <c r="B5395" s="187" t="s">
        <v>5663</v>
      </c>
      <c r="C5395" s="186" t="s">
        <v>5597</v>
      </c>
      <c r="D5395" s="189">
        <v>65.400000000000006</v>
      </c>
      <c r="E5395" s="189">
        <v>0</v>
      </c>
      <c r="F5395" s="189">
        <v>65.400000000000006</v>
      </c>
      <c r="G5395" s="188">
        <v>0</v>
      </c>
      <c r="H5395" s="188"/>
      <c r="I5395" s="187" t="s">
        <v>5664</v>
      </c>
      <c r="J5395" s="191"/>
      <c r="K5395" s="191"/>
      <c r="L5395" s="191"/>
      <c r="M5395" s="191"/>
    </row>
    <row r="5396" spans="1:13" ht="38.25" x14ac:dyDescent="0.2">
      <c r="A5396" s="187" t="s">
        <v>5665</v>
      </c>
      <c r="B5396" s="187" t="s">
        <v>5666</v>
      </c>
      <c r="C5396" s="186" t="s">
        <v>5597</v>
      </c>
      <c r="D5396" s="189">
        <v>0.8</v>
      </c>
      <c r="E5396" s="189">
        <v>0</v>
      </c>
      <c r="F5396" s="189">
        <v>0.8</v>
      </c>
      <c r="G5396" s="188"/>
      <c r="H5396" s="188"/>
      <c r="I5396" s="187" t="s">
        <v>5667</v>
      </c>
      <c r="J5396" s="191"/>
      <c r="K5396" s="191"/>
      <c r="L5396" s="191"/>
      <c r="M5396" s="191"/>
    </row>
    <row r="5397" spans="1:13" ht="38.25" x14ac:dyDescent="0.2">
      <c r="A5397" s="187" t="s">
        <v>5668</v>
      </c>
      <c r="B5397" s="187" t="s">
        <v>5669</v>
      </c>
      <c r="C5397" s="186" t="s">
        <v>5597</v>
      </c>
      <c r="D5397" s="189">
        <v>1.1000000000000001</v>
      </c>
      <c r="E5397" s="189">
        <v>0</v>
      </c>
      <c r="F5397" s="189">
        <v>1.1000000000000001</v>
      </c>
      <c r="G5397" s="188"/>
      <c r="H5397" s="188"/>
      <c r="I5397" s="187" t="s">
        <v>5670</v>
      </c>
      <c r="J5397" s="191"/>
      <c r="K5397" s="191"/>
      <c r="L5397" s="191"/>
      <c r="M5397" s="191"/>
    </row>
    <row r="5398" spans="1:13" ht="38.25" x14ac:dyDescent="0.2">
      <c r="A5398" s="187" t="s">
        <v>5671</v>
      </c>
      <c r="B5398" s="187" t="s">
        <v>5672</v>
      </c>
      <c r="C5398" s="186" t="s">
        <v>5597</v>
      </c>
      <c r="D5398" s="189">
        <v>1.62</v>
      </c>
      <c r="E5398" s="189">
        <v>0</v>
      </c>
      <c r="F5398" s="189">
        <v>1.62</v>
      </c>
      <c r="G5398" s="188"/>
      <c r="H5398" s="188"/>
      <c r="I5398" s="187" t="s">
        <v>5673</v>
      </c>
      <c r="J5398" s="191"/>
      <c r="K5398" s="191"/>
      <c r="L5398" s="191"/>
      <c r="M5398" s="191"/>
    </row>
    <row r="5399" spans="1:13" ht="38.25" x14ac:dyDescent="0.2">
      <c r="A5399" s="187" t="s">
        <v>5674</v>
      </c>
      <c r="B5399" s="187" t="s">
        <v>5675</v>
      </c>
      <c r="C5399" s="186" t="s">
        <v>5597</v>
      </c>
      <c r="D5399" s="189">
        <v>2.1</v>
      </c>
      <c r="E5399" s="189">
        <v>0</v>
      </c>
      <c r="F5399" s="189">
        <v>2.1</v>
      </c>
      <c r="G5399" s="188"/>
      <c r="H5399" s="188"/>
      <c r="I5399" s="187" t="s">
        <v>5676</v>
      </c>
      <c r="J5399" s="191"/>
      <c r="K5399" s="191"/>
      <c r="L5399" s="191"/>
      <c r="M5399" s="191"/>
    </row>
    <row r="5400" spans="1:13" ht="38.25" x14ac:dyDescent="0.2">
      <c r="A5400" s="187" t="s">
        <v>5677</v>
      </c>
      <c r="B5400" s="187" t="s">
        <v>5678</v>
      </c>
      <c r="C5400" s="186" t="s">
        <v>5597</v>
      </c>
      <c r="D5400" s="189">
        <v>2.2200000000000002</v>
      </c>
      <c r="E5400" s="189">
        <v>0</v>
      </c>
      <c r="F5400" s="189">
        <v>2.2200000000000002</v>
      </c>
      <c r="G5400" s="188"/>
      <c r="H5400" s="188"/>
      <c r="I5400" s="187" t="s">
        <v>5679</v>
      </c>
      <c r="J5400" s="191"/>
      <c r="K5400" s="191"/>
      <c r="L5400" s="191"/>
      <c r="M5400" s="191"/>
    </row>
    <row r="5401" spans="1:13" ht="38.25" x14ac:dyDescent="0.2">
      <c r="A5401" s="187" t="s">
        <v>5680</v>
      </c>
      <c r="B5401" s="187" t="s">
        <v>5681</v>
      </c>
      <c r="C5401" s="186" t="s">
        <v>5597</v>
      </c>
      <c r="D5401" s="189">
        <v>2.76</v>
      </c>
      <c r="E5401" s="189">
        <v>0</v>
      </c>
      <c r="F5401" s="189">
        <v>2.76</v>
      </c>
      <c r="G5401" s="188"/>
      <c r="H5401" s="188"/>
      <c r="I5401" s="187" t="s">
        <v>5682</v>
      </c>
      <c r="J5401" s="191"/>
      <c r="K5401" s="191"/>
      <c r="L5401" s="191"/>
      <c r="M5401" s="191"/>
    </row>
    <row r="5402" spans="1:13" ht="38.25" x14ac:dyDescent="0.2">
      <c r="A5402" s="187" t="s">
        <v>5683</v>
      </c>
      <c r="B5402" s="187" t="s">
        <v>5684</v>
      </c>
      <c r="C5402" s="186" t="s">
        <v>5597</v>
      </c>
      <c r="D5402" s="189">
        <v>2.98</v>
      </c>
      <c r="E5402" s="189">
        <v>0</v>
      </c>
      <c r="F5402" s="189">
        <v>2.98</v>
      </c>
      <c r="G5402" s="188"/>
      <c r="H5402" s="188"/>
      <c r="I5402" s="187" t="s">
        <v>5685</v>
      </c>
      <c r="J5402" s="191"/>
      <c r="K5402" s="191"/>
      <c r="L5402" s="191"/>
      <c r="M5402" s="191"/>
    </row>
    <row r="5403" spans="1:13" ht="38.25" x14ac:dyDescent="0.2">
      <c r="A5403" s="187" t="s">
        <v>5686</v>
      </c>
      <c r="B5403" s="187" t="s">
        <v>5687</v>
      </c>
      <c r="C5403" s="186" t="s">
        <v>5597</v>
      </c>
      <c r="D5403" s="189">
        <v>5.74</v>
      </c>
      <c r="E5403" s="189">
        <v>0</v>
      </c>
      <c r="F5403" s="189">
        <v>5.74</v>
      </c>
      <c r="G5403" s="188"/>
      <c r="H5403" s="188"/>
      <c r="I5403" s="187" t="s">
        <v>5688</v>
      </c>
      <c r="J5403" s="191"/>
      <c r="K5403" s="191"/>
      <c r="L5403" s="191"/>
      <c r="M5403" s="191"/>
    </row>
    <row r="5404" spans="1:13" ht="38.25" x14ac:dyDescent="0.2">
      <c r="A5404" s="187" t="s">
        <v>5689</v>
      </c>
      <c r="B5404" s="187" t="s">
        <v>5690</v>
      </c>
      <c r="C5404" s="186" t="s">
        <v>5597</v>
      </c>
      <c r="D5404" s="189">
        <v>6.1</v>
      </c>
      <c r="E5404" s="189">
        <v>0</v>
      </c>
      <c r="F5404" s="189">
        <v>6.1</v>
      </c>
      <c r="G5404" s="188"/>
      <c r="H5404" s="188"/>
      <c r="I5404" s="187" t="s">
        <v>5691</v>
      </c>
      <c r="J5404" s="191"/>
      <c r="K5404" s="191"/>
      <c r="L5404" s="191"/>
      <c r="M5404" s="191"/>
    </row>
    <row r="5405" spans="1:13" ht="38.25" x14ac:dyDescent="0.2">
      <c r="A5405" s="187" t="s">
        <v>5692</v>
      </c>
      <c r="B5405" s="187" t="s">
        <v>5693</v>
      </c>
      <c r="C5405" s="186" t="s">
        <v>5597</v>
      </c>
      <c r="D5405" s="189">
        <v>9.48</v>
      </c>
      <c r="E5405" s="189">
        <v>0</v>
      </c>
      <c r="F5405" s="189">
        <v>9.48</v>
      </c>
      <c r="G5405" s="188"/>
      <c r="H5405" s="188"/>
      <c r="I5405" s="187" t="s">
        <v>5694</v>
      </c>
      <c r="J5405" s="191"/>
      <c r="K5405" s="191"/>
      <c r="L5405" s="191"/>
      <c r="M5405" s="191"/>
    </row>
    <row r="5406" spans="1:13" ht="38.25" x14ac:dyDescent="0.2">
      <c r="A5406" s="187" t="s">
        <v>5695</v>
      </c>
      <c r="B5406" s="187" t="s">
        <v>5696</v>
      </c>
      <c r="C5406" s="186" t="s">
        <v>5597</v>
      </c>
      <c r="D5406" s="189">
        <v>9.84</v>
      </c>
      <c r="E5406" s="189">
        <v>0</v>
      </c>
      <c r="F5406" s="189">
        <v>9.84</v>
      </c>
      <c r="G5406" s="188"/>
      <c r="H5406" s="188"/>
      <c r="I5406" s="187" t="s">
        <v>5697</v>
      </c>
      <c r="J5406" s="191"/>
      <c r="K5406" s="191"/>
      <c r="L5406" s="191"/>
      <c r="M5406" s="191"/>
    </row>
    <row r="5407" spans="1:13" ht="38.25" x14ac:dyDescent="0.2">
      <c r="A5407" s="187" t="s">
        <v>5698</v>
      </c>
      <c r="B5407" s="187" t="s">
        <v>5699</v>
      </c>
      <c r="C5407" s="186" t="s">
        <v>5597</v>
      </c>
      <c r="D5407" s="189">
        <v>14.85</v>
      </c>
      <c r="E5407" s="189">
        <v>0</v>
      </c>
      <c r="F5407" s="189">
        <v>14.85</v>
      </c>
      <c r="G5407" s="188"/>
      <c r="H5407" s="188"/>
      <c r="I5407" s="187" t="s">
        <v>5700</v>
      </c>
      <c r="J5407" s="191"/>
      <c r="K5407" s="191"/>
      <c r="L5407" s="191"/>
      <c r="M5407" s="191"/>
    </row>
    <row r="5408" spans="1:13" ht="38.25" x14ac:dyDescent="0.2">
      <c r="A5408" s="187" t="s">
        <v>5701</v>
      </c>
      <c r="B5408" s="187" t="s">
        <v>5702</v>
      </c>
      <c r="C5408" s="186" t="s">
        <v>5597</v>
      </c>
      <c r="D5408" s="189">
        <v>15.3</v>
      </c>
      <c r="E5408" s="189">
        <v>0</v>
      </c>
      <c r="F5408" s="189">
        <v>15.3</v>
      </c>
      <c r="G5408" s="188"/>
      <c r="H5408" s="188"/>
      <c r="I5408" s="187" t="s">
        <v>5703</v>
      </c>
      <c r="J5408" s="191"/>
      <c r="K5408" s="191"/>
      <c r="L5408" s="191"/>
      <c r="M5408" s="191"/>
    </row>
    <row r="5409" spans="1:13" ht="38.25" x14ac:dyDescent="0.2">
      <c r="A5409" s="187" t="s">
        <v>5704</v>
      </c>
      <c r="B5409" s="187" t="s">
        <v>5705</v>
      </c>
      <c r="C5409" s="186" t="s">
        <v>5597</v>
      </c>
      <c r="D5409" s="189">
        <v>21.8</v>
      </c>
      <c r="E5409" s="189">
        <v>0</v>
      </c>
      <c r="F5409" s="189">
        <v>21.8</v>
      </c>
      <c r="G5409" s="188"/>
      <c r="H5409" s="188"/>
      <c r="I5409" s="187" t="s">
        <v>5706</v>
      </c>
      <c r="J5409" s="191"/>
      <c r="K5409" s="191"/>
      <c r="L5409" s="191"/>
      <c r="M5409" s="191"/>
    </row>
    <row r="5410" spans="1:13" ht="38.25" x14ac:dyDescent="0.2">
      <c r="A5410" s="187" t="s">
        <v>5707</v>
      </c>
      <c r="B5410" s="187" t="s">
        <v>5708</v>
      </c>
      <c r="C5410" s="186" t="s">
        <v>5597</v>
      </c>
      <c r="D5410" s="189">
        <v>22.4</v>
      </c>
      <c r="E5410" s="189">
        <v>0</v>
      </c>
      <c r="F5410" s="189">
        <v>22.4</v>
      </c>
      <c r="G5410" s="188"/>
      <c r="H5410" s="188"/>
      <c r="I5410" s="187" t="s">
        <v>5709</v>
      </c>
      <c r="J5410" s="191"/>
      <c r="K5410" s="191"/>
      <c r="L5410" s="191"/>
      <c r="M5410" s="191"/>
    </row>
    <row r="5411" spans="1:13" ht="38.25" x14ac:dyDescent="0.2">
      <c r="A5411" s="187" t="s">
        <v>5710</v>
      </c>
      <c r="B5411" s="187" t="s">
        <v>5711</v>
      </c>
      <c r="C5411" s="186" t="s">
        <v>5597</v>
      </c>
      <c r="D5411" s="189">
        <v>28.9</v>
      </c>
      <c r="E5411" s="189">
        <v>0</v>
      </c>
      <c r="F5411" s="189">
        <v>28.9</v>
      </c>
      <c r="G5411" s="188"/>
      <c r="H5411" s="188"/>
      <c r="I5411" s="187" t="s">
        <v>5712</v>
      </c>
      <c r="J5411" s="191"/>
      <c r="K5411" s="191"/>
      <c r="L5411" s="191"/>
      <c r="M5411" s="191"/>
    </row>
    <row r="5412" spans="1:13" ht="38.25" x14ac:dyDescent="0.2">
      <c r="A5412" s="187" t="s">
        <v>5713</v>
      </c>
      <c r="B5412" s="187" t="s">
        <v>5714</v>
      </c>
      <c r="C5412" s="186" t="s">
        <v>5597</v>
      </c>
      <c r="D5412" s="189">
        <v>29.7</v>
      </c>
      <c r="E5412" s="189">
        <v>0</v>
      </c>
      <c r="F5412" s="189">
        <v>29.7</v>
      </c>
      <c r="G5412" s="188"/>
      <c r="H5412" s="188"/>
      <c r="I5412" s="187" t="s">
        <v>5715</v>
      </c>
      <c r="J5412" s="191"/>
      <c r="K5412" s="191"/>
      <c r="L5412" s="191"/>
      <c r="M5412" s="191"/>
    </row>
    <row r="5413" spans="1:13" ht="38.25" x14ac:dyDescent="0.2">
      <c r="A5413" s="187" t="s">
        <v>5716</v>
      </c>
      <c r="B5413" s="187" t="s">
        <v>5717</v>
      </c>
      <c r="C5413" s="186" t="s">
        <v>5597</v>
      </c>
      <c r="D5413" s="189">
        <v>41.5</v>
      </c>
      <c r="E5413" s="189">
        <v>0</v>
      </c>
      <c r="F5413" s="189">
        <v>41.5</v>
      </c>
      <c r="G5413" s="188"/>
      <c r="H5413" s="188"/>
      <c r="I5413" s="187" t="s">
        <v>5718</v>
      </c>
      <c r="J5413" s="191"/>
      <c r="K5413" s="191"/>
      <c r="L5413" s="191"/>
      <c r="M5413" s="191"/>
    </row>
    <row r="5414" spans="1:13" ht="38.25" x14ac:dyDescent="0.2">
      <c r="A5414" s="187" t="s">
        <v>5719</v>
      </c>
      <c r="B5414" s="187" t="s">
        <v>5720</v>
      </c>
      <c r="C5414" s="186" t="s">
        <v>5597</v>
      </c>
      <c r="D5414" s="189">
        <v>42.2</v>
      </c>
      <c r="E5414" s="189">
        <v>0</v>
      </c>
      <c r="F5414" s="189">
        <v>42.2</v>
      </c>
      <c r="G5414" s="188"/>
      <c r="H5414" s="188"/>
      <c r="I5414" s="187" t="s">
        <v>5721</v>
      </c>
      <c r="J5414" s="191"/>
      <c r="K5414" s="191"/>
      <c r="L5414" s="191"/>
      <c r="M5414" s="191"/>
    </row>
    <row r="5415" spans="1:13" ht="38.25" x14ac:dyDescent="0.2">
      <c r="A5415" s="187" t="s">
        <v>5722</v>
      </c>
      <c r="B5415" s="187" t="s">
        <v>5723</v>
      </c>
      <c r="C5415" s="186" t="s">
        <v>5597</v>
      </c>
      <c r="D5415" s="189">
        <v>69.2</v>
      </c>
      <c r="E5415" s="189">
        <v>0</v>
      </c>
      <c r="F5415" s="189">
        <v>69.2</v>
      </c>
      <c r="G5415" s="188"/>
      <c r="H5415" s="188"/>
      <c r="I5415" s="187" t="s">
        <v>5724</v>
      </c>
      <c r="J5415" s="191"/>
      <c r="K5415" s="191"/>
      <c r="L5415" s="191"/>
      <c r="M5415" s="191"/>
    </row>
    <row r="5416" spans="1:13" ht="38.25" x14ac:dyDescent="0.2">
      <c r="A5416" s="187" t="s">
        <v>5725</v>
      </c>
      <c r="B5416" s="187" t="s">
        <v>5726</v>
      </c>
      <c r="C5416" s="186" t="s">
        <v>5597</v>
      </c>
      <c r="D5416" s="189">
        <v>70.3</v>
      </c>
      <c r="E5416" s="189">
        <v>0</v>
      </c>
      <c r="F5416" s="189">
        <v>70.3</v>
      </c>
      <c r="G5416" s="188"/>
      <c r="H5416" s="188"/>
      <c r="I5416" s="187" t="s">
        <v>5727</v>
      </c>
      <c r="J5416" s="191"/>
      <c r="K5416" s="191"/>
      <c r="L5416" s="191"/>
      <c r="M5416" s="191"/>
    </row>
    <row r="5417" spans="1:13" ht="38.25" x14ac:dyDescent="0.2">
      <c r="A5417" s="187" t="s">
        <v>5728</v>
      </c>
      <c r="B5417" s="187" t="s">
        <v>5729</v>
      </c>
      <c r="C5417" s="186" t="s">
        <v>5597</v>
      </c>
      <c r="D5417" s="189">
        <v>102.5</v>
      </c>
      <c r="E5417" s="189">
        <v>0</v>
      </c>
      <c r="F5417" s="189">
        <v>102.5</v>
      </c>
      <c r="G5417" s="188"/>
      <c r="H5417" s="188"/>
      <c r="I5417" s="187" t="s">
        <v>5730</v>
      </c>
      <c r="J5417" s="191"/>
      <c r="K5417" s="191"/>
      <c r="L5417" s="191"/>
      <c r="M5417" s="191"/>
    </row>
    <row r="5418" spans="1:13" ht="38.25" x14ac:dyDescent="0.2">
      <c r="A5418" s="187" t="s">
        <v>5731</v>
      </c>
      <c r="B5418" s="187" t="s">
        <v>5732</v>
      </c>
      <c r="C5418" s="186" t="s">
        <v>5597</v>
      </c>
      <c r="D5418" s="189">
        <v>105.8</v>
      </c>
      <c r="E5418" s="189">
        <v>0</v>
      </c>
      <c r="F5418" s="189">
        <v>105.8</v>
      </c>
      <c r="G5418" s="188"/>
      <c r="H5418" s="188"/>
      <c r="I5418" s="187" t="s">
        <v>5733</v>
      </c>
      <c r="J5418" s="191"/>
      <c r="K5418" s="191"/>
      <c r="L5418" s="191"/>
      <c r="M5418" s="191"/>
    </row>
    <row r="5419" spans="1:13" ht="25.5" x14ac:dyDescent="0.2">
      <c r="A5419" s="194" t="s">
        <v>5734</v>
      </c>
      <c r="B5419" s="194" t="s">
        <v>5735</v>
      </c>
      <c r="C5419" s="194"/>
      <c r="D5419" s="193"/>
      <c r="E5419" s="193"/>
      <c r="F5419" s="189"/>
      <c r="G5419" s="192"/>
      <c r="H5419" s="192"/>
      <c r="I5419" s="194" t="s">
        <v>5736</v>
      </c>
      <c r="J5419" s="191"/>
      <c r="K5419" s="191"/>
      <c r="L5419" s="191"/>
      <c r="M5419" s="191"/>
    </row>
    <row r="5420" spans="1:13" ht="102" x14ac:dyDescent="0.2">
      <c r="A5420" s="187" t="s">
        <v>5737</v>
      </c>
      <c r="B5420" s="187" t="s">
        <v>5738</v>
      </c>
      <c r="C5420" s="186" t="s">
        <v>212</v>
      </c>
      <c r="D5420" s="189">
        <v>100</v>
      </c>
      <c r="E5420" s="189">
        <v>20</v>
      </c>
      <c r="F5420" s="189">
        <v>80</v>
      </c>
      <c r="G5420" s="188" t="s">
        <v>5739</v>
      </c>
      <c r="H5420" s="188"/>
      <c r="I5420" s="187" t="s">
        <v>5740</v>
      </c>
      <c r="J5420" s="191"/>
      <c r="K5420" s="191"/>
      <c r="L5420" s="191"/>
      <c r="M5420" s="191"/>
    </row>
    <row r="5421" spans="1:13" ht="102" x14ac:dyDescent="0.2">
      <c r="A5421" s="187" t="s">
        <v>5741</v>
      </c>
      <c r="B5421" s="187" t="s">
        <v>5742</v>
      </c>
      <c r="C5421" s="186" t="s">
        <v>212</v>
      </c>
      <c r="D5421" s="189">
        <v>210</v>
      </c>
      <c r="E5421" s="189">
        <v>42</v>
      </c>
      <c r="F5421" s="189">
        <v>168</v>
      </c>
      <c r="G5421" s="188" t="s">
        <v>5739</v>
      </c>
      <c r="H5421" s="188"/>
      <c r="I5421" s="187" t="s">
        <v>5743</v>
      </c>
      <c r="J5421" s="191"/>
      <c r="K5421" s="191"/>
      <c r="L5421" s="191"/>
      <c r="M5421" s="191"/>
    </row>
    <row r="5422" spans="1:13" ht="102" x14ac:dyDescent="0.2">
      <c r="A5422" s="187" t="s">
        <v>5744</v>
      </c>
      <c r="B5422" s="187" t="s">
        <v>5745</v>
      </c>
      <c r="C5422" s="186" t="s">
        <v>212</v>
      </c>
      <c r="D5422" s="189">
        <v>360</v>
      </c>
      <c r="E5422" s="189">
        <v>72</v>
      </c>
      <c r="F5422" s="189">
        <v>288</v>
      </c>
      <c r="G5422" s="188" t="s">
        <v>5739</v>
      </c>
      <c r="H5422" s="188"/>
      <c r="I5422" s="187" t="s">
        <v>5746</v>
      </c>
      <c r="J5422" s="191"/>
      <c r="K5422" s="191"/>
      <c r="L5422" s="191"/>
      <c r="M5422" s="191"/>
    </row>
    <row r="5423" spans="1:13" ht="102" x14ac:dyDescent="0.2">
      <c r="A5423" s="187" t="s">
        <v>5747</v>
      </c>
      <c r="B5423" s="187" t="s">
        <v>5748</v>
      </c>
      <c r="C5423" s="186" t="s">
        <v>212</v>
      </c>
      <c r="D5423" s="189">
        <v>620</v>
      </c>
      <c r="E5423" s="189">
        <v>124</v>
      </c>
      <c r="F5423" s="189">
        <v>496</v>
      </c>
      <c r="G5423" s="188" t="s">
        <v>5739</v>
      </c>
      <c r="H5423" s="188"/>
      <c r="I5423" s="187" t="s">
        <v>5749</v>
      </c>
      <c r="J5423" s="191"/>
      <c r="K5423" s="191"/>
      <c r="L5423" s="191"/>
      <c r="M5423" s="191"/>
    </row>
    <row r="5424" spans="1:13" ht="102" x14ac:dyDescent="0.2">
      <c r="A5424" s="187" t="s">
        <v>5750</v>
      </c>
      <c r="B5424" s="187" t="s">
        <v>5751</v>
      </c>
      <c r="C5424" s="186" t="s">
        <v>276</v>
      </c>
      <c r="D5424" s="189">
        <v>825</v>
      </c>
      <c r="E5424" s="189">
        <v>165</v>
      </c>
      <c r="F5424" s="189">
        <v>660</v>
      </c>
      <c r="G5424" s="188" t="s">
        <v>5739</v>
      </c>
      <c r="H5424" s="188"/>
      <c r="I5424" s="187" t="s">
        <v>5752</v>
      </c>
      <c r="J5424" s="191"/>
      <c r="K5424" s="191"/>
      <c r="L5424" s="191"/>
      <c r="M5424" s="191"/>
    </row>
    <row r="5425" spans="1:13" ht="102" x14ac:dyDescent="0.2">
      <c r="A5425" s="187" t="s">
        <v>5753</v>
      </c>
      <c r="B5425" s="187" t="s">
        <v>5754</v>
      </c>
      <c r="C5425" s="186" t="s">
        <v>276</v>
      </c>
      <c r="D5425" s="189">
        <v>680</v>
      </c>
      <c r="E5425" s="189">
        <v>136</v>
      </c>
      <c r="F5425" s="189">
        <v>544</v>
      </c>
      <c r="G5425" s="188" t="s">
        <v>5739</v>
      </c>
      <c r="H5425" s="188"/>
      <c r="I5425" s="187" t="s">
        <v>5755</v>
      </c>
      <c r="J5425" s="191"/>
      <c r="K5425" s="191"/>
      <c r="L5425" s="191"/>
      <c r="M5425" s="191"/>
    </row>
    <row r="5426" spans="1:13" ht="102" x14ac:dyDescent="0.2">
      <c r="A5426" s="187" t="s">
        <v>5756</v>
      </c>
      <c r="B5426" s="187" t="s">
        <v>5757</v>
      </c>
      <c r="C5426" s="186" t="s">
        <v>276</v>
      </c>
      <c r="D5426" s="189">
        <v>570</v>
      </c>
      <c r="E5426" s="189">
        <v>114</v>
      </c>
      <c r="F5426" s="189">
        <v>456</v>
      </c>
      <c r="G5426" s="188" t="s">
        <v>5739</v>
      </c>
      <c r="H5426" s="188"/>
      <c r="I5426" s="187" t="s">
        <v>5758</v>
      </c>
      <c r="J5426" s="191"/>
      <c r="K5426" s="191"/>
      <c r="L5426" s="191"/>
      <c r="M5426" s="191"/>
    </row>
    <row r="5427" spans="1:13" ht="102" x14ac:dyDescent="0.2">
      <c r="A5427" s="187" t="s">
        <v>5759</v>
      </c>
      <c r="B5427" s="187" t="s">
        <v>5760</v>
      </c>
      <c r="C5427" s="186" t="s">
        <v>212</v>
      </c>
      <c r="D5427" s="189">
        <v>135</v>
      </c>
      <c r="E5427" s="189">
        <v>27</v>
      </c>
      <c r="F5427" s="189">
        <v>108</v>
      </c>
      <c r="G5427" s="188" t="s">
        <v>5739</v>
      </c>
      <c r="H5427" s="188"/>
      <c r="I5427" s="187" t="s">
        <v>5761</v>
      </c>
      <c r="J5427" s="191"/>
      <c r="K5427" s="191"/>
      <c r="L5427" s="191"/>
      <c r="M5427" s="191"/>
    </row>
    <row r="5428" spans="1:13" ht="102" x14ac:dyDescent="0.2">
      <c r="A5428" s="187" t="s">
        <v>5762</v>
      </c>
      <c r="B5428" s="187" t="s">
        <v>5763</v>
      </c>
      <c r="C5428" s="186" t="s">
        <v>212</v>
      </c>
      <c r="D5428" s="189">
        <v>230</v>
      </c>
      <c r="E5428" s="189">
        <v>46</v>
      </c>
      <c r="F5428" s="189">
        <v>184</v>
      </c>
      <c r="G5428" s="188" t="s">
        <v>5739</v>
      </c>
      <c r="H5428" s="188"/>
      <c r="I5428" s="187" t="s">
        <v>5764</v>
      </c>
      <c r="J5428" s="191"/>
      <c r="K5428" s="191"/>
      <c r="L5428" s="191"/>
      <c r="M5428" s="191"/>
    </row>
    <row r="5429" spans="1:13" ht="102" x14ac:dyDescent="0.2">
      <c r="A5429" s="187" t="s">
        <v>5765</v>
      </c>
      <c r="B5429" s="187" t="s">
        <v>5766</v>
      </c>
      <c r="C5429" s="186" t="s">
        <v>212</v>
      </c>
      <c r="D5429" s="189">
        <v>400</v>
      </c>
      <c r="E5429" s="189">
        <v>80</v>
      </c>
      <c r="F5429" s="189">
        <v>320</v>
      </c>
      <c r="G5429" s="188" t="s">
        <v>5739</v>
      </c>
      <c r="H5429" s="188"/>
      <c r="I5429" s="187" t="s">
        <v>5767</v>
      </c>
      <c r="J5429" s="191"/>
      <c r="K5429" s="191"/>
      <c r="L5429" s="191"/>
      <c r="M5429" s="191"/>
    </row>
    <row r="5430" spans="1:13" ht="102" x14ac:dyDescent="0.2">
      <c r="A5430" s="187" t="s">
        <v>5768</v>
      </c>
      <c r="B5430" s="187" t="s">
        <v>5769</v>
      </c>
      <c r="C5430" s="186" t="s">
        <v>212</v>
      </c>
      <c r="D5430" s="189">
        <v>735</v>
      </c>
      <c r="E5430" s="189">
        <v>147</v>
      </c>
      <c r="F5430" s="189">
        <v>588</v>
      </c>
      <c r="G5430" s="188" t="s">
        <v>5739</v>
      </c>
      <c r="H5430" s="188"/>
      <c r="I5430" s="187" t="s">
        <v>5770</v>
      </c>
      <c r="J5430" s="191"/>
      <c r="K5430" s="191"/>
      <c r="L5430" s="191"/>
      <c r="M5430" s="191"/>
    </row>
    <row r="5431" spans="1:13" ht="102" x14ac:dyDescent="0.2">
      <c r="A5431" s="187" t="s">
        <v>5771</v>
      </c>
      <c r="B5431" s="187" t="s">
        <v>5772</v>
      </c>
      <c r="C5431" s="186" t="s">
        <v>276</v>
      </c>
      <c r="D5431" s="189">
        <v>980</v>
      </c>
      <c r="E5431" s="189">
        <v>196</v>
      </c>
      <c r="F5431" s="189">
        <v>784</v>
      </c>
      <c r="G5431" s="188" t="s">
        <v>5739</v>
      </c>
      <c r="H5431" s="188"/>
      <c r="I5431" s="187" t="s">
        <v>5773</v>
      </c>
      <c r="J5431" s="191"/>
      <c r="K5431" s="191"/>
      <c r="L5431" s="191"/>
      <c r="M5431" s="191"/>
    </row>
    <row r="5432" spans="1:13" ht="102" x14ac:dyDescent="0.2">
      <c r="A5432" s="187" t="s">
        <v>5774</v>
      </c>
      <c r="B5432" s="187" t="s">
        <v>5775</v>
      </c>
      <c r="C5432" s="186" t="s">
        <v>276</v>
      </c>
      <c r="D5432" s="189">
        <v>860</v>
      </c>
      <c r="E5432" s="189">
        <v>172</v>
      </c>
      <c r="F5432" s="189">
        <v>688</v>
      </c>
      <c r="G5432" s="188" t="s">
        <v>5739</v>
      </c>
      <c r="H5432" s="188"/>
      <c r="I5432" s="187" t="s">
        <v>5776</v>
      </c>
      <c r="J5432" s="191"/>
      <c r="K5432" s="191"/>
      <c r="L5432" s="191"/>
      <c r="M5432" s="191"/>
    </row>
    <row r="5433" spans="1:13" ht="102" x14ac:dyDescent="0.2">
      <c r="A5433" s="187" t="s">
        <v>5777</v>
      </c>
      <c r="B5433" s="187" t="s">
        <v>5778</v>
      </c>
      <c r="C5433" s="186" t="s">
        <v>276</v>
      </c>
      <c r="D5433" s="189">
        <v>720</v>
      </c>
      <c r="E5433" s="189">
        <v>144</v>
      </c>
      <c r="F5433" s="189">
        <v>576</v>
      </c>
      <c r="G5433" s="188" t="s">
        <v>5739</v>
      </c>
      <c r="H5433" s="188"/>
      <c r="I5433" s="187" t="s">
        <v>5779</v>
      </c>
      <c r="J5433" s="191"/>
      <c r="K5433" s="191"/>
      <c r="L5433" s="191"/>
      <c r="M5433" s="191"/>
    </row>
    <row r="5434" spans="1:13" ht="63.75" x14ac:dyDescent="0.2">
      <c r="A5434" s="187" t="s">
        <v>5780</v>
      </c>
      <c r="B5434" s="187" t="s">
        <v>5781</v>
      </c>
      <c r="C5434" s="186" t="s">
        <v>641</v>
      </c>
      <c r="D5434" s="189">
        <v>21</v>
      </c>
      <c r="E5434" s="189">
        <v>4.2</v>
      </c>
      <c r="F5434" s="189">
        <v>16.8</v>
      </c>
      <c r="G5434" s="188" t="s">
        <v>5782</v>
      </c>
      <c r="H5434" s="188"/>
      <c r="I5434" s="187" t="s">
        <v>5783</v>
      </c>
      <c r="J5434" s="191"/>
      <c r="K5434" s="191"/>
      <c r="L5434" s="191"/>
      <c r="M5434" s="191"/>
    </row>
    <row r="5435" spans="1:13" ht="63.75" x14ac:dyDescent="0.2">
      <c r="A5435" s="187" t="s">
        <v>5784</v>
      </c>
      <c r="B5435" s="187" t="s">
        <v>5785</v>
      </c>
      <c r="C5435" s="186" t="s">
        <v>641</v>
      </c>
      <c r="D5435" s="189">
        <v>44</v>
      </c>
      <c r="E5435" s="189">
        <v>8.8000000000000007</v>
      </c>
      <c r="F5435" s="189">
        <v>35.200000000000003</v>
      </c>
      <c r="G5435" s="188" t="s">
        <v>5782</v>
      </c>
      <c r="H5435" s="188"/>
      <c r="I5435" s="187" t="s">
        <v>5786</v>
      </c>
      <c r="J5435" s="191"/>
      <c r="K5435" s="191"/>
      <c r="L5435" s="191"/>
      <c r="M5435" s="191"/>
    </row>
    <row r="5436" spans="1:13" ht="63.75" x14ac:dyDescent="0.2">
      <c r="A5436" s="187" t="s">
        <v>5787</v>
      </c>
      <c r="B5436" s="187" t="s">
        <v>5788</v>
      </c>
      <c r="C5436" s="186" t="s">
        <v>641</v>
      </c>
      <c r="D5436" s="189">
        <v>66</v>
      </c>
      <c r="E5436" s="189">
        <v>13.2</v>
      </c>
      <c r="F5436" s="189">
        <v>52.8</v>
      </c>
      <c r="G5436" s="188" t="s">
        <v>5782</v>
      </c>
      <c r="H5436" s="188"/>
      <c r="I5436" s="187" t="s">
        <v>5789</v>
      </c>
      <c r="J5436" s="191"/>
      <c r="K5436" s="191"/>
      <c r="L5436" s="191"/>
      <c r="M5436" s="191"/>
    </row>
    <row r="5437" spans="1:13" ht="63.75" x14ac:dyDescent="0.2">
      <c r="A5437" s="187" t="s">
        <v>5790</v>
      </c>
      <c r="B5437" s="187" t="s">
        <v>5791</v>
      </c>
      <c r="C5437" s="186" t="s">
        <v>641</v>
      </c>
      <c r="D5437" s="189">
        <v>88</v>
      </c>
      <c r="E5437" s="189">
        <v>17.600000000000001</v>
      </c>
      <c r="F5437" s="189">
        <v>70.400000000000006</v>
      </c>
      <c r="G5437" s="188" t="s">
        <v>5782</v>
      </c>
      <c r="H5437" s="188"/>
      <c r="I5437" s="187" t="s">
        <v>5792</v>
      </c>
      <c r="J5437" s="191"/>
      <c r="K5437" s="191"/>
      <c r="L5437" s="191"/>
      <c r="M5437" s="191"/>
    </row>
    <row r="5438" spans="1:13" ht="63.75" x14ac:dyDescent="0.2">
      <c r="A5438" s="187" t="s">
        <v>5793</v>
      </c>
      <c r="B5438" s="187" t="s">
        <v>5794</v>
      </c>
      <c r="C5438" s="186" t="s">
        <v>641</v>
      </c>
      <c r="D5438" s="189">
        <v>110</v>
      </c>
      <c r="E5438" s="189">
        <v>22</v>
      </c>
      <c r="F5438" s="189">
        <v>88</v>
      </c>
      <c r="G5438" s="188" t="s">
        <v>5782</v>
      </c>
      <c r="H5438" s="188"/>
      <c r="I5438" s="187" t="s">
        <v>5795</v>
      </c>
      <c r="J5438" s="191"/>
      <c r="K5438" s="191"/>
      <c r="L5438" s="191"/>
      <c r="M5438" s="191"/>
    </row>
    <row r="5439" spans="1:13" ht="63.75" x14ac:dyDescent="0.2">
      <c r="A5439" s="187" t="s">
        <v>5796</v>
      </c>
      <c r="B5439" s="187" t="s">
        <v>5797</v>
      </c>
      <c r="C5439" s="186" t="s">
        <v>641</v>
      </c>
      <c r="D5439" s="189">
        <v>132</v>
      </c>
      <c r="E5439" s="189">
        <v>26.4</v>
      </c>
      <c r="F5439" s="189">
        <v>105.6</v>
      </c>
      <c r="G5439" s="188" t="s">
        <v>5782</v>
      </c>
      <c r="H5439" s="188"/>
      <c r="I5439" s="187" t="s">
        <v>5798</v>
      </c>
      <c r="J5439" s="191"/>
      <c r="K5439" s="191"/>
      <c r="L5439" s="191"/>
      <c r="M5439" s="191"/>
    </row>
    <row r="5440" spans="1:13" ht="63.75" x14ac:dyDescent="0.2">
      <c r="A5440" s="187" t="s">
        <v>5799</v>
      </c>
      <c r="B5440" s="187" t="s">
        <v>5800</v>
      </c>
      <c r="C5440" s="186" t="s">
        <v>641</v>
      </c>
      <c r="D5440" s="189">
        <v>11</v>
      </c>
      <c r="E5440" s="189">
        <v>2.2000000000000002</v>
      </c>
      <c r="F5440" s="189">
        <v>8.8000000000000007</v>
      </c>
      <c r="G5440" s="188" t="s">
        <v>5782</v>
      </c>
      <c r="H5440" s="188"/>
      <c r="I5440" s="187" t="s">
        <v>5801</v>
      </c>
      <c r="J5440" s="191"/>
      <c r="K5440" s="191"/>
      <c r="L5440" s="191"/>
      <c r="M5440" s="191"/>
    </row>
    <row r="5441" spans="1:13" ht="63.75" x14ac:dyDescent="0.2">
      <c r="A5441" s="187" t="s">
        <v>5802</v>
      </c>
      <c r="B5441" s="187" t="s">
        <v>5803</v>
      </c>
      <c r="C5441" s="186" t="s">
        <v>641</v>
      </c>
      <c r="D5441" s="189">
        <v>21</v>
      </c>
      <c r="E5441" s="189">
        <v>4.2</v>
      </c>
      <c r="F5441" s="189">
        <v>16.8</v>
      </c>
      <c r="G5441" s="188" t="s">
        <v>5782</v>
      </c>
      <c r="H5441" s="188"/>
      <c r="I5441" s="187" t="s">
        <v>5804</v>
      </c>
      <c r="J5441" s="191"/>
      <c r="K5441" s="191"/>
      <c r="L5441" s="191"/>
      <c r="M5441" s="191"/>
    </row>
    <row r="5442" spans="1:13" ht="63.75" x14ac:dyDescent="0.2">
      <c r="A5442" s="187" t="s">
        <v>5805</v>
      </c>
      <c r="B5442" s="187" t="s">
        <v>5806</v>
      </c>
      <c r="C5442" s="186" t="s">
        <v>641</v>
      </c>
      <c r="D5442" s="189">
        <v>32</v>
      </c>
      <c r="E5442" s="189">
        <v>6.4</v>
      </c>
      <c r="F5442" s="189">
        <v>25.6</v>
      </c>
      <c r="G5442" s="188" t="s">
        <v>5782</v>
      </c>
      <c r="H5442" s="188"/>
      <c r="I5442" s="187" t="s">
        <v>5807</v>
      </c>
      <c r="J5442" s="191"/>
      <c r="K5442" s="191"/>
      <c r="L5442" s="191"/>
      <c r="M5442" s="191"/>
    </row>
    <row r="5443" spans="1:13" ht="63.75" x14ac:dyDescent="0.2">
      <c r="A5443" s="187" t="s">
        <v>5808</v>
      </c>
      <c r="B5443" s="187" t="s">
        <v>5809</v>
      </c>
      <c r="C5443" s="186" t="s">
        <v>641</v>
      </c>
      <c r="D5443" s="189">
        <v>44</v>
      </c>
      <c r="E5443" s="189">
        <v>8.8000000000000007</v>
      </c>
      <c r="F5443" s="189">
        <v>35.200000000000003</v>
      </c>
      <c r="G5443" s="188" t="s">
        <v>5782</v>
      </c>
      <c r="H5443" s="188"/>
      <c r="I5443" s="187" t="s">
        <v>5810</v>
      </c>
      <c r="J5443" s="191"/>
      <c r="K5443" s="191"/>
      <c r="L5443" s="191"/>
      <c r="M5443" s="191"/>
    </row>
    <row r="5444" spans="1:13" ht="63.75" x14ac:dyDescent="0.2">
      <c r="A5444" s="187" t="s">
        <v>5811</v>
      </c>
      <c r="B5444" s="187" t="s">
        <v>5812</v>
      </c>
      <c r="C5444" s="186" t="s">
        <v>641</v>
      </c>
      <c r="D5444" s="189">
        <v>55</v>
      </c>
      <c r="E5444" s="189">
        <v>11</v>
      </c>
      <c r="F5444" s="189">
        <v>44</v>
      </c>
      <c r="G5444" s="188" t="s">
        <v>5782</v>
      </c>
      <c r="H5444" s="188"/>
      <c r="I5444" s="187" t="s">
        <v>5813</v>
      </c>
      <c r="J5444" s="191"/>
      <c r="K5444" s="191"/>
      <c r="L5444" s="191"/>
      <c r="M5444" s="191"/>
    </row>
    <row r="5445" spans="1:13" ht="63.75" x14ac:dyDescent="0.2">
      <c r="A5445" s="187" t="s">
        <v>5814</v>
      </c>
      <c r="B5445" s="187" t="s">
        <v>5815</v>
      </c>
      <c r="C5445" s="186" t="s">
        <v>641</v>
      </c>
      <c r="D5445" s="189">
        <v>66</v>
      </c>
      <c r="E5445" s="189">
        <v>13.2</v>
      </c>
      <c r="F5445" s="189">
        <v>52.8</v>
      </c>
      <c r="G5445" s="188" t="s">
        <v>5782</v>
      </c>
      <c r="H5445" s="188"/>
      <c r="I5445" s="187" t="s">
        <v>5816</v>
      </c>
      <c r="J5445" s="191"/>
      <c r="K5445" s="191"/>
      <c r="L5445" s="191"/>
      <c r="M5445" s="191"/>
    </row>
    <row r="5446" spans="1:13" ht="38.25" x14ac:dyDescent="0.2">
      <c r="A5446" s="187" t="s">
        <v>5817</v>
      </c>
      <c r="B5446" s="187" t="s">
        <v>5818</v>
      </c>
      <c r="C5446" s="186" t="s">
        <v>212</v>
      </c>
      <c r="D5446" s="189">
        <v>1450</v>
      </c>
      <c r="E5446" s="189">
        <v>1015</v>
      </c>
      <c r="F5446" s="189">
        <v>435</v>
      </c>
      <c r="G5446" s="188" t="s">
        <v>5819</v>
      </c>
      <c r="H5446" s="188"/>
      <c r="I5446" s="187" t="s">
        <v>5820</v>
      </c>
      <c r="J5446" s="191"/>
      <c r="K5446" s="191"/>
      <c r="L5446" s="191"/>
      <c r="M5446" s="191"/>
    </row>
    <row r="5447" spans="1:13" ht="38.25" x14ac:dyDescent="0.2">
      <c r="A5447" s="187" t="s">
        <v>5821</v>
      </c>
      <c r="B5447" s="187" t="s">
        <v>5822</v>
      </c>
      <c r="C5447" s="186" t="s">
        <v>276</v>
      </c>
      <c r="D5447" s="189">
        <v>800</v>
      </c>
      <c r="E5447" s="189">
        <v>560</v>
      </c>
      <c r="F5447" s="189">
        <v>240</v>
      </c>
      <c r="G5447" s="188" t="s">
        <v>5823</v>
      </c>
      <c r="H5447" s="188"/>
      <c r="I5447" s="187" t="s">
        <v>5824</v>
      </c>
      <c r="J5447" s="191"/>
      <c r="K5447" s="191"/>
      <c r="L5447" s="191"/>
      <c r="M5447" s="191"/>
    </row>
    <row r="5448" spans="1:13" ht="51" x14ac:dyDescent="0.2">
      <c r="A5448" s="187" t="s">
        <v>5825</v>
      </c>
      <c r="B5448" s="187" t="s">
        <v>5826</v>
      </c>
      <c r="C5448" s="186" t="s">
        <v>212</v>
      </c>
      <c r="D5448" s="189">
        <v>1950</v>
      </c>
      <c r="E5448" s="189">
        <v>1365</v>
      </c>
      <c r="F5448" s="189">
        <v>585</v>
      </c>
      <c r="G5448" s="188" t="s">
        <v>5827</v>
      </c>
      <c r="H5448" s="188"/>
      <c r="I5448" s="187" t="s">
        <v>5828</v>
      </c>
      <c r="J5448" s="191"/>
      <c r="K5448" s="191"/>
      <c r="L5448" s="191"/>
      <c r="M5448" s="191"/>
    </row>
    <row r="5449" spans="1:13" ht="38.25" x14ac:dyDescent="0.2">
      <c r="A5449" s="187" t="s">
        <v>5829</v>
      </c>
      <c r="B5449" s="187" t="s">
        <v>5830</v>
      </c>
      <c r="C5449" s="186" t="s">
        <v>212</v>
      </c>
      <c r="D5449" s="189">
        <v>1700</v>
      </c>
      <c r="E5449" s="189">
        <v>1190</v>
      </c>
      <c r="F5449" s="189">
        <v>510</v>
      </c>
      <c r="G5449" s="188" t="s">
        <v>5819</v>
      </c>
      <c r="H5449" s="188"/>
      <c r="I5449" s="187" t="s">
        <v>5831</v>
      </c>
      <c r="J5449" s="191"/>
      <c r="K5449" s="191"/>
      <c r="L5449" s="191"/>
      <c r="M5449" s="191"/>
    </row>
    <row r="5450" spans="1:13" ht="38.25" x14ac:dyDescent="0.2">
      <c r="A5450" s="187" t="s">
        <v>5832</v>
      </c>
      <c r="B5450" s="187" t="s">
        <v>5833</v>
      </c>
      <c r="C5450" s="186" t="s">
        <v>212</v>
      </c>
      <c r="D5450" s="189">
        <v>2200</v>
      </c>
      <c r="E5450" s="189">
        <v>1540</v>
      </c>
      <c r="F5450" s="189">
        <v>660</v>
      </c>
      <c r="G5450" s="188" t="s">
        <v>5819</v>
      </c>
      <c r="H5450" s="188"/>
      <c r="I5450" s="187" t="s">
        <v>5834</v>
      </c>
      <c r="J5450" s="191"/>
      <c r="K5450" s="191"/>
      <c r="L5450" s="191"/>
      <c r="M5450" s="191"/>
    </row>
    <row r="5451" spans="1:13" ht="38.25" x14ac:dyDescent="0.2">
      <c r="A5451" s="187" t="s">
        <v>5835</v>
      </c>
      <c r="B5451" s="187" t="s">
        <v>5836</v>
      </c>
      <c r="C5451" s="186" t="s">
        <v>276</v>
      </c>
      <c r="D5451" s="189">
        <v>980</v>
      </c>
      <c r="E5451" s="189">
        <v>686</v>
      </c>
      <c r="F5451" s="189">
        <v>294</v>
      </c>
      <c r="G5451" s="188" t="s">
        <v>5823</v>
      </c>
      <c r="H5451" s="188"/>
      <c r="I5451" s="187" t="s">
        <v>5837</v>
      </c>
      <c r="J5451" s="191"/>
      <c r="K5451" s="191"/>
      <c r="L5451" s="191"/>
      <c r="M5451" s="191"/>
    </row>
    <row r="5452" spans="1:13" ht="25.5" x14ac:dyDescent="0.2">
      <c r="A5452" s="187" t="s">
        <v>5838</v>
      </c>
      <c r="B5452" s="187" t="s">
        <v>5839</v>
      </c>
      <c r="C5452" s="186" t="s">
        <v>212</v>
      </c>
      <c r="D5452" s="189">
        <v>180</v>
      </c>
      <c r="E5452" s="189">
        <v>0</v>
      </c>
      <c r="F5452" s="189">
        <v>180</v>
      </c>
      <c r="G5452" s="188" t="s">
        <v>5840</v>
      </c>
      <c r="H5452" s="188"/>
      <c r="I5452" s="187" t="s">
        <v>5841</v>
      </c>
      <c r="J5452" s="191"/>
      <c r="K5452" s="191"/>
      <c r="L5452" s="191"/>
      <c r="M5452" s="191"/>
    </row>
    <row r="5453" spans="1:13" ht="25.5" x14ac:dyDescent="0.2">
      <c r="A5453" s="187" t="s">
        <v>5842</v>
      </c>
      <c r="B5453" s="187" t="s">
        <v>5843</v>
      </c>
      <c r="C5453" s="186" t="s">
        <v>212</v>
      </c>
      <c r="D5453" s="189">
        <v>240</v>
      </c>
      <c r="E5453" s="189">
        <v>0</v>
      </c>
      <c r="F5453" s="189">
        <v>240</v>
      </c>
      <c r="G5453" s="188" t="s">
        <v>5840</v>
      </c>
      <c r="H5453" s="188"/>
      <c r="I5453" s="187" t="s">
        <v>5844</v>
      </c>
      <c r="J5453" s="191"/>
      <c r="K5453" s="191"/>
      <c r="L5453" s="191"/>
      <c r="M5453" s="191"/>
    </row>
    <row r="5454" spans="1:13" ht="25.5" x14ac:dyDescent="0.2">
      <c r="A5454" s="187" t="s">
        <v>5845</v>
      </c>
      <c r="B5454" s="187" t="s">
        <v>5846</v>
      </c>
      <c r="C5454" s="186" t="s">
        <v>276</v>
      </c>
      <c r="D5454" s="189">
        <v>110</v>
      </c>
      <c r="E5454" s="189">
        <v>0</v>
      </c>
      <c r="F5454" s="189">
        <v>110</v>
      </c>
      <c r="G5454" s="188" t="s">
        <v>5840</v>
      </c>
      <c r="H5454" s="188"/>
      <c r="I5454" s="187" t="s">
        <v>5847</v>
      </c>
      <c r="J5454" s="191"/>
      <c r="K5454" s="191"/>
      <c r="L5454" s="191"/>
      <c r="M5454" s="191"/>
    </row>
    <row r="5455" spans="1:13" ht="38.25" x14ac:dyDescent="0.2">
      <c r="A5455" s="187" t="s">
        <v>5848</v>
      </c>
      <c r="B5455" s="187" t="s">
        <v>5849</v>
      </c>
      <c r="C5455" s="186" t="s">
        <v>276</v>
      </c>
      <c r="D5455" s="189">
        <v>1900</v>
      </c>
      <c r="E5455" s="189">
        <v>1330</v>
      </c>
      <c r="F5455" s="189">
        <v>570</v>
      </c>
      <c r="G5455" s="188" t="s">
        <v>5850</v>
      </c>
      <c r="H5455" s="188"/>
      <c r="I5455" s="187" t="s">
        <v>5851</v>
      </c>
      <c r="J5455" s="191"/>
      <c r="K5455" s="191"/>
      <c r="L5455" s="191"/>
      <c r="M5455" s="191"/>
    </row>
    <row r="5456" spans="1:13" ht="102" x14ac:dyDescent="0.2">
      <c r="A5456" s="187" t="s">
        <v>5852</v>
      </c>
      <c r="B5456" s="187" t="s">
        <v>5853</v>
      </c>
      <c r="C5456" s="186" t="s">
        <v>212</v>
      </c>
      <c r="D5456" s="189">
        <v>120</v>
      </c>
      <c r="E5456" s="189">
        <v>36</v>
      </c>
      <c r="F5456" s="189">
        <v>84</v>
      </c>
      <c r="G5456" s="188" t="s">
        <v>5854</v>
      </c>
      <c r="H5456" s="188"/>
      <c r="I5456" s="187" t="s">
        <v>5855</v>
      </c>
      <c r="J5456" s="191"/>
      <c r="K5456" s="191"/>
      <c r="L5456" s="191"/>
      <c r="M5456" s="191"/>
    </row>
    <row r="5457" spans="1:13" ht="102" x14ac:dyDescent="0.2">
      <c r="A5457" s="187" t="s">
        <v>5856</v>
      </c>
      <c r="B5457" s="187" t="s">
        <v>5857</v>
      </c>
      <c r="C5457" s="186" t="s">
        <v>212</v>
      </c>
      <c r="D5457" s="189">
        <v>180</v>
      </c>
      <c r="E5457" s="189">
        <v>54</v>
      </c>
      <c r="F5457" s="189">
        <v>126</v>
      </c>
      <c r="G5457" s="188" t="s">
        <v>5854</v>
      </c>
      <c r="H5457" s="188"/>
      <c r="I5457" s="187" t="s">
        <v>5858</v>
      </c>
      <c r="J5457" s="191"/>
      <c r="K5457" s="191"/>
      <c r="L5457" s="191"/>
      <c r="M5457" s="191"/>
    </row>
    <row r="5458" spans="1:13" ht="102" x14ac:dyDescent="0.2">
      <c r="A5458" s="187" t="s">
        <v>5859</v>
      </c>
      <c r="B5458" s="187" t="s">
        <v>5860</v>
      </c>
      <c r="C5458" s="186" t="s">
        <v>212</v>
      </c>
      <c r="D5458" s="189">
        <v>310</v>
      </c>
      <c r="E5458" s="189">
        <v>93</v>
      </c>
      <c r="F5458" s="189">
        <v>217</v>
      </c>
      <c r="G5458" s="188" t="s">
        <v>5854</v>
      </c>
      <c r="H5458" s="188"/>
      <c r="I5458" s="187" t="s">
        <v>5861</v>
      </c>
      <c r="J5458" s="191"/>
      <c r="K5458" s="191"/>
      <c r="L5458" s="191"/>
      <c r="M5458" s="191"/>
    </row>
    <row r="5459" spans="1:13" ht="102" x14ac:dyDescent="0.2">
      <c r="A5459" s="187" t="s">
        <v>5862</v>
      </c>
      <c r="B5459" s="187" t="s">
        <v>5863</v>
      </c>
      <c r="C5459" s="186" t="s">
        <v>212</v>
      </c>
      <c r="D5459" s="189">
        <v>490</v>
      </c>
      <c r="E5459" s="189">
        <v>147</v>
      </c>
      <c r="F5459" s="189">
        <v>343</v>
      </c>
      <c r="G5459" s="188" t="s">
        <v>5854</v>
      </c>
      <c r="H5459" s="188"/>
      <c r="I5459" s="187" t="s">
        <v>5864</v>
      </c>
      <c r="J5459" s="191"/>
      <c r="K5459" s="191"/>
      <c r="L5459" s="191"/>
      <c r="M5459" s="191"/>
    </row>
    <row r="5460" spans="1:13" ht="102" x14ac:dyDescent="0.2">
      <c r="A5460" s="187" t="s">
        <v>5865</v>
      </c>
      <c r="B5460" s="187" t="s">
        <v>5866</v>
      </c>
      <c r="C5460" s="186" t="s">
        <v>212</v>
      </c>
      <c r="D5460" s="189">
        <v>660</v>
      </c>
      <c r="E5460" s="189">
        <v>198</v>
      </c>
      <c r="F5460" s="189">
        <v>462</v>
      </c>
      <c r="G5460" s="188" t="s">
        <v>5854</v>
      </c>
      <c r="H5460" s="188"/>
      <c r="I5460" s="187" t="s">
        <v>5867</v>
      </c>
      <c r="J5460" s="191"/>
      <c r="K5460" s="191"/>
      <c r="L5460" s="191"/>
      <c r="M5460" s="191"/>
    </row>
    <row r="5461" spans="1:13" ht="102" x14ac:dyDescent="0.2">
      <c r="A5461" s="187" t="s">
        <v>5868</v>
      </c>
      <c r="B5461" s="187" t="s">
        <v>5869</v>
      </c>
      <c r="C5461" s="186" t="s">
        <v>212</v>
      </c>
      <c r="D5461" s="189">
        <v>100</v>
      </c>
      <c r="E5461" s="189">
        <v>30</v>
      </c>
      <c r="F5461" s="189">
        <v>70</v>
      </c>
      <c r="G5461" s="188" t="s">
        <v>5870</v>
      </c>
      <c r="H5461" s="188"/>
      <c r="I5461" s="187" t="s">
        <v>5871</v>
      </c>
      <c r="J5461" s="191"/>
      <c r="K5461" s="191"/>
      <c r="L5461" s="191"/>
      <c r="M5461" s="191"/>
    </row>
    <row r="5462" spans="1:13" ht="102" x14ac:dyDescent="0.2">
      <c r="A5462" s="187" t="s">
        <v>5872</v>
      </c>
      <c r="B5462" s="187" t="s">
        <v>5873</v>
      </c>
      <c r="C5462" s="186" t="s">
        <v>212</v>
      </c>
      <c r="D5462" s="189">
        <v>120</v>
      </c>
      <c r="E5462" s="189">
        <v>36</v>
      </c>
      <c r="F5462" s="189">
        <v>84</v>
      </c>
      <c r="G5462" s="188" t="s">
        <v>5870</v>
      </c>
      <c r="H5462" s="188"/>
      <c r="I5462" s="187" t="s">
        <v>5874</v>
      </c>
      <c r="J5462" s="191"/>
      <c r="K5462" s="191"/>
      <c r="L5462" s="191"/>
      <c r="M5462" s="191"/>
    </row>
    <row r="5463" spans="1:13" ht="102" x14ac:dyDescent="0.2">
      <c r="A5463" s="187" t="s">
        <v>5875</v>
      </c>
      <c r="B5463" s="187" t="s">
        <v>5876</v>
      </c>
      <c r="C5463" s="186" t="s">
        <v>212</v>
      </c>
      <c r="D5463" s="189">
        <v>160</v>
      </c>
      <c r="E5463" s="189">
        <v>48</v>
      </c>
      <c r="F5463" s="189">
        <v>112</v>
      </c>
      <c r="G5463" s="188" t="s">
        <v>5870</v>
      </c>
      <c r="H5463" s="188"/>
      <c r="I5463" s="187" t="s">
        <v>5877</v>
      </c>
      <c r="J5463" s="191"/>
      <c r="K5463" s="191"/>
      <c r="L5463" s="191"/>
      <c r="M5463" s="191"/>
    </row>
    <row r="5464" spans="1:13" ht="102" x14ac:dyDescent="0.2">
      <c r="A5464" s="187" t="s">
        <v>5878</v>
      </c>
      <c r="B5464" s="187" t="s">
        <v>5879</v>
      </c>
      <c r="C5464" s="186" t="s">
        <v>212</v>
      </c>
      <c r="D5464" s="189">
        <v>180</v>
      </c>
      <c r="E5464" s="189">
        <v>54</v>
      </c>
      <c r="F5464" s="189">
        <v>126</v>
      </c>
      <c r="G5464" s="188" t="s">
        <v>5870</v>
      </c>
      <c r="H5464" s="188"/>
      <c r="I5464" s="187" t="s">
        <v>5880</v>
      </c>
      <c r="J5464" s="191"/>
      <c r="K5464" s="191"/>
      <c r="L5464" s="191"/>
      <c r="M5464" s="191"/>
    </row>
    <row r="5465" spans="1:13" ht="102" x14ac:dyDescent="0.2">
      <c r="A5465" s="187" t="s">
        <v>5881</v>
      </c>
      <c r="B5465" s="187" t="s">
        <v>5882</v>
      </c>
      <c r="C5465" s="186" t="s">
        <v>212</v>
      </c>
      <c r="D5465" s="189">
        <v>225</v>
      </c>
      <c r="E5465" s="189">
        <v>67.5</v>
      </c>
      <c r="F5465" s="189">
        <v>157.5</v>
      </c>
      <c r="G5465" s="188" t="s">
        <v>5870</v>
      </c>
      <c r="H5465" s="188"/>
      <c r="I5465" s="187" t="s">
        <v>5883</v>
      </c>
      <c r="J5465" s="191"/>
      <c r="K5465" s="191"/>
      <c r="L5465" s="191"/>
      <c r="M5465" s="191"/>
    </row>
    <row r="5466" spans="1:13" ht="102" x14ac:dyDescent="0.2">
      <c r="A5466" s="187" t="s">
        <v>5884</v>
      </c>
      <c r="B5466" s="187" t="s">
        <v>5885</v>
      </c>
      <c r="C5466" s="186" t="s">
        <v>212</v>
      </c>
      <c r="D5466" s="189">
        <v>270</v>
      </c>
      <c r="E5466" s="189">
        <v>81</v>
      </c>
      <c r="F5466" s="189">
        <v>189</v>
      </c>
      <c r="G5466" s="188" t="s">
        <v>5870</v>
      </c>
      <c r="H5466" s="188"/>
      <c r="I5466" s="187" t="s">
        <v>5886</v>
      </c>
      <c r="J5466" s="191"/>
      <c r="K5466" s="191"/>
      <c r="L5466" s="191"/>
      <c r="M5466" s="191"/>
    </row>
    <row r="5467" spans="1:13" ht="102" x14ac:dyDescent="0.2">
      <c r="A5467" s="187" t="s">
        <v>5887</v>
      </c>
      <c r="B5467" s="187" t="s">
        <v>5888</v>
      </c>
      <c r="C5467" s="186" t="s">
        <v>276</v>
      </c>
      <c r="D5467" s="189">
        <v>190</v>
      </c>
      <c r="E5467" s="189">
        <v>95</v>
      </c>
      <c r="F5467" s="189">
        <v>95</v>
      </c>
      <c r="G5467" s="188" t="s">
        <v>5889</v>
      </c>
      <c r="H5467" s="188"/>
      <c r="I5467" s="187" t="s">
        <v>5890</v>
      </c>
      <c r="J5467" s="191"/>
      <c r="K5467" s="191"/>
      <c r="L5467" s="191"/>
      <c r="M5467" s="191"/>
    </row>
    <row r="5468" spans="1:13" ht="102" x14ac:dyDescent="0.2">
      <c r="A5468" s="187" t="s">
        <v>5891</v>
      </c>
      <c r="B5468" s="187" t="s">
        <v>5892</v>
      </c>
      <c r="C5468" s="186" t="s">
        <v>276</v>
      </c>
      <c r="D5468" s="189">
        <v>240</v>
      </c>
      <c r="E5468" s="189">
        <v>120</v>
      </c>
      <c r="F5468" s="189">
        <v>120</v>
      </c>
      <c r="G5468" s="188" t="s">
        <v>5893</v>
      </c>
      <c r="H5468" s="188"/>
      <c r="I5468" s="187" t="s">
        <v>5894</v>
      </c>
      <c r="J5468" s="191"/>
      <c r="K5468" s="191"/>
      <c r="L5468" s="191"/>
      <c r="M5468" s="191"/>
    </row>
    <row r="5469" spans="1:13" ht="102" x14ac:dyDescent="0.2">
      <c r="A5469" s="187" t="s">
        <v>5895</v>
      </c>
      <c r="B5469" s="187" t="s">
        <v>5896</v>
      </c>
      <c r="C5469" s="186" t="s">
        <v>276</v>
      </c>
      <c r="D5469" s="189">
        <v>375</v>
      </c>
      <c r="E5469" s="189">
        <v>187.5</v>
      </c>
      <c r="F5469" s="189">
        <v>187.5</v>
      </c>
      <c r="G5469" s="188" t="s">
        <v>5893</v>
      </c>
      <c r="H5469" s="188"/>
      <c r="I5469" s="187" t="s">
        <v>5897</v>
      </c>
      <c r="J5469" s="191"/>
      <c r="K5469" s="191"/>
      <c r="L5469" s="191"/>
      <c r="M5469" s="191"/>
    </row>
    <row r="5470" spans="1:13" ht="102" x14ac:dyDescent="0.2">
      <c r="A5470" s="187" t="s">
        <v>5898</v>
      </c>
      <c r="B5470" s="187" t="s">
        <v>5899</v>
      </c>
      <c r="C5470" s="186" t="s">
        <v>276</v>
      </c>
      <c r="D5470" s="189">
        <v>250</v>
      </c>
      <c r="E5470" s="189">
        <v>125</v>
      </c>
      <c r="F5470" s="189">
        <v>125</v>
      </c>
      <c r="G5470" s="188" t="s">
        <v>5900</v>
      </c>
      <c r="H5470" s="188"/>
      <c r="I5470" s="187" t="s">
        <v>5901</v>
      </c>
      <c r="J5470" s="191"/>
      <c r="K5470" s="191"/>
      <c r="L5470" s="191"/>
      <c r="M5470" s="191"/>
    </row>
    <row r="5471" spans="1:13" ht="102" x14ac:dyDescent="0.2">
      <c r="A5471" s="187" t="s">
        <v>5902</v>
      </c>
      <c r="B5471" s="187" t="s">
        <v>5903</v>
      </c>
      <c r="C5471" s="186" t="s">
        <v>276</v>
      </c>
      <c r="D5471" s="189">
        <v>410</v>
      </c>
      <c r="E5471" s="189">
        <v>205</v>
      </c>
      <c r="F5471" s="189">
        <v>205</v>
      </c>
      <c r="G5471" s="188" t="s">
        <v>5900</v>
      </c>
      <c r="H5471" s="188"/>
      <c r="I5471" s="187" t="s">
        <v>5904</v>
      </c>
      <c r="J5471" s="191"/>
      <c r="K5471" s="191"/>
      <c r="L5471" s="191"/>
      <c r="M5471" s="191"/>
    </row>
    <row r="5472" spans="1:13" ht="102" x14ac:dyDescent="0.2">
      <c r="A5472" s="187" t="s">
        <v>5905</v>
      </c>
      <c r="B5472" s="187" t="s">
        <v>5906</v>
      </c>
      <c r="C5472" s="186" t="s">
        <v>276</v>
      </c>
      <c r="D5472" s="189">
        <v>290</v>
      </c>
      <c r="E5472" s="189">
        <v>145</v>
      </c>
      <c r="F5472" s="189">
        <v>145</v>
      </c>
      <c r="G5472" s="188" t="s">
        <v>5907</v>
      </c>
      <c r="H5472" s="188"/>
      <c r="I5472" s="187" t="s">
        <v>5908</v>
      </c>
      <c r="J5472" s="191"/>
      <c r="K5472" s="191"/>
      <c r="L5472" s="191"/>
      <c r="M5472" s="191"/>
    </row>
    <row r="5473" spans="1:13" ht="114.75" x14ac:dyDescent="0.2">
      <c r="A5473" s="187" t="s">
        <v>5909</v>
      </c>
      <c r="B5473" s="187" t="s">
        <v>5910</v>
      </c>
      <c r="C5473" s="186" t="s">
        <v>276</v>
      </c>
      <c r="D5473" s="189">
        <v>69</v>
      </c>
      <c r="E5473" s="189">
        <v>48.3</v>
      </c>
      <c r="F5473" s="189">
        <v>20.7</v>
      </c>
      <c r="G5473" s="188" t="s">
        <v>5911</v>
      </c>
      <c r="H5473" s="188"/>
      <c r="I5473" s="187" t="s">
        <v>5912</v>
      </c>
      <c r="J5473" s="191"/>
      <c r="K5473" s="191"/>
      <c r="L5473" s="191"/>
      <c r="M5473" s="191"/>
    </row>
    <row r="5474" spans="1:13" ht="63.75" x14ac:dyDescent="0.2">
      <c r="A5474" s="187" t="s">
        <v>5913</v>
      </c>
      <c r="B5474" s="187" t="s">
        <v>5478</v>
      </c>
      <c r="C5474" s="186" t="s">
        <v>276</v>
      </c>
      <c r="D5474" s="189">
        <v>146.75</v>
      </c>
      <c r="E5474" s="359">
        <v>146.75</v>
      </c>
      <c r="F5474" s="359" t="s">
        <v>5914</v>
      </c>
      <c r="G5474" s="188" t="s">
        <v>5479</v>
      </c>
      <c r="H5474" s="192"/>
      <c r="I5474" s="187" t="s">
        <v>5915</v>
      </c>
      <c r="J5474" s="191"/>
      <c r="K5474" s="191"/>
      <c r="L5474" s="191"/>
      <c r="M5474" s="191"/>
    </row>
    <row r="5475" spans="1:13" ht="51" x14ac:dyDescent="0.2">
      <c r="A5475" s="187" t="s">
        <v>5916</v>
      </c>
      <c r="B5475" s="187" t="s">
        <v>5917</v>
      </c>
      <c r="C5475" s="186" t="s">
        <v>212</v>
      </c>
      <c r="D5475" s="189">
        <v>800</v>
      </c>
      <c r="E5475" s="359">
        <v>320</v>
      </c>
      <c r="F5475" s="359" t="s">
        <v>5918</v>
      </c>
      <c r="G5475" s="188" t="s">
        <v>5542</v>
      </c>
      <c r="H5475" s="188"/>
      <c r="I5475" s="187" t="s">
        <v>5919</v>
      </c>
      <c r="J5475" s="191"/>
      <c r="K5475" s="191"/>
      <c r="L5475" s="191"/>
      <c r="M5475" s="191"/>
    </row>
    <row r="5476" spans="1:13" x14ac:dyDescent="0.2">
      <c r="A5476" s="187" t="s">
        <v>5920</v>
      </c>
      <c r="B5476" s="187" t="s">
        <v>5921</v>
      </c>
      <c r="C5476" s="186" t="s">
        <v>212</v>
      </c>
      <c r="D5476" s="189">
        <v>290</v>
      </c>
      <c r="E5476" s="189">
        <v>203</v>
      </c>
      <c r="F5476" s="189">
        <v>87</v>
      </c>
      <c r="G5476" s="188"/>
      <c r="H5476" s="188"/>
      <c r="I5476" s="187" t="s">
        <v>5922</v>
      </c>
      <c r="J5476" s="191"/>
      <c r="K5476" s="191"/>
      <c r="L5476" s="191"/>
      <c r="M5476" s="191"/>
    </row>
    <row r="5477" spans="1:13" ht="25.5" x14ac:dyDescent="0.2">
      <c r="A5477" s="194" t="s">
        <v>5923</v>
      </c>
      <c r="B5477" s="194" t="s">
        <v>5924</v>
      </c>
      <c r="C5477" s="194"/>
      <c r="D5477" s="193"/>
      <c r="E5477" s="193"/>
      <c r="F5477" s="189"/>
      <c r="G5477" s="192"/>
      <c r="H5477" s="188"/>
      <c r="I5477" s="194" t="s">
        <v>5925</v>
      </c>
      <c r="J5477" s="191"/>
      <c r="K5477" s="191"/>
      <c r="L5477" s="191"/>
      <c r="M5477" s="191"/>
    </row>
    <row r="5478" spans="1:13" ht="38.25" x14ac:dyDescent="0.2">
      <c r="A5478" s="187" t="s">
        <v>5926</v>
      </c>
      <c r="B5478" s="187" t="s">
        <v>5927</v>
      </c>
      <c r="C5478" s="186" t="s">
        <v>212</v>
      </c>
      <c r="D5478" s="189">
        <v>3213</v>
      </c>
      <c r="E5478" s="189">
        <v>433</v>
      </c>
      <c r="F5478" s="189">
        <v>2780</v>
      </c>
      <c r="G5478" s="188" t="s">
        <v>5928</v>
      </c>
      <c r="H5478" s="188"/>
      <c r="I5478" s="187" t="s">
        <v>5929</v>
      </c>
      <c r="J5478" s="191"/>
      <c r="K5478" s="191"/>
      <c r="L5478" s="191"/>
      <c r="M5478" s="191"/>
    </row>
    <row r="5479" spans="1:13" ht="25.5" x14ac:dyDescent="0.2">
      <c r="A5479" s="187" t="s">
        <v>5930</v>
      </c>
      <c r="B5479" s="187" t="s">
        <v>5931</v>
      </c>
      <c r="C5479" s="186" t="s">
        <v>212</v>
      </c>
      <c r="D5479" s="189">
        <v>1780</v>
      </c>
      <c r="E5479" s="189">
        <v>0</v>
      </c>
      <c r="F5479" s="189">
        <v>1780</v>
      </c>
      <c r="G5479" s="188" t="s">
        <v>5932</v>
      </c>
      <c r="H5479" s="188"/>
      <c r="I5479" s="187" t="s">
        <v>5933</v>
      </c>
      <c r="J5479" s="191"/>
      <c r="K5479" s="191"/>
      <c r="L5479" s="191"/>
      <c r="M5479" s="191"/>
    </row>
    <row r="5480" spans="1:13" ht="102" x14ac:dyDescent="0.2">
      <c r="A5480" s="187" t="s">
        <v>5934</v>
      </c>
      <c r="B5480" s="187" t="s">
        <v>5935</v>
      </c>
      <c r="C5480" s="186" t="s">
        <v>212</v>
      </c>
      <c r="D5480" s="189">
        <v>74428.45</v>
      </c>
      <c r="E5480" s="189">
        <v>61568.17</v>
      </c>
      <c r="F5480" s="189">
        <v>12860.28</v>
      </c>
      <c r="G5480" s="188" t="s">
        <v>5936</v>
      </c>
      <c r="H5480" s="188"/>
      <c r="I5480" s="187" t="s">
        <v>5937</v>
      </c>
      <c r="J5480" s="191"/>
      <c r="K5480" s="191"/>
      <c r="L5480" s="191"/>
      <c r="M5480" s="191"/>
    </row>
    <row r="5481" spans="1:13" ht="140.25" x14ac:dyDescent="0.2">
      <c r="A5481" s="187" t="s">
        <v>5938</v>
      </c>
      <c r="B5481" s="187" t="s">
        <v>5939</v>
      </c>
      <c r="C5481" s="186" t="s">
        <v>212</v>
      </c>
      <c r="D5481" s="189">
        <v>76591.38</v>
      </c>
      <c r="E5481" s="189">
        <v>65870.98</v>
      </c>
      <c r="F5481" s="189">
        <v>10720.4</v>
      </c>
      <c r="G5481" s="188" t="s">
        <v>5940</v>
      </c>
      <c r="H5481" s="188"/>
      <c r="I5481" s="187" t="s">
        <v>5941</v>
      </c>
      <c r="J5481" s="191"/>
      <c r="K5481" s="191"/>
      <c r="L5481" s="191"/>
      <c r="M5481" s="191"/>
    </row>
    <row r="5482" spans="1:13" ht="102" x14ac:dyDescent="0.2">
      <c r="A5482" s="187" t="s">
        <v>5942</v>
      </c>
      <c r="B5482" s="187" t="s">
        <v>5943</v>
      </c>
      <c r="C5482" s="186" t="s">
        <v>212</v>
      </c>
      <c r="D5482" s="189">
        <v>67190</v>
      </c>
      <c r="E5482" s="189">
        <v>57330</v>
      </c>
      <c r="F5482" s="189">
        <v>9860</v>
      </c>
      <c r="G5482" s="188" t="s">
        <v>5944</v>
      </c>
      <c r="H5482" s="188"/>
      <c r="I5482" s="187" t="s">
        <v>5945</v>
      </c>
      <c r="J5482" s="191"/>
      <c r="K5482" s="191"/>
      <c r="L5482" s="191"/>
      <c r="M5482" s="191"/>
    </row>
    <row r="5483" spans="1:13" ht="140.25" x14ac:dyDescent="0.2">
      <c r="A5483" s="187" t="s">
        <v>5946</v>
      </c>
      <c r="B5483" s="187" t="s">
        <v>5947</v>
      </c>
      <c r="C5483" s="186" t="s">
        <v>212</v>
      </c>
      <c r="D5483" s="189">
        <v>82520.899999999994</v>
      </c>
      <c r="E5483" s="189">
        <v>73800.100000000006</v>
      </c>
      <c r="F5483" s="189">
        <v>8720.7999999999993</v>
      </c>
      <c r="G5483" s="188" t="s">
        <v>5948</v>
      </c>
      <c r="H5483" s="188"/>
      <c r="I5483" s="187" t="s">
        <v>5949</v>
      </c>
      <c r="J5483" s="191"/>
      <c r="K5483" s="191"/>
      <c r="L5483" s="191"/>
      <c r="M5483" s="191"/>
    </row>
    <row r="5484" spans="1:13" ht="114.75" x14ac:dyDescent="0.2">
      <c r="A5484" s="187" t="s">
        <v>5950</v>
      </c>
      <c r="B5484" s="187" t="s">
        <v>5951</v>
      </c>
      <c r="C5484" s="186" t="s">
        <v>212</v>
      </c>
      <c r="D5484" s="189">
        <v>34516.770000000004</v>
      </c>
      <c r="E5484" s="189">
        <v>21596.29</v>
      </c>
      <c r="F5484" s="189">
        <v>12920.48</v>
      </c>
      <c r="G5484" s="188" t="s">
        <v>5952</v>
      </c>
      <c r="H5484" s="188"/>
      <c r="I5484" s="187" t="s">
        <v>5953</v>
      </c>
      <c r="J5484" s="191"/>
      <c r="K5484" s="191"/>
      <c r="L5484" s="191"/>
      <c r="M5484" s="191"/>
    </row>
    <row r="5485" spans="1:13" ht="114.75" x14ac:dyDescent="0.2">
      <c r="A5485" s="187" t="s">
        <v>5954</v>
      </c>
      <c r="B5485" s="187" t="s">
        <v>5955</v>
      </c>
      <c r="C5485" s="186" t="s">
        <v>212</v>
      </c>
      <c r="D5485" s="189" t="s">
        <v>5956</v>
      </c>
      <c r="E5485" s="189" t="s">
        <v>5957</v>
      </c>
      <c r="F5485" s="189" t="s">
        <v>5958</v>
      </c>
      <c r="G5485" s="188" t="s">
        <v>5959</v>
      </c>
      <c r="H5485" s="188"/>
      <c r="I5485" s="187" t="s">
        <v>5960</v>
      </c>
      <c r="J5485" s="191"/>
      <c r="K5485" s="191"/>
      <c r="L5485" s="191"/>
      <c r="M5485" s="191"/>
    </row>
    <row r="5486" spans="1:13" ht="153" x14ac:dyDescent="0.2">
      <c r="A5486" s="187" t="s">
        <v>5961</v>
      </c>
      <c r="B5486" s="187" t="s">
        <v>5962</v>
      </c>
      <c r="C5486" s="186" t="s">
        <v>212</v>
      </c>
      <c r="D5486" s="189">
        <v>20333.719999999998</v>
      </c>
      <c r="E5486" s="189">
        <v>19146.12</v>
      </c>
      <c r="F5486" s="189">
        <v>1187.5999999999999</v>
      </c>
      <c r="G5486" s="188" t="s">
        <v>5963</v>
      </c>
      <c r="H5486" s="188"/>
      <c r="I5486" s="187" t="s">
        <v>5964</v>
      </c>
      <c r="J5486" s="191"/>
      <c r="K5486" s="191"/>
      <c r="L5486" s="191"/>
      <c r="M5486" s="191"/>
    </row>
    <row r="5487" spans="1:13" ht="38.25" x14ac:dyDescent="0.2">
      <c r="A5487" s="187" t="s">
        <v>5965</v>
      </c>
      <c r="B5487" s="187" t="s">
        <v>5966</v>
      </c>
      <c r="C5487" s="186" t="s">
        <v>212</v>
      </c>
      <c r="D5487" s="189">
        <v>1430</v>
      </c>
      <c r="E5487" s="189">
        <v>350</v>
      </c>
      <c r="F5487" s="189">
        <v>1080</v>
      </c>
      <c r="G5487" s="188" t="s">
        <v>5967</v>
      </c>
      <c r="H5487" s="188"/>
      <c r="I5487" s="187" t="s">
        <v>5968</v>
      </c>
      <c r="J5487" s="191"/>
      <c r="K5487" s="191"/>
      <c r="L5487" s="191"/>
      <c r="M5487" s="191"/>
    </row>
    <row r="5488" spans="1:13" ht="76.5" x14ac:dyDescent="0.2">
      <c r="A5488" s="187" t="s">
        <v>5969</v>
      </c>
      <c r="B5488" s="187" t="s">
        <v>5970</v>
      </c>
      <c r="C5488" s="186" t="s">
        <v>212</v>
      </c>
      <c r="D5488" s="189">
        <v>470</v>
      </c>
      <c r="E5488" s="189">
        <v>110</v>
      </c>
      <c r="F5488" s="189">
        <v>360</v>
      </c>
      <c r="G5488" s="188" t="s">
        <v>5971</v>
      </c>
      <c r="H5488" s="188"/>
      <c r="I5488" s="187" t="s">
        <v>5972</v>
      </c>
      <c r="J5488" s="191"/>
      <c r="K5488" s="191"/>
      <c r="L5488" s="191"/>
      <c r="M5488" s="191"/>
    </row>
    <row r="5489" spans="1:13" ht="76.5" x14ac:dyDescent="0.2">
      <c r="A5489" s="187" t="s">
        <v>5973</v>
      </c>
      <c r="B5489" s="187" t="s">
        <v>5974</v>
      </c>
      <c r="C5489" s="186" t="s">
        <v>212</v>
      </c>
      <c r="D5489" s="189">
        <v>570</v>
      </c>
      <c r="E5489" s="189">
        <v>150</v>
      </c>
      <c r="F5489" s="189">
        <v>420</v>
      </c>
      <c r="G5489" s="188" t="s">
        <v>5975</v>
      </c>
      <c r="H5489" s="188"/>
      <c r="I5489" s="187" t="s">
        <v>5976</v>
      </c>
      <c r="J5489" s="191"/>
      <c r="K5489" s="191"/>
      <c r="L5489" s="191"/>
      <c r="M5489" s="191"/>
    </row>
    <row r="5490" spans="1:13" ht="89.25" x14ac:dyDescent="0.2">
      <c r="A5490" s="187" t="s">
        <v>5977</v>
      </c>
      <c r="B5490" s="187" t="s">
        <v>5978</v>
      </c>
      <c r="C5490" s="186" t="s">
        <v>212</v>
      </c>
      <c r="D5490" s="189">
        <v>46.6</v>
      </c>
      <c r="E5490" s="189">
        <v>46.6</v>
      </c>
      <c r="F5490" s="189" t="s">
        <v>5979</v>
      </c>
      <c r="G5490" s="188" t="s">
        <v>5980</v>
      </c>
      <c r="H5490" s="188"/>
      <c r="I5490" s="187" t="s">
        <v>5981</v>
      </c>
      <c r="J5490" s="191"/>
      <c r="K5490" s="191"/>
      <c r="L5490" s="191"/>
      <c r="M5490" s="191"/>
    </row>
    <row r="5491" spans="1:13" ht="89.25" x14ac:dyDescent="0.2">
      <c r="A5491" s="187" t="s">
        <v>5982</v>
      </c>
      <c r="B5491" s="187" t="s">
        <v>5983</v>
      </c>
      <c r="C5491" s="186" t="s">
        <v>212</v>
      </c>
      <c r="D5491" s="189">
        <v>49.25</v>
      </c>
      <c r="E5491" s="189">
        <v>44.5</v>
      </c>
      <c r="F5491" s="189">
        <v>4.75</v>
      </c>
      <c r="G5491" s="188" t="s">
        <v>5984</v>
      </c>
      <c r="H5491" s="188"/>
      <c r="I5491" s="187" t="s">
        <v>5985</v>
      </c>
      <c r="J5491" s="191"/>
      <c r="K5491" s="191"/>
      <c r="L5491" s="191"/>
      <c r="M5491" s="191"/>
    </row>
    <row r="5492" spans="1:13" ht="76.5" x14ac:dyDescent="0.2">
      <c r="A5492" s="187" t="s">
        <v>5986</v>
      </c>
      <c r="B5492" s="187" t="s">
        <v>5987</v>
      </c>
      <c r="C5492" s="186" t="s">
        <v>212</v>
      </c>
      <c r="D5492" s="189">
        <v>163.16999999999999</v>
      </c>
      <c r="E5492" s="189">
        <v>158.41999999999999</v>
      </c>
      <c r="F5492" s="189">
        <v>4.75</v>
      </c>
      <c r="G5492" s="188" t="s">
        <v>5988</v>
      </c>
      <c r="H5492" s="188"/>
      <c r="I5492" s="187" t="s">
        <v>5989</v>
      </c>
      <c r="J5492" s="191"/>
      <c r="K5492" s="191"/>
      <c r="L5492" s="191"/>
      <c r="M5492" s="191"/>
    </row>
    <row r="5493" spans="1:13" ht="76.5" x14ac:dyDescent="0.2">
      <c r="A5493" s="187" t="s">
        <v>5990</v>
      </c>
      <c r="B5493" s="187" t="s">
        <v>5442</v>
      </c>
      <c r="C5493" s="186" t="s">
        <v>212</v>
      </c>
      <c r="D5493" s="189">
        <v>113.9</v>
      </c>
      <c r="E5493" s="189">
        <v>109.15</v>
      </c>
      <c r="F5493" s="189">
        <v>4.75</v>
      </c>
      <c r="G5493" s="188" t="s">
        <v>5991</v>
      </c>
      <c r="H5493" s="188"/>
      <c r="I5493" s="187" t="s">
        <v>5992</v>
      </c>
      <c r="J5493" s="191"/>
      <c r="K5493" s="191"/>
      <c r="L5493" s="191"/>
      <c r="M5493" s="191"/>
    </row>
    <row r="5494" spans="1:13" ht="102" x14ac:dyDescent="0.2">
      <c r="A5494" s="187" t="s">
        <v>5993</v>
      </c>
      <c r="B5494" s="187" t="s">
        <v>5994</v>
      </c>
      <c r="C5494" s="186" t="s">
        <v>212</v>
      </c>
      <c r="D5494" s="189">
        <v>178.34</v>
      </c>
      <c r="E5494" s="189">
        <v>173.59</v>
      </c>
      <c r="F5494" s="189">
        <v>4.75</v>
      </c>
      <c r="G5494" s="188" t="s">
        <v>5995</v>
      </c>
      <c r="H5494" s="188"/>
      <c r="I5494" s="187" t="s">
        <v>5996</v>
      </c>
      <c r="J5494" s="191"/>
      <c r="K5494" s="191"/>
      <c r="L5494" s="191"/>
      <c r="M5494" s="191"/>
    </row>
    <row r="5495" spans="1:13" ht="102" x14ac:dyDescent="0.2">
      <c r="A5495" s="187" t="s">
        <v>5997</v>
      </c>
      <c r="B5495" s="187" t="s">
        <v>5998</v>
      </c>
      <c r="C5495" s="186" t="s">
        <v>212</v>
      </c>
      <c r="D5495" s="189">
        <v>313.06</v>
      </c>
      <c r="E5495" s="189">
        <v>313.06</v>
      </c>
      <c r="F5495" s="189">
        <v>0</v>
      </c>
      <c r="G5495" s="188" t="s">
        <v>5999</v>
      </c>
      <c r="H5495" s="188"/>
      <c r="I5495" s="187" t="s">
        <v>6000</v>
      </c>
      <c r="J5495" s="191"/>
      <c r="K5495" s="191"/>
      <c r="L5495" s="191"/>
      <c r="M5495" s="191"/>
    </row>
    <row r="5496" spans="1:13" x14ac:dyDescent="0.2">
      <c r="A5496" s="187" t="s">
        <v>6001</v>
      </c>
      <c r="B5496" s="187" t="s">
        <v>5921</v>
      </c>
      <c r="C5496" s="186" t="s">
        <v>212</v>
      </c>
      <c r="D5496" s="189">
        <v>290</v>
      </c>
      <c r="E5496" s="189">
        <v>203</v>
      </c>
      <c r="F5496" s="189">
        <v>87</v>
      </c>
      <c r="G5496" s="188" t="s">
        <v>6002</v>
      </c>
      <c r="H5496" s="188"/>
      <c r="I5496" s="187" t="s">
        <v>6003</v>
      </c>
      <c r="J5496" s="191"/>
      <c r="K5496" s="191"/>
      <c r="L5496" s="191"/>
      <c r="M5496" s="191"/>
    </row>
    <row r="5497" spans="1:13" ht="25.5" x14ac:dyDescent="0.2">
      <c r="A5497" s="187" t="s">
        <v>6004</v>
      </c>
      <c r="B5497" s="187" t="s">
        <v>6005</v>
      </c>
      <c r="C5497" s="186" t="s">
        <v>212</v>
      </c>
      <c r="D5497" s="189">
        <v>40.869999999999997</v>
      </c>
      <c r="E5497" s="189">
        <v>0</v>
      </c>
      <c r="F5497" s="189">
        <v>40.869999999999997</v>
      </c>
      <c r="G5497" s="188" t="s">
        <v>6006</v>
      </c>
      <c r="H5497" s="188"/>
      <c r="I5497" s="187" t="s">
        <v>6007</v>
      </c>
      <c r="J5497" s="191"/>
      <c r="K5497" s="191"/>
      <c r="L5497" s="191"/>
      <c r="M5497" s="191"/>
    </row>
    <row r="5498" spans="1:13" ht="38.25" x14ac:dyDescent="0.2">
      <c r="A5498" s="187" t="s">
        <v>6008</v>
      </c>
      <c r="B5498" s="187" t="s">
        <v>6009</v>
      </c>
      <c r="C5498" s="186" t="s">
        <v>212</v>
      </c>
      <c r="D5498" s="189">
        <v>24.44</v>
      </c>
      <c r="E5498" s="189">
        <v>0</v>
      </c>
      <c r="F5498" s="189">
        <v>24.44</v>
      </c>
      <c r="G5498" s="188" t="s">
        <v>6006</v>
      </c>
      <c r="H5498" s="188"/>
      <c r="I5498" s="187" t="s">
        <v>6010</v>
      </c>
      <c r="J5498" s="191"/>
      <c r="K5498" s="191"/>
      <c r="L5498" s="191"/>
      <c r="M5498" s="191"/>
    </row>
    <row r="5499" spans="1:13" ht="38.25" x14ac:dyDescent="0.2">
      <c r="A5499" s="187" t="s">
        <v>6011</v>
      </c>
      <c r="B5499" s="187" t="s">
        <v>6012</v>
      </c>
      <c r="C5499" s="186" t="s">
        <v>212</v>
      </c>
      <c r="D5499" s="189">
        <v>33.270000000000003</v>
      </c>
      <c r="E5499" s="189">
        <v>0</v>
      </c>
      <c r="F5499" s="189">
        <v>33.270000000000003</v>
      </c>
      <c r="G5499" s="188" t="s">
        <v>6006</v>
      </c>
      <c r="H5499" s="188"/>
      <c r="I5499" s="187" t="s">
        <v>6013</v>
      </c>
      <c r="J5499" s="191"/>
      <c r="K5499" s="191"/>
      <c r="L5499" s="191"/>
      <c r="M5499" s="191"/>
    </row>
    <row r="5500" spans="1:13" ht="25.5" x14ac:dyDescent="0.2">
      <c r="A5500" s="187" t="s">
        <v>6014</v>
      </c>
      <c r="B5500" s="187" t="s">
        <v>6015</v>
      </c>
      <c r="C5500" s="186" t="s">
        <v>212</v>
      </c>
      <c r="D5500" s="189">
        <v>60.29</v>
      </c>
      <c r="E5500" s="189">
        <v>0</v>
      </c>
      <c r="F5500" s="189">
        <v>60.29</v>
      </c>
      <c r="G5500" s="188" t="s">
        <v>6006</v>
      </c>
      <c r="H5500" s="188"/>
      <c r="I5500" s="187" t="s">
        <v>6016</v>
      </c>
      <c r="J5500" s="191"/>
      <c r="K5500" s="191"/>
      <c r="L5500" s="191"/>
      <c r="M5500" s="191"/>
    </row>
    <row r="5501" spans="1:13" ht="38.25" x14ac:dyDescent="0.2">
      <c r="A5501" s="187" t="s">
        <v>6017</v>
      </c>
      <c r="B5501" s="187" t="s">
        <v>6018</v>
      </c>
      <c r="C5501" s="186" t="s">
        <v>212</v>
      </c>
      <c r="D5501" s="189">
        <v>66.540000000000006</v>
      </c>
      <c r="E5501" s="189">
        <v>0</v>
      </c>
      <c r="F5501" s="189">
        <v>66.540000000000006</v>
      </c>
      <c r="G5501" s="188" t="s">
        <v>6006</v>
      </c>
      <c r="H5501" s="188"/>
      <c r="I5501" s="187" t="s">
        <v>6019</v>
      </c>
      <c r="J5501" s="191"/>
      <c r="K5501" s="191"/>
      <c r="L5501" s="191"/>
      <c r="M5501" s="191"/>
    </row>
    <row r="5502" spans="1:13" ht="38.25" x14ac:dyDescent="0.2">
      <c r="A5502" s="187" t="s">
        <v>6020</v>
      </c>
      <c r="B5502" s="187" t="s">
        <v>6021</v>
      </c>
      <c r="C5502" s="186" t="s">
        <v>212</v>
      </c>
      <c r="D5502" s="189">
        <v>117.01</v>
      </c>
      <c r="E5502" s="189">
        <v>0</v>
      </c>
      <c r="F5502" s="189">
        <v>117.01</v>
      </c>
      <c r="G5502" s="188" t="s">
        <v>6006</v>
      </c>
      <c r="H5502" s="188"/>
      <c r="I5502" s="187" t="s">
        <v>6022</v>
      </c>
      <c r="J5502" s="191"/>
      <c r="K5502" s="191"/>
      <c r="L5502" s="191"/>
      <c r="M5502" s="191"/>
    </row>
    <row r="5503" spans="1:13" ht="38.25" x14ac:dyDescent="0.2">
      <c r="A5503" s="187" t="s">
        <v>6023</v>
      </c>
      <c r="B5503" s="187" t="s">
        <v>6024</v>
      </c>
      <c r="C5503" s="186" t="s">
        <v>212</v>
      </c>
      <c r="D5503" s="189">
        <v>28.85</v>
      </c>
      <c r="E5503" s="189">
        <v>0</v>
      </c>
      <c r="F5503" s="189">
        <v>28.85</v>
      </c>
      <c r="G5503" s="188" t="s">
        <v>6025</v>
      </c>
      <c r="H5503" s="188"/>
      <c r="I5503" s="187" t="s">
        <v>6026</v>
      </c>
      <c r="J5503" s="191"/>
      <c r="K5503" s="191"/>
      <c r="L5503" s="191"/>
      <c r="M5503" s="191"/>
    </row>
    <row r="5504" spans="1:13" ht="38.25" x14ac:dyDescent="0.2">
      <c r="A5504" s="187" t="s">
        <v>6027</v>
      </c>
      <c r="B5504" s="187" t="s">
        <v>6028</v>
      </c>
      <c r="C5504" s="186" t="s">
        <v>212</v>
      </c>
      <c r="D5504" s="189">
        <v>15.63</v>
      </c>
      <c r="E5504" s="189">
        <v>0</v>
      </c>
      <c r="F5504" s="189">
        <v>15.63</v>
      </c>
      <c r="G5504" s="188" t="s">
        <v>6029</v>
      </c>
      <c r="H5504" s="188"/>
      <c r="I5504" s="187" t="s">
        <v>6030</v>
      </c>
      <c r="J5504" s="191"/>
      <c r="K5504" s="191"/>
      <c r="L5504" s="191"/>
      <c r="M5504" s="191"/>
    </row>
    <row r="5505" spans="1:13" ht="38.25" x14ac:dyDescent="0.2">
      <c r="A5505" s="187" t="s">
        <v>6031</v>
      </c>
      <c r="B5505" s="187" t="s">
        <v>6032</v>
      </c>
      <c r="C5505" s="186" t="s">
        <v>212</v>
      </c>
      <c r="D5505" s="189">
        <v>24.46</v>
      </c>
      <c r="E5505" s="189">
        <v>0</v>
      </c>
      <c r="F5505" s="189">
        <v>24.46</v>
      </c>
      <c r="G5505" s="188" t="s">
        <v>6033</v>
      </c>
      <c r="H5505" s="188"/>
      <c r="I5505" s="187" t="s">
        <v>6034</v>
      </c>
      <c r="J5505" s="191"/>
      <c r="K5505" s="191"/>
      <c r="L5505" s="191"/>
      <c r="M5505" s="191"/>
    </row>
    <row r="5506" spans="1:13" ht="38.25" x14ac:dyDescent="0.2">
      <c r="A5506" s="187" t="s">
        <v>6035</v>
      </c>
      <c r="B5506" s="187" t="s">
        <v>6036</v>
      </c>
      <c r="C5506" s="186" t="s">
        <v>212</v>
      </c>
      <c r="D5506" s="189">
        <v>44.7</v>
      </c>
      <c r="E5506" s="189">
        <v>0</v>
      </c>
      <c r="F5506" s="189">
        <v>44.7</v>
      </c>
      <c r="G5506" s="188" t="s">
        <v>6037</v>
      </c>
      <c r="H5506" s="188"/>
      <c r="I5506" s="187" t="s">
        <v>6038</v>
      </c>
      <c r="J5506" s="191"/>
      <c r="K5506" s="191"/>
      <c r="L5506" s="191"/>
      <c r="M5506" s="191"/>
    </row>
    <row r="5507" spans="1:13" ht="38.25" x14ac:dyDescent="0.2">
      <c r="A5507" s="187" t="s">
        <v>6039</v>
      </c>
      <c r="B5507" s="187" t="s">
        <v>6040</v>
      </c>
      <c r="C5507" s="186" t="s">
        <v>212</v>
      </c>
      <c r="D5507" s="189">
        <v>54.21</v>
      </c>
      <c r="E5507" s="189">
        <v>0</v>
      </c>
      <c r="F5507" s="189">
        <v>54.21</v>
      </c>
      <c r="G5507" s="188" t="s">
        <v>6041</v>
      </c>
      <c r="H5507" s="188"/>
      <c r="I5507" s="187" t="s">
        <v>6042</v>
      </c>
      <c r="J5507" s="191"/>
      <c r="K5507" s="191"/>
      <c r="L5507" s="191"/>
      <c r="M5507" s="191"/>
    </row>
    <row r="5508" spans="1:13" ht="38.25" x14ac:dyDescent="0.2">
      <c r="A5508" s="187" t="s">
        <v>6043</v>
      </c>
      <c r="B5508" s="187" t="s">
        <v>6044</v>
      </c>
      <c r="C5508" s="186" t="s">
        <v>212</v>
      </c>
      <c r="D5508" s="189">
        <v>97.48</v>
      </c>
      <c r="E5508" s="189">
        <v>0</v>
      </c>
      <c r="F5508" s="189">
        <v>97.48</v>
      </c>
      <c r="G5508" s="188" t="s">
        <v>6045</v>
      </c>
      <c r="H5508" s="188"/>
      <c r="I5508" s="187" t="s">
        <v>6046</v>
      </c>
      <c r="J5508" s="191"/>
      <c r="K5508" s="191"/>
      <c r="L5508" s="191"/>
      <c r="M5508" s="191"/>
    </row>
    <row r="5509" spans="1:13" ht="63.75" x14ac:dyDescent="0.2">
      <c r="A5509" s="187" t="s">
        <v>6047</v>
      </c>
      <c r="B5509" s="187" t="s">
        <v>6048</v>
      </c>
      <c r="C5509" s="186" t="s">
        <v>212</v>
      </c>
      <c r="D5509" s="189">
        <v>4.75</v>
      </c>
      <c r="E5509" s="189">
        <v>0</v>
      </c>
      <c r="F5509" s="189">
        <v>4.75</v>
      </c>
      <c r="G5509" s="188" t="s">
        <v>6048</v>
      </c>
      <c r="H5509" s="188"/>
      <c r="I5509" s="187" t="s">
        <v>6049</v>
      </c>
      <c r="J5509" s="191"/>
      <c r="K5509" s="191"/>
      <c r="L5509" s="191"/>
      <c r="M5509" s="191"/>
    </row>
    <row r="5510" spans="1:13" ht="63.75" x14ac:dyDescent="0.2">
      <c r="A5510" s="187" t="s">
        <v>6050</v>
      </c>
      <c r="B5510" s="187" t="s">
        <v>6051</v>
      </c>
      <c r="C5510" s="186" t="s">
        <v>212</v>
      </c>
      <c r="D5510" s="189">
        <v>4.75</v>
      </c>
      <c r="E5510" s="189">
        <v>0</v>
      </c>
      <c r="F5510" s="189">
        <v>4.75</v>
      </c>
      <c r="G5510" s="188" t="s">
        <v>6051</v>
      </c>
      <c r="H5510" s="188"/>
      <c r="I5510" s="187" t="s">
        <v>6052</v>
      </c>
      <c r="J5510" s="191"/>
      <c r="K5510" s="191"/>
      <c r="L5510" s="191"/>
      <c r="M5510" s="191"/>
    </row>
    <row r="5511" spans="1:13" ht="38.25" x14ac:dyDescent="0.2">
      <c r="A5511" s="187" t="s">
        <v>6053</v>
      </c>
      <c r="B5511" s="187" t="s">
        <v>6054</v>
      </c>
      <c r="C5511" s="186" t="s">
        <v>212</v>
      </c>
      <c r="D5511" s="189">
        <v>713.45</v>
      </c>
      <c r="E5511" s="189">
        <v>490.95</v>
      </c>
      <c r="F5511" s="189">
        <v>222.5</v>
      </c>
      <c r="G5511" s="188" t="s">
        <v>6055</v>
      </c>
      <c r="H5511" s="188"/>
      <c r="I5511" s="187" t="s">
        <v>6056</v>
      </c>
      <c r="J5511" s="191"/>
      <c r="K5511" s="191"/>
      <c r="L5511" s="191"/>
      <c r="M5511" s="191"/>
    </row>
    <row r="5512" spans="1:13" ht="25.5" x14ac:dyDescent="0.2">
      <c r="A5512" s="187" t="s">
        <v>6057</v>
      </c>
      <c r="B5512" s="187" t="s">
        <v>6058</v>
      </c>
      <c r="C5512" s="186" t="s">
        <v>212</v>
      </c>
      <c r="D5512" s="189">
        <v>958</v>
      </c>
      <c r="E5512" s="189">
        <v>428</v>
      </c>
      <c r="F5512" s="189">
        <v>530</v>
      </c>
      <c r="G5512" s="188" t="s">
        <v>6059</v>
      </c>
      <c r="H5512" s="188"/>
      <c r="I5512" s="187" t="s">
        <v>6060</v>
      </c>
      <c r="J5512" s="191"/>
      <c r="K5512" s="191"/>
      <c r="L5512" s="191"/>
      <c r="M5512" s="191"/>
    </row>
    <row r="5513" spans="1:13" ht="38.25" x14ac:dyDescent="0.2">
      <c r="A5513" s="187" t="s">
        <v>6061</v>
      </c>
      <c r="B5513" s="187" t="s">
        <v>6062</v>
      </c>
      <c r="C5513" s="186" t="s">
        <v>212</v>
      </c>
      <c r="D5513" s="189">
        <v>1700.9</v>
      </c>
      <c r="E5513" s="189" t="s">
        <v>6063</v>
      </c>
      <c r="F5513" s="189" t="s">
        <v>6064</v>
      </c>
      <c r="G5513" s="188" t="s">
        <v>6059</v>
      </c>
      <c r="H5513" s="188"/>
      <c r="I5513" s="187" t="s">
        <v>6065</v>
      </c>
      <c r="J5513" s="191"/>
      <c r="K5513" s="191"/>
      <c r="L5513" s="191"/>
      <c r="M5513" s="191"/>
    </row>
    <row r="5514" spans="1:13" ht="25.5" x14ac:dyDescent="0.2">
      <c r="A5514" s="187" t="s">
        <v>6066</v>
      </c>
      <c r="B5514" s="187" t="s">
        <v>6067</v>
      </c>
      <c r="C5514" s="186" t="s">
        <v>212</v>
      </c>
      <c r="D5514" s="189">
        <v>1298</v>
      </c>
      <c r="E5514" s="189">
        <v>428</v>
      </c>
      <c r="F5514" s="189">
        <v>870</v>
      </c>
      <c r="G5514" s="188" t="s">
        <v>6059</v>
      </c>
      <c r="H5514" s="188"/>
      <c r="I5514" s="187" t="s">
        <v>6068</v>
      </c>
      <c r="J5514" s="191"/>
      <c r="K5514" s="191"/>
      <c r="L5514" s="191"/>
      <c r="M5514" s="191"/>
    </row>
    <row r="5515" spans="1:13" x14ac:dyDescent="0.2">
      <c r="A5515" s="194" t="s">
        <v>6069</v>
      </c>
      <c r="B5515" s="364" t="s">
        <v>6070</v>
      </c>
      <c r="C5515" s="194"/>
      <c r="D5515" s="193"/>
      <c r="E5515" s="193"/>
      <c r="F5515" s="189"/>
      <c r="G5515" s="192"/>
      <c r="H5515" s="188"/>
      <c r="I5515" s="194" t="s">
        <v>6071</v>
      </c>
      <c r="J5515" s="191"/>
      <c r="K5515" s="191"/>
      <c r="L5515" s="191"/>
      <c r="M5515" s="191"/>
    </row>
    <row r="5516" spans="1:13" ht="114.75" x14ac:dyDescent="0.2">
      <c r="A5516" s="187" t="s">
        <v>6072</v>
      </c>
      <c r="B5516" s="187" t="s">
        <v>5450</v>
      </c>
      <c r="C5516" s="186" t="s">
        <v>212</v>
      </c>
      <c r="D5516" s="189">
        <v>3280.39</v>
      </c>
      <c r="E5516" s="189">
        <v>2158.89</v>
      </c>
      <c r="F5516" s="189">
        <v>1121.5</v>
      </c>
      <c r="G5516" s="188" t="s">
        <v>6073</v>
      </c>
      <c r="H5516" s="188"/>
      <c r="I5516" s="187" t="s">
        <v>6074</v>
      </c>
      <c r="J5516" s="191"/>
      <c r="K5516" s="191"/>
      <c r="L5516" s="191"/>
      <c r="M5516" s="191"/>
    </row>
    <row r="5517" spans="1:13" ht="38.25" x14ac:dyDescent="0.2">
      <c r="A5517" s="187" t="s">
        <v>6075</v>
      </c>
      <c r="B5517" s="187" t="s">
        <v>6076</v>
      </c>
      <c r="C5517" s="186" t="s">
        <v>212</v>
      </c>
      <c r="D5517" s="189">
        <v>525</v>
      </c>
      <c r="E5517" s="189">
        <v>328.8</v>
      </c>
      <c r="F5517" s="189">
        <v>197</v>
      </c>
      <c r="G5517" s="188" t="s">
        <v>6077</v>
      </c>
      <c r="H5517" s="188"/>
      <c r="I5517" s="187" t="s">
        <v>6078</v>
      </c>
      <c r="J5517" s="191"/>
      <c r="K5517" s="191"/>
      <c r="L5517" s="191"/>
      <c r="M5517" s="191"/>
    </row>
    <row r="5518" spans="1:13" ht="51" x14ac:dyDescent="0.2">
      <c r="A5518" s="187" t="s">
        <v>6079</v>
      </c>
      <c r="B5518" s="187" t="s">
        <v>5458</v>
      </c>
      <c r="C5518" s="186" t="s">
        <v>212</v>
      </c>
      <c r="D5518" s="189">
        <v>87.59</v>
      </c>
      <c r="E5518" s="189">
        <v>63.03</v>
      </c>
      <c r="F5518" s="189" t="s">
        <v>6080</v>
      </c>
      <c r="G5518" s="188" t="s">
        <v>6081</v>
      </c>
      <c r="H5518" s="188"/>
      <c r="I5518" s="187" t="s">
        <v>6082</v>
      </c>
      <c r="J5518" s="191"/>
      <c r="K5518" s="191"/>
      <c r="L5518" s="191"/>
      <c r="M5518" s="191"/>
    </row>
    <row r="5519" spans="1:13" ht="25.5" x14ac:dyDescent="0.2">
      <c r="A5519" s="187" t="s">
        <v>6083</v>
      </c>
      <c r="B5519" s="187" t="s">
        <v>5462</v>
      </c>
      <c r="C5519" s="186" t="s">
        <v>212</v>
      </c>
      <c r="D5519" s="189">
        <v>104.45</v>
      </c>
      <c r="E5519" s="189">
        <v>76.459999999999994</v>
      </c>
      <c r="F5519" s="189" t="s">
        <v>6084</v>
      </c>
      <c r="G5519" s="188" t="s">
        <v>6085</v>
      </c>
      <c r="H5519" s="188"/>
      <c r="I5519" s="187" t="s">
        <v>6086</v>
      </c>
      <c r="J5519" s="191"/>
      <c r="K5519" s="191"/>
      <c r="L5519" s="191"/>
      <c r="M5519" s="191"/>
    </row>
    <row r="5520" spans="1:13" ht="25.5" x14ac:dyDescent="0.2">
      <c r="A5520" s="187" t="s">
        <v>6087</v>
      </c>
      <c r="B5520" s="187" t="s">
        <v>6088</v>
      </c>
      <c r="C5520" s="186" t="s">
        <v>212</v>
      </c>
      <c r="D5520" s="189">
        <v>104.45</v>
      </c>
      <c r="E5520" s="189">
        <v>76.459999999999994</v>
      </c>
      <c r="F5520" s="189">
        <v>27.99</v>
      </c>
      <c r="G5520" s="188" t="s">
        <v>6089</v>
      </c>
      <c r="H5520" s="188"/>
      <c r="I5520" s="187" t="s">
        <v>6090</v>
      </c>
      <c r="J5520" s="191"/>
      <c r="K5520" s="191"/>
      <c r="L5520" s="191"/>
      <c r="M5520" s="191"/>
    </row>
    <row r="5521" spans="1:13" ht="38.25" x14ac:dyDescent="0.2">
      <c r="A5521" s="187" t="s">
        <v>6091</v>
      </c>
      <c r="B5521" s="187" t="s">
        <v>6092</v>
      </c>
      <c r="C5521" s="186" t="s">
        <v>212</v>
      </c>
      <c r="D5521" s="189">
        <v>104.45</v>
      </c>
      <c r="E5521" s="189">
        <v>76.459999999999994</v>
      </c>
      <c r="F5521" s="189">
        <v>27.99</v>
      </c>
      <c r="G5521" s="188" t="s">
        <v>6093</v>
      </c>
      <c r="H5521" s="188"/>
      <c r="I5521" s="187" t="s">
        <v>6094</v>
      </c>
      <c r="J5521" s="191"/>
      <c r="K5521" s="191"/>
      <c r="L5521" s="191"/>
      <c r="M5521" s="191"/>
    </row>
    <row r="5522" spans="1:13" ht="38.25" x14ac:dyDescent="0.2">
      <c r="A5522" s="187" t="s">
        <v>6095</v>
      </c>
      <c r="B5522" s="187" t="s">
        <v>5466</v>
      </c>
      <c r="C5522" s="186" t="s">
        <v>212</v>
      </c>
      <c r="D5522" s="189">
        <v>98.68</v>
      </c>
      <c r="E5522" s="189">
        <v>74.12</v>
      </c>
      <c r="F5522" s="189" t="s">
        <v>6080</v>
      </c>
      <c r="G5522" s="188" t="s">
        <v>6096</v>
      </c>
      <c r="H5522" s="188"/>
      <c r="I5522" s="187" t="s">
        <v>6097</v>
      </c>
      <c r="J5522" s="191"/>
      <c r="K5522" s="191"/>
      <c r="L5522" s="191"/>
      <c r="M5522" s="191"/>
    </row>
    <row r="5523" spans="1:13" ht="102" x14ac:dyDescent="0.2">
      <c r="A5523" s="187" t="s">
        <v>6098</v>
      </c>
      <c r="B5523" s="187" t="s">
        <v>5470</v>
      </c>
      <c r="C5523" s="186" t="s">
        <v>212</v>
      </c>
      <c r="D5523" s="189">
        <v>98.68</v>
      </c>
      <c r="E5523" s="189">
        <v>74.12</v>
      </c>
      <c r="F5523" s="189">
        <v>24.56</v>
      </c>
      <c r="G5523" s="188" t="s">
        <v>5471</v>
      </c>
      <c r="H5523" s="188"/>
      <c r="I5523" s="187" t="s">
        <v>6099</v>
      </c>
      <c r="J5523" s="191"/>
      <c r="K5523" s="191"/>
      <c r="L5523" s="191"/>
      <c r="M5523" s="191"/>
    </row>
    <row r="5524" spans="1:13" ht="51" x14ac:dyDescent="0.2">
      <c r="A5524" s="187" t="s">
        <v>6100</v>
      </c>
      <c r="B5524" s="187" t="s">
        <v>5474</v>
      </c>
      <c r="C5524" s="186" t="s">
        <v>212</v>
      </c>
      <c r="D5524" s="189">
        <v>105</v>
      </c>
      <c r="E5524" s="189">
        <v>88.1</v>
      </c>
      <c r="F5524" s="189" t="s">
        <v>6101</v>
      </c>
      <c r="G5524" s="188" t="s">
        <v>5475</v>
      </c>
      <c r="H5524" s="188"/>
      <c r="I5524" s="187" t="s">
        <v>6102</v>
      </c>
      <c r="J5524" s="191"/>
      <c r="K5524" s="191"/>
      <c r="L5524" s="191"/>
      <c r="M5524" s="191"/>
    </row>
    <row r="5525" spans="1:13" ht="63.75" x14ac:dyDescent="0.2">
      <c r="A5525" s="187" t="s">
        <v>6103</v>
      </c>
      <c r="B5525" s="187" t="s">
        <v>5482</v>
      </c>
      <c r="C5525" s="186" t="s">
        <v>212</v>
      </c>
      <c r="D5525" s="189">
        <v>981.33</v>
      </c>
      <c r="E5525" s="189">
        <v>764.45</v>
      </c>
      <c r="F5525" s="189" t="s">
        <v>6104</v>
      </c>
      <c r="G5525" s="188" t="s">
        <v>6105</v>
      </c>
      <c r="H5525" s="188"/>
      <c r="I5525" s="187" t="s">
        <v>6106</v>
      </c>
      <c r="J5525" s="191"/>
      <c r="K5525" s="191"/>
      <c r="L5525" s="191"/>
      <c r="M5525" s="191"/>
    </row>
    <row r="5526" spans="1:13" ht="38.25" x14ac:dyDescent="0.2">
      <c r="A5526" s="187" t="s">
        <v>6107</v>
      </c>
      <c r="B5526" s="187" t="s">
        <v>5486</v>
      </c>
      <c r="C5526" s="186" t="s">
        <v>212</v>
      </c>
      <c r="D5526" s="189">
        <v>148.08000000000001</v>
      </c>
      <c r="E5526" s="189">
        <v>120.09</v>
      </c>
      <c r="F5526" s="189" t="s">
        <v>6084</v>
      </c>
      <c r="G5526" s="188" t="s">
        <v>5487</v>
      </c>
      <c r="H5526" s="188"/>
      <c r="I5526" s="187" t="s">
        <v>6108</v>
      </c>
      <c r="J5526" s="191"/>
      <c r="K5526" s="191"/>
      <c r="L5526" s="191"/>
      <c r="M5526" s="191"/>
    </row>
    <row r="5527" spans="1:13" ht="25.5" x14ac:dyDescent="0.2">
      <c r="A5527" s="187" t="s">
        <v>6109</v>
      </c>
      <c r="B5527" s="187" t="s">
        <v>5490</v>
      </c>
      <c r="C5527" s="186" t="s">
        <v>212</v>
      </c>
      <c r="D5527" s="189">
        <v>21.9</v>
      </c>
      <c r="E5527" s="189">
        <v>9.1999999999999993</v>
      </c>
      <c r="F5527" s="189" t="s">
        <v>6110</v>
      </c>
      <c r="G5527" s="188" t="s">
        <v>5491</v>
      </c>
      <c r="H5527" s="188"/>
      <c r="I5527" s="187" t="s">
        <v>6111</v>
      </c>
      <c r="J5527" s="191"/>
      <c r="K5527" s="191"/>
      <c r="L5527" s="191"/>
      <c r="M5527" s="191"/>
    </row>
    <row r="5528" spans="1:13" ht="25.5" x14ac:dyDescent="0.2">
      <c r="A5528" s="187" t="s">
        <v>6112</v>
      </c>
      <c r="B5528" s="187" t="s">
        <v>5494</v>
      </c>
      <c r="C5528" s="186" t="s">
        <v>212</v>
      </c>
      <c r="D5528" s="189">
        <v>43.24</v>
      </c>
      <c r="E5528" s="189">
        <v>30.59</v>
      </c>
      <c r="F5528" s="189" t="s">
        <v>6113</v>
      </c>
      <c r="G5528" s="188" t="s">
        <v>5495</v>
      </c>
      <c r="H5528" s="188"/>
      <c r="I5528" s="187" t="s">
        <v>6114</v>
      </c>
      <c r="J5528" s="191"/>
      <c r="K5528" s="191"/>
      <c r="L5528" s="191"/>
      <c r="M5528" s="191"/>
    </row>
    <row r="5529" spans="1:13" ht="25.5" x14ac:dyDescent="0.2">
      <c r="A5529" s="187" t="s">
        <v>6115</v>
      </c>
      <c r="B5529" s="187" t="s">
        <v>6116</v>
      </c>
      <c r="C5529" s="186" t="s">
        <v>212</v>
      </c>
      <c r="D5529" s="189">
        <v>450</v>
      </c>
      <c r="E5529" s="189">
        <v>0</v>
      </c>
      <c r="F5529" s="189">
        <v>450</v>
      </c>
      <c r="G5529" s="188"/>
      <c r="H5529" s="188"/>
      <c r="I5529" s="187" t="s">
        <v>6117</v>
      </c>
      <c r="J5529" s="191"/>
      <c r="K5529" s="191"/>
      <c r="L5529" s="191"/>
      <c r="M5529" s="191"/>
    </row>
    <row r="5530" spans="1:13" ht="38.25" x14ac:dyDescent="0.2">
      <c r="A5530" s="187" t="s">
        <v>6118</v>
      </c>
      <c r="B5530" s="187" t="s">
        <v>6119</v>
      </c>
      <c r="C5530" s="186" t="s">
        <v>641</v>
      </c>
      <c r="D5530" s="189">
        <v>17.45</v>
      </c>
      <c r="E5530" s="189">
        <v>4.4800000000000004</v>
      </c>
      <c r="F5530" s="189">
        <v>12.97</v>
      </c>
      <c r="G5530" s="188" t="s">
        <v>6120</v>
      </c>
      <c r="H5530" s="188"/>
      <c r="I5530" s="187" t="s">
        <v>6121</v>
      </c>
      <c r="J5530" s="191"/>
      <c r="K5530" s="191"/>
      <c r="L5530" s="191"/>
      <c r="M5530" s="191"/>
    </row>
    <row r="5531" spans="1:13" ht="38.25" x14ac:dyDescent="0.2">
      <c r="A5531" s="187" t="s">
        <v>6122</v>
      </c>
      <c r="B5531" s="187" t="s">
        <v>6123</v>
      </c>
      <c r="C5531" s="186" t="s">
        <v>641</v>
      </c>
      <c r="D5531" s="189">
        <v>19.28</v>
      </c>
      <c r="E5531" s="189">
        <v>5.68</v>
      </c>
      <c r="F5531" s="189">
        <v>13.6</v>
      </c>
      <c r="G5531" s="188" t="s">
        <v>6124</v>
      </c>
      <c r="H5531" s="188"/>
      <c r="I5531" s="187" t="s">
        <v>6125</v>
      </c>
      <c r="J5531" s="191"/>
      <c r="K5531" s="191"/>
      <c r="L5531" s="191"/>
      <c r="M5531" s="191"/>
    </row>
    <row r="5532" spans="1:13" x14ac:dyDescent="0.2">
      <c r="A5532" s="194" t="s">
        <v>6126</v>
      </c>
      <c r="B5532" s="194" t="s">
        <v>6127</v>
      </c>
      <c r="C5532" s="194"/>
      <c r="D5532" s="193"/>
      <c r="E5532" s="193"/>
      <c r="F5532" s="189"/>
      <c r="G5532" s="192"/>
      <c r="H5532" s="188"/>
      <c r="I5532" s="194" t="s">
        <v>6128</v>
      </c>
      <c r="J5532" s="191"/>
      <c r="K5532" s="191"/>
      <c r="L5532" s="191"/>
      <c r="M5532" s="191"/>
    </row>
    <row r="5533" spans="1:13" ht="63.75" x14ac:dyDescent="0.2">
      <c r="A5533" s="187" t="s">
        <v>6129</v>
      </c>
      <c r="B5533" s="187" t="s">
        <v>6130</v>
      </c>
      <c r="C5533" s="186" t="s">
        <v>6131</v>
      </c>
      <c r="D5533" s="189">
        <v>7</v>
      </c>
      <c r="E5533" s="189">
        <v>0</v>
      </c>
      <c r="F5533" s="189">
        <v>7</v>
      </c>
      <c r="G5533" s="188" t="s">
        <v>6132</v>
      </c>
      <c r="H5533" s="188"/>
      <c r="I5533" s="187" t="s">
        <v>6133</v>
      </c>
      <c r="J5533" s="191"/>
      <c r="K5533" s="191"/>
      <c r="L5533" s="191"/>
      <c r="M5533" s="191"/>
    </row>
    <row r="5534" spans="1:13" ht="51" x14ac:dyDescent="0.2">
      <c r="A5534" s="187" t="s">
        <v>6134</v>
      </c>
      <c r="B5534" s="187" t="s">
        <v>6135</v>
      </c>
      <c r="C5534" s="186" t="s">
        <v>212</v>
      </c>
      <c r="D5534" s="189">
        <v>3</v>
      </c>
      <c r="E5534" s="189">
        <v>0</v>
      </c>
      <c r="F5534" s="189">
        <v>3</v>
      </c>
      <c r="G5534" s="188" t="s">
        <v>6136</v>
      </c>
      <c r="H5534" s="188"/>
      <c r="I5534" s="187" t="s">
        <v>6137</v>
      </c>
      <c r="J5534" s="191"/>
      <c r="K5534" s="191"/>
      <c r="L5534" s="191"/>
      <c r="M5534" s="191"/>
    </row>
    <row r="5535" spans="1:13" ht="38.25" x14ac:dyDescent="0.2">
      <c r="A5535" s="187" t="s">
        <v>6138</v>
      </c>
      <c r="B5535" s="187" t="s">
        <v>6139</v>
      </c>
      <c r="C5535" s="186" t="s">
        <v>212</v>
      </c>
      <c r="D5535" s="189">
        <v>3</v>
      </c>
      <c r="E5535" s="189">
        <v>0</v>
      </c>
      <c r="F5535" s="189">
        <v>3</v>
      </c>
      <c r="G5535" s="188" t="s">
        <v>6140</v>
      </c>
      <c r="H5535" s="188"/>
      <c r="I5535" s="187" t="s">
        <v>6141</v>
      </c>
      <c r="J5535" s="191"/>
      <c r="K5535" s="191"/>
      <c r="L5535" s="191"/>
      <c r="M5535" s="191"/>
    </row>
    <row r="5536" spans="1:13" ht="25.5" x14ac:dyDescent="0.2">
      <c r="A5536" s="187" t="s">
        <v>6142</v>
      </c>
      <c r="B5536" s="187" t="s">
        <v>6143</v>
      </c>
      <c r="C5536" s="186" t="s">
        <v>6131</v>
      </c>
      <c r="D5536" s="189">
        <v>8.4</v>
      </c>
      <c r="E5536" s="189">
        <v>0</v>
      </c>
      <c r="F5536" s="189">
        <v>8.4</v>
      </c>
      <c r="G5536" s="188" t="s">
        <v>6144</v>
      </c>
      <c r="H5536" s="188"/>
      <c r="I5536" s="187" t="s">
        <v>6145</v>
      </c>
      <c r="J5536" s="191"/>
      <c r="K5536" s="191"/>
      <c r="L5536" s="191"/>
      <c r="M5536" s="191"/>
    </row>
    <row r="5537" spans="1:13" ht="63.75" x14ac:dyDescent="0.2">
      <c r="A5537" s="187" t="s">
        <v>6146</v>
      </c>
      <c r="B5537" s="187" t="s">
        <v>6147</v>
      </c>
      <c r="C5537" s="186" t="s">
        <v>212</v>
      </c>
      <c r="D5537" s="189">
        <v>0.56999999999999995</v>
      </c>
      <c r="E5537" s="189">
        <v>0</v>
      </c>
      <c r="F5537" s="189">
        <v>0.56999999999999995</v>
      </c>
      <c r="G5537" s="188" t="s">
        <v>6148</v>
      </c>
      <c r="H5537" s="188"/>
      <c r="I5537" s="187" t="s">
        <v>6149</v>
      </c>
      <c r="J5537" s="191"/>
      <c r="K5537" s="191"/>
      <c r="L5537" s="191"/>
      <c r="M5537" s="191"/>
    </row>
    <row r="5538" spans="1:13" ht="38.25" x14ac:dyDescent="0.2">
      <c r="A5538" s="187" t="s">
        <v>6150</v>
      </c>
      <c r="B5538" s="187" t="s">
        <v>6151</v>
      </c>
      <c r="C5538" s="186" t="s">
        <v>212</v>
      </c>
      <c r="D5538" s="189">
        <v>0.56999999999999995</v>
      </c>
      <c r="E5538" s="189">
        <v>0</v>
      </c>
      <c r="F5538" s="189">
        <v>0.56999999999999995</v>
      </c>
      <c r="G5538" s="188" t="s">
        <v>6152</v>
      </c>
      <c r="H5538" s="192"/>
      <c r="I5538" s="187" t="s">
        <v>6153</v>
      </c>
      <c r="J5538" s="191"/>
      <c r="K5538" s="191"/>
      <c r="L5538" s="191"/>
      <c r="M5538" s="191"/>
    </row>
    <row r="5539" spans="1:13" ht="25.5" x14ac:dyDescent="0.2">
      <c r="A5539" s="187" t="s">
        <v>6154</v>
      </c>
      <c r="B5539" s="187" t="s">
        <v>6155</v>
      </c>
      <c r="C5539" s="186" t="s">
        <v>6131</v>
      </c>
      <c r="D5539" s="189">
        <v>7</v>
      </c>
      <c r="E5539" s="189">
        <v>0</v>
      </c>
      <c r="F5539" s="189">
        <v>7</v>
      </c>
      <c r="G5539" s="188" t="s">
        <v>6156</v>
      </c>
      <c r="H5539" s="192"/>
      <c r="I5539" s="187" t="s">
        <v>6157</v>
      </c>
      <c r="J5539" s="191"/>
      <c r="K5539" s="191"/>
      <c r="L5539" s="191"/>
      <c r="M5539" s="191"/>
    </row>
    <row r="5540" spans="1:13" ht="25.5" x14ac:dyDescent="0.2">
      <c r="A5540" s="187" t="s">
        <v>6158</v>
      </c>
      <c r="B5540" s="187" t="s">
        <v>6159</v>
      </c>
      <c r="C5540" s="186" t="s">
        <v>276</v>
      </c>
      <c r="D5540" s="189">
        <v>7</v>
      </c>
      <c r="E5540" s="189">
        <v>0</v>
      </c>
      <c r="F5540" s="189">
        <v>7</v>
      </c>
      <c r="G5540" s="188" t="s">
        <v>6160</v>
      </c>
      <c r="H5540" s="188"/>
      <c r="I5540" s="187" t="s">
        <v>6161</v>
      </c>
      <c r="J5540" s="191"/>
      <c r="K5540" s="191"/>
      <c r="L5540" s="191"/>
      <c r="M5540" s="191"/>
    </row>
    <row r="5541" spans="1:13" ht="114.75" x14ac:dyDescent="0.2">
      <c r="A5541" s="187" t="s">
        <v>6162</v>
      </c>
      <c r="B5541" s="187" t="s">
        <v>6163</v>
      </c>
      <c r="C5541" s="186" t="s">
        <v>276</v>
      </c>
      <c r="D5541" s="359">
        <v>0.08</v>
      </c>
      <c r="E5541" s="359">
        <v>0.05</v>
      </c>
      <c r="F5541" s="359">
        <v>0.03</v>
      </c>
      <c r="G5541" s="187" t="s">
        <v>6164</v>
      </c>
      <c r="H5541" s="188"/>
      <c r="I5541" s="187" t="s">
        <v>6165</v>
      </c>
      <c r="J5541" s="191"/>
      <c r="K5541" s="191"/>
      <c r="L5541" s="191"/>
      <c r="M5541" s="191"/>
    </row>
    <row r="5542" spans="1:13" ht="38.25" x14ac:dyDescent="0.2">
      <c r="A5542" s="187" t="s">
        <v>6166</v>
      </c>
      <c r="B5542" s="187" t="s">
        <v>6167</v>
      </c>
      <c r="C5542" s="186" t="s">
        <v>616</v>
      </c>
      <c r="D5542" s="189">
        <v>7.05</v>
      </c>
      <c r="E5542" s="189">
        <v>0</v>
      </c>
      <c r="F5542" s="189">
        <v>7.05</v>
      </c>
      <c r="G5542" s="188" t="s">
        <v>6168</v>
      </c>
      <c r="H5542" s="188"/>
      <c r="I5542" s="187" t="s">
        <v>6169</v>
      </c>
      <c r="J5542" s="191"/>
      <c r="K5542" s="191"/>
      <c r="L5542" s="191"/>
      <c r="M5542" s="191"/>
    </row>
    <row r="5543" spans="1:13" ht="38.25" x14ac:dyDescent="0.2">
      <c r="A5543" s="187" t="s">
        <v>6170</v>
      </c>
      <c r="B5543" s="187" t="s">
        <v>6171</v>
      </c>
      <c r="C5543" s="186" t="s">
        <v>276</v>
      </c>
      <c r="D5543" s="359">
        <v>0.18</v>
      </c>
      <c r="E5543" s="359">
        <v>0</v>
      </c>
      <c r="F5543" s="359">
        <v>0.18</v>
      </c>
      <c r="G5543" s="187" t="s">
        <v>6172</v>
      </c>
      <c r="H5543" s="188"/>
      <c r="I5543" s="187" t="s">
        <v>6173</v>
      </c>
      <c r="J5543" s="191"/>
      <c r="K5543" s="191"/>
      <c r="L5543" s="191"/>
      <c r="M5543" s="191"/>
    </row>
    <row r="5544" spans="1:13" ht="76.5" x14ac:dyDescent="0.2">
      <c r="A5544" s="187" t="s">
        <v>6174</v>
      </c>
      <c r="B5544" s="187" t="s">
        <v>6175</v>
      </c>
      <c r="C5544" s="186" t="s">
        <v>276</v>
      </c>
      <c r="D5544" s="359">
        <v>1.06</v>
      </c>
      <c r="E5544" s="359">
        <v>0</v>
      </c>
      <c r="F5544" s="359">
        <v>1.06</v>
      </c>
      <c r="G5544" s="187" t="s">
        <v>6176</v>
      </c>
      <c r="H5544" s="188"/>
      <c r="I5544" s="187" t="s">
        <v>6177</v>
      </c>
      <c r="J5544" s="191"/>
      <c r="K5544" s="191"/>
      <c r="L5544" s="191"/>
      <c r="M5544" s="191"/>
    </row>
    <row r="5545" spans="1:13" ht="153" x14ac:dyDescent="0.2">
      <c r="A5545" s="187" t="s">
        <v>6178</v>
      </c>
      <c r="B5545" s="187" t="s">
        <v>6179</v>
      </c>
      <c r="C5545" s="186" t="s">
        <v>276</v>
      </c>
      <c r="D5545" s="359">
        <v>0.35</v>
      </c>
      <c r="E5545" s="359">
        <v>0.2</v>
      </c>
      <c r="F5545" s="359">
        <v>0.15</v>
      </c>
      <c r="G5545" s="188" t="s">
        <v>6180</v>
      </c>
      <c r="H5545" s="188"/>
      <c r="I5545" s="187" t="s">
        <v>6181</v>
      </c>
      <c r="J5545" s="191"/>
      <c r="K5545" s="191"/>
      <c r="L5545" s="191"/>
      <c r="M5545" s="191"/>
    </row>
    <row r="5546" spans="1:13" ht="63.75" x14ac:dyDescent="0.2">
      <c r="A5546" s="187" t="s">
        <v>6182</v>
      </c>
      <c r="B5546" s="187" t="s">
        <v>6183</v>
      </c>
      <c r="C5546" s="186" t="s">
        <v>6131</v>
      </c>
      <c r="D5546" s="189">
        <v>0.56000000000000005</v>
      </c>
      <c r="E5546" s="189">
        <v>0</v>
      </c>
      <c r="F5546" s="189">
        <v>0.56000000000000005</v>
      </c>
      <c r="G5546" s="188" t="s">
        <v>6184</v>
      </c>
      <c r="H5546" s="188"/>
      <c r="I5546" s="187" t="s">
        <v>6185</v>
      </c>
      <c r="J5546" s="191"/>
      <c r="K5546" s="191"/>
      <c r="L5546" s="191"/>
      <c r="M5546" s="191"/>
    </row>
    <row r="5547" spans="1:13" ht="102" x14ac:dyDescent="0.2">
      <c r="A5547" s="187" t="s">
        <v>6186</v>
      </c>
      <c r="B5547" s="187" t="s">
        <v>6187</v>
      </c>
      <c r="C5547" s="186" t="s">
        <v>6131</v>
      </c>
      <c r="D5547" s="189">
        <v>14</v>
      </c>
      <c r="E5547" s="189">
        <v>0</v>
      </c>
      <c r="F5547" s="189">
        <v>14</v>
      </c>
      <c r="G5547" s="188" t="s">
        <v>6188</v>
      </c>
      <c r="H5547" s="188"/>
      <c r="I5547" s="187" t="s">
        <v>6189</v>
      </c>
      <c r="J5547" s="191"/>
      <c r="K5547" s="191"/>
      <c r="L5547" s="191"/>
      <c r="M5547" s="191"/>
    </row>
    <row r="5548" spans="1:13" ht="25.5" x14ac:dyDescent="0.2">
      <c r="A5548" s="187" t="s">
        <v>6190</v>
      </c>
      <c r="B5548" s="187" t="s">
        <v>6191</v>
      </c>
      <c r="C5548" s="186" t="s">
        <v>212</v>
      </c>
      <c r="D5548" s="189">
        <v>150</v>
      </c>
      <c r="E5548" s="189">
        <v>97.5</v>
      </c>
      <c r="F5548" s="189">
        <v>52.5</v>
      </c>
      <c r="G5548" s="188" t="s">
        <v>6192</v>
      </c>
      <c r="H5548" s="188"/>
      <c r="I5548" s="187" t="s">
        <v>6193</v>
      </c>
      <c r="J5548" s="191"/>
      <c r="K5548" s="191"/>
      <c r="L5548" s="191"/>
      <c r="M5548" s="191"/>
    </row>
    <row r="5549" spans="1:13" ht="127.5" x14ac:dyDescent="0.2">
      <c r="A5549" s="187" t="s">
        <v>6194</v>
      </c>
      <c r="B5549" s="187" t="s">
        <v>6195</v>
      </c>
      <c r="C5549" s="186" t="s">
        <v>212</v>
      </c>
      <c r="D5549" s="189">
        <v>1375</v>
      </c>
      <c r="E5549" s="189">
        <v>1168.75</v>
      </c>
      <c r="F5549" s="189">
        <v>206.25</v>
      </c>
      <c r="G5549" s="188" t="s">
        <v>6196</v>
      </c>
      <c r="H5549" s="188"/>
      <c r="I5549" s="187" t="s">
        <v>6197</v>
      </c>
      <c r="J5549" s="191"/>
      <c r="K5549" s="191"/>
      <c r="L5549" s="191"/>
      <c r="M5549" s="191"/>
    </row>
    <row r="5550" spans="1:13" ht="89.25" x14ac:dyDescent="0.2">
      <c r="A5550" s="187" t="s">
        <v>6198</v>
      </c>
      <c r="B5550" s="187" t="s">
        <v>6199</v>
      </c>
      <c r="C5550" s="186" t="s">
        <v>212</v>
      </c>
      <c r="D5550" s="189">
        <v>240</v>
      </c>
      <c r="E5550" s="189">
        <v>36</v>
      </c>
      <c r="F5550" s="189">
        <v>204</v>
      </c>
      <c r="G5550" s="188" t="s">
        <v>6200</v>
      </c>
      <c r="H5550" s="188"/>
      <c r="I5550" s="187" t="s">
        <v>6201</v>
      </c>
      <c r="J5550" s="191"/>
      <c r="K5550" s="191"/>
      <c r="L5550" s="191"/>
      <c r="M5550" s="191"/>
    </row>
    <row r="5551" spans="1:13" ht="63.75" x14ac:dyDescent="0.2">
      <c r="A5551" s="187" t="s">
        <v>6202</v>
      </c>
      <c r="B5551" s="187" t="s">
        <v>6203</v>
      </c>
      <c r="C5551" s="186" t="s">
        <v>212</v>
      </c>
      <c r="D5551" s="189">
        <v>280</v>
      </c>
      <c r="E5551" s="189">
        <v>154</v>
      </c>
      <c r="F5551" s="189">
        <v>126</v>
      </c>
      <c r="G5551" s="188" t="s">
        <v>6204</v>
      </c>
      <c r="H5551" s="188"/>
      <c r="I5551" s="187" t="s">
        <v>6205</v>
      </c>
      <c r="J5551" s="191"/>
      <c r="K5551" s="191"/>
      <c r="L5551" s="191"/>
      <c r="M5551" s="191"/>
    </row>
    <row r="5552" spans="1:13" ht="127.5" x14ac:dyDescent="0.2">
      <c r="A5552" s="187" t="s">
        <v>6206</v>
      </c>
      <c r="B5552" s="187" t="s">
        <v>6207</v>
      </c>
      <c r="C5552" s="186" t="s">
        <v>212</v>
      </c>
      <c r="D5552" s="189">
        <v>250</v>
      </c>
      <c r="E5552" s="189">
        <v>0</v>
      </c>
      <c r="F5552" s="189">
        <v>250</v>
      </c>
      <c r="G5552" s="188" t="s">
        <v>6208</v>
      </c>
      <c r="H5552" s="188"/>
      <c r="I5552" s="187" t="s">
        <v>6209</v>
      </c>
      <c r="J5552" s="191"/>
      <c r="K5552" s="191"/>
      <c r="L5552" s="191"/>
      <c r="M5552" s="191"/>
    </row>
    <row r="5553" spans="1:13" ht="114.75" x14ac:dyDescent="0.2">
      <c r="A5553" s="187" t="s">
        <v>6210</v>
      </c>
      <c r="B5553" s="188" t="s">
        <v>6211</v>
      </c>
      <c r="C5553" s="186" t="s">
        <v>212</v>
      </c>
      <c r="D5553" s="189">
        <v>194</v>
      </c>
      <c r="E5553" s="189">
        <v>0</v>
      </c>
      <c r="F5553" s="189">
        <v>194</v>
      </c>
      <c r="G5553" s="188" t="s">
        <v>6212</v>
      </c>
      <c r="H5553" s="188"/>
      <c r="I5553" s="187" t="s">
        <v>6213</v>
      </c>
      <c r="J5553" s="191"/>
      <c r="K5553" s="191"/>
      <c r="L5553" s="191"/>
      <c r="M5553" s="191"/>
    </row>
    <row r="5554" spans="1:13" ht="38.25" x14ac:dyDescent="0.2">
      <c r="A5554" s="194" t="s">
        <v>6214</v>
      </c>
      <c r="B5554" s="194" t="s">
        <v>6215</v>
      </c>
      <c r="C5554" s="366"/>
      <c r="D5554" s="189"/>
      <c r="E5554" s="189"/>
      <c r="F5554" s="189"/>
      <c r="G5554" s="188"/>
      <c r="H5554" s="188"/>
      <c r="I5554" s="194" t="s">
        <v>6216</v>
      </c>
      <c r="J5554" s="191"/>
      <c r="K5554" s="191"/>
      <c r="L5554" s="191"/>
      <c r="M5554" s="191"/>
    </row>
    <row r="5555" spans="1:13" ht="63.75" x14ac:dyDescent="0.2">
      <c r="A5555" s="187" t="s">
        <v>6217</v>
      </c>
      <c r="B5555" s="187" t="s">
        <v>6218</v>
      </c>
      <c r="C5555" s="186" t="s">
        <v>212</v>
      </c>
      <c r="D5555" s="189">
        <v>8000</v>
      </c>
      <c r="E5555" s="189">
        <v>0</v>
      </c>
      <c r="F5555" s="189">
        <v>8000</v>
      </c>
      <c r="G5555" s="188" t="s">
        <v>6219</v>
      </c>
      <c r="H5555" s="192"/>
      <c r="I5555" s="187" t="s">
        <v>6220</v>
      </c>
      <c r="J5555" s="191"/>
      <c r="K5555" s="191"/>
      <c r="L5555" s="191"/>
      <c r="M5555" s="191"/>
    </row>
    <row r="5556" spans="1:13" ht="63.75" x14ac:dyDescent="0.2">
      <c r="A5556" s="187" t="s">
        <v>6221</v>
      </c>
      <c r="B5556" s="187" t="s">
        <v>6222</v>
      </c>
      <c r="C5556" s="186" t="s">
        <v>212</v>
      </c>
      <c r="D5556" s="189">
        <v>9500</v>
      </c>
      <c r="E5556" s="189">
        <v>0</v>
      </c>
      <c r="F5556" s="189">
        <v>9500</v>
      </c>
      <c r="G5556" s="188" t="s">
        <v>6219</v>
      </c>
      <c r="H5556" s="188"/>
      <c r="I5556" s="187" t="s">
        <v>6223</v>
      </c>
      <c r="J5556" s="191"/>
      <c r="K5556" s="191"/>
      <c r="L5556" s="191"/>
      <c r="M5556" s="191"/>
    </row>
    <row r="5557" spans="1:13" ht="63.75" x14ac:dyDescent="0.2">
      <c r="A5557" s="187" t="s">
        <v>6224</v>
      </c>
      <c r="B5557" s="187" t="s">
        <v>6225</v>
      </c>
      <c r="C5557" s="186" t="s">
        <v>212</v>
      </c>
      <c r="D5557" s="189">
        <v>11500</v>
      </c>
      <c r="E5557" s="189">
        <v>0</v>
      </c>
      <c r="F5557" s="189">
        <v>11500</v>
      </c>
      <c r="G5557" s="188" t="s">
        <v>6219</v>
      </c>
      <c r="H5557" s="192"/>
      <c r="I5557" s="187" t="s">
        <v>6226</v>
      </c>
      <c r="J5557" s="191"/>
      <c r="K5557" s="191"/>
      <c r="L5557" s="191"/>
      <c r="M5557" s="191"/>
    </row>
    <row r="5558" spans="1:13" ht="63.75" x14ac:dyDescent="0.2">
      <c r="A5558" s="187" t="s">
        <v>6227</v>
      </c>
      <c r="B5558" s="187" t="s">
        <v>6228</v>
      </c>
      <c r="C5558" s="186" t="s">
        <v>212</v>
      </c>
      <c r="D5558" s="189">
        <v>8000</v>
      </c>
      <c r="E5558" s="189">
        <v>0</v>
      </c>
      <c r="F5558" s="189">
        <v>8000</v>
      </c>
      <c r="G5558" s="188" t="s">
        <v>6219</v>
      </c>
      <c r="H5558" s="188"/>
      <c r="I5558" s="187" t="s">
        <v>6229</v>
      </c>
      <c r="J5558" s="191"/>
      <c r="K5558" s="191"/>
      <c r="L5558" s="191"/>
      <c r="M5558" s="191"/>
    </row>
    <row r="5559" spans="1:13" ht="89.25" x14ac:dyDescent="0.2">
      <c r="A5559" s="187" t="s">
        <v>6230</v>
      </c>
      <c r="B5559" s="187" t="s">
        <v>6231</v>
      </c>
      <c r="C5559" s="186" t="s">
        <v>212</v>
      </c>
      <c r="D5559" s="189">
        <v>250</v>
      </c>
      <c r="E5559" s="189">
        <v>0</v>
      </c>
      <c r="F5559" s="189">
        <v>250</v>
      </c>
      <c r="G5559" s="188" t="s">
        <v>6232</v>
      </c>
      <c r="H5559" s="188"/>
      <c r="I5559" s="187" t="s">
        <v>6233</v>
      </c>
      <c r="J5559" s="191"/>
      <c r="K5559" s="191"/>
      <c r="L5559" s="191"/>
      <c r="M5559" s="191"/>
    </row>
    <row r="5560" spans="1:13" ht="89.25" x14ac:dyDescent="0.2">
      <c r="A5560" s="187" t="s">
        <v>6234</v>
      </c>
      <c r="B5560" s="187" t="s">
        <v>6235</v>
      </c>
      <c r="C5560" s="186" t="s">
        <v>212</v>
      </c>
      <c r="D5560" s="189">
        <v>500</v>
      </c>
      <c r="E5560" s="189">
        <v>0</v>
      </c>
      <c r="F5560" s="189">
        <v>500</v>
      </c>
      <c r="G5560" s="188" t="s">
        <v>6232</v>
      </c>
      <c r="H5560" s="188"/>
      <c r="I5560" s="187" t="s">
        <v>6236</v>
      </c>
      <c r="J5560" s="191"/>
      <c r="K5560" s="191"/>
      <c r="L5560" s="191"/>
      <c r="M5560" s="191"/>
    </row>
    <row r="5561" spans="1:13" ht="76.5" x14ac:dyDescent="0.2">
      <c r="A5561" s="187" t="s">
        <v>6237</v>
      </c>
      <c r="B5561" s="187" t="s">
        <v>6238</v>
      </c>
      <c r="C5561" s="186" t="s">
        <v>212</v>
      </c>
      <c r="D5561" s="189">
        <v>90</v>
      </c>
      <c r="E5561" s="189">
        <v>0</v>
      </c>
      <c r="F5561" s="189">
        <v>90</v>
      </c>
      <c r="G5561" s="188" t="s">
        <v>6239</v>
      </c>
      <c r="H5561" s="188"/>
      <c r="I5561" s="187" t="s">
        <v>6240</v>
      </c>
      <c r="J5561" s="191"/>
      <c r="K5561" s="191"/>
      <c r="L5561" s="191"/>
      <c r="M5561" s="191"/>
    </row>
    <row r="5562" spans="1:13" ht="76.5" x14ac:dyDescent="0.2">
      <c r="A5562" s="187" t="s">
        <v>6241</v>
      </c>
      <c r="B5562" s="187" t="s">
        <v>6242</v>
      </c>
      <c r="C5562" s="186" t="s">
        <v>212</v>
      </c>
      <c r="D5562" s="189">
        <v>180</v>
      </c>
      <c r="E5562" s="189">
        <v>0</v>
      </c>
      <c r="F5562" s="189">
        <v>180</v>
      </c>
      <c r="G5562" s="188" t="s">
        <v>6239</v>
      </c>
      <c r="H5562" s="192"/>
      <c r="I5562" s="187" t="s">
        <v>6243</v>
      </c>
      <c r="J5562" s="191"/>
      <c r="K5562" s="191"/>
      <c r="L5562" s="191"/>
      <c r="M5562" s="191"/>
    </row>
    <row r="5563" spans="1:13" ht="102" x14ac:dyDescent="0.2">
      <c r="A5563" s="187" t="s">
        <v>6244</v>
      </c>
      <c r="B5563" s="187" t="s">
        <v>6245</v>
      </c>
      <c r="C5563" s="186" t="s">
        <v>212</v>
      </c>
      <c r="D5563" s="189">
        <v>114.3</v>
      </c>
      <c r="E5563" s="189">
        <v>0</v>
      </c>
      <c r="F5563" s="189">
        <v>114.3</v>
      </c>
      <c r="G5563" s="188" t="s">
        <v>6246</v>
      </c>
      <c r="H5563" s="188"/>
      <c r="I5563" s="187" t="s">
        <v>6247</v>
      </c>
      <c r="J5563" s="191"/>
      <c r="K5563" s="191"/>
      <c r="L5563" s="191"/>
      <c r="M5563" s="191"/>
    </row>
    <row r="5564" spans="1:13" ht="38.25" x14ac:dyDescent="0.2">
      <c r="A5564" s="187" t="s">
        <v>6248</v>
      </c>
      <c r="B5564" s="187" t="s">
        <v>6249</v>
      </c>
      <c r="C5564" s="186" t="s">
        <v>212</v>
      </c>
      <c r="D5564" s="189">
        <v>571.41999999999996</v>
      </c>
      <c r="E5564" s="189">
        <v>0</v>
      </c>
      <c r="F5564" s="189">
        <v>571.41999999999996</v>
      </c>
      <c r="G5564" s="188" t="s">
        <v>6250</v>
      </c>
      <c r="H5564" s="188"/>
      <c r="I5564" s="187" t="s">
        <v>6251</v>
      </c>
      <c r="J5564" s="191"/>
      <c r="K5564" s="191"/>
      <c r="L5564" s="191"/>
      <c r="M5564" s="191"/>
    </row>
    <row r="5565" spans="1:13" ht="51" x14ac:dyDescent="0.2">
      <c r="A5565" s="187" t="s">
        <v>6252</v>
      </c>
      <c r="B5565" s="187" t="s">
        <v>6253</v>
      </c>
      <c r="C5565" s="186" t="s">
        <v>212</v>
      </c>
      <c r="D5565" s="189">
        <v>571.41999999999996</v>
      </c>
      <c r="E5565" s="189">
        <v>0</v>
      </c>
      <c r="F5565" s="189">
        <v>571.41999999999996</v>
      </c>
      <c r="G5565" s="188" t="s">
        <v>6254</v>
      </c>
      <c r="H5565" s="188"/>
      <c r="I5565" s="187" t="s">
        <v>6255</v>
      </c>
      <c r="J5565" s="191"/>
      <c r="K5565" s="191"/>
      <c r="L5565" s="191"/>
      <c r="M5565" s="191"/>
    </row>
    <row r="5566" spans="1:13" ht="76.5" x14ac:dyDescent="0.2">
      <c r="A5566" s="187" t="s">
        <v>6256</v>
      </c>
      <c r="B5566" s="187" t="s">
        <v>6257</v>
      </c>
      <c r="C5566" s="186" t="s">
        <v>212</v>
      </c>
      <c r="D5566" s="189">
        <v>69.28</v>
      </c>
      <c r="E5566" s="189">
        <v>0</v>
      </c>
      <c r="F5566" s="189">
        <v>69.28</v>
      </c>
      <c r="G5566" s="188" t="s">
        <v>6258</v>
      </c>
      <c r="H5566" s="188"/>
      <c r="I5566" s="187" t="s">
        <v>6259</v>
      </c>
      <c r="J5566" s="191"/>
      <c r="K5566" s="191"/>
      <c r="L5566" s="191"/>
      <c r="M5566" s="191"/>
    </row>
    <row r="5567" spans="1:13" ht="51" x14ac:dyDescent="0.2">
      <c r="A5567" s="187" t="s">
        <v>6260</v>
      </c>
      <c r="B5567" s="187" t="s">
        <v>6261</v>
      </c>
      <c r="C5567" s="186" t="s">
        <v>212</v>
      </c>
      <c r="D5567" s="189">
        <v>78.8</v>
      </c>
      <c r="E5567" s="189">
        <v>0</v>
      </c>
      <c r="F5567" s="189">
        <v>78.8</v>
      </c>
      <c r="G5567" s="188" t="s">
        <v>6262</v>
      </c>
      <c r="H5567" s="188"/>
      <c r="I5567" s="187" t="s">
        <v>6263</v>
      </c>
      <c r="J5567" s="191"/>
      <c r="K5567" s="191"/>
      <c r="L5567" s="191"/>
      <c r="M5567" s="191"/>
    </row>
    <row r="5568" spans="1:13" ht="102" x14ac:dyDescent="0.2">
      <c r="A5568" s="187" t="s">
        <v>6264</v>
      </c>
      <c r="B5568" s="187" t="s">
        <v>6265</v>
      </c>
      <c r="C5568" s="186" t="s">
        <v>212</v>
      </c>
      <c r="D5568" s="189">
        <v>3250</v>
      </c>
      <c r="E5568" s="189">
        <v>0</v>
      </c>
      <c r="F5568" s="189">
        <v>3250</v>
      </c>
      <c r="G5568" s="188" t="s">
        <v>6266</v>
      </c>
      <c r="H5568" s="188"/>
      <c r="I5568" s="187" t="s">
        <v>6267</v>
      </c>
      <c r="J5568" s="191"/>
      <c r="K5568" s="191"/>
      <c r="L5568" s="191"/>
      <c r="M5568" s="191"/>
    </row>
    <row r="5569" spans="1:13" ht="102" x14ac:dyDescent="0.2">
      <c r="A5569" s="187" t="s">
        <v>6268</v>
      </c>
      <c r="B5569" s="187" t="s">
        <v>6269</v>
      </c>
      <c r="C5569" s="186" t="s">
        <v>212</v>
      </c>
      <c r="D5569" s="189">
        <v>3500</v>
      </c>
      <c r="E5569" s="189">
        <v>0</v>
      </c>
      <c r="F5569" s="189">
        <v>3500</v>
      </c>
      <c r="G5569" s="188" t="s">
        <v>6266</v>
      </c>
      <c r="H5569" s="188"/>
      <c r="I5569" s="187" t="s">
        <v>6270</v>
      </c>
      <c r="J5569" s="191"/>
      <c r="K5569" s="191"/>
      <c r="L5569" s="191"/>
      <c r="M5569" s="191"/>
    </row>
    <row r="5570" spans="1:13" ht="102" x14ac:dyDescent="0.2">
      <c r="A5570" s="187" t="s">
        <v>6271</v>
      </c>
      <c r="B5570" s="187" t="s">
        <v>6272</v>
      </c>
      <c r="C5570" s="186" t="s">
        <v>212</v>
      </c>
      <c r="D5570" s="189">
        <v>3950</v>
      </c>
      <c r="E5570" s="189">
        <v>0</v>
      </c>
      <c r="F5570" s="189">
        <v>3950</v>
      </c>
      <c r="G5570" s="188" t="s">
        <v>6266</v>
      </c>
      <c r="H5570" s="188"/>
      <c r="I5570" s="187" t="s">
        <v>6273</v>
      </c>
      <c r="J5570" s="191"/>
      <c r="K5570" s="191"/>
      <c r="L5570" s="191"/>
      <c r="M5570" s="191"/>
    </row>
    <row r="5571" spans="1:13" ht="38.25" x14ac:dyDescent="0.2">
      <c r="A5571" s="187" t="s">
        <v>6274</v>
      </c>
      <c r="B5571" s="187" t="s">
        <v>6275</v>
      </c>
      <c r="C5571" s="186" t="s">
        <v>212</v>
      </c>
      <c r="D5571" s="189">
        <v>178.5</v>
      </c>
      <c r="E5571" s="189">
        <v>178.5</v>
      </c>
      <c r="F5571" s="189">
        <v>0</v>
      </c>
      <c r="G5571" s="188" t="s">
        <v>6276</v>
      </c>
      <c r="H5571" s="367"/>
      <c r="I5571" s="187" t="s">
        <v>6277</v>
      </c>
      <c r="J5571" s="191"/>
      <c r="K5571" s="191"/>
      <c r="L5571" s="191"/>
      <c r="M5571" s="191"/>
    </row>
    <row r="5572" spans="1:13" ht="63.75" x14ac:dyDescent="0.2">
      <c r="A5572" s="187" t="s">
        <v>6278</v>
      </c>
      <c r="B5572" s="187" t="s">
        <v>6279</v>
      </c>
      <c r="C5572" s="186" t="s">
        <v>212</v>
      </c>
      <c r="D5572" s="189">
        <v>278.5</v>
      </c>
      <c r="E5572" s="189">
        <v>178.5</v>
      </c>
      <c r="F5572" s="189">
        <v>100</v>
      </c>
      <c r="G5572" s="188" t="s">
        <v>6280</v>
      </c>
      <c r="H5572" s="367"/>
      <c r="I5572" s="187" t="s">
        <v>6281</v>
      </c>
      <c r="J5572" s="191"/>
      <c r="K5572" s="191"/>
      <c r="L5572" s="191"/>
      <c r="M5572" s="191"/>
    </row>
    <row r="5573" spans="1:13" ht="63.75" x14ac:dyDescent="0.2">
      <c r="A5573" s="187" t="s">
        <v>6282</v>
      </c>
      <c r="B5573" s="187" t="s">
        <v>6283</v>
      </c>
      <c r="C5573" s="186" t="s">
        <v>212</v>
      </c>
      <c r="D5573" s="189">
        <v>100</v>
      </c>
      <c r="E5573" s="189">
        <v>0</v>
      </c>
      <c r="F5573" s="189">
        <v>100</v>
      </c>
      <c r="G5573" s="188" t="s">
        <v>6284</v>
      </c>
      <c r="H5573" s="367"/>
      <c r="I5573" s="187" t="s">
        <v>6285</v>
      </c>
      <c r="J5573" s="191"/>
      <c r="K5573" s="191"/>
      <c r="L5573" s="191"/>
      <c r="M5573" s="191"/>
    </row>
    <row r="5574" spans="1:13" ht="63.75" x14ac:dyDescent="0.2">
      <c r="A5574" s="187" t="s">
        <v>6286</v>
      </c>
      <c r="B5574" s="187" t="s">
        <v>6287</v>
      </c>
      <c r="C5574" s="186" t="s">
        <v>212</v>
      </c>
      <c r="D5574" s="189">
        <v>50.4</v>
      </c>
      <c r="E5574" s="189">
        <v>0</v>
      </c>
      <c r="F5574" s="189">
        <v>50.4</v>
      </c>
      <c r="G5574" s="188" t="s">
        <v>6288</v>
      </c>
      <c r="H5574" s="188"/>
      <c r="I5574" s="187" t="s">
        <v>6289</v>
      </c>
      <c r="J5574" s="191"/>
      <c r="K5574" s="191"/>
      <c r="L5574" s="191"/>
      <c r="M5574" s="191"/>
    </row>
    <row r="5575" spans="1:13" ht="63.75" x14ac:dyDescent="0.2">
      <c r="A5575" s="187" t="s">
        <v>6290</v>
      </c>
      <c r="B5575" s="187" t="s">
        <v>6291</v>
      </c>
      <c r="C5575" s="186" t="s">
        <v>212</v>
      </c>
      <c r="D5575" s="189">
        <v>102</v>
      </c>
      <c r="E5575" s="189">
        <v>0</v>
      </c>
      <c r="F5575" s="189">
        <v>102</v>
      </c>
      <c r="G5575" s="188" t="s">
        <v>6288</v>
      </c>
      <c r="H5575" s="188"/>
      <c r="I5575" s="187" t="s">
        <v>6292</v>
      </c>
      <c r="J5575" s="191"/>
      <c r="K5575" s="191"/>
      <c r="L5575" s="191"/>
      <c r="M5575" s="191"/>
    </row>
    <row r="5576" spans="1:13" ht="51" x14ac:dyDescent="0.2">
      <c r="A5576" s="187" t="s">
        <v>6293</v>
      </c>
      <c r="B5576" s="187" t="s">
        <v>6294</v>
      </c>
      <c r="C5576" s="186" t="s">
        <v>212</v>
      </c>
      <c r="D5576" s="189">
        <v>52</v>
      </c>
      <c r="E5576" s="189">
        <v>0</v>
      </c>
      <c r="F5576" s="189">
        <v>52</v>
      </c>
      <c r="G5576" s="188" t="s">
        <v>6295</v>
      </c>
      <c r="H5576" s="188"/>
      <c r="I5576" s="187" t="s">
        <v>6296</v>
      </c>
      <c r="J5576" s="191"/>
      <c r="K5576" s="191"/>
      <c r="L5576" s="191"/>
      <c r="M5576" s="191"/>
    </row>
    <row r="5577" spans="1:13" ht="51" x14ac:dyDescent="0.2">
      <c r="A5577" s="187" t="s">
        <v>6297</v>
      </c>
      <c r="B5577" s="187" t="s">
        <v>6298</v>
      </c>
      <c r="C5577" s="186" t="s">
        <v>212</v>
      </c>
      <c r="D5577" s="189">
        <v>104.5</v>
      </c>
      <c r="E5577" s="189">
        <v>0</v>
      </c>
      <c r="F5577" s="189">
        <v>104.5</v>
      </c>
      <c r="G5577" s="188" t="s">
        <v>6295</v>
      </c>
      <c r="H5577" s="188"/>
      <c r="I5577" s="187" t="s">
        <v>6299</v>
      </c>
      <c r="J5577" s="191"/>
      <c r="K5577" s="191"/>
      <c r="L5577" s="191"/>
      <c r="M5577" s="191"/>
    </row>
    <row r="5578" spans="1:13" ht="63.75" x14ac:dyDescent="0.2">
      <c r="A5578" s="187" t="s">
        <v>6300</v>
      </c>
      <c r="B5578" s="187" t="s">
        <v>6301</v>
      </c>
      <c r="C5578" s="186" t="s">
        <v>212</v>
      </c>
      <c r="D5578" s="189">
        <v>1785</v>
      </c>
      <c r="E5578" s="189">
        <v>975</v>
      </c>
      <c r="F5578" s="189">
        <v>810</v>
      </c>
      <c r="G5578" s="188" t="s">
        <v>6302</v>
      </c>
      <c r="H5578" s="188"/>
      <c r="I5578" s="187" t="s">
        <v>6303</v>
      </c>
      <c r="J5578" s="191"/>
      <c r="K5578" s="191"/>
      <c r="L5578" s="191"/>
      <c r="M5578" s="191"/>
    </row>
    <row r="5579" spans="1:13" ht="63.75" x14ac:dyDescent="0.2">
      <c r="A5579" s="187" t="s">
        <v>6304</v>
      </c>
      <c r="B5579" s="187" t="s">
        <v>6305</v>
      </c>
      <c r="C5579" s="186" t="s">
        <v>212</v>
      </c>
      <c r="D5579" s="189">
        <v>810</v>
      </c>
      <c r="E5579" s="189">
        <v>0</v>
      </c>
      <c r="F5579" s="189">
        <v>810</v>
      </c>
      <c r="G5579" s="188" t="s">
        <v>6306</v>
      </c>
      <c r="H5579" s="188"/>
      <c r="I5579" s="187" t="s">
        <v>6307</v>
      </c>
      <c r="J5579" s="191"/>
      <c r="K5579" s="191"/>
      <c r="L5579" s="191"/>
      <c r="M5579" s="191"/>
    </row>
    <row r="5580" spans="1:13" ht="25.5" x14ac:dyDescent="0.2">
      <c r="A5580" s="187" t="s">
        <v>6308</v>
      </c>
      <c r="B5580" s="187" t="s">
        <v>6309</v>
      </c>
      <c r="C5580" s="186" t="s">
        <v>212</v>
      </c>
      <c r="D5580" s="189">
        <v>1910</v>
      </c>
      <c r="E5580" s="189">
        <v>1100</v>
      </c>
      <c r="F5580" s="189">
        <v>810</v>
      </c>
      <c r="G5580" s="188" t="s">
        <v>6310</v>
      </c>
      <c r="H5580" s="188"/>
      <c r="I5580" s="187" t="s">
        <v>6311</v>
      </c>
      <c r="J5580" s="191"/>
      <c r="K5580" s="191"/>
      <c r="L5580" s="191"/>
      <c r="M5580" s="191"/>
    </row>
    <row r="5581" spans="1:13" ht="38.25" x14ac:dyDescent="0.2">
      <c r="A5581" s="187" t="s">
        <v>6312</v>
      </c>
      <c r="B5581" s="187" t="s">
        <v>6313</v>
      </c>
      <c r="C5581" s="186" t="s">
        <v>212</v>
      </c>
      <c r="D5581" s="189">
        <v>810</v>
      </c>
      <c r="E5581" s="189">
        <v>0</v>
      </c>
      <c r="F5581" s="189">
        <v>810</v>
      </c>
      <c r="G5581" s="188" t="s">
        <v>6314</v>
      </c>
      <c r="H5581" s="188"/>
      <c r="I5581" s="187" t="s">
        <v>6315</v>
      </c>
      <c r="J5581" s="191"/>
      <c r="K5581" s="191"/>
      <c r="L5581" s="191"/>
      <c r="M5581" s="191"/>
    </row>
    <row r="5582" spans="1:13" ht="63.75" x14ac:dyDescent="0.2">
      <c r="A5582" s="187" t="s">
        <v>6316</v>
      </c>
      <c r="B5582" s="187" t="s">
        <v>6317</v>
      </c>
      <c r="C5582" s="186" t="s">
        <v>212</v>
      </c>
      <c r="D5582" s="189">
        <v>1850</v>
      </c>
      <c r="E5582" s="189">
        <v>1040</v>
      </c>
      <c r="F5582" s="189">
        <v>810</v>
      </c>
      <c r="G5582" s="188" t="s">
        <v>6318</v>
      </c>
      <c r="H5582" s="188"/>
      <c r="I5582" s="187" t="s">
        <v>6319</v>
      </c>
      <c r="J5582" s="191"/>
      <c r="K5582" s="191"/>
      <c r="L5582" s="191"/>
      <c r="M5582" s="191"/>
    </row>
    <row r="5583" spans="1:13" ht="63.75" x14ac:dyDescent="0.2">
      <c r="A5583" s="187" t="s">
        <v>6320</v>
      </c>
      <c r="B5583" s="187" t="s">
        <v>6321</v>
      </c>
      <c r="C5583" s="186" t="s">
        <v>212</v>
      </c>
      <c r="D5583" s="189">
        <v>810</v>
      </c>
      <c r="E5583" s="189">
        <v>0</v>
      </c>
      <c r="F5583" s="189">
        <v>810</v>
      </c>
      <c r="G5583" s="188" t="s">
        <v>6322</v>
      </c>
      <c r="H5583" s="188"/>
      <c r="I5583" s="187" t="s">
        <v>6323</v>
      </c>
      <c r="J5583" s="191"/>
      <c r="K5583" s="191"/>
      <c r="L5583" s="191"/>
      <c r="M5583" s="191"/>
    </row>
    <row r="5584" spans="1:13" ht="63.75" x14ac:dyDescent="0.2">
      <c r="A5584" s="187" t="s">
        <v>6324</v>
      </c>
      <c r="B5584" s="187" t="s">
        <v>6325</v>
      </c>
      <c r="C5584" s="186" t="s">
        <v>212</v>
      </c>
      <c r="D5584" s="189">
        <v>1850</v>
      </c>
      <c r="E5584" s="189">
        <v>1040</v>
      </c>
      <c r="F5584" s="189">
        <v>810</v>
      </c>
      <c r="G5584" s="188" t="s">
        <v>6326</v>
      </c>
      <c r="H5584" s="188"/>
      <c r="I5584" s="187" t="s">
        <v>6327</v>
      </c>
      <c r="J5584" s="191"/>
      <c r="K5584" s="191"/>
      <c r="L5584" s="191"/>
      <c r="M5584" s="191"/>
    </row>
    <row r="5585" spans="1:13" ht="63.75" x14ac:dyDescent="0.2">
      <c r="A5585" s="187" t="s">
        <v>6328</v>
      </c>
      <c r="B5585" s="187" t="s">
        <v>6329</v>
      </c>
      <c r="C5585" s="186" t="s">
        <v>212</v>
      </c>
      <c r="D5585" s="189">
        <v>810</v>
      </c>
      <c r="E5585" s="189">
        <v>0</v>
      </c>
      <c r="F5585" s="189">
        <v>810</v>
      </c>
      <c r="G5585" s="188" t="s">
        <v>6330</v>
      </c>
      <c r="H5585" s="188"/>
      <c r="I5585" s="187" t="s">
        <v>6331</v>
      </c>
      <c r="J5585" s="191"/>
      <c r="K5585" s="191"/>
      <c r="L5585" s="191"/>
      <c r="M5585" s="191"/>
    </row>
    <row r="5586" spans="1:13" ht="63.75" x14ac:dyDescent="0.2">
      <c r="A5586" s="187" t="s">
        <v>6332</v>
      </c>
      <c r="B5586" s="187" t="s">
        <v>6333</v>
      </c>
      <c r="C5586" s="186" t="s">
        <v>212</v>
      </c>
      <c r="D5586" s="189">
        <v>2050</v>
      </c>
      <c r="E5586" s="189">
        <v>1240</v>
      </c>
      <c r="F5586" s="189">
        <v>810</v>
      </c>
      <c r="G5586" s="188" t="s">
        <v>6334</v>
      </c>
      <c r="H5586" s="188"/>
      <c r="I5586" s="187" t="s">
        <v>6335</v>
      </c>
      <c r="J5586" s="191"/>
      <c r="K5586" s="191"/>
      <c r="L5586" s="191"/>
      <c r="M5586" s="191"/>
    </row>
    <row r="5587" spans="1:13" ht="63.75" x14ac:dyDescent="0.2">
      <c r="A5587" s="187" t="s">
        <v>6336</v>
      </c>
      <c r="B5587" s="187" t="s">
        <v>6337</v>
      </c>
      <c r="C5587" s="186" t="s">
        <v>212</v>
      </c>
      <c r="D5587" s="189">
        <v>810</v>
      </c>
      <c r="E5587" s="189">
        <v>0</v>
      </c>
      <c r="F5587" s="189">
        <v>810</v>
      </c>
      <c r="G5587" s="188" t="s">
        <v>6338</v>
      </c>
      <c r="H5587" s="188"/>
      <c r="I5587" s="187" t="s">
        <v>6339</v>
      </c>
      <c r="J5587" s="191"/>
      <c r="K5587" s="191"/>
      <c r="L5587" s="191"/>
      <c r="M5587" s="191"/>
    </row>
    <row r="5588" spans="1:13" ht="76.5" x14ac:dyDescent="0.2">
      <c r="A5588" s="187" t="s">
        <v>6340</v>
      </c>
      <c r="B5588" s="187" t="s">
        <v>6341</v>
      </c>
      <c r="C5588" s="186" t="s">
        <v>212</v>
      </c>
      <c r="D5588" s="189">
        <v>1112</v>
      </c>
      <c r="E5588" s="189">
        <v>422</v>
      </c>
      <c r="F5588" s="189">
        <v>690</v>
      </c>
      <c r="G5588" s="188" t="s">
        <v>6342</v>
      </c>
      <c r="H5588" s="188"/>
      <c r="I5588" s="187" t="s">
        <v>6343</v>
      </c>
      <c r="J5588" s="191"/>
      <c r="K5588" s="191"/>
      <c r="L5588" s="191"/>
      <c r="M5588" s="191"/>
    </row>
    <row r="5589" spans="1:13" ht="76.5" x14ac:dyDescent="0.2">
      <c r="A5589" s="187" t="s">
        <v>6344</v>
      </c>
      <c r="B5589" s="187" t="s">
        <v>6345</v>
      </c>
      <c r="C5589" s="186" t="s">
        <v>212</v>
      </c>
      <c r="D5589" s="189">
        <v>690</v>
      </c>
      <c r="E5589" s="189">
        <v>0</v>
      </c>
      <c r="F5589" s="189">
        <v>690</v>
      </c>
      <c r="G5589" s="188" t="s">
        <v>6346</v>
      </c>
      <c r="H5589" s="192"/>
      <c r="I5589" s="187" t="s">
        <v>6347</v>
      </c>
      <c r="J5589" s="191"/>
      <c r="K5589" s="191"/>
      <c r="L5589" s="191"/>
      <c r="M5589" s="191"/>
    </row>
    <row r="5590" spans="1:13" ht="76.5" x14ac:dyDescent="0.2">
      <c r="A5590" s="187" t="s">
        <v>6348</v>
      </c>
      <c r="B5590" s="187" t="s">
        <v>6349</v>
      </c>
      <c r="C5590" s="186" t="s">
        <v>212</v>
      </c>
      <c r="D5590" s="189">
        <v>1580</v>
      </c>
      <c r="E5590" s="189">
        <v>530</v>
      </c>
      <c r="F5590" s="189">
        <v>1050</v>
      </c>
      <c r="G5590" s="188" t="s">
        <v>6350</v>
      </c>
      <c r="H5590" s="188"/>
      <c r="I5590" s="187" t="s">
        <v>6351</v>
      </c>
      <c r="J5590" s="191"/>
      <c r="K5590" s="191"/>
      <c r="L5590" s="191"/>
      <c r="M5590" s="191"/>
    </row>
    <row r="5591" spans="1:13" ht="76.5" x14ac:dyDescent="0.2">
      <c r="A5591" s="187" t="s">
        <v>6352</v>
      </c>
      <c r="B5591" s="187" t="s">
        <v>6345</v>
      </c>
      <c r="C5591" s="186" t="s">
        <v>212</v>
      </c>
      <c r="D5591" s="189">
        <v>1050</v>
      </c>
      <c r="E5591" s="189">
        <v>0</v>
      </c>
      <c r="F5591" s="189">
        <v>1050</v>
      </c>
      <c r="G5591" s="188" t="s">
        <v>6346</v>
      </c>
      <c r="H5591" s="188"/>
      <c r="I5591" s="187" t="s">
        <v>6353</v>
      </c>
      <c r="J5591" s="191"/>
      <c r="K5591" s="191"/>
      <c r="L5591" s="191"/>
      <c r="M5591" s="191"/>
    </row>
    <row r="5592" spans="1:13" ht="51" x14ac:dyDescent="0.2">
      <c r="A5592" s="187" t="s">
        <v>6354</v>
      </c>
      <c r="B5592" s="187" t="s">
        <v>6355</v>
      </c>
      <c r="C5592" s="186" t="s">
        <v>725</v>
      </c>
      <c r="D5592" s="189">
        <v>30</v>
      </c>
      <c r="E5592" s="189">
        <v>0</v>
      </c>
      <c r="F5592" s="189">
        <v>30</v>
      </c>
      <c r="G5592" s="188" t="s">
        <v>6356</v>
      </c>
      <c r="H5592" s="188"/>
      <c r="I5592" s="187" t="s">
        <v>6357</v>
      </c>
      <c r="J5592" s="191"/>
      <c r="K5592" s="191"/>
      <c r="L5592" s="191"/>
      <c r="M5592" s="191"/>
    </row>
    <row r="5593" spans="1:13" ht="25.5" x14ac:dyDescent="0.2">
      <c r="A5593" s="187" t="s">
        <v>6358</v>
      </c>
      <c r="B5593" s="187" t="s">
        <v>6359</v>
      </c>
      <c r="C5593" s="186" t="s">
        <v>212</v>
      </c>
      <c r="D5593" s="189">
        <v>25</v>
      </c>
      <c r="E5593" s="189">
        <v>25</v>
      </c>
      <c r="F5593" s="189">
        <v>0</v>
      </c>
      <c r="G5593" s="188" t="s">
        <v>6360</v>
      </c>
      <c r="H5593" s="188"/>
      <c r="I5593" s="187" t="s">
        <v>6361</v>
      </c>
      <c r="J5593" s="191"/>
      <c r="K5593" s="191"/>
      <c r="L5593" s="191"/>
      <c r="M5593" s="191"/>
    </row>
    <row r="5594" spans="1:13" x14ac:dyDescent="0.2">
      <c r="A5594" s="194" t="s">
        <v>6362</v>
      </c>
      <c r="B5594" s="194" t="s">
        <v>6363</v>
      </c>
      <c r="C5594" s="194"/>
      <c r="D5594" s="193"/>
      <c r="E5594" s="193"/>
      <c r="F5594" s="189"/>
      <c r="G5594" s="192"/>
      <c r="H5594" s="188"/>
      <c r="I5594" s="194" t="s">
        <v>6364</v>
      </c>
      <c r="J5594" s="191"/>
      <c r="K5594" s="191"/>
      <c r="L5594" s="191"/>
      <c r="M5594" s="191"/>
    </row>
    <row r="5595" spans="1:13" ht="38.25" x14ac:dyDescent="0.2">
      <c r="A5595" s="194" t="s">
        <v>6365</v>
      </c>
      <c r="B5595" s="194" t="s">
        <v>6366</v>
      </c>
      <c r="C5595" s="194"/>
      <c r="D5595" s="193"/>
      <c r="E5595" s="193"/>
      <c r="F5595" s="189" t="s">
        <v>6367</v>
      </c>
      <c r="G5595" s="192"/>
      <c r="H5595" s="188"/>
      <c r="I5595" s="194" t="s">
        <v>6368</v>
      </c>
      <c r="J5595" s="191"/>
      <c r="K5595" s="191"/>
      <c r="L5595" s="191"/>
      <c r="M5595" s="191"/>
    </row>
    <row r="5596" spans="1:13" ht="191.25" x14ac:dyDescent="0.2">
      <c r="A5596" s="187" t="s">
        <v>6369</v>
      </c>
      <c r="B5596" s="187" t="s">
        <v>6370</v>
      </c>
      <c r="C5596" s="186" t="s">
        <v>212</v>
      </c>
      <c r="D5596" s="189">
        <v>9723</v>
      </c>
      <c r="E5596" s="189">
        <v>0</v>
      </c>
      <c r="F5596" s="189">
        <v>9723</v>
      </c>
      <c r="G5596" s="188" t="s">
        <v>6371</v>
      </c>
      <c r="H5596" s="188"/>
      <c r="I5596" s="187" t="s">
        <v>6372</v>
      </c>
      <c r="J5596" s="191"/>
      <c r="K5596" s="191"/>
      <c r="L5596" s="191"/>
      <c r="M5596" s="191"/>
    </row>
    <row r="5597" spans="1:13" ht="140.25" x14ac:dyDescent="0.2">
      <c r="A5597" s="187" t="s">
        <v>6373</v>
      </c>
      <c r="B5597" s="187" t="s">
        <v>6374</v>
      </c>
      <c r="C5597" s="186" t="s">
        <v>212</v>
      </c>
      <c r="D5597" s="189">
        <v>3215</v>
      </c>
      <c r="E5597" s="189">
        <v>0</v>
      </c>
      <c r="F5597" s="189">
        <v>3215</v>
      </c>
      <c r="G5597" s="188" t="s">
        <v>6375</v>
      </c>
      <c r="H5597" s="188"/>
      <c r="I5597" s="187" t="s">
        <v>6376</v>
      </c>
      <c r="J5597" s="191"/>
      <c r="K5597" s="191"/>
      <c r="L5597" s="191"/>
      <c r="M5597" s="191"/>
    </row>
    <row r="5598" spans="1:13" ht="102" x14ac:dyDescent="0.2">
      <c r="A5598" s="187" t="s">
        <v>6377</v>
      </c>
      <c r="B5598" s="187" t="s">
        <v>6378</v>
      </c>
      <c r="C5598" s="186" t="s">
        <v>212</v>
      </c>
      <c r="D5598" s="189">
        <v>8604</v>
      </c>
      <c r="E5598" s="189">
        <v>0</v>
      </c>
      <c r="F5598" s="189">
        <v>8604</v>
      </c>
      <c r="G5598" s="188" t="s">
        <v>6379</v>
      </c>
      <c r="H5598" s="188"/>
      <c r="I5598" s="187" t="s">
        <v>6380</v>
      </c>
      <c r="J5598" s="191"/>
      <c r="K5598" s="191"/>
      <c r="L5598" s="191"/>
      <c r="M5598" s="191"/>
    </row>
    <row r="5599" spans="1:13" ht="102" x14ac:dyDescent="0.2">
      <c r="A5599" s="187" t="s">
        <v>6381</v>
      </c>
      <c r="B5599" s="187" t="s">
        <v>6382</v>
      </c>
      <c r="C5599" s="186" t="s">
        <v>212</v>
      </c>
      <c r="D5599" s="189">
        <v>1737</v>
      </c>
      <c r="E5599" s="189">
        <v>0</v>
      </c>
      <c r="F5599" s="189">
        <v>1737</v>
      </c>
      <c r="G5599" s="188" t="s">
        <v>6379</v>
      </c>
      <c r="H5599" s="188"/>
      <c r="I5599" s="187" t="s">
        <v>6383</v>
      </c>
      <c r="J5599" s="191"/>
      <c r="K5599" s="191"/>
      <c r="L5599" s="191"/>
      <c r="M5599" s="191"/>
    </row>
    <row r="5600" spans="1:13" ht="165.75" x14ac:dyDescent="0.2">
      <c r="A5600" s="187" t="s">
        <v>6384</v>
      </c>
      <c r="B5600" s="187" t="s">
        <v>6385</v>
      </c>
      <c r="C5600" s="186" t="s">
        <v>212</v>
      </c>
      <c r="D5600" s="189">
        <v>9724</v>
      </c>
      <c r="E5600" s="189">
        <v>0</v>
      </c>
      <c r="F5600" s="189">
        <v>9724</v>
      </c>
      <c r="G5600" s="188" t="s">
        <v>6386</v>
      </c>
      <c r="H5600" s="188"/>
      <c r="I5600" s="187" t="s">
        <v>6387</v>
      </c>
      <c r="J5600" s="191"/>
      <c r="K5600" s="191"/>
      <c r="L5600" s="191"/>
      <c r="M5600" s="191"/>
    </row>
    <row r="5601" spans="1:13" ht="165.75" x14ac:dyDescent="0.2">
      <c r="A5601" s="187" t="s">
        <v>6388</v>
      </c>
      <c r="B5601" s="187" t="s">
        <v>6389</v>
      </c>
      <c r="C5601" s="186" t="s">
        <v>212</v>
      </c>
      <c r="D5601" s="189">
        <v>12686</v>
      </c>
      <c r="E5601" s="189">
        <v>0</v>
      </c>
      <c r="F5601" s="189">
        <v>12686</v>
      </c>
      <c r="G5601" s="188" t="s">
        <v>6386</v>
      </c>
      <c r="H5601" s="188"/>
      <c r="I5601" s="187" t="s">
        <v>6390</v>
      </c>
      <c r="J5601" s="191"/>
      <c r="K5601" s="191"/>
      <c r="L5601" s="191"/>
      <c r="M5601" s="191"/>
    </row>
    <row r="5602" spans="1:13" ht="165.75" x14ac:dyDescent="0.2">
      <c r="A5602" s="187" t="s">
        <v>6391</v>
      </c>
      <c r="B5602" s="187" t="s">
        <v>6392</v>
      </c>
      <c r="C5602" s="186" t="s">
        <v>212</v>
      </c>
      <c r="D5602" s="189">
        <v>11698</v>
      </c>
      <c r="E5602" s="189">
        <v>0</v>
      </c>
      <c r="F5602" s="189">
        <v>11698</v>
      </c>
      <c r="G5602" s="188" t="s">
        <v>6386</v>
      </c>
      <c r="H5602" s="188"/>
      <c r="I5602" s="187" t="s">
        <v>6393</v>
      </c>
      <c r="J5602" s="191"/>
      <c r="K5602" s="191"/>
      <c r="L5602" s="191"/>
      <c r="M5602" s="191"/>
    </row>
    <row r="5603" spans="1:13" ht="165.75" x14ac:dyDescent="0.2">
      <c r="A5603" s="187" t="s">
        <v>6394</v>
      </c>
      <c r="B5603" s="187" t="s">
        <v>6395</v>
      </c>
      <c r="C5603" s="186" t="s">
        <v>212</v>
      </c>
      <c r="D5603" s="189">
        <v>13511</v>
      </c>
      <c r="E5603" s="189">
        <v>0</v>
      </c>
      <c r="F5603" s="189">
        <v>13511</v>
      </c>
      <c r="G5603" s="188" t="s">
        <v>6386</v>
      </c>
      <c r="H5603" s="188"/>
      <c r="I5603" s="187" t="s">
        <v>6396</v>
      </c>
      <c r="J5603" s="191"/>
      <c r="K5603" s="191"/>
      <c r="L5603" s="191"/>
      <c r="M5603" s="191"/>
    </row>
    <row r="5604" spans="1:13" ht="89.25" x14ac:dyDescent="0.2">
      <c r="A5604" s="187" t="s">
        <v>6397</v>
      </c>
      <c r="B5604" s="187" t="s">
        <v>6398</v>
      </c>
      <c r="C5604" s="186" t="s">
        <v>212</v>
      </c>
      <c r="D5604" s="189">
        <v>987</v>
      </c>
      <c r="E5604" s="189">
        <v>0</v>
      </c>
      <c r="F5604" s="189">
        <v>987</v>
      </c>
      <c r="G5604" s="188" t="s">
        <v>6399</v>
      </c>
      <c r="H5604" s="188"/>
      <c r="I5604" s="187" t="s">
        <v>6400</v>
      </c>
      <c r="J5604" s="191"/>
      <c r="K5604" s="191"/>
      <c r="L5604" s="191"/>
      <c r="M5604" s="191"/>
    </row>
    <row r="5605" spans="1:13" ht="89.25" x14ac:dyDescent="0.2">
      <c r="A5605" s="187" t="s">
        <v>6401</v>
      </c>
      <c r="B5605" s="187" t="s">
        <v>6402</v>
      </c>
      <c r="C5605" s="186" t="s">
        <v>212</v>
      </c>
      <c r="D5605" s="189">
        <v>1674</v>
      </c>
      <c r="E5605" s="189">
        <v>0</v>
      </c>
      <c r="F5605" s="189">
        <v>1674</v>
      </c>
      <c r="G5605" s="188" t="s">
        <v>6399</v>
      </c>
      <c r="H5605" s="188"/>
      <c r="I5605" s="187" t="s">
        <v>6403</v>
      </c>
      <c r="J5605" s="191"/>
      <c r="K5605" s="191"/>
      <c r="L5605" s="191"/>
      <c r="M5605" s="191"/>
    </row>
    <row r="5606" spans="1:13" ht="89.25" x14ac:dyDescent="0.2">
      <c r="A5606" s="187" t="s">
        <v>6404</v>
      </c>
      <c r="B5606" s="187" t="s">
        <v>6405</v>
      </c>
      <c r="C5606" s="186" t="s">
        <v>212</v>
      </c>
      <c r="D5606" s="189">
        <v>903</v>
      </c>
      <c r="E5606" s="189">
        <v>0</v>
      </c>
      <c r="F5606" s="189">
        <v>903</v>
      </c>
      <c r="G5606" s="188" t="s">
        <v>6406</v>
      </c>
      <c r="H5606" s="188"/>
      <c r="I5606" s="187" t="s">
        <v>6407</v>
      </c>
      <c r="J5606" s="191"/>
      <c r="K5606" s="191"/>
      <c r="L5606" s="191"/>
      <c r="M5606" s="191"/>
    </row>
    <row r="5607" spans="1:13" ht="127.5" x14ac:dyDescent="0.2">
      <c r="A5607" s="187" t="s">
        <v>6408</v>
      </c>
      <c r="B5607" s="187" t="s">
        <v>6409</v>
      </c>
      <c r="C5607" s="186" t="s">
        <v>212</v>
      </c>
      <c r="D5607" s="189">
        <v>1736</v>
      </c>
      <c r="E5607" s="189">
        <v>0</v>
      </c>
      <c r="F5607" s="189">
        <v>1736</v>
      </c>
      <c r="G5607" s="188" t="s">
        <v>6410</v>
      </c>
      <c r="H5607" s="188"/>
      <c r="I5607" s="187" t="s">
        <v>6411</v>
      </c>
      <c r="J5607" s="191"/>
      <c r="K5607" s="191"/>
      <c r="L5607" s="191"/>
      <c r="M5607" s="191"/>
    </row>
    <row r="5608" spans="1:13" ht="38.25" x14ac:dyDescent="0.2">
      <c r="A5608" s="187" t="s">
        <v>6412</v>
      </c>
      <c r="B5608" s="187" t="s">
        <v>6413</v>
      </c>
      <c r="C5608" s="186" t="s">
        <v>212</v>
      </c>
      <c r="D5608" s="189">
        <v>2962</v>
      </c>
      <c r="E5608" s="189">
        <v>0</v>
      </c>
      <c r="F5608" s="189">
        <v>2962</v>
      </c>
      <c r="G5608" s="188" t="s">
        <v>6414</v>
      </c>
      <c r="H5608" s="188"/>
      <c r="I5608" s="187" t="s">
        <v>6415</v>
      </c>
      <c r="J5608" s="191"/>
      <c r="K5608" s="191"/>
      <c r="L5608" s="191"/>
      <c r="M5608" s="191"/>
    </row>
    <row r="5609" spans="1:13" ht="38.25" x14ac:dyDescent="0.2">
      <c r="A5609" s="187" t="s">
        <v>6416</v>
      </c>
      <c r="B5609" s="187" t="s">
        <v>6417</v>
      </c>
      <c r="C5609" s="186" t="s">
        <v>212</v>
      </c>
      <c r="D5609" s="189">
        <v>2962</v>
      </c>
      <c r="E5609" s="189">
        <v>0</v>
      </c>
      <c r="F5609" s="189">
        <v>2962</v>
      </c>
      <c r="G5609" s="188" t="s">
        <v>6418</v>
      </c>
      <c r="H5609" s="192"/>
      <c r="I5609" s="187" t="s">
        <v>6419</v>
      </c>
      <c r="J5609" s="191"/>
      <c r="K5609" s="191"/>
      <c r="L5609" s="191"/>
      <c r="M5609" s="191"/>
    </row>
    <row r="5610" spans="1:13" ht="38.25" x14ac:dyDescent="0.2">
      <c r="A5610" s="187" t="s">
        <v>6420</v>
      </c>
      <c r="B5610" s="187" t="s">
        <v>6421</v>
      </c>
      <c r="C5610" s="186" t="s">
        <v>212</v>
      </c>
      <c r="D5610" s="189">
        <v>903</v>
      </c>
      <c r="E5610" s="189">
        <v>0</v>
      </c>
      <c r="F5610" s="189">
        <v>903</v>
      </c>
      <c r="G5610" s="188" t="s">
        <v>6422</v>
      </c>
      <c r="H5610" s="188"/>
      <c r="I5610" s="187" t="s">
        <v>6423</v>
      </c>
      <c r="J5610" s="191"/>
      <c r="K5610" s="191"/>
      <c r="L5610" s="191"/>
      <c r="M5610" s="191"/>
    </row>
    <row r="5611" spans="1:13" ht="25.5" x14ac:dyDescent="0.2">
      <c r="A5611" s="194" t="s">
        <v>6424</v>
      </c>
      <c r="B5611" s="194" t="s">
        <v>6425</v>
      </c>
      <c r="C5611" s="194"/>
      <c r="D5611" s="193"/>
      <c r="E5611" s="193"/>
      <c r="F5611" s="192"/>
      <c r="G5611" s="368" t="s">
        <v>6426</v>
      </c>
      <c r="H5611" s="188"/>
      <c r="I5611" s="194" t="s">
        <v>6427</v>
      </c>
      <c r="J5611" s="191"/>
      <c r="K5611" s="191"/>
      <c r="L5611" s="191"/>
      <c r="M5611" s="191"/>
    </row>
    <row r="5612" spans="1:13" ht="51" x14ac:dyDescent="0.2">
      <c r="A5612" s="187" t="s">
        <v>6428</v>
      </c>
      <c r="B5612" s="187" t="s">
        <v>6429</v>
      </c>
      <c r="C5612" s="186" t="s">
        <v>212</v>
      </c>
      <c r="D5612" s="189">
        <v>1071</v>
      </c>
      <c r="E5612" s="189">
        <v>0</v>
      </c>
      <c r="F5612" s="189">
        <v>1071</v>
      </c>
      <c r="G5612" s="188" t="s">
        <v>6430</v>
      </c>
      <c r="H5612" s="188"/>
      <c r="I5612" s="187" t="s">
        <v>6431</v>
      </c>
      <c r="J5612" s="191"/>
      <c r="K5612" s="191"/>
      <c r="L5612" s="191"/>
      <c r="M5612" s="191"/>
    </row>
    <row r="5613" spans="1:13" x14ac:dyDescent="0.2">
      <c r="A5613" s="192"/>
      <c r="B5613" s="194" t="s">
        <v>6432</v>
      </c>
      <c r="C5613" s="194"/>
      <c r="D5613" s="193"/>
      <c r="E5613" s="193"/>
      <c r="F5613" s="192"/>
      <c r="G5613" s="368" t="s">
        <v>6433</v>
      </c>
      <c r="H5613" s="188"/>
      <c r="I5613" s="192"/>
      <c r="J5613" s="191"/>
      <c r="K5613" s="191"/>
      <c r="L5613" s="191"/>
      <c r="M5613" s="191"/>
    </row>
    <row r="5614" spans="1:13" ht="25.5" x14ac:dyDescent="0.2">
      <c r="A5614" s="187" t="s">
        <v>6434</v>
      </c>
      <c r="B5614" s="187" t="s">
        <v>6435</v>
      </c>
      <c r="C5614" s="186" t="s">
        <v>6436</v>
      </c>
      <c r="D5614" s="189">
        <v>45.6</v>
      </c>
      <c r="E5614" s="189">
        <v>0</v>
      </c>
      <c r="F5614" s="189">
        <v>45.6</v>
      </c>
      <c r="G5614" s="188" t="s">
        <v>6437</v>
      </c>
      <c r="H5614" s="192"/>
      <c r="I5614" s="187" t="s">
        <v>6438</v>
      </c>
      <c r="J5614" s="191"/>
      <c r="K5614" s="191"/>
      <c r="L5614" s="191"/>
      <c r="M5614" s="191"/>
    </row>
    <row r="5615" spans="1:13" x14ac:dyDescent="0.2">
      <c r="A5615" s="187" t="s">
        <v>6439</v>
      </c>
      <c r="B5615" s="187" t="s">
        <v>6440</v>
      </c>
      <c r="C5615" s="186" t="s">
        <v>6436</v>
      </c>
      <c r="D5615" s="189">
        <v>32.409999999999997</v>
      </c>
      <c r="E5615" s="189">
        <v>0</v>
      </c>
      <c r="F5615" s="189">
        <v>32.409999999999997</v>
      </c>
      <c r="G5615" s="188" t="s">
        <v>6441</v>
      </c>
      <c r="H5615" s="192"/>
      <c r="I5615" s="187" t="s">
        <v>6442</v>
      </c>
      <c r="J5615" s="191"/>
      <c r="K5615" s="191"/>
      <c r="L5615" s="191"/>
      <c r="M5615" s="191"/>
    </row>
    <row r="5616" spans="1:13" x14ac:dyDescent="0.2">
      <c r="A5616" s="187" t="s">
        <v>6443</v>
      </c>
      <c r="B5616" s="187" t="s">
        <v>90</v>
      </c>
      <c r="C5616" s="186" t="s">
        <v>212</v>
      </c>
      <c r="D5616" s="189">
        <v>100</v>
      </c>
      <c r="E5616" s="189">
        <v>0</v>
      </c>
      <c r="F5616" s="189">
        <v>100</v>
      </c>
      <c r="G5616" s="188" t="s">
        <v>6444</v>
      </c>
      <c r="H5616" s="188"/>
      <c r="I5616" s="187" t="s">
        <v>6445</v>
      </c>
      <c r="J5616" s="191"/>
      <c r="K5616" s="191"/>
      <c r="L5616" s="191"/>
      <c r="M5616" s="191"/>
    </row>
    <row r="5617" spans="1:13" ht="63.75" x14ac:dyDescent="0.2">
      <c r="A5617" s="187" t="s">
        <v>6446</v>
      </c>
      <c r="B5617" s="187" t="s">
        <v>6447</v>
      </c>
      <c r="C5617" s="186" t="s">
        <v>6448</v>
      </c>
      <c r="D5617" s="189">
        <v>0.97</v>
      </c>
      <c r="E5617" s="189">
        <v>0</v>
      </c>
      <c r="F5617" s="189">
        <v>0.97</v>
      </c>
      <c r="G5617" s="188" t="s">
        <v>6449</v>
      </c>
      <c r="H5617" s="188"/>
      <c r="I5617" s="187" t="s">
        <v>6450</v>
      </c>
      <c r="J5617" s="191"/>
      <c r="K5617" s="191"/>
      <c r="L5617" s="191"/>
      <c r="M5617" s="191"/>
    </row>
    <row r="5618" spans="1:13" ht="25.5" x14ac:dyDescent="0.2">
      <c r="A5618" s="194" t="s">
        <v>6451</v>
      </c>
      <c r="B5618" s="194" t="s">
        <v>6452</v>
      </c>
      <c r="C5618" s="194"/>
      <c r="D5618" s="193"/>
      <c r="E5618" s="193"/>
      <c r="F5618" s="189"/>
      <c r="G5618" s="192"/>
      <c r="H5618" s="188"/>
      <c r="I5618" s="194" t="s">
        <v>6453</v>
      </c>
      <c r="J5618" s="191"/>
      <c r="K5618" s="191"/>
      <c r="L5618" s="191"/>
      <c r="M5618" s="191"/>
    </row>
    <row r="5619" spans="1:13" ht="63.75" x14ac:dyDescent="0.2">
      <c r="A5619" s="187" t="s">
        <v>6454</v>
      </c>
      <c r="B5619" s="187" t="s">
        <v>6455</v>
      </c>
      <c r="C5619" s="186" t="s">
        <v>212</v>
      </c>
      <c r="D5619" s="189">
        <v>891</v>
      </c>
      <c r="E5619" s="189">
        <v>0</v>
      </c>
      <c r="F5619" s="189">
        <v>891</v>
      </c>
      <c r="G5619" s="188" t="s">
        <v>6456</v>
      </c>
      <c r="H5619" s="188"/>
      <c r="I5619" s="187" t="s">
        <v>6457</v>
      </c>
      <c r="J5619" s="191"/>
      <c r="K5619" s="191"/>
      <c r="L5619" s="191"/>
      <c r="M5619" s="191"/>
    </row>
    <row r="5620" spans="1:13" ht="38.25" x14ac:dyDescent="0.2">
      <c r="A5620" s="187" t="s">
        <v>6458</v>
      </c>
      <c r="B5620" s="187" t="s">
        <v>6459</v>
      </c>
      <c r="C5620" s="186" t="s">
        <v>212</v>
      </c>
      <c r="D5620" s="189">
        <v>449</v>
      </c>
      <c r="E5620" s="189">
        <v>0</v>
      </c>
      <c r="F5620" s="189">
        <v>449</v>
      </c>
      <c r="G5620" s="188" t="s">
        <v>6460</v>
      </c>
      <c r="H5620" s="188"/>
      <c r="I5620" s="187" t="s">
        <v>6461</v>
      </c>
      <c r="J5620" s="191"/>
      <c r="K5620" s="191"/>
      <c r="L5620" s="191"/>
      <c r="M5620" s="191"/>
    </row>
    <row r="5621" spans="1:13" ht="63.75" x14ac:dyDescent="0.2">
      <c r="A5621" s="187" t="s">
        <v>6462</v>
      </c>
      <c r="B5621" s="187" t="s">
        <v>6463</v>
      </c>
      <c r="C5621" s="186" t="s">
        <v>212</v>
      </c>
      <c r="D5621" s="189">
        <v>178.48</v>
      </c>
      <c r="E5621" s="189">
        <v>0</v>
      </c>
      <c r="F5621" s="189">
        <v>178.48</v>
      </c>
      <c r="G5621" s="188" t="s">
        <v>6456</v>
      </c>
      <c r="H5621" s="188"/>
      <c r="I5621" s="187" t="s">
        <v>6464</v>
      </c>
      <c r="J5621" s="191"/>
      <c r="K5621" s="191"/>
      <c r="L5621" s="191"/>
      <c r="M5621" s="191"/>
    </row>
    <row r="5622" spans="1:13" ht="38.25" x14ac:dyDescent="0.2">
      <c r="A5622" s="187" t="s">
        <v>6465</v>
      </c>
      <c r="B5622" s="187" t="s">
        <v>6466</v>
      </c>
      <c r="C5622" s="186" t="s">
        <v>212</v>
      </c>
      <c r="D5622" s="189">
        <v>92</v>
      </c>
      <c r="E5622" s="189">
        <v>0</v>
      </c>
      <c r="F5622" s="189">
        <v>92</v>
      </c>
      <c r="G5622" s="188" t="s">
        <v>6460</v>
      </c>
      <c r="H5622" s="188"/>
      <c r="I5622" s="187" t="s">
        <v>6467</v>
      </c>
      <c r="J5622" s="191"/>
      <c r="K5622" s="191"/>
      <c r="L5622" s="191"/>
      <c r="M5622" s="191"/>
    </row>
    <row r="5623" spans="1:13" ht="63.75" x14ac:dyDescent="0.2">
      <c r="A5623" s="187" t="s">
        <v>6468</v>
      </c>
      <c r="B5623" s="187" t="s">
        <v>6469</v>
      </c>
      <c r="C5623" s="186" t="s">
        <v>212</v>
      </c>
      <c r="D5623" s="189">
        <v>1071</v>
      </c>
      <c r="E5623" s="189">
        <v>0</v>
      </c>
      <c r="F5623" s="189">
        <v>1071</v>
      </c>
      <c r="G5623" s="188" t="s">
        <v>6456</v>
      </c>
      <c r="H5623" s="188"/>
      <c r="I5623" s="187" t="s">
        <v>6470</v>
      </c>
      <c r="J5623" s="191"/>
      <c r="K5623" s="191"/>
      <c r="L5623" s="191"/>
      <c r="M5623" s="191"/>
    </row>
    <row r="5624" spans="1:13" ht="51" x14ac:dyDescent="0.2">
      <c r="A5624" s="187" t="s">
        <v>6471</v>
      </c>
      <c r="B5624" s="187" t="s">
        <v>6472</v>
      </c>
      <c r="C5624" s="186" t="s">
        <v>212</v>
      </c>
      <c r="D5624" s="189">
        <v>621</v>
      </c>
      <c r="E5624" s="189">
        <v>0</v>
      </c>
      <c r="F5624" s="189">
        <v>621</v>
      </c>
      <c r="G5624" s="188" t="s">
        <v>6460</v>
      </c>
      <c r="H5624" s="188"/>
      <c r="I5624" s="187" t="s">
        <v>6473</v>
      </c>
      <c r="J5624" s="191"/>
      <c r="K5624" s="191"/>
      <c r="L5624" s="191"/>
      <c r="M5624" s="191"/>
    </row>
    <row r="5625" spans="1:13" ht="63.75" x14ac:dyDescent="0.2">
      <c r="A5625" s="187" t="s">
        <v>6474</v>
      </c>
      <c r="B5625" s="187" t="s">
        <v>6475</v>
      </c>
      <c r="C5625" s="186" t="s">
        <v>212</v>
      </c>
      <c r="D5625" s="189">
        <v>1427</v>
      </c>
      <c r="E5625" s="189">
        <v>0</v>
      </c>
      <c r="F5625" s="189">
        <v>1427</v>
      </c>
      <c r="G5625" s="188" t="s">
        <v>6456</v>
      </c>
      <c r="H5625" s="188"/>
      <c r="I5625" s="187" t="s">
        <v>6476</v>
      </c>
      <c r="J5625" s="191"/>
      <c r="K5625" s="191"/>
      <c r="L5625" s="191"/>
      <c r="M5625" s="191"/>
    </row>
    <row r="5626" spans="1:13" ht="51" x14ac:dyDescent="0.2">
      <c r="A5626" s="187" t="s">
        <v>6477</v>
      </c>
      <c r="B5626" s="187" t="s">
        <v>6478</v>
      </c>
      <c r="C5626" s="186" t="s">
        <v>212</v>
      </c>
      <c r="D5626" s="189">
        <v>813</v>
      </c>
      <c r="E5626" s="189">
        <v>0</v>
      </c>
      <c r="F5626" s="189">
        <v>813</v>
      </c>
      <c r="G5626" s="188" t="s">
        <v>6460</v>
      </c>
      <c r="H5626" s="192"/>
      <c r="I5626" s="187" t="s">
        <v>6479</v>
      </c>
      <c r="J5626" s="191"/>
      <c r="K5626" s="191"/>
      <c r="L5626" s="191"/>
      <c r="M5626" s="191"/>
    </row>
    <row r="5627" spans="1:13" ht="63.75" x14ac:dyDescent="0.2">
      <c r="A5627" s="187" t="s">
        <v>6480</v>
      </c>
      <c r="B5627" s="187" t="s">
        <v>6481</v>
      </c>
      <c r="C5627" s="186" t="s">
        <v>212</v>
      </c>
      <c r="D5627" s="189">
        <v>1256.3</v>
      </c>
      <c r="E5627" s="189">
        <v>0</v>
      </c>
      <c r="F5627" s="189">
        <v>1256.3</v>
      </c>
      <c r="G5627" s="188" t="s">
        <v>6456</v>
      </c>
      <c r="H5627" s="188"/>
      <c r="I5627" s="187" t="s">
        <v>6482</v>
      </c>
      <c r="J5627" s="191"/>
      <c r="K5627" s="191"/>
      <c r="L5627" s="191"/>
      <c r="M5627" s="191"/>
    </row>
    <row r="5628" spans="1:13" ht="51" x14ac:dyDescent="0.2">
      <c r="A5628" s="187" t="s">
        <v>6483</v>
      </c>
      <c r="B5628" s="187" t="s">
        <v>6484</v>
      </c>
      <c r="C5628" s="186" t="s">
        <v>212</v>
      </c>
      <c r="D5628" s="189">
        <v>713</v>
      </c>
      <c r="E5628" s="189">
        <v>0</v>
      </c>
      <c r="F5628" s="189">
        <v>713</v>
      </c>
      <c r="G5628" s="188" t="s">
        <v>6460</v>
      </c>
      <c r="H5628" s="188"/>
      <c r="I5628" s="187" t="s">
        <v>6485</v>
      </c>
      <c r="J5628" s="191"/>
      <c r="K5628" s="191"/>
      <c r="L5628" s="191"/>
      <c r="M5628" s="191"/>
    </row>
    <row r="5629" spans="1:13" ht="63.75" x14ac:dyDescent="0.2">
      <c r="A5629" s="187" t="s">
        <v>6486</v>
      </c>
      <c r="B5629" s="187" t="s">
        <v>6487</v>
      </c>
      <c r="C5629" s="186" t="s">
        <v>212</v>
      </c>
      <c r="D5629" s="189">
        <v>1598</v>
      </c>
      <c r="E5629" s="189">
        <v>0</v>
      </c>
      <c r="F5629" s="189">
        <v>1598</v>
      </c>
      <c r="G5629" s="188" t="s">
        <v>6456</v>
      </c>
      <c r="H5629" s="188"/>
      <c r="I5629" s="187" t="s">
        <v>6488</v>
      </c>
      <c r="J5629" s="191"/>
      <c r="K5629" s="191"/>
      <c r="L5629" s="191"/>
      <c r="M5629" s="191"/>
    </row>
    <row r="5630" spans="1:13" ht="51" x14ac:dyDescent="0.2">
      <c r="A5630" s="187" t="s">
        <v>6489</v>
      </c>
      <c r="B5630" s="187" t="s">
        <v>6490</v>
      </c>
      <c r="C5630" s="186" t="s">
        <v>212</v>
      </c>
      <c r="D5630" s="189">
        <v>899</v>
      </c>
      <c r="E5630" s="189">
        <v>0</v>
      </c>
      <c r="F5630" s="189">
        <v>899</v>
      </c>
      <c r="G5630" s="188" t="s">
        <v>6460</v>
      </c>
      <c r="H5630" s="188"/>
      <c r="I5630" s="187" t="s">
        <v>6491</v>
      </c>
      <c r="J5630" s="191"/>
      <c r="K5630" s="191"/>
      <c r="L5630" s="191"/>
      <c r="M5630" s="191"/>
    </row>
    <row r="5631" spans="1:13" ht="76.5" x14ac:dyDescent="0.2">
      <c r="A5631" s="187" t="s">
        <v>6492</v>
      </c>
      <c r="B5631" s="187" t="s">
        <v>6493</v>
      </c>
      <c r="C5631" s="186" t="s">
        <v>212</v>
      </c>
      <c r="D5631" s="189">
        <v>178.48</v>
      </c>
      <c r="E5631" s="189">
        <v>0</v>
      </c>
      <c r="F5631" s="189">
        <v>178.48</v>
      </c>
      <c r="G5631" s="188" t="s">
        <v>6456</v>
      </c>
      <c r="H5631" s="192"/>
      <c r="I5631" s="187" t="s">
        <v>6494</v>
      </c>
      <c r="J5631" s="191"/>
      <c r="K5631" s="191"/>
      <c r="L5631" s="191"/>
      <c r="M5631" s="191"/>
    </row>
    <row r="5632" spans="1:13" ht="63.75" x14ac:dyDescent="0.2">
      <c r="A5632" s="187" t="s">
        <v>6495</v>
      </c>
      <c r="B5632" s="187" t="s">
        <v>6496</v>
      </c>
      <c r="C5632" s="186" t="s">
        <v>212</v>
      </c>
      <c r="D5632" s="189">
        <v>92</v>
      </c>
      <c r="E5632" s="189">
        <v>0</v>
      </c>
      <c r="F5632" s="189">
        <v>92</v>
      </c>
      <c r="G5632" s="188" t="s">
        <v>6460</v>
      </c>
      <c r="H5632" s="188"/>
      <c r="I5632" s="187" t="s">
        <v>6497</v>
      </c>
      <c r="J5632" s="191"/>
      <c r="K5632" s="191"/>
      <c r="L5632" s="191"/>
      <c r="M5632" s="191"/>
    </row>
    <row r="5633" spans="1:13" ht="63.75" x14ac:dyDescent="0.2">
      <c r="A5633" s="187" t="s">
        <v>6498</v>
      </c>
      <c r="B5633" s="187" t="s">
        <v>6499</v>
      </c>
      <c r="C5633" s="186" t="s">
        <v>212</v>
      </c>
      <c r="D5633" s="189">
        <v>356.97</v>
      </c>
      <c r="E5633" s="189">
        <v>0</v>
      </c>
      <c r="F5633" s="189">
        <v>356.97</v>
      </c>
      <c r="G5633" s="188" t="s">
        <v>6456</v>
      </c>
      <c r="H5633" s="188"/>
      <c r="I5633" s="187" t="s">
        <v>6500</v>
      </c>
      <c r="J5633" s="191"/>
      <c r="K5633" s="191"/>
      <c r="L5633" s="191"/>
      <c r="M5633" s="191"/>
    </row>
    <row r="5634" spans="1:13" ht="51" x14ac:dyDescent="0.2">
      <c r="A5634" s="187" t="s">
        <v>6501</v>
      </c>
      <c r="B5634" s="187" t="s">
        <v>6502</v>
      </c>
      <c r="C5634" s="186" t="s">
        <v>212</v>
      </c>
      <c r="D5634" s="189">
        <v>185</v>
      </c>
      <c r="E5634" s="189">
        <v>0</v>
      </c>
      <c r="F5634" s="189">
        <v>185</v>
      </c>
      <c r="G5634" s="188" t="s">
        <v>6460</v>
      </c>
      <c r="H5634" s="188"/>
      <c r="I5634" s="187" t="s">
        <v>6503</v>
      </c>
      <c r="J5634" s="191"/>
      <c r="K5634" s="191"/>
      <c r="L5634" s="191"/>
      <c r="M5634" s="191"/>
    </row>
    <row r="5635" spans="1:13" ht="63.75" x14ac:dyDescent="0.2">
      <c r="A5635" s="187" t="s">
        <v>6504</v>
      </c>
      <c r="B5635" s="187" t="s">
        <v>6505</v>
      </c>
      <c r="C5635" s="186" t="s">
        <v>212</v>
      </c>
      <c r="D5635" s="189">
        <v>178.48</v>
      </c>
      <c r="E5635" s="189">
        <v>0</v>
      </c>
      <c r="F5635" s="189">
        <v>178.48</v>
      </c>
      <c r="G5635" s="188" t="s">
        <v>6456</v>
      </c>
      <c r="H5635" s="188"/>
      <c r="I5635" s="187" t="s">
        <v>6506</v>
      </c>
      <c r="J5635" s="191"/>
      <c r="K5635" s="191"/>
      <c r="L5635" s="191"/>
      <c r="M5635" s="191"/>
    </row>
    <row r="5636" spans="1:13" ht="51" x14ac:dyDescent="0.2">
      <c r="A5636" s="187" t="s">
        <v>6507</v>
      </c>
      <c r="B5636" s="187" t="s">
        <v>6508</v>
      </c>
      <c r="C5636" s="186" t="s">
        <v>212</v>
      </c>
      <c r="D5636" s="189">
        <v>92</v>
      </c>
      <c r="E5636" s="189">
        <v>0</v>
      </c>
      <c r="F5636" s="189">
        <v>92</v>
      </c>
      <c r="G5636" s="188" t="s">
        <v>6460</v>
      </c>
      <c r="H5636" s="188"/>
      <c r="I5636" s="187" t="s">
        <v>6509</v>
      </c>
      <c r="J5636" s="191"/>
      <c r="K5636" s="191"/>
      <c r="L5636" s="191"/>
      <c r="M5636" s="191"/>
    </row>
    <row r="5637" spans="1:13" ht="63.75" x14ac:dyDescent="0.2">
      <c r="A5637" s="187" t="s">
        <v>6510</v>
      </c>
      <c r="B5637" s="187" t="s">
        <v>6511</v>
      </c>
      <c r="C5637" s="186" t="s">
        <v>212</v>
      </c>
      <c r="D5637" s="189">
        <v>8924</v>
      </c>
      <c r="E5637" s="189">
        <v>0</v>
      </c>
      <c r="F5637" s="189">
        <v>8924</v>
      </c>
      <c r="G5637" s="188" t="s">
        <v>6512</v>
      </c>
      <c r="H5637" s="188"/>
      <c r="I5637" s="187" t="s">
        <v>6513</v>
      </c>
      <c r="J5637" s="191"/>
      <c r="K5637" s="191"/>
      <c r="L5637" s="191"/>
      <c r="M5637" s="191"/>
    </row>
    <row r="5638" spans="1:13" ht="63.75" x14ac:dyDescent="0.2">
      <c r="A5638" s="187" t="s">
        <v>6514</v>
      </c>
      <c r="B5638" s="187" t="s">
        <v>6515</v>
      </c>
      <c r="C5638" s="186" t="s">
        <v>212</v>
      </c>
      <c r="D5638" s="189">
        <v>7139</v>
      </c>
      <c r="E5638" s="189">
        <v>0</v>
      </c>
      <c r="F5638" s="189">
        <v>7139</v>
      </c>
      <c r="G5638" s="188" t="s">
        <v>6512</v>
      </c>
      <c r="H5638" s="188"/>
      <c r="I5638" s="187" t="s">
        <v>6516</v>
      </c>
      <c r="J5638" s="191"/>
      <c r="K5638" s="191"/>
      <c r="L5638" s="191"/>
      <c r="M5638" s="191"/>
    </row>
    <row r="5639" spans="1:13" ht="63.75" x14ac:dyDescent="0.2">
      <c r="A5639" s="187" t="s">
        <v>6517</v>
      </c>
      <c r="B5639" s="187" t="s">
        <v>6518</v>
      </c>
      <c r="C5639" s="186" t="s">
        <v>212</v>
      </c>
      <c r="D5639" s="189">
        <v>3212</v>
      </c>
      <c r="E5639" s="189">
        <v>0</v>
      </c>
      <c r="F5639" s="189">
        <v>3212</v>
      </c>
      <c r="G5639" s="188" t="s">
        <v>6512</v>
      </c>
      <c r="H5639" s="192"/>
      <c r="I5639" s="187" t="s">
        <v>6519</v>
      </c>
      <c r="J5639" s="191"/>
      <c r="K5639" s="191"/>
      <c r="L5639" s="191"/>
      <c r="M5639" s="191"/>
    </row>
    <row r="5640" spans="1:13" ht="38.25" x14ac:dyDescent="0.2">
      <c r="A5640" s="187" t="s">
        <v>6520</v>
      </c>
      <c r="B5640" s="187" t="s">
        <v>6521</v>
      </c>
      <c r="C5640" s="186" t="s">
        <v>212</v>
      </c>
      <c r="D5640" s="189">
        <v>104</v>
      </c>
      <c r="E5640" s="189">
        <v>0</v>
      </c>
      <c r="F5640" s="189">
        <v>104</v>
      </c>
      <c r="G5640" s="188" t="s">
        <v>6522</v>
      </c>
      <c r="H5640" s="188"/>
      <c r="I5640" s="187" t="s">
        <v>6523</v>
      </c>
      <c r="J5640" s="191"/>
      <c r="K5640" s="191"/>
      <c r="L5640" s="191"/>
      <c r="M5640" s="191"/>
    </row>
    <row r="5641" spans="1:13" ht="25.5" x14ac:dyDescent="0.2">
      <c r="A5641" s="187" t="s">
        <v>6524</v>
      </c>
      <c r="B5641" s="187" t="s">
        <v>6525</v>
      </c>
      <c r="C5641" s="186" t="s">
        <v>212</v>
      </c>
      <c r="D5641" s="189">
        <v>416</v>
      </c>
      <c r="E5641" s="189">
        <v>0</v>
      </c>
      <c r="F5641" s="189">
        <v>416</v>
      </c>
      <c r="G5641" s="188" t="s">
        <v>6526</v>
      </c>
      <c r="H5641" s="188"/>
      <c r="I5641" s="187" t="s">
        <v>6527</v>
      </c>
      <c r="J5641" s="191"/>
      <c r="K5641" s="191"/>
      <c r="L5641" s="191"/>
      <c r="M5641" s="191"/>
    </row>
    <row r="5642" spans="1:13" ht="38.25" x14ac:dyDescent="0.2">
      <c r="A5642" s="187" t="s">
        <v>6528</v>
      </c>
      <c r="B5642" s="187" t="s">
        <v>6529</v>
      </c>
      <c r="C5642" s="186" t="s">
        <v>212</v>
      </c>
      <c r="D5642" s="189">
        <v>104</v>
      </c>
      <c r="E5642" s="189">
        <v>0</v>
      </c>
      <c r="F5642" s="189">
        <v>104</v>
      </c>
      <c r="G5642" s="188" t="s">
        <v>6530</v>
      </c>
      <c r="H5642" s="188"/>
      <c r="I5642" s="187" t="s">
        <v>6531</v>
      </c>
      <c r="J5642" s="191"/>
      <c r="K5642" s="191"/>
      <c r="L5642" s="191"/>
      <c r="M5642" s="191"/>
    </row>
    <row r="5643" spans="1:13" ht="38.25" x14ac:dyDescent="0.2">
      <c r="A5643" s="187" t="s">
        <v>6532</v>
      </c>
      <c r="B5643" s="187" t="s">
        <v>6533</v>
      </c>
      <c r="C5643" s="186" t="s">
        <v>212</v>
      </c>
      <c r="D5643" s="189">
        <v>832</v>
      </c>
      <c r="E5643" s="189">
        <v>0</v>
      </c>
      <c r="F5643" s="189">
        <v>832</v>
      </c>
      <c r="G5643" s="188" t="s">
        <v>6534</v>
      </c>
      <c r="H5643" s="188"/>
      <c r="I5643" s="187" t="s">
        <v>6535</v>
      </c>
      <c r="J5643" s="191"/>
      <c r="K5643" s="191"/>
      <c r="L5643" s="191"/>
      <c r="M5643" s="191"/>
    </row>
    <row r="5644" spans="1:13" ht="51" x14ac:dyDescent="0.2">
      <c r="A5644" s="187" t="s">
        <v>6536</v>
      </c>
      <c r="B5644" s="187" t="s">
        <v>6537</v>
      </c>
      <c r="C5644" s="186" t="s">
        <v>212</v>
      </c>
      <c r="D5644" s="189">
        <v>624</v>
      </c>
      <c r="E5644" s="189">
        <v>0</v>
      </c>
      <c r="F5644" s="189">
        <v>624</v>
      </c>
      <c r="G5644" s="188" t="s">
        <v>6538</v>
      </c>
      <c r="H5644" s="192"/>
      <c r="I5644" s="187" t="s">
        <v>6539</v>
      </c>
      <c r="J5644" s="191"/>
      <c r="K5644" s="191"/>
      <c r="L5644" s="191"/>
      <c r="M5644" s="191"/>
    </row>
    <row r="5645" spans="1:13" ht="25.5" x14ac:dyDescent="0.2">
      <c r="A5645" s="194" t="s">
        <v>6540</v>
      </c>
      <c r="B5645" s="194" t="s">
        <v>6541</v>
      </c>
      <c r="C5645" s="194"/>
      <c r="D5645" s="193"/>
      <c r="E5645" s="193"/>
      <c r="F5645" s="189"/>
      <c r="G5645" s="192"/>
      <c r="H5645" s="188"/>
      <c r="I5645" s="194" t="s">
        <v>6542</v>
      </c>
      <c r="J5645" s="191"/>
      <c r="K5645" s="191"/>
      <c r="L5645" s="191"/>
      <c r="M5645" s="191"/>
    </row>
    <row r="5646" spans="1:13" ht="89.25" x14ac:dyDescent="0.2">
      <c r="A5646" s="187" t="s">
        <v>6543</v>
      </c>
      <c r="B5646" s="187" t="s">
        <v>6544</v>
      </c>
      <c r="C5646" s="186" t="s">
        <v>212</v>
      </c>
      <c r="D5646" s="189">
        <v>176</v>
      </c>
      <c r="E5646" s="189">
        <v>0</v>
      </c>
      <c r="F5646" s="189">
        <v>176</v>
      </c>
      <c r="G5646" s="188" t="s">
        <v>6545</v>
      </c>
      <c r="H5646" s="188"/>
      <c r="I5646" s="187" t="s">
        <v>6546</v>
      </c>
      <c r="J5646" s="191"/>
      <c r="K5646" s="191"/>
      <c r="L5646" s="191"/>
      <c r="M5646" s="191"/>
    </row>
    <row r="5647" spans="1:13" ht="89.25" x14ac:dyDescent="0.2">
      <c r="A5647" s="187" t="s">
        <v>6547</v>
      </c>
      <c r="B5647" s="187" t="s">
        <v>6548</v>
      </c>
      <c r="C5647" s="186" t="s">
        <v>212</v>
      </c>
      <c r="D5647" s="189">
        <v>264</v>
      </c>
      <c r="E5647" s="189">
        <v>0</v>
      </c>
      <c r="F5647" s="189">
        <v>264</v>
      </c>
      <c r="G5647" s="188" t="s">
        <v>6549</v>
      </c>
      <c r="H5647" s="188"/>
      <c r="I5647" s="187" t="s">
        <v>6550</v>
      </c>
      <c r="J5647" s="191"/>
      <c r="K5647" s="191"/>
      <c r="L5647" s="191"/>
      <c r="M5647" s="191"/>
    </row>
    <row r="5648" spans="1:13" ht="76.5" x14ac:dyDescent="0.2">
      <c r="A5648" s="187" t="s">
        <v>6551</v>
      </c>
      <c r="B5648" s="187" t="s">
        <v>6552</v>
      </c>
      <c r="C5648" s="186" t="s">
        <v>212</v>
      </c>
      <c r="D5648" s="189">
        <v>176</v>
      </c>
      <c r="E5648" s="189">
        <v>0</v>
      </c>
      <c r="F5648" s="189">
        <v>176</v>
      </c>
      <c r="G5648" s="188" t="s">
        <v>6553</v>
      </c>
      <c r="H5648" s="188"/>
      <c r="I5648" s="187" t="s">
        <v>6554</v>
      </c>
      <c r="J5648" s="191"/>
      <c r="K5648" s="191"/>
      <c r="L5648" s="191"/>
      <c r="M5648" s="191"/>
    </row>
    <row r="5649" spans="1:13" ht="76.5" x14ac:dyDescent="0.2">
      <c r="A5649" s="187" t="s">
        <v>6555</v>
      </c>
      <c r="B5649" s="187" t="s">
        <v>6556</v>
      </c>
      <c r="C5649" s="186" t="s">
        <v>212</v>
      </c>
      <c r="D5649" s="189">
        <v>44</v>
      </c>
      <c r="E5649" s="189">
        <v>0</v>
      </c>
      <c r="F5649" s="189">
        <v>44</v>
      </c>
      <c r="G5649" s="188" t="s">
        <v>6557</v>
      </c>
      <c r="H5649" s="188"/>
      <c r="I5649" s="187" t="s">
        <v>6558</v>
      </c>
      <c r="J5649" s="191"/>
      <c r="K5649" s="191"/>
      <c r="L5649" s="191"/>
      <c r="M5649" s="191"/>
    </row>
    <row r="5650" spans="1:13" ht="51" x14ac:dyDescent="0.2">
      <c r="A5650" s="187" t="s">
        <v>6559</v>
      </c>
      <c r="B5650" s="187" t="s">
        <v>6560</v>
      </c>
      <c r="C5650" s="186" t="s">
        <v>212</v>
      </c>
      <c r="D5650" s="189">
        <v>176</v>
      </c>
      <c r="E5650" s="189">
        <v>0</v>
      </c>
      <c r="F5650" s="189">
        <v>176</v>
      </c>
      <c r="G5650" s="188" t="s">
        <v>6561</v>
      </c>
      <c r="H5650" s="188"/>
      <c r="I5650" s="187" t="s">
        <v>6562</v>
      </c>
      <c r="J5650" s="191"/>
      <c r="K5650" s="191"/>
      <c r="L5650" s="191"/>
      <c r="M5650" s="191"/>
    </row>
    <row r="5651" spans="1:13" ht="51" x14ac:dyDescent="0.2">
      <c r="A5651" s="187" t="s">
        <v>6563</v>
      </c>
      <c r="B5651" s="187" t="s">
        <v>6564</v>
      </c>
      <c r="C5651" s="186" t="s">
        <v>212</v>
      </c>
      <c r="D5651" s="189">
        <v>88</v>
      </c>
      <c r="E5651" s="189">
        <v>0</v>
      </c>
      <c r="F5651" s="189">
        <v>88</v>
      </c>
      <c r="G5651" s="188" t="s">
        <v>6565</v>
      </c>
      <c r="H5651" s="188"/>
      <c r="I5651" s="187" t="s">
        <v>6566</v>
      </c>
      <c r="J5651" s="191"/>
      <c r="K5651" s="191"/>
      <c r="L5651" s="191"/>
      <c r="M5651" s="191"/>
    </row>
    <row r="5652" spans="1:13" ht="51" x14ac:dyDescent="0.2">
      <c r="A5652" s="187" t="s">
        <v>6567</v>
      </c>
      <c r="B5652" s="187" t="s">
        <v>6568</v>
      </c>
      <c r="C5652" s="186" t="s">
        <v>212</v>
      </c>
      <c r="D5652" s="189">
        <v>132</v>
      </c>
      <c r="E5652" s="189">
        <v>0</v>
      </c>
      <c r="F5652" s="189">
        <v>132</v>
      </c>
      <c r="G5652" s="188" t="s">
        <v>6569</v>
      </c>
      <c r="H5652" s="188"/>
      <c r="I5652" s="187" t="s">
        <v>6570</v>
      </c>
      <c r="J5652" s="191"/>
      <c r="K5652" s="191"/>
      <c r="L5652" s="191"/>
      <c r="M5652" s="191"/>
    </row>
    <row r="5653" spans="1:13" ht="51" x14ac:dyDescent="0.2">
      <c r="A5653" s="187" t="s">
        <v>6571</v>
      </c>
      <c r="B5653" s="187" t="s">
        <v>6572</v>
      </c>
      <c r="C5653" s="186" t="s">
        <v>212</v>
      </c>
      <c r="D5653" s="189">
        <v>352</v>
      </c>
      <c r="E5653" s="189">
        <v>0</v>
      </c>
      <c r="F5653" s="189">
        <v>352</v>
      </c>
      <c r="G5653" s="188" t="s">
        <v>6573</v>
      </c>
      <c r="H5653" s="188"/>
      <c r="I5653" s="187" t="s">
        <v>6574</v>
      </c>
      <c r="J5653" s="191"/>
      <c r="K5653" s="191"/>
      <c r="L5653" s="191"/>
      <c r="M5653" s="191"/>
    </row>
    <row r="5654" spans="1:13" ht="63.75" x14ac:dyDescent="0.2">
      <c r="A5654" s="187" t="s">
        <v>6575</v>
      </c>
      <c r="B5654" s="187" t="s">
        <v>6576</v>
      </c>
      <c r="C5654" s="186" t="s">
        <v>212</v>
      </c>
      <c r="D5654" s="189">
        <v>3520</v>
      </c>
      <c r="E5654" s="189">
        <v>0</v>
      </c>
      <c r="F5654" s="189">
        <v>3520</v>
      </c>
      <c r="G5654" s="188" t="s">
        <v>6577</v>
      </c>
      <c r="H5654" s="188"/>
      <c r="I5654" s="187" t="s">
        <v>6578</v>
      </c>
      <c r="J5654" s="191"/>
      <c r="K5654" s="191"/>
      <c r="L5654" s="191"/>
      <c r="M5654" s="191"/>
    </row>
    <row r="5655" spans="1:13" ht="63.75" x14ac:dyDescent="0.2">
      <c r="A5655" s="187" t="s">
        <v>6579</v>
      </c>
      <c r="B5655" s="187" t="s">
        <v>6580</v>
      </c>
      <c r="C5655" s="186" t="s">
        <v>212</v>
      </c>
      <c r="D5655" s="189">
        <v>2816</v>
      </c>
      <c r="E5655" s="189">
        <v>0</v>
      </c>
      <c r="F5655" s="189">
        <v>2816</v>
      </c>
      <c r="G5655" s="188" t="s">
        <v>6581</v>
      </c>
      <c r="H5655" s="188"/>
      <c r="I5655" s="187" t="s">
        <v>6582</v>
      </c>
      <c r="J5655" s="191"/>
      <c r="K5655" s="191"/>
      <c r="L5655" s="191"/>
      <c r="M5655" s="191"/>
    </row>
    <row r="5656" spans="1:13" ht="51" x14ac:dyDescent="0.2">
      <c r="A5656" s="187" t="s">
        <v>6583</v>
      </c>
      <c r="B5656" s="187" t="s">
        <v>6584</v>
      </c>
      <c r="C5656" s="186" t="s">
        <v>212</v>
      </c>
      <c r="D5656" s="189">
        <v>1408</v>
      </c>
      <c r="E5656" s="189">
        <v>0</v>
      </c>
      <c r="F5656" s="189">
        <v>1408</v>
      </c>
      <c r="G5656" s="188" t="s">
        <v>6585</v>
      </c>
      <c r="H5656" s="188"/>
      <c r="I5656" s="187" t="s">
        <v>6586</v>
      </c>
      <c r="J5656" s="191"/>
      <c r="K5656" s="191"/>
      <c r="L5656" s="191"/>
      <c r="M5656" s="191"/>
    </row>
    <row r="5657" spans="1:13" ht="51" x14ac:dyDescent="0.2">
      <c r="A5657" s="187" t="s">
        <v>6587</v>
      </c>
      <c r="B5657" s="187" t="s">
        <v>6588</v>
      </c>
      <c r="C5657" s="186" t="s">
        <v>212</v>
      </c>
      <c r="D5657" s="189">
        <v>1056</v>
      </c>
      <c r="E5657" s="189">
        <v>0</v>
      </c>
      <c r="F5657" s="189">
        <v>1056</v>
      </c>
      <c r="G5657" s="188" t="s">
        <v>6589</v>
      </c>
      <c r="H5657" s="192"/>
      <c r="I5657" s="187" t="s">
        <v>6590</v>
      </c>
      <c r="J5657" s="191"/>
      <c r="K5657" s="191"/>
      <c r="L5657" s="191"/>
      <c r="M5657" s="191"/>
    </row>
    <row r="5658" spans="1:13" ht="63.75" x14ac:dyDescent="0.2">
      <c r="A5658" s="187" t="s">
        <v>6591</v>
      </c>
      <c r="B5658" s="187" t="s">
        <v>6592</v>
      </c>
      <c r="C5658" s="186" t="s">
        <v>212</v>
      </c>
      <c r="D5658" s="189">
        <v>352</v>
      </c>
      <c r="E5658" s="189">
        <v>0</v>
      </c>
      <c r="F5658" s="189">
        <v>352</v>
      </c>
      <c r="G5658" s="188" t="s">
        <v>6593</v>
      </c>
      <c r="H5658" s="188"/>
      <c r="I5658" s="187" t="s">
        <v>6594</v>
      </c>
      <c r="J5658" s="191"/>
      <c r="K5658" s="191"/>
      <c r="L5658" s="191"/>
      <c r="M5658" s="191"/>
    </row>
    <row r="5659" spans="1:13" ht="51" x14ac:dyDescent="0.2">
      <c r="A5659" s="187" t="s">
        <v>6595</v>
      </c>
      <c r="B5659" s="187" t="s">
        <v>6596</v>
      </c>
      <c r="C5659" s="186" t="s">
        <v>212</v>
      </c>
      <c r="D5659" s="189">
        <v>1408</v>
      </c>
      <c r="E5659" s="189">
        <v>0</v>
      </c>
      <c r="F5659" s="189">
        <v>1408</v>
      </c>
      <c r="G5659" s="188" t="s">
        <v>6597</v>
      </c>
      <c r="H5659" s="188"/>
      <c r="I5659" s="187" t="s">
        <v>6598</v>
      </c>
      <c r="J5659" s="191"/>
      <c r="K5659" s="191"/>
      <c r="L5659" s="191"/>
      <c r="M5659" s="191"/>
    </row>
    <row r="5660" spans="1:13" ht="51" x14ac:dyDescent="0.2">
      <c r="A5660" s="187" t="s">
        <v>6599</v>
      </c>
      <c r="B5660" s="187" t="s">
        <v>6600</v>
      </c>
      <c r="C5660" s="186" t="s">
        <v>212</v>
      </c>
      <c r="D5660" s="189">
        <v>1706</v>
      </c>
      <c r="E5660" s="189">
        <v>0</v>
      </c>
      <c r="F5660" s="189">
        <v>1706</v>
      </c>
      <c r="G5660" s="188" t="s">
        <v>6601</v>
      </c>
      <c r="H5660" s="188"/>
      <c r="I5660" s="187" t="s">
        <v>6602</v>
      </c>
      <c r="J5660" s="191"/>
      <c r="K5660" s="191"/>
      <c r="L5660" s="191"/>
      <c r="M5660" s="191"/>
    </row>
    <row r="5661" spans="1:13" ht="51" x14ac:dyDescent="0.2">
      <c r="A5661" s="187" t="s">
        <v>6603</v>
      </c>
      <c r="B5661" s="187" t="s">
        <v>6604</v>
      </c>
      <c r="C5661" s="186" t="s">
        <v>212</v>
      </c>
      <c r="D5661" s="189">
        <v>352</v>
      </c>
      <c r="E5661" s="189">
        <v>0</v>
      </c>
      <c r="F5661" s="189">
        <v>352</v>
      </c>
      <c r="G5661" s="188" t="s">
        <v>6605</v>
      </c>
      <c r="H5661" s="188"/>
      <c r="I5661" s="187" t="s">
        <v>6606</v>
      </c>
      <c r="J5661" s="191"/>
      <c r="K5661" s="191"/>
      <c r="L5661" s="191"/>
      <c r="M5661" s="191"/>
    </row>
    <row r="5662" spans="1:13" ht="63.75" x14ac:dyDescent="0.2">
      <c r="A5662" s="187" t="s">
        <v>6607</v>
      </c>
      <c r="B5662" s="187" t="s">
        <v>6608</v>
      </c>
      <c r="C5662" s="186" t="s">
        <v>212</v>
      </c>
      <c r="D5662" s="189">
        <v>352</v>
      </c>
      <c r="E5662" s="189">
        <v>0</v>
      </c>
      <c r="F5662" s="189">
        <v>352</v>
      </c>
      <c r="G5662" s="188" t="s">
        <v>6609</v>
      </c>
      <c r="H5662" s="192"/>
      <c r="I5662" s="187" t="s">
        <v>6610</v>
      </c>
      <c r="J5662" s="191"/>
      <c r="K5662" s="191"/>
      <c r="L5662" s="191"/>
      <c r="M5662" s="191"/>
    </row>
    <row r="5663" spans="1:13" ht="63.75" x14ac:dyDescent="0.2">
      <c r="A5663" s="187" t="s">
        <v>6611</v>
      </c>
      <c r="B5663" s="187" t="s">
        <v>6612</v>
      </c>
      <c r="C5663" s="186" t="s">
        <v>212</v>
      </c>
      <c r="D5663" s="189">
        <v>352</v>
      </c>
      <c r="E5663" s="189">
        <v>0</v>
      </c>
      <c r="F5663" s="189">
        <v>352</v>
      </c>
      <c r="G5663" s="188" t="s">
        <v>6613</v>
      </c>
      <c r="H5663" s="188"/>
      <c r="I5663" s="187" t="s">
        <v>6614</v>
      </c>
      <c r="J5663" s="191"/>
      <c r="K5663" s="191"/>
      <c r="L5663" s="191"/>
      <c r="M5663" s="191"/>
    </row>
    <row r="5664" spans="1:13" ht="51" x14ac:dyDescent="0.2">
      <c r="A5664" s="187" t="s">
        <v>6615</v>
      </c>
      <c r="B5664" s="187" t="s">
        <v>6616</v>
      </c>
      <c r="C5664" s="186" t="s">
        <v>212</v>
      </c>
      <c r="D5664" s="189">
        <v>352</v>
      </c>
      <c r="E5664" s="189">
        <v>0</v>
      </c>
      <c r="F5664" s="189">
        <v>352</v>
      </c>
      <c r="G5664" s="188" t="s">
        <v>6617</v>
      </c>
      <c r="H5664" s="188"/>
      <c r="I5664" s="187" t="s">
        <v>6618</v>
      </c>
      <c r="J5664" s="191"/>
      <c r="K5664" s="191"/>
      <c r="L5664" s="191"/>
      <c r="M5664" s="191"/>
    </row>
    <row r="5665" spans="1:13" ht="25.5" x14ac:dyDescent="0.2">
      <c r="A5665" s="192"/>
      <c r="B5665" s="194" t="s">
        <v>6432</v>
      </c>
      <c r="C5665" s="194"/>
      <c r="D5665" s="193"/>
      <c r="E5665" s="193"/>
      <c r="F5665" s="192"/>
      <c r="G5665" s="368" t="s">
        <v>6619</v>
      </c>
      <c r="H5665" s="188"/>
      <c r="I5665" s="192"/>
      <c r="J5665" s="191"/>
      <c r="K5665" s="191"/>
      <c r="L5665" s="191"/>
      <c r="M5665" s="191"/>
    </row>
    <row r="5666" spans="1:13" ht="51" x14ac:dyDescent="0.2">
      <c r="A5666" s="187" t="s">
        <v>6620</v>
      </c>
      <c r="B5666" s="187" t="s">
        <v>6621</v>
      </c>
      <c r="C5666" s="186" t="s">
        <v>212</v>
      </c>
      <c r="D5666" s="189">
        <v>906</v>
      </c>
      <c r="E5666" s="189">
        <v>0</v>
      </c>
      <c r="F5666" s="189">
        <v>906</v>
      </c>
      <c r="G5666" s="188" t="s">
        <v>6622</v>
      </c>
      <c r="H5666" s="188"/>
      <c r="I5666" s="187" t="s">
        <v>6623</v>
      </c>
      <c r="J5666" s="191"/>
      <c r="K5666" s="191"/>
      <c r="L5666" s="191"/>
      <c r="M5666" s="191"/>
    </row>
    <row r="5667" spans="1:13" x14ac:dyDescent="0.2">
      <c r="A5667" s="187" t="s">
        <v>6624</v>
      </c>
      <c r="B5667" s="187" t="s">
        <v>6625</v>
      </c>
      <c r="C5667" s="186" t="s">
        <v>6436</v>
      </c>
      <c r="D5667" s="189">
        <v>52</v>
      </c>
      <c r="E5667" s="189">
        <v>0</v>
      </c>
      <c r="F5667" s="189">
        <v>52</v>
      </c>
      <c r="G5667" s="188" t="s">
        <v>6626</v>
      </c>
      <c r="H5667" s="188"/>
      <c r="I5667" s="187" t="s">
        <v>6627</v>
      </c>
      <c r="J5667" s="191"/>
      <c r="K5667" s="191"/>
      <c r="L5667" s="191"/>
      <c r="M5667" s="191"/>
    </row>
    <row r="5668" spans="1:13" x14ac:dyDescent="0.2">
      <c r="A5668" s="187" t="s">
        <v>6628</v>
      </c>
      <c r="B5668" s="187" t="s">
        <v>6629</v>
      </c>
      <c r="C5668" s="186" t="s">
        <v>212</v>
      </c>
      <c r="D5668" s="189">
        <v>100</v>
      </c>
      <c r="E5668" s="189">
        <v>0</v>
      </c>
      <c r="F5668" s="189">
        <v>100</v>
      </c>
      <c r="G5668" s="188" t="s">
        <v>6630</v>
      </c>
      <c r="H5668" s="188"/>
      <c r="I5668" s="187" t="s">
        <v>6631</v>
      </c>
      <c r="J5668" s="191"/>
      <c r="K5668" s="191"/>
      <c r="L5668" s="191"/>
      <c r="M5668" s="191"/>
    </row>
    <row r="5669" spans="1:13" ht="63.75" x14ac:dyDescent="0.2">
      <c r="A5669" s="187" t="s">
        <v>6632</v>
      </c>
      <c r="B5669" s="187" t="s">
        <v>6633</v>
      </c>
      <c r="C5669" s="186" t="s">
        <v>6448</v>
      </c>
      <c r="D5669" s="189">
        <v>0.97</v>
      </c>
      <c r="E5669" s="189">
        <v>0</v>
      </c>
      <c r="F5669" s="189">
        <v>0.97</v>
      </c>
      <c r="G5669" s="188" t="s">
        <v>6634</v>
      </c>
      <c r="H5669" s="188"/>
      <c r="I5669" s="187" t="s">
        <v>6635</v>
      </c>
      <c r="J5669" s="191"/>
      <c r="K5669" s="191"/>
      <c r="L5669" s="191"/>
      <c r="M5669" s="191"/>
    </row>
    <row r="5670" spans="1:13" ht="25.5" x14ac:dyDescent="0.2">
      <c r="A5670" s="194" t="s">
        <v>6636</v>
      </c>
      <c r="B5670" s="194" t="s">
        <v>6637</v>
      </c>
      <c r="C5670" s="194"/>
      <c r="D5670" s="193"/>
      <c r="E5670" s="193"/>
      <c r="F5670" s="189"/>
      <c r="G5670" s="192"/>
      <c r="H5670" s="188"/>
      <c r="I5670" s="194" t="s">
        <v>6638</v>
      </c>
      <c r="J5670" s="191"/>
      <c r="K5670" s="191"/>
      <c r="L5670" s="191"/>
      <c r="M5670" s="191"/>
    </row>
    <row r="5671" spans="1:13" ht="25.5" x14ac:dyDescent="0.2">
      <c r="A5671" s="192"/>
      <c r="B5671" s="194" t="s">
        <v>6639</v>
      </c>
      <c r="C5671" s="194"/>
      <c r="D5671" s="193" t="s">
        <v>6367</v>
      </c>
      <c r="E5671" s="193"/>
      <c r="F5671" s="189" t="s">
        <v>6367</v>
      </c>
      <c r="G5671" s="192"/>
      <c r="H5671" s="188"/>
      <c r="I5671" s="192"/>
      <c r="J5671" s="191"/>
      <c r="K5671" s="191"/>
      <c r="L5671" s="191"/>
      <c r="M5671" s="191"/>
    </row>
    <row r="5672" spans="1:13" ht="63.75" x14ac:dyDescent="0.2">
      <c r="A5672" s="187" t="s">
        <v>6640</v>
      </c>
      <c r="B5672" s="187" t="s">
        <v>6641</v>
      </c>
      <c r="C5672" s="186" t="s">
        <v>212</v>
      </c>
      <c r="D5672" s="189">
        <v>5472.52</v>
      </c>
      <c r="E5672" s="189">
        <v>0</v>
      </c>
      <c r="F5672" s="189">
        <v>5472.52</v>
      </c>
      <c r="G5672" s="188" t="s">
        <v>6642</v>
      </c>
      <c r="H5672" s="188"/>
      <c r="I5672" s="187" t="s">
        <v>6643</v>
      </c>
      <c r="J5672" s="191"/>
      <c r="K5672" s="191"/>
      <c r="L5672" s="191"/>
      <c r="M5672" s="191"/>
    </row>
    <row r="5673" spans="1:13" ht="63.75" x14ac:dyDescent="0.2">
      <c r="A5673" s="187" t="s">
        <v>6644</v>
      </c>
      <c r="B5673" s="187" t="s">
        <v>6645</v>
      </c>
      <c r="C5673" s="186" t="s">
        <v>212</v>
      </c>
      <c r="D5673" s="189">
        <v>2388.0500000000002</v>
      </c>
      <c r="E5673" s="189">
        <v>0</v>
      </c>
      <c r="F5673" s="189">
        <v>2388.0500000000002</v>
      </c>
      <c r="G5673" s="188" t="s">
        <v>6646</v>
      </c>
      <c r="H5673" s="188"/>
      <c r="I5673" s="187" t="s">
        <v>6647</v>
      </c>
      <c r="J5673" s="191"/>
      <c r="K5673" s="191"/>
      <c r="L5673" s="191"/>
      <c r="M5673" s="191"/>
    </row>
    <row r="5674" spans="1:13" ht="63.75" x14ac:dyDescent="0.2">
      <c r="A5674" s="187" t="s">
        <v>6648</v>
      </c>
      <c r="B5674" s="187" t="s">
        <v>6649</v>
      </c>
      <c r="C5674" s="186" t="s">
        <v>212</v>
      </c>
      <c r="D5674" s="189">
        <v>2611.94</v>
      </c>
      <c r="E5674" s="189">
        <v>0</v>
      </c>
      <c r="F5674" s="189">
        <v>2611.94</v>
      </c>
      <c r="G5674" s="188" t="s">
        <v>6650</v>
      </c>
      <c r="H5674" s="188"/>
      <c r="I5674" s="187" t="s">
        <v>6651</v>
      </c>
      <c r="J5674" s="191"/>
      <c r="K5674" s="191"/>
      <c r="L5674" s="191"/>
      <c r="M5674" s="191"/>
    </row>
    <row r="5675" spans="1:13" ht="63.75" x14ac:dyDescent="0.2">
      <c r="A5675" s="187" t="s">
        <v>6652</v>
      </c>
      <c r="B5675" s="187" t="s">
        <v>6653</v>
      </c>
      <c r="C5675" s="186" t="s">
        <v>212</v>
      </c>
      <c r="D5675" s="189">
        <v>2611.94</v>
      </c>
      <c r="E5675" s="189">
        <v>0</v>
      </c>
      <c r="F5675" s="189">
        <v>2611.94</v>
      </c>
      <c r="G5675" s="188" t="s">
        <v>6654</v>
      </c>
      <c r="H5675" s="188"/>
      <c r="I5675" s="187" t="s">
        <v>6655</v>
      </c>
      <c r="J5675" s="191"/>
      <c r="K5675" s="191"/>
      <c r="L5675" s="191"/>
      <c r="M5675" s="191"/>
    </row>
    <row r="5676" spans="1:13" ht="63.75" x14ac:dyDescent="0.2">
      <c r="A5676" s="187" t="s">
        <v>6656</v>
      </c>
      <c r="B5676" s="187" t="s">
        <v>6657</v>
      </c>
      <c r="C5676" s="186" t="s">
        <v>212</v>
      </c>
      <c r="D5676" s="189">
        <v>2388.0500000000002</v>
      </c>
      <c r="E5676" s="189">
        <v>0</v>
      </c>
      <c r="F5676" s="189">
        <v>2388.0500000000002</v>
      </c>
      <c r="G5676" s="188" t="s">
        <v>6658</v>
      </c>
      <c r="H5676" s="188"/>
      <c r="I5676" s="187" t="s">
        <v>6659</v>
      </c>
      <c r="J5676" s="191"/>
      <c r="K5676" s="191"/>
      <c r="L5676" s="191"/>
      <c r="M5676" s="191"/>
    </row>
    <row r="5677" spans="1:13" ht="63.75" x14ac:dyDescent="0.2">
      <c r="A5677" s="187" t="s">
        <v>6660</v>
      </c>
      <c r="B5677" s="187" t="s">
        <v>6661</v>
      </c>
      <c r="C5677" s="186" t="s">
        <v>212</v>
      </c>
      <c r="D5677" s="189">
        <v>4121.8</v>
      </c>
      <c r="E5677" s="189">
        <v>0</v>
      </c>
      <c r="F5677" s="189">
        <v>4121.8</v>
      </c>
      <c r="G5677" s="188" t="s">
        <v>6662</v>
      </c>
      <c r="H5677" s="188"/>
      <c r="I5677" s="187" t="s">
        <v>6663</v>
      </c>
      <c r="J5677" s="191"/>
      <c r="K5677" s="191"/>
      <c r="L5677" s="191"/>
      <c r="M5677" s="191"/>
    </row>
    <row r="5678" spans="1:13" ht="63.75" x14ac:dyDescent="0.2">
      <c r="A5678" s="187" t="s">
        <v>6664</v>
      </c>
      <c r="B5678" s="187" t="s">
        <v>6665</v>
      </c>
      <c r="C5678" s="186" t="s">
        <v>212</v>
      </c>
      <c r="D5678" s="189">
        <v>6823.17</v>
      </c>
      <c r="E5678" s="189">
        <v>0</v>
      </c>
      <c r="F5678" s="189">
        <v>6823.17</v>
      </c>
      <c r="G5678" s="188" t="s">
        <v>6666</v>
      </c>
      <c r="H5678" s="192"/>
      <c r="I5678" s="187" t="s">
        <v>6667</v>
      </c>
      <c r="J5678" s="191"/>
      <c r="K5678" s="191"/>
      <c r="L5678" s="191"/>
      <c r="M5678" s="191"/>
    </row>
    <row r="5679" spans="1:13" ht="63.75" x14ac:dyDescent="0.2">
      <c r="A5679" s="187" t="s">
        <v>6668</v>
      </c>
      <c r="B5679" s="187" t="s">
        <v>6669</v>
      </c>
      <c r="C5679" s="186" t="s">
        <v>212</v>
      </c>
      <c r="D5679" s="189">
        <v>7337.7</v>
      </c>
      <c r="E5679" s="189">
        <v>0</v>
      </c>
      <c r="F5679" s="189">
        <v>7337.7</v>
      </c>
      <c r="G5679" s="188" t="s">
        <v>6670</v>
      </c>
      <c r="H5679" s="188"/>
      <c r="I5679" s="187" t="s">
        <v>6671</v>
      </c>
      <c r="J5679" s="191"/>
      <c r="K5679" s="191"/>
      <c r="L5679" s="191"/>
      <c r="M5679" s="191"/>
    </row>
    <row r="5680" spans="1:13" ht="63.75" x14ac:dyDescent="0.2">
      <c r="A5680" s="187" t="s">
        <v>6672</v>
      </c>
      <c r="B5680" s="187" t="s">
        <v>6673</v>
      </c>
      <c r="C5680" s="186" t="s">
        <v>212</v>
      </c>
      <c r="D5680" s="189">
        <v>7850.61</v>
      </c>
      <c r="E5680" s="189">
        <v>0</v>
      </c>
      <c r="F5680" s="189">
        <v>7850.61</v>
      </c>
      <c r="G5680" s="188" t="s">
        <v>6674</v>
      </c>
      <c r="H5680" s="188"/>
      <c r="I5680" s="187" t="s">
        <v>6675</v>
      </c>
      <c r="J5680" s="191"/>
      <c r="K5680" s="191"/>
      <c r="L5680" s="191"/>
      <c r="M5680" s="191"/>
    </row>
    <row r="5681" spans="1:13" ht="63.75" x14ac:dyDescent="0.2">
      <c r="A5681" s="187" t="s">
        <v>6676</v>
      </c>
      <c r="B5681" s="187" t="s">
        <v>6677</v>
      </c>
      <c r="C5681" s="186" t="s">
        <v>212</v>
      </c>
      <c r="D5681" s="189">
        <v>7850.61</v>
      </c>
      <c r="E5681" s="189">
        <v>0</v>
      </c>
      <c r="F5681" s="189">
        <v>7850.61</v>
      </c>
      <c r="G5681" s="188" t="s">
        <v>6678</v>
      </c>
      <c r="H5681" s="188"/>
      <c r="I5681" s="187" t="s">
        <v>6679</v>
      </c>
      <c r="J5681" s="191"/>
      <c r="K5681" s="191"/>
      <c r="L5681" s="191"/>
      <c r="M5681" s="191"/>
    </row>
    <row r="5682" spans="1:13" x14ac:dyDescent="0.2">
      <c r="A5682" s="192"/>
      <c r="B5682" s="194" t="s">
        <v>6680</v>
      </c>
      <c r="C5682" s="194"/>
      <c r="D5682" s="193"/>
      <c r="E5682" s="193"/>
      <c r="F5682" s="189"/>
      <c r="G5682" s="192"/>
      <c r="H5682" s="188"/>
      <c r="I5682" s="192"/>
      <c r="J5682" s="191"/>
      <c r="K5682" s="191"/>
      <c r="L5682" s="191"/>
      <c r="M5682" s="191"/>
    </row>
    <row r="5683" spans="1:13" ht="25.5" x14ac:dyDescent="0.2">
      <c r="A5683" s="187" t="s">
        <v>6681</v>
      </c>
      <c r="B5683" s="187" t="s">
        <v>6682</v>
      </c>
      <c r="C5683" s="186" t="s">
        <v>6436</v>
      </c>
      <c r="D5683" s="189">
        <v>45.6</v>
      </c>
      <c r="E5683" s="189">
        <v>0</v>
      </c>
      <c r="F5683" s="189">
        <v>45.6</v>
      </c>
      <c r="G5683" s="188" t="s">
        <v>6683</v>
      </c>
      <c r="H5683" s="192"/>
      <c r="I5683" s="187" t="s">
        <v>6684</v>
      </c>
      <c r="J5683" s="191"/>
      <c r="K5683" s="191"/>
      <c r="L5683" s="191"/>
      <c r="M5683" s="191"/>
    </row>
    <row r="5684" spans="1:13" ht="25.5" x14ac:dyDescent="0.2">
      <c r="A5684" s="187" t="s">
        <v>6685</v>
      </c>
      <c r="B5684" s="187" t="s">
        <v>6686</v>
      </c>
      <c r="C5684" s="186" t="s">
        <v>6436</v>
      </c>
      <c r="D5684" s="189">
        <v>32.409999999999997</v>
      </c>
      <c r="E5684" s="189">
        <v>0</v>
      </c>
      <c r="F5684" s="189">
        <v>32.409999999999997</v>
      </c>
      <c r="G5684" s="188" t="s">
        <v>6687</v>
      </c>
      <c r="H5684" s="188"/>
      <c r="I5684" s="187" t="s">
        <v>6688</v>
      </c>
      <c r="J5684" s="191"/>
      <c r="K5684" s="191"/>
      <c r="L5684" s="191"/>
      <c r="M5684" s="191"/>
    </row>
    <row r="5685" spans="1:13" x14ac:dyDescent="0.2">
      <c r="A5685" s="187" t="s">
        <v>6689</v>
      </c>
      <c r="B5685" s="187" t="s">
        <v>90</v>
      </c>
      <c r="C5685" s="186" t="s">
        <v>212</v>
      </c>
      <c r="D5685" s="189">
        <v>100</v>
      </c>
      <c r="E5685" s="189">
        <v>0</v>
      </c>
      <c r="F5685" s="189">
        <v>100</v>
      </c>
      <c r="G5685" s="188" t="s">
        <v>6444</v>
      </c>
      <c r="H5685" s="188"/>
      <c r="I5685" s="187" t="s">
        <v>6690</v>
      </c>
      <c r="J5685" s="191"/>
      <c r="K5685" s="191"/>
      <c r="L5685" s="191"/>
      <c r="M5685" s="191"/>
    </row>
    <row r="5686" spans="1:13" ht="63.75" x14ac:dyDescent="0.2">
      <c r="A5686" s="187" t="s">
        <v>6691</v>
      </c>
      <c r="B5686" s="187" t="s">
        <v>6692</v>
      </c>
      <c r="C5686" s="186" t="s">
        <v>6448</v>
      </c>
      <c r="D5686" s="189">
        <v>0.97</v>
      </c>
      <c r="E5686" s="189">
        <v>0</v>
      </c>
      <c r="F5686" s="189">
        <v>0.97</v>
      </c>
      <c r="G5686" s="188" t="s">
        <v>6449</v>
      </c>
      <c r="H5686" s="188"/>
      <c r="I5686" s="187" t="s">
        <v>6693</v>
      </c>
      <c r="J5686" s="191"/>
      <c r="K5686" s="191"/>
      <c r="L5686" s="191"/>
      <c r="M5686" s="191"/>
    </row>
    <row r="5687" spans="1:13" ht="38.25" x14ac:dyDescent="0.2">
      <c r="A5687" s="194" t="s">
        <v>6694</v>
      </c>
      <c r="B5687" s="194" t="s">
        <v>6695</v>
      </c>
      <c r="C5687" s="194"/>
      <c r="D5687" s="193"/>
      <c r="E5687" s="193"/>
      <c r="F5687" s="189"/>
      <c r="G5687" s="192"/>
      <c r="H5687" s="188"/>
      <c r="I5687" s="194" t="s">
        <v>6696</v>
      </c>
      <c r="J5687" s="191"/>
      <c r="K5687" s="191"/>
      <c r="L5687" s="191"/>
      <c r="M5687" s="191"/>
    </row>
    <row r="5688" spans="1:13" ht="63.75" x14ac:dyDescent="0.2">
      <c r="A5688" s="187" t="s">
        <v>6697</v>
      </c>
      <c r="B5688" s="187" t="s">
        <v>6698</v>
      </c>
      <c r="C5688" s="186" t="s">
        <v>212</v>
      </c>
      <c r="D5688" s="189">
        <v>945.3</v>
      </c>
      <c r="E5688" s="189">
        <v>0</v>
      </c>
      <c r="F5688" s="189">
        <v>945.3</v>
      </c>
      <c r="G5688" s="188" t="s">
        <v>6699</v>
      </c>
      <c r="H5688" s="192"/>
      <c r="I5688" s="187" t="s">
        <v>6700</v>
      </c>
      <c r="J5688" s="191"/>
      <c r="K5688" s="191"/>
      <c r="L5688" s="191"/>
      <c r="M5688" s="191"/>
    </row>
    <row r="5689" spans="1:13" ht="76.5" x14ac:dyDescent="0.2">
      <c r="A5689" s="187" t="s">
        <v>6701</v>
      </c>
      <c r="B5689" s="187" t="s">
        <v>6702</v>
      </c>
      <c r="C5689" s="186" t="s">
        <v>212</v>
      </c>
      <c r="D5689" s="189">
        <v>3091.61</v>
      </c>
      <c r="E5689" s="189">
        <v>0</v>
      </c>
      <c r="F5689" s="189">
        <v>3091.61</v>
      </c>
      <c r="G5689" s="188" t="s">
        <v>6703</v>
      </c>
      <c r="H5689" s="188"/>
      <c r="I5689" s="187" t="s">
        <v>6704</v>
      </c>
      <c r="J5689" s="369"/>
      <c r="K5689" s="369"/>
      <c r="L5689" s="369"/>
      <c r="M5689" s="369"/>
    </row>
    <row r="5690" spans="1:13" ht="51" x14ac:dyDescent="0.2">
      <c r="A5690" s="187" t="s">
        <v>6705</v>
      </c>
      <c r="B5690" s="187" t="s">
        <v>6706</v>
      </c>
      <c r="C5690" s="186" t="s">
        <v>212</v>
      </c>
      <c r="D5690" s="189">
        <v>2333.71</v>
      </c>
      <c r="E5690" s="189">
        <v>0</v>
      </c>
      <c r="F5690" s="189">
        <v>2333.71</v>
      </c>
      <c r="G5690" s="188" t="s">
        <v>6707</v>
      </c>
      <c r="H5690" s="188"/>
      <c r="I5690" s="187" t="s">
        <v>6708</v>
      </c>
      <c r="J5690" s="369"/>
      <c r="K5690" s="369"/>
      <c r="L5690" s="369"/>
      <c r="M5690" s="369"/>
    </row>
    <row r="5691" spans="1:13" ht="63.75" x14ac:dyDescent="0.2">
      <c r="A5691" s="187" t="s">
        <v>6709</v>
      </c>
      <c r="B5691" s="187" t="s">
        <v>6710</v>
      </c>
      <c r="C5691" s="186" t="s">
        <v>212</v>
      </c>
      <c r="D5691" s="189">
        <v>3394.88</v>
      </c>
      <c r="E5691" s="189">
        <v>0</v>
      </c>
      <c r="F5691" s="189">
        <v>3394.88</v>
      </c>
      <c r="G5691" s="188" t="s">
        <v>6711</v>
      </c>
      <c r="H5691" s="188"/>
      <c r="I5691" s="187" t="s">
        <v>6712</v>
      </c>
      <c r="J5691" s="369"/>
      <c r="K5691" s="369"/>
      <c r="L5691" s="369"/>
      <c r="M5691" s="369"/>
    </row>
    <row r="5692" spans="1:13" ht="63.75" x14ac:dyDescent="0.2">
      <c r="A5692" s="187" t="s">
        <v>6713</v>
      </c>
      <c r="B5692" s="187" t="s">
        <v>6714</v>
      </c>
      <c r="C5692" s="186" t="s">
        <v>212</v>
      </c>
      <c r="D5692" s="189">
        <v>1199.02</v>
      </c>
      <c r="E5692" s="189">
        <v>0</v>
      </c>
      <c r="F5692" s="189">
        <v>1199.02</v>
      </c>
      <c r="G5692" s="188" t="s">
        <v>6715</v>
      </c>
      <c r="H5692" s="188"/>
      <c r="I5692" s="187" t="s">
        <v>6716</v>
      </c>
      <c r="J5692" s="369"/>
      <c r="K5692" s="369"/>
      <c r="L5692" s="369"/>
      <c r="M5692" s="369"/>
    </row>
    <row r="5693" spans="1:13" ht="51" x14ac:dyDescent="0.2">
      <c r="A5693" s="187" t="s">
        <v>6717</v>
      </c>
      <c r="B5693" s="187" t="s">
        <v>6718</v>
      </c>
      <c r="C5693" s="186" t="s">
        <v>212</v>
      </c>
      <c r="D5693" s="189">
        <v>416</v>
      </c>
      <c r="E5693" s="189">
        <v>0</v>
      </c>
      <c r="F5693" s="189">
        <v>416</v>
      </c>
      <c r="G5693" s="188" t="s">
        <v>6719</v>
      </c>
      <c r="H5693" s="188"/>
      <c r="I5693" s="187" t="s">
        <v>6720</v>
      </c>
      <c r="J5693" s="369"/>
      <c r="K5693" s="369"/>
      <c r="L5693" s="369"/>
      <c r="M5693" s="369"/>
    </row>
    <row r="5694" spans="1:13" ht="51" x14ac:dyDescent="0.2">
      <c r="A5694" s="187" t="s">
        <v>6721</v>
      </c>
      <c r="B5694" s="187" t="s">
        <v>6722</v>
      </c>
      <c r="C5694" s="186" t="s">
        <v>212</v>
      </c>
      <c r="D5694" s="189">
        <v>208</v>
      </c>
      <c r="E5694" s="189">
        <v>0</v>
      </c>
      <c r="F5694" s="189">
        <v>208</v>
      </c>
      <c r="G5694" s="188" t="s">
        <v>6723</v>
      </c>
      <c r="H5694" s="192"/>
      <c r="I5694" s="187" t="s">
        <v>6724</v>
      </c>
      <c r="J5694" s="369"/>
      <c r="K5694" s="369"/>
      <c r="L5694" s="369"/>
      <c r="M5694" s="369"/>
    </row>
    <row r="5695" spans="1:13" ht="25.5" x14ac:dyDescent="0.2">
      <c r="A5695" s="192"/>
      <c r="B5695" s="194" t="s">
        <v>6432</v>
      </c>
      <c r="C5695" s="194"/>
      <c r="D5695" s="193"/>
      <c r="E5695" s="193"/>
      <c r="F5695" s="192"/>
      <c r="G5695" s="368" t="s">
        <v>6619</v>
      </c>
      <c r="H5695" s="188"/>
      <c r="I5695" s="192"/>
      <c r="J5695" s="369"/>
      <c r="K5695" s="369"/>
      <c r="L5695" s="369"/>
      <c r="M5695" s="369"/>
    </row>
    <row r="5696" spans="1:13" x14ac:dyDescent="0.2">
      <c r="A5696" s="187" t="s">
        <v>6725</v>
      </c>
      <c r="B5696" s="187" t="s">
        <v>6726</v>
      </c>
      <c r="C5696" s="186" t="s">
        <v>6436</v>
      </c>
      <c r="D5696" s="189">
        <v>52</v>
      </c>
      <c r="E5696" s="189">
        <v>0</v>
      </c>
      <c r="F5696" s="189">
        <v>52</v>
      </c>
      <c r="G5696" s="188" t="s">
        <v>6626</v>
      </c>
      <c r="H5696" s="188"/>
      <c r="I5696" s="187" t="s">
        <v>6727</v>
      </c>
      <c r="J5696" s="369"/>
      <c r="K5696" s="369"/>
      <c r="L5696" s="369"/>
      <c r="M5696" s="369"/>
    </row>
    <row r="5697" spans="1:13" x14ac:dyDescent="0.2">
      <c r="A5697" s="187" t="s">
        <v>6728</v>
      </c>
      <c r="B5697" s="187" t="s">
        <v>6440</v>
      </c>
      <c r="C5697" s="186" t="s">
        <v>6436</v>
      </c>
      <c r="D5697" s="189">
        <v>32.409999999999997</v>
      </c>
      <c r="E5697" s="189">
        <v>0</v>
      </c>
      <c r="F5697" s="189">
        <v>32.409999999999997</v>
      </c>
      <c r="G5697" s="188" t="s">
        <v>6441</v>
      </c>
      <c r="H5697" s="188"/>
      <c r="I5697" s="187" t="s">
        <v>6729</v>
      </c>
      <c r="J5697" s="369"/>
      <c r="K5697" s="369"/>
      <c r="L5697" s="369"/>
      <c r="M5697" s="369"/>
    </row>
    <row r="5698" spans="1:13" x14ac:dyDescent="0.2">
      <c r="A5698" s="187" t="s">
        <v>6730</v>
      </c>
      <c r="B5698" s="187" t="s">
        <v>6629</v>
      </c>
      <c r="C5698" s="186" t="s">
        <v>212</v>
      </c>
      <c r="D5698" s="189">
        <v>100</v>
      </c>
      <c r="E5698" s="189">
        <v>0</v>
      </c>
      <c r="F5698" s="189">
        <v>100</v>
      </c>
      <c r="G5698" s="188" t="s">
        <v>6630</v>
      </c>
      <c r="H5698" s="188"/>
      <c r="I5698" s="187" t="s">
        <v>6731</v>
      </c>
      <c r="J5698" s="369"/>
      <c r="K5698" s="369"/>
      <c r="L5698" s="369"/>
      <c r="M5698" s="369"/>
    </row>
    <row r="5699" spans="1:13" ht="89.25" x14ac:dyDescent="0.2">
      <c r="A5699" s="187" t="s">
        <v>6732</v>
      </c>
      <c r="B5699" s="187" t="s">
        <v>6633</v>
      </c>
      <c r="C5699" s="186" t="s">
        <v>6448</v>
      </c>
      <c r="D5699" s="189">
        <v>0.97</v>
      </c>
      <c r="E5699" s="189">
        <v>0</v>
      </c>
      <c r="F5699" s="189">
        <v>0.97</v>
      </c>
      <c r="G5699" s="188" t="s">
        <v>6733</v>
      </c>
      <c r="H5699" s="188"/>
      <c r="I5699" s="187" t="s">
        <v>6734</v>
      </c>
      <c r="J5699" s="369"/>
      <c r="K5699" s="369"/>
      <c r="L5699" s="369"/>
      <c r="M5699" s="369"/>
    </row>
    <row r="5700" spans="1:13" ht="25.5" x14ac:dyDescent="0.2">
      <c r="A5700" s="194" t="s">
        <v>6735</v>
      </c>
      <c r="B5700" s="194" t="s">
        <v>6736</v>
      </c>
      <c r="C5700" s="194"/>
      <c r="D5700" s="193"/>
      <c r="E5700" s="193"/>
      <c r="F5700" s="189"/>
      <c r="G5700" s="192"/>
      <c r="H5700" s="188"/>
      <c r="I5700" s="194" t="s">
        <v>6737</v>
      </c>
      <c r="J5700" s="369"/>
      <c r="K5700" s="369"/>
      <c r="L5700" s="369"/>
      <c r="M5700" s="369"/>
    </row>
    <row r="5701" spans="1:13" ht="51" x14ac:dyDescent="0.2">
      <c r="A5701" s="187" t="s">
        <v>6738</v>
      </c>
      <c r="B5701" s="187" t="s">
        <v>6739</v>
      </c>
      <c r="C5701" s="186" t="s">
        <v>212</v>
      </c>
      <c r="D5701" s="189">
        <v>1626.26</v>
      </c>
      <c r="E5701" s="189">
        <v>0</v>
      </c>
      <c r="F5701" s="189">
        <v>1626.26</v>
      </c>
      <c r="G5701" s="188" t="s">
        <v>6740</v>
      </c>
      <c r="H5701" s="188"/>
      <c r="I5701" s="187" t="s">
        <v>6741</v>
      </c>
      <c r="J5701" s="369"/>
      <c r="K5701" s="369"/>
      <c r="L5701" s="369"/>
      <c r="M5701" s="369"/>
    </row>
    <row r="5702" spans="1:13" ht="89.25" x14ac:dyDescent="0.2">
      <c r="A5702" s="187" t="s">
        <v>6742</v>
      </c>
      <c r="B5702" s="187" t="s">
        <v>6743</v>
      </c>
      <c r="C5702" s="186" t="s">
        <v>212</v>
      </c>
      <c r="D5702" s="189">
        <v>945.3</v>
      </c>
      <c r="E5702" s="189">
        <v>0</v>
      </c>
      <c r="F5702" s="189">
        <v>945.3</v>
      </c>
      <c r="G5702" s="188" t="s">
        <v>6744</v>
      </c>
      <c r="H5702" s="188"/>
      <c r="I5702" s="187" t="s">
        <v>6745</v>
      </c>
      <c r="J5702" s="369"/>
      <c r="K5702" s="369"/>
      <c r="L5702" s="369"/>
      <c r="M5702" s="369"/>
    </row>
    <row r="5703" spans="1:13" ht="63.75" x14ac:dyDescent="0.2">
      <c r="A5703" s="187" t="s">
        <v>6746</v>
      </c>
      <c r="B5703" s="187" t="s">
        <v>6747</v>
      </c>
      <c r="C5703" s="186" t="s">
        <v>212</v>
      </c>
      <c r="D5703" s="189">
        <v>480</v>
      </c>
      <c r="E5703" s="189">
        <v>0</v>
      </c>
      <c r="F5703" s="189">
        <v>480</v>
      </c>
      <c r="G5703" s="188" t="s">
        <v>6748</v>
      </c>
      <c r="H5703" s="188"/>
      <c r="I5703" s="187" t="s">
        <v>6749</v>
      </c>
      <c r="J5703" s="369"/>
      <c r="K5703" s="369"/>
      <c r="L5703" s="369"/>
      <c r="M5703" s="369"/>
    </row>
    <row r="5704" spans="1:13" ht="51" x14ac:dyDescent="0.2">
      <c r="A5704" s="187" t="s">
        <v>6750</v>
      </c>
      <c r="B5704" s="187" t="s">
        <v>6751</v>
      </c>
      <c r="C5704" s="186" t="s">
        <v>212</v>
      </c>
      <c r="D5704" s="189">
        <v>1050</v>
      </c>
      <c r="E5704" s="189">
        <v>0</v>
      </c>
      <c r="F5704" s="189">
        <v>1050</v>
      </c>
      <c r="G5704" s="188" t="s">
        <v>6752</v>
      </c>
      <c r="H5704" s="188"/>
      <c r="I5704" s="187" t="s">
        <v>6753</v>
      </c>
      <c r="J5704" s="369"/>
      <c r="K5704" s="369"/>
      <c r="L5704" s="369"/>
      <c r="M5704" s="369"/>
    </row>
    <row r="5705" spans="1:13" ht="38.25" x14ac:dyDescent="0.2">
      <c r="A5705" s="187" t="s">
        <v>6754</v>
      </c>
      <c r="B5705" s="187" t="s">
        <v>6755</v>
      </c>
      <c r="C5705" s="186" t="s">
        <v>212</v>
      </c>
      <c r="D5705" s="189">
        <v>860</v>
      </c>
      <c r="E5705" s="189">
        <v>0</v>
      </c>
      <c r="F5705" s="189">
        <v>860</v>
      </c>
      <c r="G5705" s="188" t="s">
        <v>6756</v>
      </c>
      <c r="H5705" s="188"/>
      <c r="I5705" s="187" t="s">
        <v>6757</v>
      </c>
      <c r="J5705" s="369"/>
      <c r="K5705" s="369"/>
      <c r="L5705" s="369"/>
      <c r="M5705" s="369"/>
    </row>
    <row r="5706" spans="1:13" ht="51" x14ac:dyDescent="0.2">
      <c r="A5706" s="187" t="s">
        <v>6758</v>
      </c>
      <c r="B5706" s="187" t="s">
        <v>6759</v>
      </c>
      <c r="C5706" s="186" t="s">
        <v>212</v>
      </c>
      <c r="D5706" s="189">
        <v>300</v>
      </c>
      <c r="E5706" s="189">
        <v>0</v>
      </c>
      <c r="F5706" s="189">
        <v>300</v>
      </c>
      <c r="G5706" s="188" t="s">
        <v>6760</v>
      </c>
      <c r="H5706" s="188"/>
      <c r="I5706" s="187" t="s">
        <v>6761</v>
      </c>
      <c r="J5706" s="369"/>
      <c r="K5706" s="369"/>
      <c r="L5706" s="369"/>
      <c r="M5706" s="369"/>
    </row>
    <row r="5707" spans="1:13" ht="51" x14ac:dyDescent="0.2">
      <c r="A5707" s="187" t="s">
        <v>6762</v>
      </c>
      <c r="B5707" s="187" t="s">
        <v>6763</v>
      </c>
      <c r="C5707" s="186" t="s">
        <v>212</v>
      </c>
      <c r="D5707" s="189">
        <v>400</v>
      </c>
      <c r="E5707" s="189">
        <v>0</v>
      </c>
      <c r="F5707" s="189">
        <v>400</v>
      </c>
      <c r="G5707" s="188" t="s">
        <v>6764</v>
      </c>
      <c r="H5707" s="188"/>
      <c r="I5707" s="187" t="s">
        <v>6765</v>
      </c>
      <c r="J5707" s="369"/>
      <c r="K5707" s="369"/>
      <c r="L5707" s="369"/>
      <c r="M5707" s="369"/>
    </row>
    <row r="5708" spans="1:13" ht="51" x14ac:dyDescent="0.2">
      <c r="A5708" s="187" t="s">
        <v>6766</v>
      </c>
      <c r="B5708" s="187" t="s">
        <v>6767</v>
      </c>
      <c r="C5708" s="186" t="s">
        <v>212</v>
      </c>
      <c r="D5708" s="189">
        <v>500</v>
      </c>
      <c r="E5708" s="189">
        <v>0</v>
      </c>
      <c r="F5708" s="189">
        <v>500</v>
      </c>
      <c r="G5708" s="188" t="s">
        <v>6768</v>
      </c>
      <c r="H5708" s="188"/>
      <c r="I5708" s="187" t="s">
        <v>6769</v>
      </c>
      <c r="J5708" s="369"/>
      <c r="K5708" s="369"/>
      <c r="L5708" s="369"/>
      <c r="M5708" s="369"/>
    </row>
    <row r="5709" spans="1:13" ht="51" x14ac:dyDescent="0.2">
      <c r="A5709" s="187" t="s">
        <v>6770</v>
      </c>
      <c r="B5709" s="187" t="s">
        <v>6771</v>
      </c>
      <c r="C5709" s="186" t="s">
        <v>212</v>
      </c>
      <c r="D5709" s="189">
        <v>500</v>
      </c>
      <c r="E5709" s="189">
        <v>0</v>
      </c>
      <c r="F5709" s="189">
        <v>500</v>
      </c>
      <c r="G5709" s="188" t="s">
        <v>6772</v>
      </c>
      <c r="H5709" s="188"/>
      <c r="I5709" s="187" t="s">
        <v>6773</v>
      </c>
      <c r="J5709" s="369"/>
      <c r="K5709" s="369"/>
      <c r="L5709" s="369"/>
      <c r="M5709" s="369"/>
    </row>
    <row r="5710" spans="1:13" ht="51" x14ac:dyDescent="0.2">
      <c r="A5710" s="187" t="s">
        <v>6774</v>
      </c>
      <c r="B5710" s="187" t="s">
        <v>6775</v>
      </c>
      <c r="C5710" s="186" t="s">
        <v>212</v>
      </c>
      <c r="D5710" s="189">
        <v>1030</v>
      </c>
      <c r="E5710" s="189">
        <v>0</v>
      </c>
      <c r="F5710" s="189">
        <v>1030</v>
      </c>
      <c r="G5710" s="188" t="s">
        <v>6776</v>
      </c>
      <c r="H5710" s="188"/>
      <c r="I5710" s="187" t="s">
        <v>6777</v>
      </c>
      <c r="J5710" s="369"/>
      <c r="K5710" s="369"/>
      <c r="L5710" s="369"/>
      <c r="M5710" s="369"/>
    </row>
    <row r="5711" spans="1:13" ht="51" x14ac:dyDescent="0.2">
      <c r="A5711" s="187" t="s">
        <v>6778</v>
      </c>
      <c r="B5711" s="187" t="s">
        <v>6779</v>
      </c>
      <c r="C5711" s="186" t="s">
        <v>212</v>
      </c>
      <c r="D5711" s="189">
        <v>2140</v>
      </c>
      <c r="E5711" s="189">
        <v>0</v>
      </c>
      <c r="F5711" s="189">
        <v>2140</v>
      </c>
      <c r="G5711" s="188" t="s">
        <v>6780</v>
      </c>
      <c r="H5711" s="188"/>
      <c r="I5711" s="187" t="s">
        <v>6781</v>
      </c>
      <c r="J5711" s="369"/>
      <c r="K5711" s="369"/>
      <c r="L5711" s="369"/>
      <c r="M5711" s="369"/>
    </row>
    <row r="5712" spans="1:13" ht="63.75" x14ac:dyDescent="0.2">
      <c r="A5712" s="187" t="s">
        <v>6782</v>
      </c>
      <c r="B5712" s="187" t="s">
        <v>6783</v>
      </c>
      <c r="C5712" s="186" t="s">
        <v>212</v>
      </c>
      <c r="D5712" s="189">
        <v>3990</v>
      </c>
      <c r="E5712" s="189">
        <v>0</v>
      </c>
      <c r="F5712" s="189">
        <v>3990</v>
      </c>
      <c r="G5712" s="188" t="s">
        <v>6784</v>
      </c>
      <c r="H5712" s="188"/>
      <c r="I5712" s="187" t="s">
        <v>6785</v>
      </c>
      <c r="J5712" s="369"/>
      <c r="K5712" s="369"/>
      <c r="L5712" s="369"/>
      <c r="M5712" s="369"/>
    </row>
    <row r="5713" spans="1:13" ht="25.5" x14ac:dyDescent="0.2">
      <c r="A5713" s="192"/>
      <c r="B5713" s="194" t="s">
        <v>6432</v>
      </c>
      <c r="C5713" s="194"/>
      <c r="D5713" s="193"/>
      <c r="E5713" s="193"/>
      <c r="F5713" s="192"/>
      <c r="G5713" s="368" t="s">
        <v>6619</v>
      </c>
      <c r="H5713" s="188"/>
      <c r="I5713" s="192"/>
      <c r="J5713" s="369"/>
      <c r="K5713" s="369"/>
      <c r="L5713" s="369"/>
      <c r="M5713" s="369"/>
    </row>
    <row r="5714" spans="1:13" x14ac:dyDescent="0.2">
      <c r="A5714" s="187" t="s">
        <v>6786</v>
      </c>
      <c r="B5714" s="187" t="s">
        <v>6726</v>
      </c>
      <c r="C5714" s="186" t="s">
        <v>6436</v>
      </c>
      <c r="D5714" s="189">
        <v>52</v>
      </c>
      <c r="E5714" s="189">
        <v>0</v>
      </c>
      <c r="F5714" s="189">
        <v>52</v>
      </c>
      <c r="G5714" s="188" t="s">
        <v>6626</v>
      </c>
      <c r="H5714" s="188"/>
      <c r="I5714" s="187" t="s">
        <v>6787</v>
      </c>
      <c r="J5714" s="369"/>
      <c r="K5714" s="369"/>
      <c r="L5714" s="369"/>
      <c r="M5714" s="369"/>
    </row>
    <row r="5715" spans="1:13" x14ac:dyDescent="0.2">
      <c r="A5715" s="187" t="s">
        <v>6788</v>
      </c>
      <c r="B5715" s="187" t="s">
        <v>6440</v>
      </c>
      <c r="C5715" s="186" t="s">
        <v>6436</v>
      </c>
      <c r="D5715" s="189">
        <v>32.409999999999997</v>
      </c>
      <c r="E5715" s="189">
        <v>0</v>
      </c>
      <c r="F5715" s="189">
        <v>32.409999999999997</v>
      </c>
      <c r="G5715" s="188" t="s">
        <v>6441</v>
      </c>
      <c r="H5715" s="188"/>
      <c r="I5715" s="187" t="s">
        <v>6789</v>
      </c>
      <c r="J5715" s="369"/>
      <c r="K5715" s="369"/>
      <c r="L5715" s="369"/>
      <c r="M5715" s="369"/>
    </row>
    <row r="5716" spans="1:13" x14ac:dyDescent="0.2">
      <c r="A5716" s="187" t="s">
        <v>6790</v>
      </c>
      <c r="B5716" s="187" t="s">
        <v>6629</v>
      </c>
      <c r="C5716" s="186" t="s">
        <v>212</v>
      </c>
      <c r="D5716" s="189">
        <v>100</v>
      </c>
      <c r="E5716" s="189">
        <v>0</v>
      </c>
      <c r="F5716" s="189">
        <v>100</v>
      </c>
      <c r="G5716" s="188" t="s">
        <v>6630</v>
      </c>
      <c r="H5716" s="188"/>
      <c r="I5716" s="187" t="s">
        <v>6791</v>
      </c>
      <c r="J5716" s="369"/>
      <c r="K5716" s="369"/>
      <c r="L5716" s="369"/>
      <c r="M5716" s="369"/>
    </row>
    <row r="5717" spans="1:13" ht="89.25" x14ac:dyDescent="0.2">
      <c r="A5717" s="187" t="s">
        <v>6792</v>
      </c>
      <c r="B5717" s="187" t="s">
        <v>6633</v>
      </c>
      <c r="C5717" s="186" t="s">
        <v>6448</v>
      </c>
      <c r="D5717" s="189">
        <v>0.97</v>
      </c>
      <c r="E5717" s="189">
        <v>0</v>
      </c>
      <c r="F5717" s="189">
        <v>0.97</v>
      </c>
      <c r="G5717" s="188" t="s">
        <v>6733</v>
      </c>
      <c r="H5717" s="188"/>
      <c r="I5717" s="187" t="s">
        <v>6793</v>
      </c>
      <c r="J5717" s="369"/>
      <c r="K5717" s="369"/>
      <c r="L5717" s="369"/>
      <c r="M5717" s="369"/>
    </row>
    <row r="5718" spans="1:13" ht="38.25" x14ac:dyDescent="0.2">
      <c r="A5718" s="194" t="s">
        <v>6794</v>
      </c>
      <c r="B5718" s="194" t="s">
        <v>6795</v>
      </c>
      <c r="C5718" s="194"/>
      <c r="D5718" s="193"/>
      <c r="E5718" s="193"/>
      <c r="F5718" s="189"/>
      <c r="G5718" s="192"/>
      <c r="H5718" s="188"/>
      <c r="I5718" s="194" t="s">
        <v>6796</v>
      </c>
      <c r="J5718" s="369"/>
      <c r="K5718" s="369"/>
      <c r="L5718" s="369"/>
      <c r="M5718" s="369"/>
    </row>
    <row r="5719" spans="1:13" ht="51" x14ac:dyDescent="0.2">
      <c r="A5719" s="187" t="s">
        <v>6797</v>
      </c>
      <c r="B5719" s="187" t="s">
        <v>6798</v>
      </c>
      <c r="C5719" s="186" t="s">
        <v>212</v>
      </c>
      <c r="D5719" s="189">
        <v>2368</v>
      </c>
      <c r="E5719" s="189">
        <v>0</v>
      </c>
      <c r="F5719" s="189">
        <v>2368</v>
      </c>
      <c r="G5719" s="188" t="s">
        <v>6799</v>
      </c>
      <c r="H5719" s="188"/>
      <c r="I5719" s="187" t="s">
        <v>6800</v>
      </c>
      <c r="J5719" s="369"/>
      <c r="K5719" s="369"/>
      <c r="L5719" s="369"/>
      <c r="M5719" s="369"/>
    </row>
    <row r="5720" spans="1:13" ht="51" x14ac:dyDescent="0.2">
      <c r="A5720" s="187" t="s">
        <v>6801</v>
      </c>
      <c r="B5720" s="187" t="s">
        <v>6802</v>
      </c>
      <c r="C5720" s="186" t="s">
        <v>212</v>
      </c>
      <c r="D5720" s="189">
        <v>1062</v>
      </c>
      <c r="E5720" s="189">
        <v>0</v>
      </c>
      <c r="F5720" s="189">
        <v>1062</v>
      </c>
      <c r="G5720" s="188" t="s">
        <v>6803</v>
      </c>
      <c r="H5720" s="188"/>
      <c r="I5720" s="187" t="s">
        <v>6804</v>
      </c>
      <c r="J5720" s="369"/>
      <c r="K5720" s="369"/>
      <c r="L5720" s="369"/>
      <c r="M5720" s="369"/>
    </row>
    <row r="5721" spans="1:13" ht="51" x14ac:dyDescent="0.2">
      <c r="A5721" s="187" t="s">
        <v>6805</v>
      </c>
      <c r="B5721" s="187" t="s">
        <v>6806</v>
      </c>
      <c r="C5721" s="186" t="s">
        <v>212</v>
      </c>
      <c r="D5721" s="189">
        <v>720</v>
      </c>
      <c r="E5721" s="189">
        <v>0</v>
      </c>
      <c r="F5721" s="189">
        <v>720</v>
      </c>
      <c r="G5721" s="188" t="s">
        <v>6803</v>
      </c>
      <c r="H5721" s="188"/>
      <c r="I5721" s="187" t="s">
        <v>6807</v>
      </c>
      <c r="J5721" s="369"/>
      <c r="K5721" s="369"/>
      <c r="L5721" s="369"/>
      <c r="M5721" s="369"/>
    </row>
    <row r="5722" spans="1:13" ht="51" x14ac:dyDescent="0.2">
      <c r="A5722" s="187" t="s">
        <v>6808</v>
      </c>
      <c r="B5722" s="187" t="s">
        <v>6809</v>
      </c>
      <c r="C5722" s="186" t="s">
        <v>212</v>
      </c>
      <c r="D5722" s="189">
        <v>200</v>
      </c>
      <c r="E5722" s="189">
        <v>0</v>
      </c>
      <c r="F5722" s="189">
        <v>200</v>
      </c>
      <c r="G5722" s="188" t="s">
        <v>6803</v>
      </c>
      <c r="H5722" s="188"/>
      <c r="I5722" s="187" t="s">
        <v>6810</v>
      </c>
      <c r="J5722" s="369"/>
      <c r="K5722" s="369"/>
      <c r="L5722" s="369"/>
      <c r="M5722" s="369"/>
    </row>
    <row r="5723" spans="1:13" ht="51" x14ac:dyDescent="0.2">
      <c r="A5723" s="187" t="s">
        <v>6811</v>
      </c>
      <c r="B5723" s="187" t="s">
        <v>6812</v>
      </c>
      <c r="C5723" s="186" t="s">
        <v>212</v>
      </c>
      <c r="D5723" s="189">
        <v>2333.71</v>
      </c>
      <c r="E5723" s="189">
        <v>0</v>
      </c>
      <c r="F5723" s="189">
        <v>2333.71</v>
      </c>
      <c r="G5723" s="188" t="s">
        <v>6813</v>
      </c>
      <c r="H5723" s="188"/>
      <c r="I5723" s="187" t="s">
        <v>6814</v>
      </c>
      <c r="J5723" s="369"/>
      <c r="K5723" s="369"/>
      <c r="L5723" s="369"/>
      <c r="M5723" s="369"/>
    </row>
    <row r="5724" spans="1:13" ht="89.25" x14ac:dyDescent="0.2">
      <c r="A5724" s="187" t="s">
        <v>6815</v>
      </c>
      <c r="B5724" s="187" t="s">
        <v>6816</v>
      </c>
      <c r="C5724" s="186" t="s">
        <v>212</v>
      </c>
      <c r="D5724" s="189">
        <v>20258</v>
      </c>
      <c r="E5724" s="189">
        <v>0</v>
      </c>
      <c r="F5724" s="189">
        <v>20258</v>
      </c>
      <c r="G5724" s="188" t="s">
        <v>6817</v>
      </c>
      <c r="H5724" s="188"/>
      <c r="I5724" s="187" t="s">
        <v>6818</v>
      </c>
      <c r="J5724" s="369"/>
      <c r="K5724" s="369"/>
      <c r="L5724" s="369"/>
      <c r="M5724" s="369"/>
    </row>
    <row r="5725" spans="1:13" ht="76.5" x14ac:dyDescent="0.2">
      <c r="A5725" s="187" t="s">
        <v>6819</v>
      </c>
      <c r="B5725" s="187" t="s">
        <v>6820</v>
      </c>
      <c r="C5725" s="186" t="s">
        <v>212</v>
      </c>
      <c r="D5725" s="189">
        <v>2826.39</v>
      </c>
      <c r="E5725" s="189">
        <v>0</v>
      </c>
      <c r="F5725" s="189">
        <v>2826.39</v>
      </c>
      <c r="G5725" s="188" t="s">
        <v>6821</v>
      </c>
      <c r="H5725" s="188"/>
      <c r="I5725" s="187" t="s">
        <v>6822</v>
      </c>
      <c r="J5725" s="369"/>
      <c r="K5725" s="369"/>
      <c r="L5725" s="369"/>
      <c r="M5725" s="369"/>
    </row>
    <row r="5726" spans="1:13" ht="76.5" x14ac:dyDescent="0.2">
      <c r="A5726" s="187" t="s">
        <v>6823</v>
      </c>
      <c r="B5726" s="187" t="s">
        <v>6824</v>
      </c>
      <c r="C5726" s="186" t="s">
        <v>212</v>
      </c>
      <c r="D5726" s="189">
        <v>1862.47</v>
      </c>
      <c r="E5726" s="189">
        <v>0</v>
      </c>
      <c r="F5726" s="189">
        <v>1862.47</v>
      </c>
      <c r="G5726" s="188" t="s">
        <v>6825</v>
      </c>
      <c r="H5726" s="188"/>
      <c r="I5726" s="187" t="s">
        <v>6826</v>
      </c>
      <c r="J5726" s="369"/>
      <c r="K5726" s="369"/>
      <c r="L5726" s="369"/>
      <c r="M5726" s="369"/>
    </row>
    <row r="5727" spans="1:13" ht="63.75" x14ac:dyDescent="0.2">
      <c r="A5727" s="187" t="s">
        <v>6827</v>
      </c>
      <c r="B5727" s="187" t="s">
        <v>6828</v>
      </c>
      <c r="C5727" s="186" t="s">
        <v>212</v>
      </c>
      <c r="D5727" s="189">
        <v>2333.71</v>
      </c>
      <c r="E5727" s="189">
        <v>0</v>
      </c>
      <c r="F5727" s="189">
        <v>2333.71</v>
      </c>
      <c r="G5727" s="188" t="s">
        <v>6829</v>
      </c>
      <c r="H5727" s="188"/>
      <c r="I5727" s="187" t="s">
        <v>6830</v>
      </c>
      <c r="J5727" s="369"/>
      <c r="K5727" s="369"/>
      <c r="L5727" s="369"/>
      <c r="M5727" s="369"/>
    </row>
    <row r="5728" spans="1:13" ht="76.5" x14ac:dyDescent="0.2">
      <c r="A5728" s="187" t="s">
        <v>6831</v>
      </c>
      <c r="B5728" s="187" t="s">
        <v>6832</v>
      </c>
      <c r="C5728" s="186" t="s">
        <v>212</v>
      </c>
      <c r="D5728" s="189">
        <v>3394.88</v>
      </c>
      <c r="E5728" s="189">
        <v>0</v>
      </c>
      <c r="F5728" s="189">
        <v>3394.88</v>
      </c>
      <c r="G5728" s="188" t="s">
        <v>6833</v>
      </c>
      <c r="H5728" s="188"/>
      <c r="I5728" s="187" t="s">
        <v>6834</v>
      </c>
      <c r="J5728" s="369"/>
      <c r="K5728" s="369"/>
      <c r="L5728" s="369"/>
      <c r="M5728" s="369"/>
    </row>
    <row r="5729" spans="1:13" ht="76.5" x14ac:dyDescent="0.2">
      <c r="A5729" s="187" t="s">
        <v>6835</v>
      </c>
      <c r="B5729" s="187" t="s">
        <v>6836</v>
      </c>
      <c r="C5729" s="186" t="s">
        <v>212</v>
      </c>
      <c r="D5729" s="189">
        <v>1199.02</v>
      </c>
      <c r="E5729" s="189">
        <v>0</v>
      </c>
      <c r="F5729" s="189">
        <v>1199.02</v>
      </c>
      <c r="G5729" s="188" t="s">
        <v>6837</v>
      </c>
      <c r="H5729" s="188"/>
      <c r="I5729" s="187" t="s">
        <v>6838</v>
      </c>
      <c r="J5729" s="369"/>
      <c r="K5729" s="369"/>
      <c r="L5729" s="369"/>
      <c r="M5729" s="369"/>
    </row>
    <row r="5730" spans="1:13" ht="76.5" x14ac:dyDescent="0.2">
      <c r="A5730" s="187" t="s">
        <v>6839</v>
      </c>
      <c r="B5730" s="187" t="s">
        <v>6840</v>
      </c>
      <c r="C5730" s="186" t="s">
        <v>212</v>
      </c>
      <c r="D5730" s="189">
        <v>2900</v>
      </c>
      <c r="E5730" s="189">
        <v>0</v>
      </c>
      <c r="F5730" s="189">
        <v>2900</v>
      </c>
      <c r="G5730" s="188" t="s">
        <v>6841</v>
      </c>
      <c r="H5730" s="188"/>
      <c r="I5730" s="187" t="s">
        <v>6842</v>
      </c>
      <c r="J5730" s="369"/>
      <c r="K5730" s="369"/>
      <c r="L5730" s="369"/>
      <c r="M5730" s="369"/>
    </row>
    <row r="5731" spans="1:13" ht="76.5" x14ac:dyDescent="0.2">
      <c r="A5731" s="187" t="s">
        <v>6843</v>
      </c>
      <c r="B5731" s="187" t="s">
        <v>6844</v>
      </c>
      <c r="C5731" s="186" t="s">
        <v>212</v>
      </c>
      <c r="D5731" s="189">
        <v>13083</v>
      </c>
      <c r="E5731" s="189">
        <v>0</v>
      </c>
      <c r="F5731" s="189">
        <v>13083</v>
      </c>
      <c r="G5731" s="188" t="s">
        <v>6845</v>
      </c>
      <c r="H5731" s="188"/>
      <c r="I5731" s="187" t="s">
        <v>6846</v>
      </c>
      <c r="J5731" s="369"/>
      <c r="K5731" s="369"/>
      <c r="L5731" s="369"/>
      <c r="M5731" s="369"/>
    </row>
    <row r="5732" spans="1:13" ht="76.5" x14ac:dyDescent="0.2">
      <c r="A5732" s="187" t="s">
        <v>6847</v>
      </c>
      <c r="B5732" s="187" t="s">
        <v>6848</v>
      </c>
      <c r="C5732" s="186" t="s">
        <v>212</v>
      </c>
      <c r="D5732" s="189">
        <v>5600</v>
      </c>
      <c r="E5732" s="189">
        <v>0</v>
      </c>
      <c r="F5732" s="189">
        <v>5600</v>
      </c>
      <c r="G5732" s="188" t="s">
        <v>6849</v>
      </c>
      <c r="H5732" s="188"/>
      <c r="I5732" s="187" t="s">
        <v>6850</v>
      </c>
      <c r="J5732" s="369"/>
      <c r="K5732" s="369"/>
      <c r="L5732" s="369"/>
      <c r="M5732" s="369"/>
    </row>
    <row r="5733" spans="1:13" ht="76.5" x14ac:dyDescent="0.2">
      <c r="A5733" s="187" t="s">
        <v>6851</v>
      </c>
      <c r="B5733" s="187" t="s">
        <v>6852</v>
      </c>
      <c r="C5733" s="186" t="s">
        <v>212</v>
      </c>
      <c r="D5733" s="189">
        <v>9730</v>
      </c>
      <c r="E5733" s="189">
        <v>0</v>
      </c>
      <c r="F5733" s="189">
        <v>9730</v>
      </c>
      <c r="G5733" s="188" t="s">
        <v>6853</v>
      </c>
      <c r="H5733" s="188"/>
      <c r="I5733" s="187" t="s">
        <v>6854</v>
      </c>
      <c r="J5733" s="369"/>
      <c r="K5733" s="369"/>
      <c r="L5733" s="369"/>
      <c r="M5733" s="369"/>
    </row>
    <row r="5734" spans="1:13" ht="25.5" x14ac:dyDescent="0.2">
      <c r="A5734" s="192"/>
      <c r="B5734" s="194" t="s">
        <v>6432</v>
      </c>
      <c r="C5734" s="194"/>
      <c r="D5734" s="193"/>
      <c r="E5734" s="193"/>
      <c r="F5734" s="192"/>
      <c r="G5734" s="368" t="s">
        <v>6619</v>
      </c>
      <c r="H5734" s="188"/>
      <c r="I5734" s="192"/>
      <c r="J5734" s="369"/>
      <c r="K5734" s="369"/>
      <c r="L5734" s="369"/>
      <c r="M5734" s="369"/>
    </row>
    <row r="5735" spans="1:13" x14ac:dyDescent="0.2">
      <c r="A5735" s="187" t="s">
        <v>6855</v>
      </c>
      <c r="B5735" s="187" t="s">
        <v>6726</v>
      </c>
      <c r="C5735" s="186" t="s">
        <v>6436</v>
      </c>
      <c r="D5735" s="189">
        <v>52</v>
      </c>
      <c r="E5735" s="189">
        <v>0</v>
      </c>
      <c r="F5735" s="189">
        <v>52</v>
      </c>
      <c r="G5735" s="188" t="s">
        <v>6626</v>
      </c>
      <c r="H5735" s="188"/>
      <c r="I5735" s="187" t="s">
        <v>6856</v>
      </c>
      <c r="J5735" s="369"/>
      <c r="K5735" s="369"/>
      <c r="L5735" s="369"/>
      <c r="M5735" s="369"/>
    </row>
    <row r="5736" spans="1:13" x14ac:dyDescent="0.2">
      <c r="A5736" s="187" t="s">
        <v>6857</v>
      </c>
      <c r="B5736" s="187" t="s">
        <v>6440</v>
      </c>
      <c r="C5736" s="186" t="s">
        <v>6436</v>
      </c>
      <c r="D5736" s="189">
        <v>32.409999999999997</v>
      </c>
      <c r="E5736" s="189">
        <v>0</v>
      </c>
      <c r="F5736" s="189">
        <v>32.409999999999997</v>
      </c>
      <c r="G5736" s="188" t="s">
        <v>6441</v>
      </c>
      <c r="H5736" s="188"/>
      <c r="I5736" s="187" t="s">
        <v>6858</v>
      </c>
      <c r="J5736" s="369"/>
      <c r="K5736" s="369"/>
      <c r="L5736" s="369"/>
      <c r="M5736" s="369"/>
    </row>
    <row r="5737" spans="1:13" x14ac:dyDescent="0.2">
      <c r="A5737" s="187" t="s">
        <v>6859</v>
      </c>
      <c r="B5737" s="187" t="s">
        <v>6629</v>
      </c>
      <c r="C5737" s="186" t="s">
        <v>212</v>
      </c>
      <c r="D5737" s="189">
        <v>100</v>
      </c>
      <c r="E5737" s="189">
        <v>0</v>
      </c>
      <c r="F5737" s="189">
        <v>100</v>
      </c>
      <c r="G5737" s="188" t="s">
        <v>6630</v>
      </c>
      <c r="H5737" s="188"/>
      <c r="I5737" s="187" t="s">
        <v>6860</v>
      </c>
      <c r="J5737" s="369"/>
      <c r="K5737" s="369"/>
      <c r="L5737" s="369"/>
      <c r="M5737" s="369"/>
    </row>
    <row r="5738" spans="1:13" ht="89.25" x14ac:dyDescent="0.2">
      <c r="A5738" s="187" t="s">
        <v>6861</v>
      </c>
      <c r="B5738" s="187" t="s">
        <v>6633</v>
      </c>
      <c r="C5738" s="186" t="s">
        <v>6448</v>
      </c>
      <c r="D5738" s="189">
        <v>0.97</v>
      </c>
      <c r="E5738" s="189">
        <v>0</v>
      </c>
      <c r="F5738" s="189">
        <v>0.97</v>
      </c>
      <c r="G5738" s="188" t="s">
        <v>6733</v>
      </c>
      <c r="H5738" s="188"/>
      <c r="I5738" s="187" t="s">
        <v>6862</v>
      </c>
      <c r="J5738" s="369"/>
      <c r="K5738" s="369"/>
      <c r="L5738" s="369"/>
      <c r="M5738" s="369"/>
    </row>
    <row r="5739" spans="1:13" ht="38.25" x14ac:dyDescent="0.2">
      <c r="A5739" s="194" t="s">
        <v>6863</v>
      </c>
      <c r="B5739" s="194" t="s">
        <v>6864</v>
      </c>
      <c r="C5739" s="194"/>
      <c r="D5739" s="193"/>
      <c r="E5739" s="193"/>
      <c r="F5739" s="189"/>
      <c r="G5739" s="192"/>
      <c r="H5739" s="188"/>
      <c r="I5739" s="194" t="s">
        <v>6865</v>
      </c>
      <c r="J5739" s="369"/>
      <c r="K5739" s="369"/>
      <c r="L5739" s="369"/>
      <c r="M5739" s="369"/>
    </row>
    <row r="5740" spans="1:13" ht="38.25" x14ac:dyDescent="0.2">
      <c r="A5740" s="187" t="s">
        <v>6866</v>
      </c>
      <c r="B5740" s="187" t="s">
        <v>6867</v>
      </c>
      <c r="C5740" s="186" t="s">
        <v>212</v>
      </c>
      <c r="D5740" s="189">
        <v>1071</v>
      </c>
      <c r="E5740" s="189">
        <v>0</v>
      </c>
      <c r="F5740" s="189">
        <v>1071</v>
      </c>
      <c r="G5740" s="188" t="s">
        <v>6868</v>
      </c>
      <c r="H5740" s="188"/>
      <c r="I5740" s="187" t="s">
        <v>6869</v>
      </c>
      <c r="J5740" s="369"/>
      <c r="K5740" s="369"/>
      <c r="L5740" s="369"/>
      <c r="M5740" s="369"/>
    </row>
    <row r="5741" spans="1:13" ht="89.25" x14ac:dyDescent="0.2">
      <c r="A5741" s="187" t="s">
        <v>6870</v>
      </c>
      <c r="B5741" s="187" t="s">
        <v>6871</v>
      </c>
      <c r="C5741" s="186" t="s">
        <v>212</v>
      </c>
      <c r="D5741" s="189">
        <v>945.3</v>
      </c>
      <c r="E5741" s="189">
        <v>0</v>
      </c>
      <c r="F5741" s="189">
        <v>945.3</v>
      </c>
      <c r="G5741" s="188" t="s">
        <v>6872</v>
      </c>
      <c r="H5741" s="188"/>
      <c r="I5741" s="187" t="s">
        <v>6873</v>
      </c>
      <c r="J5741" s="369"/>
      <c r="K5741" s="369"/>
      <c r="L5741" s="369"/>
      <c r="M5741" s="369"/>
    </row>
    <row r="5742" spans="1:13" ht="38.25" x14ac:dyDescent="0.2">
      <c r="A5742" s="187" t="s">
        <v>6874</v>
      </c>
      <c r="B5742" s="187" t="s">
        <v>6875</v>
      </c>
      <c r="C5742" s="186" t="s">
        <v>212</v>
      </c>
      <c r="D5742" s="189">
        <v>932</v>
      </c>
      <c r="E5742" s="189">
        <v>0</v>
      </c>
      <c r="F5742" s="189">
        <v>932</v>
      </c>
      <c r="G5742" s="188" t="s">
        <v>6876</v>
      </c>
      <c r="H5742" s="188"/>
      <c r="I5742" s="187" t="s">
        <v>6877</v>
      </c>
      <c r="J5742" s="369"/>
      <c r="K5742" s="369"/>
      <c r="L5742" s="369"/>
      <c r="M5742" s="369"/>
    </row>
    <row r="5743" spans="1:13" ht="63.75" x14ac:dyDescent="0.2">
      <c r="A5743" s="187" t="s">
        <v>6878</v>
      </c>
      <c r="B5743" s="187" t="s">
        <v>6879</v>
      </c>
      <c r="C5743" s="186" t="s">
        <v>212</v>
      </c>
      <c r="D5743" s="189">
        <v>624</v>
      </c>
      <c r="E5743" s="189">
        <v>0</v>
      </c>
      <c r="F5743" s="189">
        <v>624</v>
      </c>
      <c r="G5743" s="188" t="s">
        <v>6880</v>
      </c>
      <c r="H5743" s="188"/>
      <c r="I5743" s="187" t="s">
        <v>6881</v>
      </c>
      <c r="J5743" s="369"/>
      <c r="K5743" s="369"/>
      <c r="L5743" s="369"/>
      <c r="M5743" s="369"/>
    </row>
    <row r="5744" spans="1:13" x14ac:dyDescent="0.2">
      <c r="A5744" s="192"/>
      <c r="B5744" s="194" t="s">
        <v>6432</v>
      </c>
      <c r="C5744" s="194"/>
      <c r="D5744" s="193"/>
      <c r="E5744" s="193"/>
      <c r="F5744" s="189"/>
      <c r="G5744" s="192"/>
      <c r="H5744" s="188"/>
      <c r="I5744" s="192"/>
      <c r="J5744" s="369"/>
      <c r="K5744" s="369"/>
      <c r="L5744" s="369"/>
      <c r="M5744" s="369"/>
    </row>
    <row r="5745" spans="1:13" ht="51" x14ac:dyDescent="0.2">
      <c r="A5745" s="187" t="s">
        <v>6882</v>
      </c>
      <c r="B5745" s="187" t="s">
        <v>6883</v>
      </c>
      <c r="C5745" s="186" t="s">
        <v>212</v>
      </c>
      <c r="D5745" s="189">
        <v>906</v>
      </c>
      <c r="E5745" s="189">
        <v>0</v>
      </c>
      <c r="F5745" s="189">
        <v>906</v>
      </c>
      <c r="G5745" s="188" t="s">
        <v>6884</v>
      </c>
      <c r="H5745" s="188"/>
      <c r="I5745" s="187" t="s">
        <v>6885</v>
      </c>
      <c r="J5745" s="369"/>
      <c r="K5745" s="369"/>
      <c r="L5745" s="369"/>
      <c r="M5745" s="369"/>
    </row>
    <row r="5746" spans="1:13" x14ac:dyDescent="0.2">
      <c r="A5746" s="187" t="s">
        <v>6886</v>
      </c>
      <c r="B5746" s="187" t="s">
        <v>6726</v>
      </c>
      <c r="C5746" s="186" t="s">
        <v>6436</v>
      </c>
      <c r="D5746" s="189">
        <v>52</v>
      </c>
      <c r="E5746" s="189">
        <v>0</v>
      </c>
      <c r="F5746" s="189">
        <v>52</v>
      </c>
      <c r="G5746" s="188" t="s">
        <v>6626</v>
      </c>
      <c r="H5746" s="188"/>
      <c r="I5746" s="187" t="s">
        <v>6887</v>
      </c>
      <c r="J5746" s="369"/>
      <c r="K5746" s="369"/>
      <c r="L5746" s="369"/>
      <c r="M5746" s="369"/>
    </row>
    <row r="5747" spans="1:13" x14ac:dyDescent="0.2">
      <c r="A5747" s="187" t="s">
        <v>6888</v>
      </c>
      <c r="B5747" s="187" t="s">
        <v>6440</v>
      </c>
      <c r="C5747" s="186" t="s">
        <v>6436</v>
      </c>
      <c r="D5747" s="189">
        <v>32.409999999999997</v>
      </c>
      <c r="E5747" s="189">
        <v>0</v>
      </c>
      <c r="F5747" s="189">
        <v>32.409999999999997</v>
      </c>
      <c r="G5747" s="188" t="s">
        <v>6441</v>
      </c>
      <c r="H5747" s="188"/>
      <c r="I5747" s="187" t="s">
        <v>6889</v>
      </c>
      <c r="J5747" s="369"/>
      <c r="K5747" s="369"/>
      <c r="L5747" s="369"/>
      <c r="M5747" s="369"/>
    </row>
    <row r="5748" spans="1:13" x14ac:dyDescent="0.2">
      <c r="A5748" s="187" t="s">
        <v>6890</v>
      </c>
      <c r="B5748" s="187" t="s">
        <v>90</v>
      </c>
      <c r="C5748" s="186" t="s">
        <v>212</v>
      </c>
      <c r="D5748" s="189">
        <v>100</v>
      </c>
      <c r="E5748" s="189">
        <v>0</v>
      </c>
      <c r="F5748" s="189">
        <v>100</v>
      </c>
      <c r="G5748" s="188" t="s">
        <v>6444</v>
      </c>
      <c r="H5748" s="188"/>
      <c r="I5748" s="187" t="s">
        <v>6891</v>
      </c>
      <c r="J5748" s="369"/>
      <c r="K5748" s="369"/>
      <c r="L5748" s="369"/>
      <c r="M5748" s="369"/>
    </row>
    <row r="5749" spans="1:13" ht="89.25" x14ac:dyDescent="0.2">
      <c r="A5749" s="187" t="s">
        <v>6892</v>
      </c>
      <c r="B5749" s="187" t="s">
        <v>6633</v>
      </c>
      <c r="C5749" s="186" t="s">
        <v>6448</v>
      </c>
      <c r="D5749" s="189">
        <v>0.97</v>
      </c>
      <c r="E5749" s="189">
        <v>0</v>
      </c>
      <c r="F5749" s="189">
        <v>0.97</v>
      </c>
      <c r="G5749" s="188" t="s">
        <v>6733</v>
      </c>
      <c r="H5749" s="188"/>
      <c r="I5749" s="187" t="s">
        <v>6893</v>
      </c>
      <c r="J5749" s="369"/>
      <c r="K5749" s="369"/>
      <c r="L5749" s="369"/>
      <c r="M5749" s="369"/>
    </row>
    <row r="5750" spans="1:13" x14ac:dyDescent="0.2">
      <c r="A5750" s="194" t="s">
        <v>6894</v>
      </c>
      <c r="B5750" s="364" t="s">
        <v>6895</v>
      </c>
      <c r="C5750" s="194"/>
      <c r="D5750" s="189"/>
      <c r="E5750" s="189"/>
      <c r="F5750" s="189"/>
      <c r="G5750" s="188"/>
      <c r="H5750" s="188"/>
      <c r="I5750" s="194" t="s">
        <v>6896</v>
      </c>
      <c r="J5750" s="369"/>
      <c r="K5750" s="369"/>
      <c r="L5750" s="369"/>
      <c r="M5750" s="369"/>
    </row>
    <row r="5751" spans="1:13" x14ac:dyDescent="0.2">
      <c r="A5751" s="194" t="s">
        <v>6897</v>
      </c>
      <c r="B5751" s="194" t="s">
        <v>6898</v>
      </c>
      <c r="C5751" s="194"/>
      <c r="D5751" s="189"/>
      <c r="E5751" s="189"/>
      <c r="F5751" s="189"/>
      <c r="G5751" s="188"/>
      <c r="H5751" s="188"/>
      <c r="I5751" s="194" t="s">
        <v>6899</v>
      </c>
      <c r="J5751" s="369"/>
      <c r="K5751" s="369"/>
      <c r="L5751" s="369"/>
      <c r="M5751" s="369"/>
    </row>
    <row r="5752" spans="1:13" x14ac:dyDescent="0.2">
      <c r="A5752" s="187" t="s">
        <v>6900</v>
      </c>
      <c r="B5752" s="187" t="s">
        <v>6901</v>
      </c>
      <c r="C5752" s="186" t="s">
        <v>212</v>
      </c>
      <c r="D5752" s="189">
        <v>102.57000000000001</v>
      </c>
      <c r="E5752" s="189">
        <v>0</v>
      </c>
      <c r="F5752" s="189">
        <v>102.57000000000001</v>
      </c>
      <c r="G5752" s="188"/>
      <c r="H5752" s="188"/>
      <c r="I5752" s="187" t="s">
        <v>6902</v>
      </c>
      <c r="J5752" s="369"/>
      <c r="K5752" s="369"/>
      <c r="L5752" s="369"/>
      <c r="M5752" s="369"/>
    </row>
    <row r="5753" spans="1:13" ht="127.5" x14ac:dyDescent="0.2">
      <c r="A5753" s="187" t="s">
        <v>6903</v>
      </c>
      <c r="B5753" s="187" t="s">
        <v>6904</v>
      </c>
      <c r="C5753" s="186" t="s">
        <v>5597</v>
      </c>
      <c r="D5753" s="189"/>
      <c r="E5753" s="189">
        <v>0</v>
      </c>
      <c r="F5753" s="189">
        <v>0</v>
      </c>
      <c r="G5753" s="188" t="s">
        <v>6905</v>
      </c>
      <c r="H5753" s="188"/>
      <c r="I5753" s="187" t="s">
        <v>6906</v>
      </c>
      <c r="J5753" s="369"/>
      <c r="K5753" s="369"/>
      <c r="L5753" s="369"/>
      <c r="M5753" s="369"/>
    </row>
    <row r="5754" spans="1:13" ht="63.75" x14ac:dyDescent="0.2">
      <c r="A5754" s="187" t="s">
        <v>6907</v>
      </c>
      <c r="B5754" s="187" t="s">
        <v>6908</v>
      </c>
      <c r="C5754" s="186" t="s">
        <v>212</v>
      </c>
      <c r="D5754" s="189"/>
      <c r="E5754" s="189">
        <v>0</v>
      </c>
      <c r="F5754" s="189">
        <v>0</v>
      </c>
      <c r="G5754" s="188" t="s">
        <v>6909</v>
      </c>
      <c r="H5754" s="188"/>
      <c r="I5754" s="187" t="s">
        <v>6910</v>
      </c>
      <c r="J5754" s="369"/>
      <c r="K5754" s="369"/>
      <c r="L5754" s="369"/>
      <c r="M5754" s="369"/>
    </row>
    <row r="5755" spans="1:13" ht="89.25" x14ac:dyDescent="0.2">
      <c r="A5755" s="187" t="s">
        <v>6911</v>
      </c>
      <c r="B5755" s="187" t="s">
        <v>6912</v>
      </c>
      <c r="C5755" s="186" t="s">
        <v>5597</v>
      </c>
      <c r="D5755" s="189">
        <v>29.56</v>
      </c>
      <c r="E5755" s="189">
        <v>0</v>
      </c>
      <c r="F5755" s="189">
        <v>29.56</v>
      </c>
      <c r="G5755" s="188" t="s">
        <v>6913</v>
      </c>
      <c r="H5755" s="188"/>
      <c r="I5755" s="187" t="s">
        <v>6914</v>
      </c>
      <c r="J5755" s="369"/>
      <c r="K5755" s="369"/>
      <c r="L5755" s="369"/>
      <c r="M5755" s="369"/>
    </row>
    <row r="5756" spans="1:13" ht="51" x14ac:dyDescent="0.2">
      <c r="A5756" s="187" t="s">
        <v>6915</v>
      </c>
      <c r="B5756" s="187" t="s">
        <v>6916</v>
      </c>
      <c r="C5756" s="186" t="s">
        <v>5597</v>
      </c>
      <c r="D5756" s="189">
        <v>24.78</v>
      </c>
      <c r="E5756" s="189">
        <v>0</v>
      </c>
      <c r="F5756" s="189">
        <v>24.78</v>
      </c>
      <c r="G5756" s="188" t="s">
        <v>6917</v>
      </c>
      <c r="H5756" s="188"/>
      <c r="I5756" s="187" t="s">
        <v>6918</v>
      </c>
      <c r="J5756" s="369"/>
      <c r="K5756" s="369"/>
      <c r="L5756" s="369"/>
      <c r="M5756" s="369"/>
    </row>
    <row r="5757" spans="1:13" ht="76.5" x14ac:dyDescent="0.2">
      <c r="A5757" s="187" t="s">
        <v>6919</v>
      </c>
      <c r="B5757" s="187" t="s">
        <v>6920</v>
      </c>
      <c r="C5757" s="186" t="s">
        <v>5597</v>
      </c>
      <c r="D5757" s="189">
        <v>58.6</v>
      </c>
      <c r="E5757" s="189">
        <v>0</v>
      </c>
      <c r="F5757" s="189">
        <v>58.6</v>
      </c>
      <c r="G5757" s="188" t="s">
        <v>6921</v>
      </c>
      <c r="H5757" s="188"/>
      <c r="I5757" s="187" t="s">
        <v>6922</v>
      </c>
      <c r="J5757" s="369"/>
      <c r="K5757" s="369"/>
      <c r="L5757" s="369"/>
      <c r="M5757" s="369"/>
    </row>
    <row r="5758" spans="1:13" ht="102" x14ac:dyDescent="0.2">
      <c r="A5758" s="187" t="s">
        <v>6923</v>
      </c>
      <c r="B5758" s="187" t="s">
        <v>6924</v>
      </c>
      <c r="C5758" s="186" t="s">
        <v>6448</v>
      </c>
      <c r="D5758" s="189">
        <v>2.7</v>
      </c>
      <c r="E5758" s="189">
        <v>0</v>
      </c>
      <c r="F5758" s="189">
        <v>2.7</v>
      </c>
      <c r="G5758" s="188" t="s">
        <v>6925</v>
      </c>
      <c r="H5758" s="188"/>
      <c r="I5758" s="187" t="s">
        <v>6926</v>
      </c>
      <c r="J5758" s="369"/>
      <c r="K5758" s="369"/>
      <c r="L5758" s="369"/>
      <c r="M5758" s="369"/>
    </row>
    <row r="5759" spans="1:13" ht="76.5" x14ac:dyDescent="0.2">
      <c r="A5759" s="187" t="s">
        <v>6927</v>
      </c>
      <c r="B5759" s="187" t="s">
        <v>6928</v>
      </c>
      <c r="C5759" s="186" t="s">
        <v>5597</v>
      </c>
      <c r="D5759" s="189">
        <v>78.099999999999994</v>
      </c>
      <c r="E5759" s="189">
        <v>0</v>
      </c>
      <c r="F5759" s="189">
        <v>78.099999999999994</v>
      </c>
      <c r="G5759" s="188" t="s">
        <v>6921</v>
      </c>
      <c r="H5759" s="188"/>
      <c r="I5759" s="187" t="s">
        <v>6929</v>
      </c>
      <c r="J5759" s="369"/>
      <c r="K5759" s="369"/>
      <c r="L5759" s="369"/>
      <c r="M5759" s="369"/>
    </row>
    <row r="5760" spans="1:13" ht="102" x14ac:dyDescent="0.2">
      <c r="A5760" s="187" t="s">
        <v>6930</v>
      </c>
      <c r="B5760" s="187" t="s">
        <v>6931</v>
      </c>
      <c r="C5760" s="186" t="s">
        <v>6448</v>
      </c>
      <c r="D5760" s="189">
        <v>4.1399999999999997</v>
      </c>
      <c r="E5760" s="189">
        <v>0</v>
      </c>
      <c r="F5760" s="189">
        <v>4.1399999999999997</v>
      </c>
      <c r="G5760" s="188" t="s">
        <v>6925</v>
      </c>
      <c r="H5760" s="188"/>
      <c r="I5760" s="187" t="s">
        <v>6932</v>
      </c>
      <c r="J5760" s="369"/>
      <c r="K5760" s="369"/>
      <c r="L5760" s="369"/>
      <c r="M5760" s="369"/>
    </row>
    <row r="5761" spans="1:13" ht="76.5" x14ac:dyDescent="0.2">
      <c r="A5761" s="187" t="s">
        <v>6933</v>
      </c>
      <c r="B5761" s="187" t="s">
        <v>6934</v>
      </c>
      <c r="C5761" s="186" t="s">
        <v>5597</v>
      </c>
      <c r="D5761" s="189">
        <v>107.44</v>
      </c>
      <c r="E5761" s="189">
        <v>0</v>
      </c>
      <c r="F5761" s="189">
        <v>107.44</v>
      </c>
      <c r="G5761" s="188" t="s">
        <v>6921</v>
      </c>
      <c r="H5761" s="188"/>
      <c r="I5761" s="187" t="s">
        <v>6935</v>
      </c>
      <c r="J5761" s="369"/>
      <c r="K5761" s="369"/>
      <c r="L5761" s="369"/>
      <c r="M5761" s="369"/>
    </row>
    <row r="5762" spans="1:13" ht="102" x14ac:dyDescent="0.2">
      <c r="A5762" s="187" t="s">
        <v>6936</v>
      </c>
      <c r="B5762" s="187" t="s">
        <v>6937</v>
      </c>
      <c r="C5762" s="186" t="s">
        <v>6448</v>
      </c>
      <c r="D5762" s="189">
        <v>6.53</v>
      </c>
      <c r="E5762" s="189">
        <v>0</v>
      </c>
      <c r="F5762" s="189">
        <v>6.53</v>
      </c>
      <c r="G5762" s="188" t="s">
        <v>6925</v>
      </c>
      <c r="H5762" s="188"/>
      <c r="I5762" s="187" t="s">
        <v>6938</v>
      </c>
      <c r="J5762" s="369"/>
      <c r="K5762" s="369"/>
      <c r="L5762" s="369"/>
      <c r="M5762" s="369"/>
    </row>
    <row r="5763" spans="1:13" ht="76.5" x14ac:dyDescent="0.2">
      <c r="A5763" s="187" t="s">
        <v>6939</v>
      </c>
      <c r="B5763" s="187" t="s">
        <v>6940</v>
      </c>
      <c r="C5763" s="186" t="s">
        <v>5597</v>
      </c>
      <c r="D5763" s="189">
        <v>136.38</v>
      </c>
      <c r="E5763" s="189">
        <v>0</v>
      </c>
      <c r="F5763" s="189">
        <v>136.38</v>
      </c>
      <c r="G5763" s="188" t="s">
        <v>6921</v>
      </c>
      <c r="H5763" s="188"/>
      <c r="I5763" s="187" t="s">
        <v>6941</v>
      </c>
      <c r="J5763" s="369"/>
      <c r="K5763" s="369"/>
      <c r="L5763" s="369"/>
      <c r="M5763" s="369"/>
    </row>
    <row r="5764" spans="1:13" ht="102" x14ac:dyDescent="0.2">
      <c r="A5764" s="187" t="s">
        <v>6942</v>
      </c>
      <c r="B5764" s="187" t="s">
        <v>6943</v>
      </c>
      <c r="C5764" s="186" t="s">
        <v>6448</v>
      </c>
      <c r="D5764" s="189">
        <v>7.57</v>
      </c>
      <c r="E5764" s="189">
        <v>0</v>
      </c>
      <c r="F5764" s="189">
        <v>7.57</v>
      </c>
      <c r="G5764" s="188" t="s">
        <v>6925</v>
      </c>
      <c r="H5764" s="188"/>
      <c r="I5764" s="187" t="s">
        <v>6944</v>
      </c>
      <c r="J5764" s="369"/>
      <c r="K5764" s="369"/>
      <c r="L5764" s="369"/>
      <c r="M5764" s="369"/>
    </row>
    <row r="5765" spans="1:13" ht="76.5" x14ac:dyDescent="0.2">
      <c r="A5765" s="187" t="s">
        <v>6945</v>
      </c>
      <c r="B5765" s="187" t="s">
        <v>6946</v>
      </c>
      <c r="C5765" s="186" t="s">
        <v>5597</v>
      </c>
      <c r="D5765" s="189">
        <v>155.97999999999999</v>
      </c>
      <c r="E5765" s="189">
        <v>0</v>
      </c>
      <c r="F5765" s="189">
        <v>155.97999999999999</v>
      </c>
      <c r="G5765" s="188" t="s">
        <v>6921</v>
      </c>
      <c r="H5765" s="188"/>
      <c r="I5765" s="187" t="s">
        <v>6947</v>
      </c>
      <c r="J5765" s="369"/>
      <c r="K5765" s="369"/>
      <c r="L5765" s="369"/>
      <c r="M5765" s="369"/>
    </row>
    <row r="5766" spans="1:13" ht="102" x14ac:dyDescent="0.2">
      <c r="A5766" s="187" t="s">
        <v>6948</v>
      </c>
      <c r="B5766" s="187" t="s">
        <v>6949</v>
      </c>
      <c r="C5766" s="186" t="s">
        <v>6448</v>
      </c>
      <c r="D5766" s="189">
        <v>8.19</v>
      </c>
      <c r="E5766" s="189">
        <v>0</v>
      </c>
      <c r="F5766" s="189">
        <v>8.19</v>
      </c>
      <c r="G5766" s="188" t="s">
        <v>6925</v>
      </c>
      <c r="H5766" s="188"/>
      <c r="I5766" s="187" t="s">
        <v>6950</v>
      </c>
      <c r="J5766" s="369"/>
      <c r="K5766" s="369"/>
      <c r="L5766" s="369"/>
      <c r="M5766" s="369"/>
    </row>
    <row r="5767" spans="1:13" ht="76.5" x14ac:dyDescent="0.2">
      <c r="A5767" s="187" t="s">
        <v>6951</v>
      </c>
      <c r="B5767" s="187" t="s">
        <v>6952</v>
      </c>
      <c r="C5767" s="186" t="s">
        <v>5597</v>
      </c>
      <c r="D5767" s="189">
        <v>180.05</v>
      </c>
      <c r="E5767" s="189">
        <v>0</v>
      </c>
      <c r="F5767" s="189">
        <v>180.05</v>
      </c>
      <c r="G5767" s="188" t="s">
        <v>6921</v>
      </c>
      <c r="H5767" s="188"/>
      <c r="I5767" s="187" t="s">
        <v>6953</v>
      </c>
      <c r="J5767" s="369"/>
      <c r="K5767" s="369"/>
      <c r="L5767" s="369"/>
      <c r="M5767" s="369"/>
    </row>
    <row r="5768" spans="1:13" ht="102" x14ac:dyDescent="0.2">
      <c r="A5768" s="187" t="s">
        <v>6954</v>
      </c>
      <c r="B5768" s="187" t="s">
        <v>6955</v>
      </c>
      <c r="C5768" s="186" t="s">
        <v>6448</v>
      </c>
      <c r="D5768" s="189">
        <v>9.23</v>
      </c>
      <c r="E5768" s="189">
        <v>0</v>
      </c>
      <c r="F5768" s="189">
        <v>9.23</v>
      </c>
      <c r="G5768" s="188" t="s">
        <v>6925</v>
      </c>
      <c r="H5768" s="188"/>
      <c r="I5768" s="187" t="s">
        <v>6956</v>
      </c>
      <c r="J5768" s="369"/>
      <c r="K5768" s="369"/>
      <c r="L5768" s="369"/>
      <c r="M5768" s="369"/>
    </row>
    <row r="5769" spans="1:13" ht="76.5" x14ac:dyDescent="0.2">
      <c r="A5769" s="187" t="s">
        <v>6957</v>
      </c>
      <c r="B5769" s="187" t="s">
        <v>6958</v>
      </c>
      <c r="C5769" s="186" t="s">
        <v>5597</v>
      </c>
      <c r="D5769" s="189">
        <v>224.74</v>
      </c>
      <c r="E5769" s="189">
        <v>0</v>
      </c>
      <c r="F5769" s="189">
        <v>224.74</v>
      </c>
      <c r="G5769" s="188" t="s">
        <v>6921</v>
      </c>
      <c r="H5769" s="188"/>
      <c r="I5769" s="187" t="s">
        <v>6959</v>
      </c>
      <c r="J5769" s="369"/>
      <c r="K5769" s="369"/>
      <c r="L5769" s="369"/>
      <c r="M5769" s="369"/>
    </row>
    <row r="5770" spans="1:13" ht="102" x14ac:dyDescent="0.2">
      <c r="A5770" s="187" t="s">
        <v>6960</v>
      </c>
      <c r="B5770" s="187" t="s">
        <v>6961</v>
      </c>
      <c r="C5770" s="186" t="s">
        <v>6448</v>
      </c>
      <c r="D5770" s="189">
        <v>10.68</v>
      </c>
      <c r="E5770" s="189">
        <v>0</v>
      </c>
      <c r="F5770" s="189">
        <v>10.68</v>
      </c>
      <c r="G5770" s="188" t="s">
        <v>6925</v>
      </c>
      <c r="H5770" s="188"/>
      <c r="I5770" s="187" t="s">
        <v>6962</v>
      </c>
      <c r="J5770" s="369"/>
      <c r="K5770" s="369"/>
      <c r="L5770" s="369"/>
      <c r="M5770" s="369"/>
    </row>
    <row r="5771" spans="1:13" ht="76.5" x14ac:dyDescent="0.2">
      <c r="A5771" s="187" t="s">
        <v>6963</v>
      </c>
      <c r="B5771" s="187" t="s">
        <v>6964</v>
      </c>
      <c r="C5771" s="186" t="s">
        <v>5597</v>
      </c>
      <c r="D5771" s="189">
        <v>305.44</v>
      </c>
      <c r="E5771" s="189">
        <v>0</v>
      </c>
      <c r="F5771" s="189">
        <v>305.44</v>
      </c>
      <c r="G5771" s="188" t="s">
        <v>6921</v>
      </c>
      <c r="H5771" s="188"/>
      <c r="I5771" s="187" t="s">
        <v>6965</v>
      </c>
      <c r="J5771" s="369"/>
      <c r="K5771" s="369"/>
      <c r="L5771" s="369"/>
      <c r="M5771" s="369"/>
    </row>
    <row r="5772" spans="1:13" ht="102" x14ac:dyDescent="0.2">
      <c r="A5772" s="187" t="s">
        <v>6966</v>
      </c>
      <c r="B5772" s="187" t="s">
        <v>6967</v>
      </c>
      <c r="C5772" s="186" t="s">
        <v>6448</v>
      </c>
      <c r="D5772" s="189">
        <v>13.58</v>
      </c>
      <c r="E5772" s="189">
        <v>0</v>
      </c>
      <c r="F5772" s="189">
        <v>13.58</v>
      </c>
      <c r="G5772" s="188" t="s">
        <v>6925</v>
      </c>
      <c r="H5772" s="188"/>
      <c r="I5772" s="187" t="s">
        <v>6968</v>
      </c>
      <c r="J5772" s="369"/>
      <c r="K5772" s="369"/>
      <c r="L5772" s="369"/>
      <c r="M5772" s="369"/>
    </row>
    <row r="5773" spans="1:13" ht="76.5" x14ac:dyDescent="0.2">
      <c r="A5773" s="187" t="s">
        <v>6969</v>
      </c>
      <c r="B5773" s="187" t="s">
        <v>6970</v>
      </c>
      <c r="C5773" s="186" t="s">
        <v>5597</v>
      </c>
      <c r="D5773" s="189">
        <v>368.7</v>
      </c>
      <c r="E5773" s="189">
        <v>0</v>
      </c>
      <c r="F5773" s="189">
        <v>368.7</v>
      </c>
      <c r="G5773" s="188" t="s">
        <v>6921</v>
      </c>
      <c r="H5773" s="188"/>
      <c r="I5773" s="187" t="s">
        <v>6971</v>
      </c>
      <c r="J5773" s="369"/>
      <c r="K5773" s="369"/>
      <c r="L5773" s="369"/>
      <c r="M5773" s="369"/>
    </row>
    <row r="5774" spans="1:13" ht="102" x14ac:dyDescent="0.2">
      <c r="A5774" s="187" t="s">
        <v>6972</v>
      </c>
      <c r="B5774" s="187" t="s">
        <v>6973</v>
      </c>
      <c r="C5774" s="186" t="s">
        <v>6448</v>
      </c>
      <c r="D5774" s="189">
        <v>16.899999999999999</v>
      </c>
      <c r="E5774" s="189">
        <v>0</v>
      </c>
      <c r="F5774" s="189">
        <v>16.899999999999999</v>
      </c>
      <c r="G5774" s="188" t="s">
        <v>6925</v>
      </c>
      <c r="H5774" s="188"/>
      <c r="I5774" s="187" t="s">
        <v>6974</v>
      </c>
      <c r="J5774" s="369"/>
      <c r="K5774" s="369"/>
      <c r="L5774" s="369"/>
      <c r="M5774" s="369"/>
    </row>
    <row r="5775" spans="1:13" ht="76.5" x14ac:dyDescent="0.2">
      <c r="A5775" s="187" t="s">
        <v>6975</v>
      </c>
      <c r="B5775" s="187" t="s">
        <v>6976</v>
      </c>
      <c r="C5775" s="186" t="s">
        <v>5597</v>
      </c>
      <c r="D5775" s="189">
        <v>497.52</v>
      </c>
      <c r="E5775" s="189">
        <v>0</v>
      </c>
      <c r="F5775" s="189">
        <v>497.52</v>
      </c>
      <c r="G5775" s="188" t="s">
        <v>6921</v>
      </c>
      <c r="H5775" s="188"/>
      <c r="I5775" s="187" t="s">
        <v>6977</v>
      </c>
      <c r="J5775" s="369"/>
      <c r="K5775" s="369"/>
      <c r="L5775" s="369"/>
      <c r="M5775" s="369"/>
    </row>
    <row r="5776" spans="1:13" ht="102" x14ac:dyDescent="0.2">
      <c r="A5776" s="187" t="s">
        <v>6978</v>
      </c>
      <c r="B5776" s="187" t="s">
        <v>6979</v>
      </c>
      <c r="C5776" s="186" t="s">
        <v>6448</v>
      </c>
      <c r="D5776" s="189">
        <v>21.78</v>
      </c>
      <c r="E5776" s="189">
        <v>0</v>
      </c>
      <c r="F5776" s="189">
        <v>21.78</v>
      </c>
      <c r="G5776" s="188" t="s">
        <v>6925</v>
      </c>
      <c r="H5776" s="188"/>
      <c r="I5776" s="187" t="s">
        <v>6980</v>
      </c>
      <c r="J5776" s="369"/>
      <c r="K5776" s="369"/>
      <c r="L5776" s="369"/>
      <c r="M5776" s="369"/>
    </row>
    <row r="5777" spans="1:13" ht="51" x14ac:dyDescent="0.2">
      <c r="A5777" s="187" t="s">
        <v>6981</v>
      </c>
      <c r="B5777" s="187" t="s">
        <v>6982</v>
      </c>
      <c r="C5777" s="186" t="s">
        <v>212</v>
      </c>
      <c r="D5777" s="189">
        <v>490.99</v>
      </c>
      <c r="E5777" s="189">
        <v>0</v>
      </c>
      <c r="F5777" s="189">
        <v>490.99</v>
      </c>
      <c r="G5777" s="188" t="s">
        <v>6983</v>
      </c>
      <c r="H5777" s="188"/>
      <c r="I5777" s="187" t="s">
        <v>6984</v>
      </c>
      <c r="J5777" s="369"/>
      <c r="K5777" s="369"/>
      <c r="L5777" s="369"/>
      <c r="M5777" s="369"/>
    </row>
    <row r="5778" spans="1:13" ht="25.5" x14ac:dyDescent="0.2">
      <c r="A5778" s="194" t="s">
        <v>6985</v>
      </c>
      <c r="B5778" s="194" t="s">
        <v>6986</v>
      </c>
      <c r="C5778" s="186"/>
      <c r="D5778" s="189"/>
      <c r="E5778" s="189"/>
      <c r="F5778" s="189"/>
      <c r="G5778" s="188"/>
      <c r="H5778" s="188"/>
      <c r="I5778" s="194" t="s">
        <v>6987</v>
      </c>
      <c r="J5778" s="369"/>
      <c r="K5778" s="369"/>
      <c r="L5778" s="369"/>
      <c r="M5778" s="369"/>
    </row>
    <row r="5779" spans="1:13" ht="51" x14ac:dyDescent="0.2">
      <c r="A5779" s="187" t="s">
        <v>6988</v>
      </c>
      <c r="B5779" s="187" t="s">
        <v>6912</v>
      </c>
      <c r="C5779" s="186" t="s">
        <v>5597</v>
      </c>
      <c r="D5779" s="189">
        <v>29.56</v>
      </c>
      <c r="E5779" s="189">
        <v>0</v>
      </c>
      <c r="F5779" s="189">
        <v>29.56</v>
      </c>
      <c r="G5779" s="188" t="s">
        <v>6917</v>
      </c>
      <c r="H5779" s="188"/>
      <c r="I5779" s="187" t="s">
        <v>6989</v>
      </c>
      <c r="J5779" s="369"/>
      <c r="K5779" s="369"/>
      <c r="L5779" s="369"/>
      <c r="M5779" s="369"/>
    </row>
    <row r="5780" spans="1:13" ht="51" x14ac:dyDescent="0.2">
      <c r="A5780" s="187" t="s">
        <v>6990</v>
      </c>
      <c r="B5780" s="187" t="s">
        <v>6916</v>
      </c>
      <c r="C5780" s="186" t="s">
        <v>5597</v>
      </c>
      <c r="D5780" s="189">
        <v>24.78</v>
      </c>
      <c r="E5780" s="189">
        <v>0</v>
      </c>
      <c r="F5780" s="189">
        <v>24.78</v>
      </c>
      <c r="G5780" s="188" t="s">
        <v>6917</v>
      </c>
      <c r="H5780" s="188"/>
      <c r="I5780" s="187" t="s">
        <v>6991</v>
      </c>
      <c r="J5780" s="369"/>
      <c r="K5780" s="369"/>
      <c r="L5780" s="369"/>
      <c r="M5780" s="369"/>
    </row>
    <row r="5781" spans="1:13" ht="76.5" x14ac:dyDescent="0.2">
      <c r="A5781" s="187" t="s">
        <v>6992</v>
      </c>
      <c r="B5781" s="187" t="s">
        <v>6993</v>
      </c>
      <c r="C5781" s="186" t="s">
        <v>5597</v>
      </c>
      <c r="D5781" s="189">
        <v>42.2</v>
      </c>
      <c r="E5781" s="189">
        <v>0</v>
      </c>
      <c r="F5781" s="189">
        <v>42.2</v>
      </c>
      <c r="G5781" s="188" t="s">
        <v>6921</v>
      </c>
      <c r="H5781" s="188"/>
      <c r="I5781" s="187" t="s">
        <v>6994</v>
      </c>
      <c r="J5781" s="369"/>
      <c r="K5781" s="369"/>
      <c r="L5781" s="369"/>
      <c r="M5781" s="369"/>
    </row>
    <row r="5782" spans="1:13" ht="102" x14ac:dyDescent="0.2">
      <c r="A5782" s="187" t="s">
        <v>6995</v>
      </c>
      <c r="B5782" s="187" t="s">
        <v>6996</v>
      </c>
      <c r="C5782" s="186" t="s">
        <v>6448</v>
      </c>
      <c r="D5782" s="189">
        <v>1.87</v>
      </c>
      <c r="E5782" s="189">
        <v>0</v>
      </c>
      <c r="F5782" s="189">
        <v>1.87</v>
      </c>
      <c r="G5782" s="188" t="s">
        <v>6925</v>
      </c>
      <c r="H5782" s="188"/>
      <c r="I5782" s="187" t="s">
        <v>6997</v>
      </c>
      <c r="J5782" s="369"/>
      <c r="K5782" s="369"/>
      <c r="L5782" s="369"/>
      <c r="M5782" s="369"/>
    </row>
    <row r="5783" spans="1:13" ht="76.5" x14ac:dyDescent="0.2">
      <c r="A5783" s="187" t="s">
        <v>6998</v>
      </c>
      <c r="B5783" s="187" t="s">
        <v>6999</v>
      </c>
      <c r="C5783" s="186" t="s">
        <v>5597</v>
      </c>
      <c r="D5783" s="189">
        <v>58.6</v>
      </c>
      <c r="E5783" s="189">
        <v>0</v>
      </c>
      <c r="F5783" s="189">
        <v>58.6</v>
      </c>
      <c r="G5783" s="188" t="s">
        <v>6921</v>
      </c>
      <c r="H5783" s="188"/>
      <c r="I5783" s="187" t="s">
        <v>7000</v>
      </c>
      <c r="J5783" s="369"/>
      <c r="K5783" s="369"/>
      <c r="L5783" s="369"/>
      <c r="M5783" s="369"/>
    </row>
    <row r="5784" spans="1:13" ht="102" x14ac:dyDescent="0.2">
      <c r="A5784" s="187" t="s">
        <v>7001</v>
      </c>
      <c r="B5784" s="187" t="s">
        <v>7002</v>
      </c>
      <c r="C5784" s="186" t="s">
        <v>6448</v>
      </c>
      <c r="D5784" s="189">
        <v>2.7</v>
      </c>
      <c r="E5784" s="189">
        <v>0</v>
      </c>
      <c r="F5784" s="189">
        <v>2.7</v>
      </c>
      <c r="G5784" s="188" t="s">
        <v>6925</v>
      </c>
      <c r="H5784" s="188"/>
      <c r="I5784" s="187" t="s">
        <v>7003</v>
      </c>
      <c r="J5784" s="369"/>
      <c r="K5784" s="369"/>
      <c r="L5784" s="369"/>
      <c r="M5784" s="369"/>
    </row>
    <row r="5785" spans="1:13" ht="76.5" x14ac:dyDescent="0.2">
      <c r="A5785" s="187" t="s">
        <v>7004</v>
      </c>
      <c r="B5785" s="187" t="s">
        <v>7005</v>
      </c>
      <c r="C5785" s="186" t="s">
        <v>5597</v>
      </c>
      <c r="D5785" s="189">
        <v>78.099999999999994</v>
      </c>
      <c r="E5785" s="189">
        <v>0</v>
      </c>
      <c r="F5785" s="189">
        <v>78.099999999999994</v>
      </c>
      <c r="G5785" s="188" t="s">
        <v>6921</v>
      </c>
      <c r="H5785" s="188"/>
      <c r="I5785" s="187" t="s">
        <v>7006</v>
      </c>
      <c r="J5785" s="369"/>
      <c r="K5785" s="369"/>
      <c r="L5785" s="369"/>
      <c r="M5785" s="369"/>
    </row>
    <row r="5786" spans="1:13" ht="102" x14ac:dyDescent="0.2">
      <c r="A5786" s="187" t="s">
        <v>7007</v>
      </c>
      <c r="B5786" s="187" t="s">
        <v>7008</v>
      </c>
      <c r="C5786" s="186" t="s">
        <v>6448</v>
      </c>
      <c r="D5786" s="189">
        <v>4.1399999999999997</v>
      </c>
      <c r="E5786" s="189">
        <v>0</v>
      </c>
      <c r="F5786" s="189">
        <v>4.1399999999999997</v>
      </c>
      <c r="G5786" s="188" t="s">
        <v>6925</v>
      </c>
      <c r="H5786" s="188"/>
      <c r="I5786" s="187" t="s">
        <v>7009</v>
      </c>
      <c r="J5786" s="369"/>
      <c r="K5786" s="369"/>
      <c r="L5786" s="369"/>
      <c r="M5786" s="369"/>
    </row>
    <row r="5787" spans="1:13" ht="76.5" x14ac:dyDescent="0.2">
      <c r="A5787" s="187" t="s">
        <v>7010</v>
      </c>
      <c r="B5787" s="187" t="s">
        <v>7011</v>
      </c>
      <c r="C5787" s="186" t="s">
        <v>5597</v>
      </c>
      <c r="D5787" s="189">
        <v>107.44</v>
      </c>
      <c r="E5787" s="189">
        <v>0</v>
      </c>
      <c r="F5787" s="189">
        <v>107.44</v>
      </c>
      <c r="G5787" s="188" t="s">
        <v>6921</v>
      </c>
      <c r="H5787" s="188"/>
      <c r="I5787" s="187" t="s">
        <v>7012</v>
      </c>
      <c r="J5787" s="369"/>
      <c r="K5787" s="369"/>
      <c r="L5787" s="369"/>
      <c r="M5787" s="369"/>
    </row>
    <row r="5788" spans="1:13" ht="102" x14ac:dyDescent="0.2">
      <c r="A5788" s="187" t="s">
        <v>7013</v>
      </c>
      <c r="B5788" s="187" t="s">
        <v>7014</v>
      </c>
      <c r="C5788" s="186" t="s">
        <v>6448</v>
      </c>
      <c r="D5788" s="189">
        <v>6.53</v>
      </c>
      <c r="E5788" s="189">
        <v>0</v>
      </c>
      <c r="F5788" s="189">
        <v>6.53</v>
      </c>
      <c r="G5788" s="188" t="s">
        <v>6925</v>
      </c>
      <c r="H5788" s="188"/>
      <c r="I5788" s="187" t="s">
        <v>7015</v>
      </c>
      <c r="J5788" s="369"/>
      <c r="K5788" s="369"/>
      <c r="L5788" s="369"/>
      <c r="M5788" s="369"/>
    </row>
    <row r="5789" spans="1:13" ht="76.5" x14ac:dyDescent="0.2">
      <c r="A5789" s="187" t="s">
        <v>7016</v>
      </c>
      <c r="B5789" s="187" t="s">
        <v>7017</v>
      </c>
      <c r="C5789" s="186" t="s">
        <v>5597</v>
      </c>
      <c r="D5789" s="189">
        <v>136.38</v>
      </c>
      <c r="E5789" s="189">
        <v>0</v>
      </c>
      <c r="F5789" s="189">
        <v>136.38</v>
      </c>
      <c r="G5789" s="188" t="s">
        <v>6921</v>
      </c>
      <c r="H5789" s="188"/>
      <c r="I5789" s="187" t="s">
        <v>7018</v>
      </c>
      <c r="J5789" s="369"/>
      <c r="K5789" s="369"/>
      <c r="L5789" s="369"/>
      <c r="M5789" s="369"/>
    </row>
    <row r="5790" spans="1:13" ht="102" x14ac:dyDescent="0.2">
      <c r="A5790" s="187" t="s">
        <v>7019</v>
      </c>
      <c r="B5790" s="187" t="s">
        <v>7020</v>
      </c>
      <c r="C5790" s="186" t="s">
        <v>6448</v>
      </c>
      <c r="D5790" s="189">
        <v>7.57</v>
      </c>
      <c r="E5790" s="189">
        <v>0</v>
      </c>
      <c r="F5790" s="189">
        <v>7.57</v>
      </c>
      <c r="G5790" s="188" t="s">
        <v>6925</v>
      </c>
      <c r="H5790" s="188"/>
      <c r="I5790" s="187" t="s">
        <v>7021</v>
      </c>
      <c r="J5790" s="369"/>
      <c r="K5790" s="369"/>
      <c r="L5790" s="369"/>
      <c r="M5790" s="369"/>
    </row>
    <row r="5791" spans="1:13" x14ac:dyDescent="0.2">
      <c r="A5791" s="194" t="s">
        <v>7022</v>
      </c>
      <c r="B5791" s="194" t="s">
        <v>7023</v>
      </c>
      <c r="C5791" s="186"/>
      <c r="D5791" s="189"/>
      <c r="E5791" s="189"/>
      <c r="F5791" s="189"/>
      <c r="G5791" s="188"/>
      <c r="H5791" s="188"/>
      <c r="I5791" s="194" t="s">
        <v>7024</v>
      </c>
      <c r="J5791" s="369"/>
      <c r="K5791" s="369"/>
      <c r="L5791" s="369"/>
      <c r="M5791" s="369"/>
    </row>
    <row r="5792" spans="1:13" ht="76.5" x14ac:dyDescent="0.2">
      <c r="A5792" s="187" t="s">
        <v>7025</v>
      </c>
      <c r="B5792" s="187" t="s">
        <v>7026</v>
      </c>
      <c r="C5792" s="186" t="s">
        <v>5597</v>
      </c>
      <c r="D5792" s="189">
        <v>51.85</v>
      </c>
      <c r="E5792" s="189">
        <v>0</v>
      </c>
      <c r="F5792" s="189">
        <v>51.85</v>
      </c>
      <c r="G5792" s="188" t="s">
        <v>7027</v>
      </c>
      <c r="H5792" s="188"/>
      <c r="I5792" s="187" t="s">
        <v>7028</v>
      </c>
      <c r="J5792" s="369"/>
      <c r="K5792" s="369"/>
      <c r="L5792" s="369"/>
      <c r="M5792" s="369"/>
    </row>
    <row r="5793" spans="1:13" ht="127.5" x14ac:dyDescent="0.2">
      <c r="A5793" s="187" t="s">
        <v>7029</v>
      </c>
      <c r="B5793" s="187" t="s">
        <v>7030</v>
      </c>
      <c r="C5793" s="186" t="s">
        <v>5597</v>
      </c>
      <c r="D5793" s="189">
        <v>0.25</v>
      </c>
      <c r="E5793" s="189">
        <v>0</v>
      </c>
      <c r="F5793" s="189">
        <v>0.25</v>
      </c>
      <c r="G5793" s="188" t="s">
        <v>7031</v>
      </c>
      <c r="H5793" s="188"/>
      <c r="I5793" s="187" t="s">
        <v>7032</v>
      </c>
      <c r="J5793" s="369"/>
      <c r="K5793" s="369"/>
      <c r="L5793" s="369"/>
      <c r="M5793" s="369"/>
    </row>
    <row r="5794" spans="1:13" ht="76.5" x14ac:dyDescent="0.2">
      <c r="A5794" s="187" t="s">
        <v>7033</v>
      </c>
      <c r="B5794" s="187" t="s">
        <v>7034</v>
      </c>
      <c r="C5794" s="186" t="s">
        <v>212</v>
      </c>
      <c r="D5794" s="189">
        <v>342.26</v>
      </c>
      <c r="E5794" s="189">
        <v>0</v>
      </c>
      <c r="F5794" s="189">
        <v>342.26</v>
      </c>
      <c r="G5794" s="188" t="s">
        <v>7035</v>
      </c>
      <c r="H5794" s="188"/>
      <c r="I5794" s="187" t="s">
        <v>7036</v>
      </c>
      <c r="J5794" s="369"/>
      <c r="K5794" s="369"/>
      <c r="L5794" s="369"/>
      <c r="M5794" s="369"/>
    </row>
    <row r="5795" spans="1:13" ht="102" x14ac:dyDescent="0.2">
      <c r="A5795" s="187" t="s">
        <v>7037</v>
      </c>
      <c r="B5795" s="187" t="s">
        <v>7038</v>
      </c>
      <c r="C5795" s="186" t="s">
        <v>6448</v>
      </c>
      <c r="D5795" s="189">
        <v>0.9</v>
      </c>
      <c r="E5795" s="189">
        <v>0</v>
      </c>
      <c r="F5795" s="189">
        <v>0.9</v>
      </c>
      <c r="G5795" s="188" t="s">
        <v>6925</v>
      </c>
      <c r="H5795" s="188"/>
      <c r="I5795" s="187" t="s">
        <v>7039</v>
      </c>
      <c r="J5795" s="369"/>
      <c r="K5795" s="369"/>
      <c r="L5795" s="369"/>
      <c r="M5795" s="369"/>
    </row>
    <row r="5796" spans="1:13" ht="102" x14ac:dyDescent="0.2">
      <c r="A5796" s="187" t="s">
        <v>7040</v>
      </c>
      <c r="B5796" s="187" t="s">
        <v>7041</v>
      </c>
      <c r="C5796" s="186" t="s">
        <v>6448</v>
      </c>
      <c r="D5796" s="189">
        <v>1.43</v>
      </c>
      <c r="E5796" s="189">
        <v>0</v>
      </c>
      <c r="F5796" s="189">
        <v>1.43</v>
      </c>
      <c r="G5796" s="188" t="s">
        <v>6925</v>
      </c>
      <c r="H5796" s="188"/>
      <c r="I5796" s="187" t="s">
        <v>7042</v>
      </c>
      <c r="J5796" s="369"/>
      <c r="K5796" s="369"/>
      <c r="L5796" s="369"/>
      <c r="M5796" s="369"/>
    </row>
    <row r="5797" spans="1:13" ht="76.5" x14ac:dyDescent="0.2">
      <c r="A5797" s="187" t="s">
        <v>7043</v>
      </c>
      <c r="B5797" s="187" t="s">
        <v>7044</v>
      </c>
      <c r="C5797" s="186" t="s">
        <v>5597</v>
      </c>
      <c r="D5797" s="189">
        <v>72.599999999999994</v>
      </c>
      <c r="E5797" s="189">
        <v>0</v>
      </c>
      <c r="F5797" s="189">
        <v>72.599999999999994</v>
      </c>
      <c r="G5797" s="188" t="s">
        <v>7027</v>
      </c>
      <c r="H5797" s="188"/>
      <c r="I5797" s="187" t="s">
        <v>7045</v>
      </c>
      <c r="J5797" s="369"/>
      <c r="K5797" s="369"/>
      <c r="L5797" s="369"/>
      <c r="M5797" s="369"/>
    </row>
    <row r="5798" spans="1:13" ht="76.5" x14ac:dyDescent="0.2">
      <c r="A5798" s="187" t="s">
        <v>7046</v>
      </c>
      <c r="B5798" s="187" t="s">
        <v>7047</v>
      </c>
      <c r="C5798" s="186" t="s">
        <v>212</v>
      </c>
      <c r="D5798" s="189">
        <v>545.54</v>
      </c>
      <c r="E5798" s="189">
        <v>0</v>
      </c>
      <c r="F5798" s="189">
        <v>545.54</v>
      </c>
      <c r="G5798" s="188" t="s">
        <v>7035</v>
      </c>
      <c r="H5798" s="188"/>
      <c r="I5798" s="187" t="s">
        <v>7048</v>
      </c>
      <c r="J5798" s="369"/>
      <c r="K5798" s="369"/>
      <c r="L5798" s="369"/>
      <c r="M5798" s="369"/>
    </row>
    <row r="5799" spans="1:13" ht="102" x14ac:dyDescent="0.2">
      <c r="A5799" s="187" t="s">
        <v>7049</v>
      </c>
      <c r="B5799" s="187" t="s">
        <v>7050</v>
      </c>
      <c r="C5799" s="186" t="s">
        <v>6448</v>
      </c>
      <c r="D5799" s="189">
        <v>1.34</v>
      </c>
      <c r="E5799" s="189">
        <v>0</v>
      </c>
      <c r="F5799" s="189">
        <v>1.34</v>
      </c>
      <c r="G5799" s="188" t="s">
        <v>6925</v>
      </c>
      <c r="H5799" s="188"/>
      <c r="I5799" s="187" t="s">
        <v>7051</v>
      </c>
      <c r="J5799" s="369"/>
      <c r="K5799" s="369"/>
      <c r="L5799" s="369"/>
      <c r="M5799" s="369"/>
    </row>
    <row r="5800" spans="1:13" ht="102" x14ac:dyDescent="0.2">
      <c r="A5800" s="187" t="s">
        <v>7052</v>
      </c>
      <c r="B5800" s="187" t="s">
        <v>7053</v>
      </c>
      <c r="C5800" s="186" t="s">
        <v>6448</v>
      </c>
      <c r="D5800" s="189">
        <v>3.03</v>
      </c>
      <c r="E5800" s="189">
        <v>0</v>
      </c>
      <c r="F5800" s="189">
        <v>3.03</v>
      </c>
      <c r="G5800" s="188" t="s">
        <v>6925</v>
      </c>
      <c r="H5800" s="188"/>
      <c r="I5800" s="187" t="s">
        <v>7054</v>
      </c>
      <c r="J5800" s="369"/>
      <c r="K5800" s="369"/>
      <c r="L5800" s="369"/>
      <c r="M5800" s="369"/>
    </row>
    <row r="5801" spans="1:13" ht="76.5" x14ac:dyDescent="0.2">
      <c r="A5801" s="187" t="s">
        <v>7055</v>
      </c>
      <c r="B5801" s="187" t="s">
        <v>7056</v>
      </c>
      <c r="C5801" s="186" t="s">
        <v>5597</v>
      </c>
      <c r="D5801" s="189">
        <v>176.31</v>
      </c>
      <c r="E5801" s="189">
        <v>0</v>
      </c>
      <c r="F5801" s="189">
        <v>176.31</v>
      </c>
      <c r="G5801" s="188" t="s">
        <v>7027</v>
      </c>
      <c r="H5801" s="188"/>
      <c r="I5801" s="187" t="s">
        <v>7057</v>
      </c>
      <c r="J5801" s="369"/>
      <c r="K5801" s="369"/>
      <c r="L5801" s="369"/>
      <c r="M5801" s="369"/>
    </row>
    <row r="5802" spans="1:13" ht="76.5" x14ac:dyDescent="0.2">
      <c r="A5802" s="187" t="s">
        <v>7058</v>
      </c>
      <c r="B5802" s="187" t="s">
        <v>7059</v>
      </c>
      <c r="C5802" s="186" t="s">
        <v>212</v>
      </c>
      <c r="D5802" s="189">
        <v>1036.53</v>
      </c>
      <c r="E5802" s="189">
        <v>0</v>
      </c>
      <c r="F5802" s="189">
        <v>1036.53</v>
      </c>
      <c r="G5802" s="188" t="s">
        <v>7035</v>
      </c>
      <c r="H5802" s="188"/>
      <c r="I5802" s="187" t="s">
        <v>7060</v>
      </c>
      <c r="J5802" s="369"/>
      <c r="K5802" s="369"/>
      <c r="L5802" s="369"/>
      <c r="M5802" s="369"/>
    </row>
    <row r="5803" spans="1:13" ht="25.5" x14ac:dyDescent="0.2">
      <c r="A5803" s="187" t="s">
        <v>7061</v>
      </c>
      <c r="B5803" s="187" t="s">
        <v>7062</v>
      </c>
      <c r="C5803" s="186" t="s">
        <v>6448</v>
      </c>
      <c r="D5803" s="189">
        <v>7.79</v>
      </c>
      <c r="E5803" s="189">
        <v>0</v>
      </c>
      <c r="F5803" s="189">
        <v>7.79</v>
      </c>
      <c r="G5803" s="188"/>
      <c r="H5803" s="188"/>
      <c r="I5803" s="187" t="s">
        <v>7063</v>
      </c>
      <c r="J5803" s="369"/>
      <c r="K5803" s="369"/>
      <c r="L5803" s="369"/>
      <c r="M5803" s="369"/>
    </row>
    <row r="5804" spans="1:13" ht="25.5" x14ac:dyDescent="0.2">
      <c r="A5804" s="187" t="s">
        <v>7064</v>
      </c>
      <c r="B5804" s="187" t="s">
        <v>7065</v>
      </c>
      <c r="C5804" s="186" t="s">
        <v>6448</v>
      </c>
      <c r="D5804" s="189">
        <v>19.8</v>
      </c>
      <c r="E5804" s="189">
        <v>0</v>
      </c>
      <c r="F5804" s="189">
        <v>19.8</v>
      </c>
      <c r="G5804" s="188"/>
      <c r="H5804" s="188"/>
      <c r="I5804" s="187" t="s">
        <v>7066</v>
      </c>
      <c r="J5804" s="369"/>
      <c r="K5804" s="369"/>
      <c r="L5804" s="369"/>
      <c r="M5804" s="369"/>
    </row>
    <row r="5805" spans="1:13" ht="76.5" x14ac:dyDescent="0.2">
      <c r="A5805" s="187" t="s">
        <v>7067</v>
      </c>
      <c r="B5805" s="187" t="s">
        <v>7068</v>
      </c>
      <c r="C5805" s="186" t="s">
        <v>5597</v>
      </c>
      <c r="D5805" s="189">
        <v>414.86</v>
      </c>
      <c r="E5805" s="189">
        <v>0</v>
      </c>
      <c r="F5805" s="189">
        <v>414.86</v>
      </c>
      <c r="G5805" s="188" t="s">
        <v>7027</v>
      </c>
      <c r="H5805" s="188"/>
      <c r="I5805" s="187" t="s">
        <v>7069</v>
      </c>
      <c r="J5805" s="369"/>
      <c r="K5805" s="369"/>
      <c r="L5805" s="369"/>
      <c r="M5805" s="369"/>
    </row>
    <row r="5806" spans="1:13" ht="76.5" x14ac:dyDescent="0.2">
      <c r="A5806" s="187" t="s">
        <v>7070</v>
      </c>
      <c r="B5806" s="187" t="s">
        <v>7071</v>
      </c>
      <c r="C5806" s="186" t="s">
        <v>212</v>
      </c>
      <c r="D5806" s="189">
        <v>1309.3</v>
      </c>
      <c r="E5806" s="189">
        <v>0</v>
      </c>
      <c r="F5806" s="189">
        <v>1309.3</v>
      </c>
      <c r="G5806" s="188" t="s">
        <v>7035</v>
      </c>
      <c r="H5806" s="188"/>
      <c r="I5806" s="187" t="s">
        <v>7072</v>
      </c>
      <c r="J5806" s="369"/>
      <c r="K5806" s="369"/>
      <c r="L5806" s="369"/>
      <c r="M5806" s="369"/>
    </row>
    <row r="5807" spans="1:13" ht="102" x14ac:dyDescent="0.2">
      <c r="A5807" s="187" t="s">
        <v>7073</v>
      </c>
      <c r="B5807" s="187" t="s">
        <v>7074</v>
      </c>
      <c r="C5807" s="186" t="s">
        <v>6448</v>
      </c>
      <c r="D5807" s="189">
        <v>13.58</v>
      </c>
      <c r="E5807" s="189">
        <v>0</v>
      </c>
      <c r="F5807" s="189">
        <v>13.58</v>
      </c>
      <c r="G5807" s="188" t="s">
        <v>6925</v>
      </c>
      <c r="H5807" s="188"/>
      <c r="I5807" s="187" t="s">
        <v>7075</v>
      </c>
      <c r="J5807" s="369"/>
      <c r="K5807" s="369"/>
      <c r="L5807" s="369"/>
      <c r="M5807" s="369"/>
    </row>
    <row r="5808" spans="1:13" ht="102" x14ac:dyDescent="0.2">
      <c r="A5808" s="187" t="s">
        <v>7076</v>
      </c>
      <c r="B5808" s="187" t="s">
        <v>7077</v>
      </c>
      <c r="C5808" s="186" t="s">
        <v>6448</v>
      </c>
      <c r="D5808" s="189">
        <v>26.75</v>
      </c>
      <c r="E5808" s="189">
        <v>0</v>
      </c>
      <c r="F5808" s="189">
        <v>26.75</v>
      </c>
      <c r="G5808" s="188" t="s">
        <v>6925</v>
      </c>
      <c r="H5808" s="188"/>
      <c r="I5808" s="187" t="s">
        <v>7078</v>
      </c>
      <c r="J5808" s="369"/>
      <c r="K5808" s="369"/>
      <c r="L5808" s="369"/>
      <c r="M5808" s="369"/>
    </row>
    <row r="5809" spans="1:13" ht="76.5" x14ac:dyDescent="0.2">
      <c r="A5809" s="187" t="s">
        <v>7079</v>
      </c>
      <c r="B5809" s="187" t="s">
        <v>7080</v>
      </c>
      <c r="C5809" s="186" t="s">
        <v>5597</v>
      </c>
      <c r="D5809" s="189">
        <v>944.07</v>
      </c>
      <c r="E5809" s="189">
        <v>0</v>
      </c>
      <c r="F5809" s="189">
        <v>944.07</v>
      </c>
      <c r="G5809" s="188" t="s">
        <v>7027</v>
      </c>
      <c r="H5809" s="188"/>
      <c r="I5809" s="187" t="s">
        <v>7081</v>
      </c>
      <c r="J5809" s="369"/>
      <c r="K5809" s="369"/>
      <c r="L5809" s="369"/>
      <c r="M5809" s="369"/>
    </row>
    <row r="5810" spans="1:13" ht="76.5" x14ac:dyDescent="0.2">
      <c r="A5810" s="187" t="s">
        <v>7082</v>
      </c>
      <c r="B5810" s="187" t="s">
        <v>7083</v>
      </c>
      <c r="C5810" s="186" t="s">
        <v>212</v>
      </c>
      <c r="D5810" s="189">
        <v>1555.73</v>
      </c>
      <c r="E5810" s="189">
        <v>0</v>
      </c>
      <c r="F5810" s="189">
        <v>1555.73</v>
      </c>
      <c r="G5810" s="188" t="s">
        <v>7035</v>
      </c>
      <c r="H5810" s="188"/>
      <c r="I5810" s="187" t="s">
        <v>7084</v>
      </c>
      <c r="J5810" s="369"/>
      <c r="K5810" s="369"/>
      <c r="L5810" s="369"/>
      <c r="M5810" s="369"/>
    </row>
    <row r="5811" spans="1:13" ht="102" x14ac:dyDescent="0.2">
      <c r="A5811" s="187" t="s">
        <v>7085</v>
      </c>
      <c r="B5811" s="187" t="s">
        <v>7086</v>
      </c>
      <c r="C5811" s="186" t="s">
        <v>6448</v>
      </c>
      <c r="D5811" s="189">
        <v>18.66</v>
      </c>
      <c r="E5811" s="189">
        <v>0</v>
      </c>
      <c r="F5811" s="189">
        <v>18.66</v>
      </c>
      <c r="G5811" s="188" t="s">
        <v>6925</v>
      </c>
      <c r="H5811" s="188"/>
      <c r="I5811" s="187" t="s">
        <v>7087</v>
      </c>
      <c r="J5811" s="369"/>
      <c r="K5811" s="369"/>
      <c r="L5811" s="369"/>
      <c r="M5811" s="369"/>
    </row>
    <row r="5812" spans="1:13" ht="102" x14ac:dyDescent="0.2">
      <c r="A5812" s="187" t="s">
        <v>7088</v>
      </c>
      <c r="B5812" s="187" t="s">
        <v>7089</v>
      </c>
      <c r="C5812" s="186" t="s">
        <v>6448</v>
      </c>
      <c r="D5812" s="189">
        <v>28.82</v>
      </c>
      <c r="E5812" s="189">
        <v>0</v>
      </c>
      <c r="F5812" s="189">
        <v>28.82</v>
      </c>
      <c r="G5812" s="188" t="s">
        <v>6925</v>
      </c>
      <c r="H5812" s="188"/>
      <c r="I5812" s="187" t="s">
        <v>7090</v>
      </c>
      <c r="J5812" s="369"/>
      <c r="K5812" s="369"/>
      <c r="L5812" s="369"/>
      <c r="M5812" s="369"/>
    </row>
    <row r="5813" spans="1:13" ht="25.5" x14ac:dyDescent="0.2">
      <c r="A5813" s="187" t="s">
        <v>7091</v>
      </c>
      <c r="B5813" s="187" t="s">
        <v>7092</v>
      </c>
      <c r="C5813" s="186" t="s">
        <v>212</v>
      </c>
      <c r="D5813" s="189">
        <v>2312.5</v>
      </c>
      <c r="E5813" s="189">
        <v>0</v>
      </c>
      <c r="F5813" s="189">
        <v>2312.5</v>
      </c>
      <c r="G5813" s="188"/>
      <c r="H5813" s="188"/>
      <c r="I5813" s="187" t="s">
        <v>7093</v>
      </c>
      <c r="J5813" s="369"/>
      <c r="K5813" s="369"/>
      <c r="L5813" s="369"/>
      <c r="M5813" s="369"/>
    </row>
    <row r="5814" spans="1:13" x14ac:dyDescent="0.2">
      <c r="A5814" s="194" t="s">
        <v>7094</v>
      </c>
      <c r="B5814" s="194" t="s">
        <v>7095</v>
      </c>
      <c r="C5814" s="186"/>
      <c r="D5814" s="189"/>
      <c r="E5814" s="189"/>
      <c r="F5814" s="189"/>
      <c r="G5814" s="188"/>
      <c r="H5814" s="188"/>
      <c r="I5814" s="194" t="s">
        <v>7096</v>
      </c>
      <c r="J5814" s="369"/>
      <c r="K5814" s="369"/>
      <c r="L5814" s="369"/>
      <c r="M5814" s="369"/>
    </row>
    <row r="5815" spans="1:13" ht="25.5" x14ac:dyDescent="0.2">
      <c r="A5815" s="187" t="s">
        <v>7097</v>
      </c>
      <c r="B5815" s="187" t="s">
        <v>7098</v>
      </c>
      <c r="C5815" s="186" t="s">
        <v>5597</v>
      </c>
      <c r="D5815" s="189">
        <v>46.67</v>
      </c>
      <c r="E5815" s="189">
        <v>0</v>
      </c>
      <c r="F5815" s="189">
        <v>46.67</v>
      </c>
      <c r="G5815" s="188"/>
      <c r="H5815" s="188"/>
      <c r="I5815" s="187" t="s">
        <v>7099</v>
      </c>
      <c r="J5815" s="369"/>
      <c r="K5815" s="369"/>
      <c r="L5815" s="369"/>
      <c r="M5815" s="369"/>
    </row>
    <row r="5816" spans="1:13" ht="102" x14ac:dyDescent="0.2">
      <c r="A5816" s="187" t="s">
        <v>7100</v>
      </c>
      <c r="B5816" s="187" t="s">
        <v>7101</v>
      </c>
      <c r="C5816" s="186" t="s">
        <v>6448</v>
      </c>
      <c r="D5816" s="189">
        <v>1.55</v>
      </c>
      <c r="E5816" s="189">
        <v>0</v>
      </c>
      <c r="F5816" s="189">
        <v>1.55</v>
      </c>
      <c r="G5816" s="188" t="s">
        <v>6925</v>
      </c>
      <c r="H5816" s="188"/>
      <c r="I5816" s="187" t="s">
        <v>7102</v>
      </c>
      <c r="J5816" s="369"/>
      <c r="K5816" s="369"/>
      <c r="L5816" s="369"/>
      <c r="M5816" s="369"/>
    </row>
    <row r="5817" spans="1:13" ht="25.5" x14ac:dyDescent="0.2">
      <c r="A5817" s="187" t="s">
        <v>7103</v>
      </c>
      <c r="B5817" s="187" t="s">
        <v>7104</v>
      </c>
      <c r="C5817" s="186" t="s">
        <v>5597</v>
      </c>
      <c r="D5817" s="189">
        <v>51.85</v>
      </c>
      <c r="E5817" s="189">
        <v>0</v>
      </c>
      <c r="F5817" s="189">
        <v>51.85</v>
      </c>
      <c r="G5817" s="188"/>
      <c r="H5817" s="188"/>
      <c r="I5817" s="187" t="s">
        <v>7105</v>
      </c>
      <c r="J5817" s="369"/>
      <c r="K5817" s="369"/>
      <c r="L5817" s="369"/>
      <c r="M5817" s="369"/>
    </row>
    <row r="5818" spans="1:13" ht="102" x14ac:dyDescent="0.2">
      <c r="A5818" s="187" t="s">
        <v>7106</v>
      </c>
      <c r="B5818" s="187" t="s">
        <v>7107</v>
      </c>
      <c r="C5818" s="186" t="s">
        <v>6448</v>
      </c>
      <c r="D5818" s="189">
        <v>3.37</v>
      </c>
      <c r="E5818" s="189">
        <v>0</v>
      </c>
      <c r="F5818" s="189">
        <v>3.37</v>
      </c>
      <c r="G5818" s="188" t="s">
        <v>6925</v>
      </c>
      <c r="H5818" s="188"/>
      <c r="I5818" s="187" t="s">
        <v>7108</v>
      </c>
      <c r="J5818" s="369"/>
      <c r="K5818" s="369"/>
      <c r="L5818" s="369"/>
      <c r="M5818" s="369"/>
    </row>
    <row r="5819" spans="1:13" x14ac:dyDescent="0.2">
      <c r="A5819" s="194" t="s">
        <v>7109</v>
      </c>
      <c r="B5819" s="194" t="s">
        <v>7110</v>
      </c>
      <c r="C5819" s="186"/>
      <c r="D5819" s="189"/>
      <c r="E5819" s="189"/>
      <c r="F5819" s="189"/>
      <c r="G5819" s="188"/>
      <c r="H5819" s="188"/>
      <c r="I5819" s="194" t="s">
        <v>7111</v>
      </c>
      <c r="J5819" s="369"/>
      <c r="K5819" s="369"/>
      <c r="L5819" s="369"/>
      <c r="M5819" s="369"/>
    </row>
    <row r="5820" spans="1:13" ht="25.5" x14ac:dyDescent="0.2">
      <c r="A5820" s="187" t="s">
        <v>7112</v>
      </c>
      <c r="B5820" s="187" t="s">
        <v>7113</v>
      </c>
      <c r="C5820" s="186" t="s">
        <v>212</v>
      </c>
      <c r="D5820" s="189">
        <v>87.33</v>
      </c>
      <c r="E5820" s="189">
        <v>0</v>
      </c>
      <c r="F5820" s="189">
        <v>87.33</v>
      </c>
      <c r="G5820" s="188"/>
      <c r="H5820" s="188"/>
      <c r="I5820" s="187" t="s">
        <v>7114</v>
      </c>
      <c r="J5820" s="369"/>
      <c r="K5820" s="369"/>
      <c r="L5820" s="369"/>
      <c r="M5820" s="369"/>
    </row>
    <row r="5821" spans="1:13" ht="25.5" x14ac:dyDescent="0.2">
      <c r="A5821" s="187" t="s">
        <v>7115</v>
      </c>
      <c r="B5821" s="187" t="s">
        <v>7116</v>
      </c>
      <c r="C5821" s="186" t="s">
        <v>212</v>
      </c>
      <c r="D5821" s="189">
        <v>111.28</v>
      </c>
      <c r="E5821" s="189">
        <v>0</v>
      </c>
      <c r="F5821" s="189">
        <v>111.28</v>
      </c>
      <c r="G5821" s="188"/>
      <c r="H5821" s="188"/>
      <c r="I5821" s="187" t="s">
        <v>7117</v>
      </c>
      <c r="J5821" s="369"/>
      <c r="K5821" s="369"/>
      <c r="L5821" s="369"/>
      <c r="M5821" s="369"/>
    </row>
    <row r="5822" spans="1:13" ht="25.5" x14ac:dyDescent="0.2">
      <c r="A5822" s="187" t="s">
        <v>7118</v>
      </c>
      <c r="B5822" s="187" t="s">
        <v>7119</v>
      </c>
      <c r="C5822" s="186" t="s">
        <v>212</v>
      </c>
      <c r="D5822" s="189">
        <v>185.44</v>
      </c>
      <c r="E5822" s="189">
        <v>0</v>
      </c>
      <c r="F5822" s="189">
        <v>185.44</v>
      </c>
      <c r="G5822" s="188"/>
      <c r="H5822" s="188"/>
      <c r="I5822" s="187" t="s">
        <v>7120</v>
      </c>
      <c r="J5822" s="369"/>
      <c r="K5822" s="369"/>
      <c r="L5822" s="369"/>
      <c r="M5822" s="369"/>
    </row>
    <row r="5823" spans="1:13" ht="25.5" x14ac:dyDescent="0.2">
      <c r="A5823" s="187" t="s">
        <v>7121</v>
      </c>
      <c r="B5823" s="187" t="s">
        <v>7122</v>
      </c>
      <c r="C5823" s="186" t="s">
        <v>212</v>
      </c>
      <c r="D5823" s="189">
        <v>278.26</v>
      </c>
      <c r="E5823" s="189">
        <v>0</v>
      </c>
      <c r="F5823" s="189">
        <v>278.26</v>
      </c>
      <c r="G5823" s="188"/>
      <c r="H5823" s="188"/>
      <c r="I5823" s="187" t="s">
        <v>7123</v>
      </c>
      <c r="J5823" s="369"/>
      <c r="K5823" s="369"/>
      <c r="L5823" s="369"/>
      <c r="M5823" s="369"/>
    </row>
    <row r="5824" spans="1:13" ht="25.5" x14ac:dyDescent="0.2">
      <c r="A5824" s="187" t="s">
        <v>7124</v>
      </c>
      <c r="B5824" s="187" t="s">
        <v>7125</v>
      </c>
      <c r="C5824" s="186" t="s">
        <v>212</v>
      </c>
      <c r="D5824" s="189">
        <v>370.99</v>
      </c>
      <c r="E5824" s="189">
        <v>0</v>
      </c>
      <c r="F5824" s="189">
        <v>370.99</v>
      </c>
      <c r="G5824" s="188"/>
      <c r="H5824" s="188"/>
      <c r="I5824" s="187" t="s">
        <v>7126</v>
      </c>
      <c r="J5824" s="369"/>
      <c r="K5824" s="369"/>
      <c r="L5824" s="369"/>
      <c r="M5824" s="369"/>
    </row>
    <row r="5825" spans="1:13" x14ac:dyDescent="0.2">
      <c r="A5825" s="187" t="s">
        <v>7127</v>
      </c>
      <c r="B5825" s="187" t="s">
        <v>7128</v>
      </c>
      <c r="C5825" s="186" t="s">
        <v>212</v>
      </c>
      <c r="D5825" s="189">
        <v>27.27</v>
      </c>
      <c r="E5825" s="189">
        <v>0</v>
      </c>
      <c r="F5825" s="189">
        <v>27.27</v>
      </c>
      <c r="G5825" s="188"/>
      <c r="H5825" s="188"/>
      <c r="I5825" s="187" t="s">
        <v>7129</v>
      </c>
      <c r="J5825" s="369"/>
      <c r="K5825" s="369"/>
      <c r="L5825" s="369"/>
      <c r="M5825" s="369"/>
    </row>
    <row r="5826" spans="1:13" x14ac:dyDescent="0.2">
      <c r="A5826" s="187" t="s">
        <v>7130</v>
      </c>
      <c r="B5826" s="187" t="s">
        <v>7131</v>
      </c>
      <c r="C5826" s="186" t="s">
        <v>212</v>
      </c>
      <c r="D5826" s="189">
        <v>55.69</v>
      </c>
      <c r="E5826" s="189">
        <v>0</v>
      </c>
      <c r="F5826" s="189">
        <v>55.69</v>
      </c>
      <c r="G5826" s="188"/>
      <c r="H5826" s="188"/>
      <c r="I5826" s="187" t="s">
        <v>7132</v>
      </c>
      <c r="J5826" s="369"/>
      <c r="K5826" s="369"/>
      <c r="L5826" s="369"/>
      <c r="M5826" s="369"/>
    </row>
    <row r="5827" spans="1:13" x14ac:dyDescent="0.2">
      <c r="A5827" s="187" t="s">
        <v>7133</v>
      </c>
      <c r="B5827" s="187" t="s">
        <v>7134</v>
      </c>
      <c r="C5827" s="186" t="s">
        <v>212</v>
      </c>
      <c r="D5827" s="189">
        <v>64.41</v>
      </c>
      <c r="E5827" s="189">
        <v>0</v>
      </c>
      <c r="F5827" s="189">
        <v>64.41</v>
      </c>
      <c r="G5827" s="188"/>
      <c r="H5827" s="188"/>
      <c r="I5827" s="187" t="s">
        <v>7135</v>
      </c>
      <c r="J5827" s="369"/>
      <c r="K5827" s="369"/>
      <c r="L5827" s="369"/>
      <c r="M5827" s="369"/>
    </row>
    <row r="5828" spans="1:13" x14ac:dyDescent="0.2">
      <c r="A5828" s="187" t="s">
        <v>7136</v>
      </c>
      <c r="B5828" s="187" t="s">
        <v>7137</v>
      </c>
      <c r="C5828" s="186" t="s">
        <v>212</v>
      </c>
      <c r="D5828" s="189">
        <v>92.72</v>
      </c>
      <c r="E5828" s="189">
        <v>0</v>
      </c>
      <c r="F5828" s="189">
        <v>92.72</v>
      </c>
      <c r="G5828" s="188"/>
      <c r="H5828" s="188"/>
      <c r="I5828" s="187" t="s">
        <v>7138</v>
      </c>
      <c r="J5828" s="369"/>
      <c r="K5828" s="369"/>
      <c r="L5828" s="369"/>
      <c r="M5828" s="369"/>
    </row>
    <row r="5829" spans="1:13" x14ac:dyDescent="0.2">
      <c r="A5829" s="187" t="s">
        <v>7139</v>
      </c>
      <c r="B5829" s="187" t="s">
        <v>7140</v>
      </c>
      <c r="C5829" s="186" t="s">
        <v>212</v>
      </c>
      <c r="D5829" s="189">
        <v>55.69</v>
      </c>
      <c r="E5829" s="189">
        <v>0</v>
      </c>
      <c r="F5829" s="189">
        <v>55.69</v>
      </c>
      <c r="G5829" s="188"/>
      <c r="H5829" s="188"/>
      <c r="I5829" s="187" t="s">
        <v>7141</v>
      </c>
      <c r="J5829" s="369"/>
      <c r="K5829" s="369"/>
      <c r="L5829" s="369"/>
      <c r="M5829" s="369"/>
    </row>
    <row r="5830" spans="1:13" x14ac:dyDescent="0.2">
      <c r="A5830" s="187" t="s">
        <v>7142</v>
      </c>
      <c r="B5830" s="187" t="s">
        <v>7143</v>
      </c>
      <c r="C5830" s="186" t="s">
        <v>212</v>
      </c>
      <c r="D5830" s="189">
        <v>8.7100000000000009</v>
      </c>
      <c r="E5830" s="189">
        <v>0</v>
      </c>
      <c r="F5830" s="189">
        <v>8.7100000000000009</v>
      </c>
      <c r="G5830" s="188"/>
      <c r="H5830" s="188"/>
      <c r="I5830" s="187" t="s">
        <v>7144</v>
      </c>
      <c r="J5830" s="369"/>
      <c r="K5830" s="369"/>
      <c r="L5830" s="369"/>
      <c r="M5830" s="369"/>
    </row>
    <row r="5831" spans="1:13" ht="25.5" x14ac:dyDescent="0.2">
      <c r="A5831" s="187" t="s">
        <v>7145</v>
      </c>
      <c r="B5831" s="187" t="s">
        <v>7146</v>
      </c>
      <c r="C5831" s="186" t="s">
        <v>212</v>
      </c>
      <c r="D5831" s="189">
        <v>148.41</v>
      </c>
      <c r="E5831" s="189">
        <v>0</v>
      </c>
      <c r="F5831" s="189">
        <v>148.41</v>
      </c>
      <c r="G5831" s="188"/>
      <c r="H5831" s="188"/>
      <c r="I5831" s="187" t="s">
        <v>7147</v>
      </c>
      <c r="J5831" s="369"/>
      <c r="K5831" s="369"/>
      <c r="L5831" s="369"/>
      <c r="M5831" s="369"/>
    </row>
    <row r="5832" spans="1:13" ht="25.5" x14ac:dyDescent="0.2">
      <c r="A5832" s="187" t="s">
        <v>7148</v>
      </c>
      <c r="B5832" s="187" t="s">
        <v>7149</v>
      </c>
      <c r="C5832" s="186" t="s">
        <v>212</v>
      </c>
      <c r="D5832" s="189">
        <v>370.99</v>
      </c>
      <c r="E5832" s="189">
        <v>0</v>
      </c>
      <c r="F5832" s="189">
        <v>370.99</v>
      </c>
      <c r="G5832" s="188"/>
      <c r="H5832" s="188"/>
      <c r="I5832" s="187" t="s">
        <v>7150</v>
      </c>
      <c r="J5832" s="369"/>
      <c r="K5832" s="369"/>
      <c r="L5832" s="369"/>
      <c r="M5832" s="369"/>
    </row>
    <row r="5833" spans="1:13" ht="25.5" x14ac:dyDescent="0.2">
      <c r="A5833" s="187" t="s">
        <v>7151</v>
      </c>
      <c r="B5833" s="187" t="s">
        <v>7152</v>
      </c>
      <c r="C5833" s="186" t="s">
        <v>212</v>
      </c>
      <c r="D5833" s="189">
        <v>463.7</v>
      </c>
      <c r="E5833" s="189">
        <v>0</v>
      </c>
      <c r="F5833" s="189">
        <v>463.7</v>
      </c>
      <c r="G5833" s="188"/>
      <c r="H5833" s="188"/>
      <c r="I5833" s="187" t="s">
        <v>7153</v>
      </c>
      <c r="J5833" s="369"/>
      <c r="K5833" s="369"/>
      <c r="L5833" s="369"/>
      <c r="M5833" s="369"/>
    </row>
    <row r="5834" spans="1:13" ht="25.5" x14ac:dyDescent="0.2">
      <c r="A5834" s="187" t="s">
        <v>7154</v>
      </c>
      <c r="B5834" s="187" t="s">
        <v>7155</v>
      </c>
      <c r="C5834" s="186" t="s">
        <v>212</v>
      </c>
      <c r="D5834" s="189">
        <v>1669.4</v>
      </c>
      <c r="E5834" s="189">
        <v>0</v>
      </c>
      <c r="F5834" s="189">
        <v>1669.4</v>
      </c>
      <c r="G5834" s="188"/>
      <c r="H5834" s="188"/>
      <c r="I5834" s="187" t="s">
        <v>7156</v>
      </c>
      <c r="J5834" s="369"/>
      <c r="K5834" s="369"/>
      <c r="L5834" s="369"/>
      <c r="M5834" s="369"/>
    </row>
    <row r="5835" spans="1:13" ht="25.5" x14ac:dyDescent="0.2">
      <c r="A5835" s="187" t="s">
        <v>7157</v>
      </c>
      <c r="B5835" s="187" t="s">
        <v>7158</v>
      </c>
      <c r="C5835" s="186" t="s">
        <v>212</v>
      </c>
      <c r="D5835" s="189">
        <v>55.69</v>
      </c>
      <c r="E5835" s="189">
        <v>0</v>
      </c>
      <c r="F5835" s="189">
        <v>55.69</v>
      </c>
      <c r="G5835" s="188"/>
      <c r="H5835" s="188"/>
      <c r="I5835" s="187" t="s">
        <v>7159</v>
      </c>
      <c r="J5835" s="369"/>
      <c r="K5835" s="369"/>
      <c r="L5835" s="369"/>
      <c r="M5835" s="369"/>
    </row>
    <row r="5836" spans="1:13" x14ac:dyDescent="0.2">
      <c r="A5836" s="187" t="s">
        <v>7160</v>
      </c>
      <c r="B5836" s="187" t="s">
        <v>7161</v>
      </c>
      <c r="C5836" s="186" t="s">
        <v>212</v>
      </c>
      <c r="D5836" s="189">
        <v>58.91</v>
      </c>
      <c r="E5836" s="189">
        <v>0</v>
      </c>
      <c r="F5836" s="189">
        <v>58.91</v>
      </c>
      <c r="G5836" s="188"/>
      <c r="H5836" s="188"/>
      <c r="I5836" s="187" t="s">
        <v>7162</v>
      </c>
      <c r="J5836" s="369"/>
      <c r="K5836" s="369"/>
      <c r="L5836" s="369"/>
      <c r="M5836" s="369"/>
    </row>
    <row r="5837" spans="1:13" ht="38.25" x14ac:dyDescent="0.2">
      <c r="A5837" s="187" t="s">
        <v>7163</v>
      </c>
      <c r="B5837" s="187" t="s">
        <v>7164</v>
      </c>
      <c r="C5837" s="186" t="s">
        <v>212</v>
      </c>
      <c r="D5837" s="189">
        <v>2074.31</v>
      </c>
      <c r="E5837" s="189">
        <v>0</v>
      </c>
      <c r="F5837" s="189">
        <v>2074.31</v>
      </c>
      <c r="G5837" s="188"/>
      <c r="H5837" s="188"/>
      <c r="I5837" s="187" t="s">
        <v>7165</v>
      </c>
      <c r="J5837" s="369"/>
      <c r="K5837" s="369"/>
      <c r="L5837" s="369"/>
      <c r="M5837" s="369"/>
    </row>
    <row r="5838" spans="1:13" x14ac:dyDescent="0.2">
      <c r="A5838" s="187" t="s">
        <v>7166</v>
      </c>
      <c r="B5838" s="187" t="s">
        <v>7167</v>
      </c>
      <c r="C5838" s="186" t="s">
        <v>212</v>
      </c>
      <c r="D5838" s="189">
        <v>3111.46</v>
      </c>
      <c r="E5838" s="189">
        <v>0</v>
      </c>
      <c r="F5838" s="189">
        <v>3111.46</v>
      </c>
      <c r="G5838" s="188"/>
      <c r="H5838" s="188"/>
      <c r="I5838" s="187" t="s">
        <v>7168</v>
      </c>
      <c r="J5838" s="369"/>
      <c r="K5838" s="369"/>
      <c r="L5838" s="369"/>
      <c r="M5838" s="369"/>
    </row>
    <row r="5839" spans="1:13" x14ac:dyDescent="0.2">
      <c r="A5839" s="187" t="s">
        <v>7169</v>
      </c>
      <c r="B5839" s="187" t="s">
        <v>7170</v>
      </c>
      <c r="C5839" s="186" t="s">
        <v>212</v>
      </c>
      <c r="D5839" s="189">
        <v>570.42999999999995</v>
      </c>
      <c r="E5839" s="189">
        <v>0</v>
      </c>
      <c r="F5839" s="189">
        <v>570.42999999999995</v>
      </c>
      <c r="G5839" s="188"/>
      <c r="H5839" s="188"/>
      <c r="I5839" s="187" t="s">
        <v>7171</v>
      </c>
      <c r="J5839" s="369"/>
      <c r="K5839" s="369"/>
      <c r="L5839" s="369"/>
      <c r="M5839" s="369"/>
    </row>
    <row r="5840" spans="1:13" x14ac:dyDescent="0.2">
      <c r="A5840" s="194" t="s">
        <v>7172</v>
      </c>
      <c r="B5840" s="194" t="s">
        <v>7173</v>
      </c>
      <c r="C5840" s="186"/>
      <c r="D5840" s="189"/>
      <c r="E5840" s="189"/>
      <c r="F5840" s="189"/>
      <c r="G5840" s="188"/>
      <c r="H5840" s="188"/>
      <c r="I5840" s="194" t="s">
        <v>7174</v>
      </c>
      <c r="J5840" s="369"/>
      <c r="K5840" s="369"/>
      <c r="L5840" s="369"/>
      <c r="M5840" s="369"/>
    </row>
    <row r="5841" spans="1:13" ht="102" x14ac:dyDescent="0.2">
      <c r="A5841" s="187" t="s">
        <v>7175</v>
      </c>
      <c r="B5841" s="187" t="s">
        <v>7176</v>
      </c>
      <c r="C5841" s="186" t="s">
        <v>212</v>
      </c>
      <c r="D5841" s="189">
        <v>311.14</v>
      </c>
      <c r="E5841" s="189">
        <v>0</v>
      </c>
      <c r="F5841" s="189">
        <v>311.14</v>
      </c>
      <c r="G5841" s="188" t="s">
        <v>7177</v>
      </c>
      <c r="H5841" s="188"/>
      <c r="I5841" s="187" t="s">
        <v>7178</v>
      </c>
      <c r="J5841" s="369"/>
      <c r="K5841" s="369"/>
      <c r="L5841" s="369"/>
      <c r="M5841" s="369"/>
    </row>
    <row r="5842" spans="1:13" x14ac:dyDescent="0.2">
      <c r="A5842" s="187" t="s">
        <v>7179</v>
      </c>
      <c r="B5842" s="187" t="s">
        <v>7180</v>
      </c>
      <c r="C5842" s="186" t="s">
        <v>212</v>
      </c>
      <c r="D5842" s="189">
        <v>109.1</v>
      </c>
      <c r="E5842" s="189">
        <v>0</v>
      </c>
      <c r="F5842" s="189">
        <v>109.1</v>
      </c>
      <c r="G5842" s="188"/>
      <c r="H5842" s="188"/>
      <c r="I5842" s="187" t="s">
        <v>7181</v>
      </c>
      <c r="J5842" s="369"/>
      <c r="K5842" s="369"/>
      <c r="L5842" s="369"/>
      <c r="M5842" s="369"/>
    </row>
    <row r="5843" spans="1:13" ht="25.5" x14ac:dyDescent="0.2">
      <c r="A5843" s="187" t="s">
        <v>7182</v>
      </c>
      <c r="B5843" s="187" t="s">
        <v>7183</v>
      </c>
      <c r="C5843" s="186" t="s">
        <v>212</v>
      </c>
      <c r="D5843" s="189">
        <v>233.1</v>
      </c>
      <c r="E5843" s="189">
        <v>0</v>
      </c>
      <c r="F5843" s="189">
        <v>233.1</v>
      </c>
      <c r="G5843" s="188"/>
      <c r="H5843" s="188"/>
      <c r="I5843" s="187" t="s">
        <v>7184</v>
      </c>
      <c r="J5843" s="369"/>
      <c r="K5843" s="369"/>
      <c r="L5843" s="369"/>
      <c r="M5843" s="369"/>
    </row>
    <row r="5844" spans="1:13" ht="25.5" x14ac:dyDescent="0.2">
      <c r="A5844" s="192"/>
      <c r="B5844" s="194" t="s">
        <v>7185</v>
      </c>
      <c r="C5844" s="192"/>
      <c r="D5844" s="193"/>
      <c r="E5844" s="193"/>
      <c r="F5844" s="189"/>
      <c r="G5844" s="192"/>
      <c r="H5844" s="188"/>
      <c r="I5844" s="194" t="s">
        <v>7186</v>
      </c>
      <c r="J5844" s="369"/>
      <c r="K5844" s="369"/>
      <c r="L5844" s="369"/>
      <c r="M5844" s="369"/>
    </row>
    <row r="5845" spans="1:13" x14ac:dyDescent="0.2">
      <c r="A5845" s="188"/>
      <c r="B5845" s="187" t="s">
        <v>7187</v>
      </c>
      <c r="C5845" s="186" t="s">
        <v>5597</v>
      </c>
      <c r="D5845" s="189">
        <v>18.03</v>
      </c>
      <c r="E5845" s="189">
        <v>0</v>
      </c>
      <c r="F5845" s="189">
        <v>18.03</v>
      </c>
      <c r="G5845" s="188"/>
      <c r="H5845" s="188"/>
      <c r="I5845" s="187" t="s">
        <v>7188</v>
      </c>
      <c r="J5845" s="369"/>
      <c r="K5845" s="369"/>
      <c r="L5845" s="369"/>
      <c r="M5845" s="369"/>
    </row>
    <row r="5846" spans="1:13" ht="25.5" x14ac:dyDescent="0.2">
      <c r="A5846" s="188"/>
      <c r="B5846" s="187" t="s">
        <v>7189</v>
      </c>
      <c r="C5846" s="186" t="s">
        <v>5597</v>
      </c>
      <c r="D5846" s="189">
        <v>16.829999999999998</v>
      </c>
      <c r="E5846" s="189">
        <v>0</v>
      </c>
      <c r="F5846" s="189">
        <v>16.829999999999998</v>
      </c>
      <c r="G5846" s="188"/>
      <c r="H5846" s="188"/>
      <c r="I5846" s="187" t="s">
        <v>7190</v>
      </c>
      <c r="J5846" s="369"/>
      <c r="K5846" s="369"/>
      <c r="L5846" s="369"/>
      <c r="M5846" s="369"/>
    </row>
    <row r="5847" spans="1:13" x14ac:dyDescent="0.2">
      <c r="A5847" s="188"/>
      <c r="B5847" s="187" t="s">
        <v>7191</v>
      </c>
      <c r="C5847" s="186" t="s">
        <v>5597</v>
      </c>
      <c r="D5847" s="189">
        <v>15.03</v>
      </c>
      <c r="E5847" s="189">
        <v>0</v>
      </c>
      <c r="F5847" s="189">
        <v>15.03</v>
      </c>
      <c r="G5847" s="188"/>
      <c r="H5847" s="188"/>
      <c r="I5847" s="187" t="s">
        <v>7192</v>
      </c>
      <c r="J5847" s="369"/>
      <c r="K5847" s="369"/>
      <c r="L5847" s="369"/>
      <c r="M5847" s="369"/>
    </row>
    <row r="5848" spans="1:13" x14ac:dyDescent="0.2">
      <c r="A5848" s="188"/>
      <c r="B5848" s="187" t="s">
        <v>7193</v>
      </c>
      <c r="C5848" s="186" t="s">
        <v>5597</v>
      </c>
      <c r="D5848" s="189">
        <v>13.1</v>
      </c>
      <c r="E5848" s="189">
        <v>0</v>
      </c>
      <c r="F5848" s="189">
        <v>13.1</v>
      </c>
      <c r="G5848" s="188"/>
      <c r="H5848" s="188"/>
      <c r="I5848" s="187" t="s">
        <v>7194</v>
      </c>
      <c r="J5848" s="369"/>
      <c r="K5848" s="369"/>
      <c r="L5848" s="369"/>
      <c r="M5848" s="369"/>
    </row>
    <row r="5849" spans="1:13" x14ac:dyDescent="0.2">
      <c r="A5849" s="188"/>
      <c r="B5849" s="187" t="s">
        <v>7195</v>
      </c>
      <c r="C5849" s="186" t="s">
        <v>5597</v>
      </c>
      <c r="D5849" s="189">
        <v>59.91</v>
      </c>
      <c r="E5849" s="189">
        <v>0</v>
      </c>
      <c r="F5849" s="189">
        <v>59.91</v>
      </c>
      <c r="G5849" s="188"/>
      <c r="H5849" s="188"/>
      <c r="I5849" s="187" t="s">
        <v>7196</v>
      </c>
      <c r="J5849" s="369"/>
      <c r="K5849" s="369"/>
      <c r="L5849" s="369"/>
      <c r="M5849" s="369"/>
    </row>
    <row r="5850" spans="1:13" x14ac:dyDescent="0.2">
      <c r="A5850" s="188"/>
      <c r="B5850" s="187" t="s">
        <v>7197</v>
      </c>
      <c r="C5850" s="186" t="s">
        <v>5597</v>
      </c>
      <c r="D5850" s="189">
        <v>35.950000000000003</v>
      </c>
      <c r="E5850" s="189">
        <v>0</v>
      </c>
      <c r="F5850" s="189">
        <v>35.950000000000003</v>
      </c>
      <c r="G5850" s="188"/>
      <c r="H5850" s="188"/>
      <c r="I5850" s="187" t="s">
        <v>7198</v>
      </c>
      <c r="J5850" s="369"/>
      <c r="K5850" s="369"/>
      <c r="L5850" s="369"/>
      <c r="M5850" s="369"/>
    </row>
    <row r="5851" spans="1:13" ht="25.5" x14ac:dyDescent="0.2">
      <c r="A5851" s="188"/>
      <c r="B5851" s="187" t="s">
        <v>7199</v>
      </c>
      <c r="C5851" s="186" t="s">
        <v>5597</v>
      </c>
      <c r="D5851" s="189">
        <v>41.19</v>
      </c>
      <c r="E5851" s="189">
        <v>0</v>
      </c>
      <c r="F5851" s="189">
        <v>41.19</v>
      </c>
      <c r="G5851" s="188"/>
      <c r="H5851" s="188"/>
      <c r="I5851" s="187" t="s">
        <v>7200</v>
      </c>
      <c r="J5851" s="369"/>
      <c r="K5851" s="369"/>
      <c r="L5851" s="369"/>
      <c r="M5851" s="369"/>
    </row>
    <row r="5852" spans="1:13" ht="38.25" x14ac:dyDescent="0.2">
      <c r="A5852" s="188"/>
      <c r="B5852" s="187" t="s">
        <v>7201</v>
      </c>
      <c r="C5852" s="186" t="s">
        <v>5597</v>
      </c>
      <c r="D5852" s="189">
        <v>56.17</v>
      </c>
      <c r="E5852" s="189">
        <v>0</v>
      </c>
      <c r="F5852" s="189">
        <v>56.17</v>
      </c>
      <c r="G5852" s="188"/>
      <c r="H5852" s="188"/>
      <c r="I5852" s="187" t="s">
        <v>7202</v>
      </c>
      <c r="J5852" s="369"/>
      <c r="K5852" s="369"/>
      <c r="L5852" s="369"/>
      <c r="M5852" s="369"/>
    </row>
    <row r="5853" spans="1:13" ht="38.25" x14ac:dyDescent="0.2">
      <c r="A5853" s="188"/>
      <c r="B5853" s="187" t="s">
        <v>7203</v>
      </c>
      <c r="C5853" s="186" t="s">
        <v>5597</v>
      </c>
      <c r="D5853" s="189">
        <v>26.21</v>
      </c>
      <c r="E5853" s="189">
        <v>0</v>
      </c>
      <c r="F5853" s="189">
        <v>26.21</v>
      </c>
      <c r="G5853" s="188"/>
      <c r="H5853" s="188"/>
      <c r="I5853" s="187" t="s">
        <v>7204</v>
      </c>
      <c r="J5853" s="369"/>
      <c r="K5853" s="369"/>
      <c r="L5853" s="369"/>
      <c r="M5853" s="369"/>
    </row>
    <row r="5854" spans="1:13" ht="38.25" x14ac:dyDescent="0.2">
      <c r="A5854" s="188"/>
      <c r="B5854" s="187" t="s">
        <v>7205</v>
      </c>
      <c r="C5854" s="186" t="s">
        <v>5597</v>
      </c>
      <c r="D5854" s="189">
        <v>39.700000000000003</v>
      </c>
      <c r="E5854" s="189">
        <v>0</v>
      </c>
      <c r="F5854" s="189">
        <v>39.700000000000003</v>
      </c>
      <c r="G5854" s="188"/>
      <c r="H5854" s="188"/>
      <c r="I5854" s="187" t="s">
        <v>7206</v>
      </c>
      <c r="J5854" s="369"/>
      <c r="K5854" s="369"/>
      <c r="L5854" s="369"/>
      <c r="M5854" s="369"/>
    </row>
    <row r="5855" spans="1:13" ht="25.5" x14ac:dyDescent="0.2">
      <c r="A5855" s="188"/>
      <c r="B5855" s="187" t="s">
        <v>7207</v>
      </c>
      <c r="C5855" s="186" t="s">
        <v>5597</v>
      </c>
      <c r="D5855" s="189">
        <v>5.25</v>
      </c>
      <c r="E5855" s="189">
        <v>0</v>
      </c>
      <c r="F5855" s="189">
        <v>5.25</v>
      </c>
      <c r="G5855" s="188"/>
      <c r="H5855" s="188"/>
      <c r="I5855" s="187" t="s">
        <v>7208</v>
      </c>
      <c r="J5855" s="369"/>
      <c r="K5855" s="369"/>
      <c r="L5855" s="369"/>
      <c r="M5855" s="369"/>
    </row>
    <row r="5856" spans="1:13" x14ac:dyDescent="0.2">
      <c r="A5856" s="188"/>
      <c r="B5856" s="187" t="s">
        <v>7209</v>
      </c>
      <c r="C5856" s="186" t="s">
        <v>5597</v>
      </c>
      <c r="D5856" s="189">
        <v>3.53</v>
      </c>
      <c r="E5856" s="189">
        <v>0</v>
      </c>
      <c r="F5856" s="189">
        <v>3.53</v>
      </c>
      <c r="G5856" s="188"/>
      <c r="H5856" s="188"/>
      <c r="I5856" s="187" t="s">
        <v>7210</v>
      </c>
      <c r="J5856" s="369"/>
      <c r="K5856" s="369"/>
      <c r="L5856" s="369"/>
      <c r="M5856" s="369"/>
    </row>
    <row r="5857" spans="1:13" x14ac:dyDescent="0.2">
      <c r="A5857" s="188"/>
      <c r="B5857" s="187" t="s">
        <v>7211</v>
      </c>
      <c r="C5857" s="186" t="s">
        <v>5597</v>
      </c>
      <c r="D5857" s="189">
        <v>4.12</v>
      </c>
      <c r="E5857" s="189">
        <v>0</v>
      </c>
      <c r="F5857" s="189">
        <v>4.12</v>
      </c>
      <c r="G5857" s="188"/>
      <c r="H5857" s="188"/>
      <c r="I5857" s="187" t="s">
        <v>7212</v>
      </c>
      <c r="J5857" s="369"/>
      <c r="K5857" s="369"/>
      <c r="L5857" s="369"/>
      <c r="M5857" s="369"/>
    </row>
    <row r="5858" spans="1:13" x14ac:dyDescent="0.2">
      <c r="A5858" s="188"/>
      <c r="B5858" s="187" t="s">
        <v>7213</v>
      </c>
      <c r="C5858" s="186" t="s">
        <v>5597</v>
      </c>
      <c r="D5858" s="189">
        <v>3.37</v>
      </c>
      <c r="E5858" s="189">
        <v>0</v>
      </c>
      <c r="F5858" s="189">
        <v>3.37</v>
      </c>
      <c r="G5858" s="188"/>
      <c r="H5858" s="188"/>
      <c r="I5858" s="187" t="s">
        <v>7214</v>
      </c>
      <c r="J5858" s="369"/>
      <c r="K5858" s="369"/>
      <c r="L5858" s="369"/>
      <c r="M5858" s="369"/>
    </row>
    <row r="5859" spans="1:13" ht="25.5" x14ac:dyDescent="0.2">
      <c r="A5859" s="188"/>
      <c r="B5859" s="187" t="s">
        <v>7215</v>
      </c>
      <c r="C5859" s="186" t="s">
        <v>5597</v>
      </c>
      <c r="D5859" s="189">
        <v>3.55</v>
      </c>
      <c r="E5859" s="189">
        <v>0</v>
      </c>
      <c r="F5859" s="189">
        <v>3.55</v>
      </c>
      <c r="G5859" s="188"/>
      <c r="H5859" s="188"/>
      <c r="I5859" s="187" t="s">
        <v>7216</v>
      </c>
      <c r="J5859" s="369"/>
      <c r="K5859" s="369"/>
      <c r="L5859" s="369"/>
      <c r="M5859" s="369"/>
    </row>
    <row r="5860" spans="1:13" ht="25.5" x14ac:dyDescent="0.2">
      <c r="A5860" s="188"/>
      <c r="B5860" s="187" t="s">
        <v>7217</v>
      </c>
      <c r="C5860" s="186" t="s">
        <v>5597</v>
      </c>
      <c r="D5860" s="189">
        <v>179.74</v>
      </c>
      <c r="E5860" s="189">
        <v>0</v>
      </c>
      <c r="F5860" s="189">
        <v>179.74</v>
      </c>
      <c r="G5860" s="188"/>
      <c r="H5860" s="188"/>
      <c r="I5860" s="187" t="s">
        <v>7218</v>
      </c>
      <c r="J5860" s="369"/>
      <c r="K5860" s="369"/>
      <c r="L5860" s="369"/>
      <c r="M5860" s="369"/>
    </row>
    <row r="5861" spans="1:13" ht="25.5" x14ac:dyDescent="0.2">
      <c r="A5861" s="188"/>
      <c r="B5861" s="187" t="s">
        <v>7219</v>
      </c>
      <c r="C5861" s="186" t="s">
        <v>5597</v>
      </c>
      <c r="D5861" s="189">
        <v>230.79</v>
      </c>
      <c r="E5861" s="189">
        <v>0</v>
      </c>
      <c r="F5861" s="189">
        <v>230.79</v>
      </c>
      <c r="G5861" s="188"/>
      <c r="H5861" s="188"/>
      <c r="I5861" s="187" t="s">
        <v>7220</v>
      </c>
      <c r="J5861" s="369"/>
      <c r="K5861" s="369"/>
      <c r="L5861" s="369"/>
      <c r="M5861" s="369"/>
    </row>
    <row r="5862" spans="1:13" ht="25.5" x14ac:dyDescent="0.2">
      <c r="A5862" s="188"/>
      <c r="B5862" s="187" t="s">
        <v>7221</v>
      </c>
      <c r="C5862" s="186" t="s">
        <v>5597</v>
      </c>
      <c r="D5862" s="189">
        <v>144.24</v>
      </c>
      <c r="E5862" s="189">
        <v>0</v>
      </c>
      <c r="F5862" s="189">
        <v>144.24</v>
      </c>
      <c r="G5862" s="188"/>
      <c r="H5862" s="188"/>
      <c r="I5862" s="187" t="s">
        <v>7222</v>
      </c>
      <c r="J5862" s="369"/>
      <c r="K5862" s="369"/>
      <c r="L5862" s="369"/>
      <c r="M5862" s="369"/>
    </row>
    <row r="5863" spans="1:13" ht="25.5" x14ac:dyDescent="0.2">
      <c r="A5863" s="188"/>
      <c r="B5863" s="187" t="s">
        <v>7223</v>
      </c>
      <c r="C5863" s="186" t="s">
        <v>5597</v>
      </c>
      <c r="D5863" s="189">
        <v>104.58</v>
      </c>
      <c r="E5863" s="189">
        <v>0</v>
      </c>
      <c r="F5863" s="189">
        <v>104.58</v>
      </c>
      <c r="G5863" s="188"/>
      <c r="H5863" s="188"/>
      <c r="I5863" s="187" t="s">
        <v>7224</v>
      </c>
      <c r="J5863" s="369"/>
      <c r="K5863" s="369"/>
      <c r="L5863" s="369"/>
      <c r="M5863" s="369"/>
    </row>
    <row r="5864" spans="1:13" ht="25.5" x14ac:dyDescent="0.2">
      <c r="A5864" s="188"/>
      <c r="B5864" s="187" t="s">
        <v>7225</v>
      </c>
      <c r="C5864" s="186" t="s">
        <v>5597</v>
      </c>
      <c r="D5864" s="189">
        <v>52.89</v>
      </c>
      <c r="E5864" s="189">
        <v>0</v>
      </c>
      <c r="F5864" s="189">
        <v>52.89</v>
      </c>
      <c r="G5864" s="188"/>
      <c r="H5864" s="188"/>
      <c r="I5864" s="187" t="s">
        <v>7226</v>
      </c>
      <c r="J5864" s="369"/>
      <c r="K5864" s="369"/>
      <c r="L5864" s="369"/>
      <c r="M5864" s="369"/>
    </row>
    <row r="5865" spans="1:13" x14ac:dyDescent="0.2">
      <c r="A5865" s="188"/>
      <c r="B5865" s="187" t="s">
        <v>7227</v>
      </c>
      <c r="C5865" s="186" t="s">
        <v>5597</v>
      </c>
      <c r="D5865" s="189">
        <v>41.19</v>
      </c>
      <c r="E5865" s="189">
        <v>0</v>
      </c>
      <c r="F5865" s="189">
        <v>41.19</v>
      </c>
      <c r="G5865" s="188"/>
      <c r="H5865" s="188"/>
      <c r="I5865" s="187" t="s">
        <v>7228</v>
      </c>
      <c r="J5865" s="369"/>
      <c r="K5865" s="369"/>
      <c r="L5865" s="369"/>
      <c r="M5865" s="369"/>
    </row>
    <row r="5866" spans="1:13" ht="25.5" x14ac:dyDescent="0.2">
      <c r="A5866" s="188"/>
      <c r="B5866" s="187" t="s">
        <v>7229</v>
      </c>
      <c r="C5866" s="186" t="s">
        <v>5597</v>
      </c>
      <c r="D5866" s="189">
        <v>24.71</v>
      </c>
      <c r="E5866" s="189">
        <v>0</v>
      </c>
      <c r="F5866" s="189">
        <v>24.71</v>
      </c>
      <c r="G5866" s="188"/>
      <c r="H5866" s="188"/>
      <c r="I5866" s="187" t="s">
        <v>7230</v>
      </c>
      <c r="J5866" s="369"/>
      <c r="K5866" s="369"/>
      <c r="L5866" s="369"/>
      <c r="M5866" s="369"/>
    </row>
    <row r="5867" spans="1:13" ht="25.5" x14ac:dyDescent="0.2">
      <c r="A5867" s="188"/>
      <c r="B5867" s="187" t="s">
        <v>7231</v>
      </c>
      <c r="C5867" s="186" t="s">
        <v>5597</v>
      </c>
      <c r="D5867" s="189">
        <v>22.47</v>
      </c>
      <c r="E5867" s="189">
        <v>0</v>
      </c>
      <c r="F5867" s="189">
        <v>22.47</v>
      </c>
      <c r="G5867" s="188"/>
      <c r="H5867" s="188"/>
      <c r="I5867" s="187" t="s">
        <v>7232</v>
      </c>
      <c r="J5867" s="369"/>
      <c r="K5867" s="369"/>
      <c r="L5867" s="369"/>
      <c r="M5867" s="369"/>
    </row>
    <row r="5868" spans="1:13" x14ac:dyDescent="0.2">
      <c r="A5868" s="188"/>
      <c r="B5868" s="187" t="s">
        <v>7233</v>
      </c>
      <c r="C5868" s="186" t="s">
        <v>6448</v>
      </c>
      <c r="D5868" s="189">
        <v>9.02</v>
      </c>
      <c r="E5868" s="189">
        <v>0</v>
      </c>
      <c r="F5868" s="189">
        <v>9.02</v>
      </c>
      <c r="G5868" s="188"/>
      <c r="H5868" s="188"/>
      <c r="I5868" s="187" t="s">
        <v>7234</v>
      </c>
      <c r="J5868" s="369"/>
      <c r="K5868" s="369"/>
      <c r="L5868" s="369"/>
      <c r="M5868" s="369"/>
    </row>
    <row r="5869" spans="1:13" x14ac:dyDescent="0.2">
      <c r="A5869" s="188"/>
      <c r="B5869" s="187" t="s">
        <v>7235</v>
      </c>
      <c r="C5869" s="186" t="s">
        <v>6448</v>
      </c>
      <c r="D5869" s="189">
        <v>7.21</v>
      </c>
      <c r="E5869" s="189">
        <v>0</v>
      </c>
      <c r="F5869" s="189">
        <v>7.21</v>
      </c>
      <c r="G5869" s="188"/>
      <c r="H5869" s="188"/>
      <c r="I5869" s="187" t="s">
        <v>7236</v>
      </c>
      <c r="J5869" s="369"/>
      <c r="K5869" s="369"/>
      <c r="L5869" s="369"/>
      <c r="M5869" s="369"/>
    </row>
    <row r="5870" spans="1:13" x14ac:dyDescent="0.2">
      <c r="A5870" s="188"/>
      <c r="B5870" s="187" t="s">
        <v>7237</v>
      </c>
      <c r="C5870" s="186" t="s">
        <v>6448</v>
      </c>
      <c r="D5870" s="189">
        <v>4.8099999999999996</v>
      </c>
      <c r="E5870" s="189">
        <v>0</v>
      </c>
      <c r="F5870" s="189">
        <v>4.8099999999999996</v>
      </c>
      <c r="G5870" s="188"/>
      <c r="H5870" s="188"/>
      <c r="I5870" s="187" t="s">
        <v>7238</v>
      </c>
      <c r="J5870" s="369"/>
      <c r="K5870" s="369"/>
      <c r="L5870" s="369"/>
      <c r="M5870" s="369"/>
    </row>
    <row r="5871" spans="1:13" x14ac:dyDescent="0.2">
      <c r="A5871" s="188"/>
      <c r="B5871" s="187" t="s">
        <v>7239</v>
      </c>
      <c r="C5871" s="186" t="s">
        <v>6448</v>
      </c>
      <c r="D5871" s="189">
        <v>1.27</v>
      </c>
      <c r="E5871" s="189">
        <v>0</v>
      </c>
      <c r="F5871" s="189">
        <v>1.27</v>
      </c>
      <c r="G5871" s="188"/>
      <c r="H5871" s="188"/>
      <c r="I5871" s="187" t="s">
        <v>7240</v>
      </c>
      <c r="J5871" s="369"/>
      <c r="K5871" s="369"/>
      <c r="L5871" s="369"/>
      <c r="M5871" s="369"/>
    </row>
    <row r="5872" spans="1:13" x14ac:dyDescent="0.2">
      <c r="A5872" s="188"/>
      <c r="B5872" s="187" t="s">
        <v>7241</v>
      </c>
      <c r="C5872" s="186" t="s">
        <v>6448</v>
      </c>
      <c r="D5872" s="189">
        <v>1.1200000000000001</v>
      </c>
      <c r="E5872" s="189">
        <v>0</v>
      </c>
      <c r="F5872" s="189">
        <v>1.1200000000000001</v>
      </c>
      <c r="G5872" s="188"/>
      <c r="H5872" s="188"/>
      <c r="I5872" s="187" t="s">
        <v>7242</v>
      </c>
      <c r="J5872" s="369"/>
      <c r="K5872" s="369"/>
      <c r="L5872" s="369"/>
      <c r="M5872" s="369"/>
    </row>
    <row r="5873" spans="1:13" x14ac:dyDescent="0.2">
      <c r="A5873" s="188"/>
      <c r="B5873" s="187" t="s">
        <v>7243</v>
      </c>
      <c r="C5873" s="186" t="s">
        <v>6448</v>
      </c>
      <c r="D5873" s="189">
        <v>0.77</v>
      </c>
      <c r="E5873" s="189">
        <v>0</v>
      </c>
      <c r="F5873" s="189">
        <v>0.77</v>
      </c>
      <c r="G5873" s="188"/>
      <c r="H5873" s="188"/>
      <c r="I5873" s="187" t="s">
        <v>7244</v>
      </c>
      <c r="J5873" s="369"/>
      <c r="K5873" s="369"/>
      <c r="L5873" s="369"/>
      <c r="M5873" s="369"/>
    </row>
    <row r="5874" spans="1:13" x14ac:dyDescent="0.2">
      <c r="A5874" s="188"/>
      <c r="B5874" s="187" t="s">
        <v>7245</v>
      </c>
      <c r="C5874" s="186" t="s">
        <v>6448</v>
      </c>
      <c r="D5874" s="189">
        <v>0.22</v>
      </c>
      <c r="E5874" s="189">
        <v>0</v>
      </c>
      <c r="F5874" s="189">
        <v>0.22</v>
      </c>
      <c r="G5874" s="188"/>
      <c r="H5874" s="188"/>
      <c r="I5874" s="187" t="s">
        <v>7246</v>
      </c>
      <c r="J5874" s="369"/>
      <c r="K5874" s="369"/>
      <c r="L5874" s="369"/>
      <c r="M5874" s="369"/>
    </row>
    <row r="5875" spans="1:13" x14ac:dyDescent="0.2">
      <c r="A5875" s="188"/>
      <c r="B5875" s="187" t="s">
        <v>7247</v>
      </c>
      <c r="C5875" s="186" t="s">
        <v>6448</v>
      </c>
      <c r="D5875" s="189">
        <v>0.3</v>
      </c>
      <c r="E5875" s="189">
        <v>0</v>
      </c>
      <c r="F5875" s="189">
        <v>0.3</v>
      </c>
      <c r="G5875" s="188"/>
      <c r="H5875" s="188"/>
      <c r="I5875" s="187" t="s">
        <v>7248</v>
      </c>
      <c r="J5875" s="369"/>
      <c r="K5875" s="369"/>
      <c r="L5875" s="369"/>
      <c r="M5875" s="369"/>
    </row>
    <row r="5876" spans="1:13" x14ac:dyDescent="0.2">
      <c r="A5876" s="188"/>
      <c r="B5876" s="187" t="s">
        <v>7249</v>
      </c>
      <c r="C5876" s="186" t="s">
        <v>6448</v>
      </c>
      <c r="D5876" s="189">
        <v>0.39</v>
      </c>
      <c r="E5876" s="189">
        <v>0</v>
      </c>
      <c r="F5876" s="189">
        <v>0.39</v>
      </c>
      <c r="G5876" s="188"/>
      <c r="H5876" s="188"/>
      <c r="I5876" s="187" t="s">
        <v>7250</v>
      </c>
      <c r="J5876" s="369"/>
      <c r="K5876" s="369"/>
      <c r="L5876" s="369"/>
      <c r="M5876" s="369"/>
    </row>
    <row r="5877" spans="1:13" x14ac:dyDescent="0.2">
      <c r="A5877" s="188"/>
      <c r="B5877" s="187" t="s">
        <v>7251</v>
      </c>
      <c r="C5877" s="186" t="s">
        <v>6448</v>
      </c>
      <c r="D5877" s="189">
        <v>0.34</v>
      </c>
      <c r="E5877" s="189">
        <v>0</v>
      </c>
      <c r="F5877" s="189">
        <v>0.34</v>
      </c>
      <c r="G5877" s="188"/>
      <c r="H5877" s="188"/>
      <c r="I5877" s="187" t="s">
        <v>7252</v>
      </c>
      <c r="J5877" s="369"/>
      <c r="K5877" s="369"/>
      <c r="L5877" s="369"/>
      <c r="M5877" s="369"/>
    </row>
    <row r="5878" spans="1:13" ht="25.5" x14ac:dyDescent="0.2">
      <c r="A5878" s="188"/>
      <c r="B5878" s="187" t="s">
        <v>7253</v>
      </c>
      <c r="C5878" s="186" t="s">
        <v>212</v>
      </c>
      <c r="D5878" s="189">
        <v>22.47</v>
      </c>
      <c r="E5878" s="189">
        <v>0</v>
      </c>
      <c r="F5878" s="189">
        <v>22.47</v>
      </c>
      <c r="G5878" s="188"/>
      <c r="H5878" s="188"/>
      <c r="I5878" s="187" t="s">
        <v>7254</v>
      </c>
      <c r="J5878" s="369"/>
      <c r="K5878" s="369"/>
      <c r="L5878" s="369"/>
      <c r="M5878" s="369"/>
    </row>
    <row r="5879" spans="1:13" ht="25.5" x14ac:dyDescent="0.2">
      <c r="A5879" s="188"/>
      <c r="B5879" s="187" t="s">
        <v>7255</v>
      </c>
      <c r="C5879" s="186" t="s">
        <v>212</v>
      </c>
      <c r="D5879" s="189">
        <v>13.5</v>
      </c>
      <c r="E5879" s="189">
        <v>0</v>
      </c>
      <c r="F5879" s="189">
        <v>13.5</v>
      </c>
      <c r="G5879" s="188"/>
      <c r="H5879" s="188"/>
      <c r="I5879" s="187" t="s">
        <v>7256</v>
      </c>
      <c r="J5879" s="369"/>
      <c r="K5879" s="369"/>
      <c r="L5879" s="369"/>
      <c r="M5879" s="369"/>
    </row>
    <row r="5880" spans="1:13" ht="25.5" x14ac:dyDescent="0.2">
      <c r="A5880" s="188"/>
      <c r="B5880" s="187" t="s">
        <v>7257</v>
      </c>
      <c r="C5880" s="186" t="s">
        <v>212</v>
      </c>
      <c r="D5880" s="189">
        <v>23.98</v>
      </c>
      <c r="E5880" s="189">
        <v>0</v>
      </c>
      <c r="F5880" s="189">
        <v>23.98</v>
      </c>
      <c r="G5880" s="188"/>
      <c r="H5880" s="188"/>
      <c r="I5880" s="187" t="s">
        <v>7258</v>
      </c>
      <c r="J5880" s="369"/>
      <c r="K5880" s="369"/>
      <c r="L5880" s="369"/>
      <c r="M5880" s="369"/>
    </row>
    <row r="5881" spans="1:13" ht="38.25" x14ac:dyDescent="0.2">
      <c r="A5881" s="188"/>
      <c r="B5881" s="187" t="s">
        <v>7259</v>
      </c>
      <c r="C5881" s="186" t="s">
        <v>212</v>
      </c>
      <c r="D5881" s="189">
        <v>81.94</v>
      </c>
      <c r="E5881" s="189">
        <v>0</v>
      </c>
      <c r="F5881" s="189">
        <v>81.94</v>
      </c>
      <c r="G5881" s="188"/>
      <c r="H5881" s="188"/>
      <c r="I5881" s="187" t="s">
        <v>7260</v>
      </c>
      <c r="J5881" s="369"/>
      <c r="K5881" s="369"/>
      <c r="L5881" s="369"/>
      <c r="M5881" s="369"/>
    </row>
    <row r="5882" spans="1:13" ht="25.5" x14ac:dyDescent="0.2">
      <c r="A5882" s="188"/>
      <c r="B5882" s="187" t="s">
        <v>7261</v>
      </c>
      <c r="C5882" s="186" t="s">
        <v>212</v>
      </c>
      <c r="D5882" s="189">
        <v>6.73</v>
      </c>
      <c r="E5882" s="189">
        <v>0</v>
      </c>
      <c r="F5882" s="189">
        <v>6.73</v>
      </c>
      <c r="G5882" s="188"/>
      <c r="H5882" s="188"/>
      <c r="I5882" s="187" t="s">
        <v>7262</v>
      </c>
      <c r="J5882" s="369"/>
      <c r="K5882" s="369"/>
      <c r="L5882" s="369"/>
      <c r="M5882" s="369"/>
    </row>
    <row r="5883" spans="1:13" ht="25.5" x14ac:dyDescent="0.2">
      <c r="A5883" s="188"/>
      <c r="B5883" s="187" t="s">
        <v>7263</v>
      </c>
      <c r="C5883" s="186" t="s">
        <v>212</v>
      </c>
      <c r="D5883" s="189">
        <v>22.48</v>
      </c>
      <c r="E5883" s="189">
        <v>0</v>
      </c>
      <c r="F5883" s="189">
        <v>22.48</v>
      </c>
      <c r="G5883" s="188"/>
      <c r="H5883" s="188"/>
      <c r="I5883" s="187" t="s">
        <v>7264</v>
      </c>
      <c r="J5883" s="369"/>
      <c r="K5883" s="369"/>
      <c r="L5883" s="369"/>
      <c r="M5883" s="369"/>
    </row>
    <row r="5884" spans="1:13" ht="25.5" x14ac:dyDescent="0.2">
      <c r="A5884" s="188"/>
      <c r="B5884" s="187" t="s">
        <v>7265</v>
      </c>
      <c r="C5884" s="186" t="s">
        <v>212</v>
      </c>
      <c r="D5884" s="189">
        <v>7.49</v>
      </c>
      <c r="E5884" s="189">
        <v>0</v>
      </c>
      <c r="F5884" s="189">
        <v>7.49</v>
      </c>
      <c r="G5884" s="188"/>
      <c r="H5884" s="188"/>
      <c r="I5884" s="187" t="s">
        <v>7266</v>
      </c>
      <c r="J5884" s="369"/>
      <c r="K5884" s="369"/>
      <c r="L5884" s="369"/>
      <c r="M5884" s="369"/>
    </row>
    <row r="5885" spans="1:13" ht="38.25" x14ac:dyDescent="0.2">
      <c r="A5885" s="188"/>
      <c r="B5885" s="187" t="s">
        <v>7267</v>
      </c>
      <c r="C5885" s="186" t="s">
        <v>212</v>
      </c>
      <c r="D5885" s="189">
        <v>13.48</v>
      </c>
      <c r="E5885" s="189">
        <v>0</v>
      </c>
      <c r="F5885" s="189">
        <v>13.48</v>
      </c>
      <c r="G5885" s="188"/>
      <c r="H5885" s="188"/>
      <c r="I5885" s="187" t="s">
        <v>7268</v>
      </c>
      <c r="J5885" s="369"/>
      <c r="K5885" s="369"/>
      <c r="L5885" s="369"/>
      <c r="M5885" s="369"/>
    </row>
    <row r="5886" spans="1:13" ht="25.5" x14ac:dyDescent="0.2">
      <c r="A5886" s="188"/>
      <c r="B5886" s="187" t="s">
        <v>7269</v>
      </c>
      <c r="C5886" s="186" t="s">
        <v>212</v>
      </c>
      <c r="D5886" s="189">
        <v>28.46</v>
      </c>
      <c r="E5886" s="189">
        <v>0</v>
      </c>
      <c r="F5886" s="189">
        <v>28.46</v>
      </c>
      <c r="G5886" s="188"/>
      <c r="H5886" s="188"/>
      <c r="I5886" s="187" t="s">
        <v>7270</v>
      </c>
      <c r="J5886" s="369"/>
      <c r="K5886" s="369"/>
      <c r="L5886" s="369"/>
      <c r="M5886" s="369"/>
    </row>
    <row r="5887" spans="1:13" ht="25.5" x14ac:dyDescent="0.2">
      <c r="A5887" s="188"/>
      <c r="B5887" s="187" t="s">
        <v>7271</v>
      </c>
      <c r="C5887" s="186" t="s">
        <v>212</v>
      </c>
      <c r="D5887" s="189">
        <v>18.72</v>
      </c>
      <c r="E5887" s="189">
        <v>0</v>
      </c>
      <c r="F5887" s="189">
        <v>18.72</v>
      </c>
      <c r="G5887" s="188"/>
      <c r="H5887" s="188"/>
      <c r="I5887" s="187" t="s">
        <v>7272</v>
      </c>
      <c r="J5887" s="369"/>
      <c r="K5887" s="369"/>
      <c r="L5887" s="369"/>
      <c r="M5887" s="369"/>
    </row>
    <row r="5888" spans="1:13" ht="51" x14ac:dyDescent="0.2">
      <c r="A5888" s="188"/>
      <c r="B5888" s="187" t="s">
        <v>7273</v>
      </c>
      <c r="C5888" s="186" t="s">
        <v>212</v>
      </c>
      <c r="D5888" s="189">
        <v>128.21</v>
      </c>
      <c r="E5888" s="189">
        <v>0</v>
      </c>
      <c r="F5888" s="189">
        <v>128.21</v>
      </c>
      <c r="G5888" s="188" t="s">
        <v>7274</v>
      </c>
      <c r="H5888" s="188"/>
      <c r="I5888" s="187" t="s">
        <v>7275</v>
      </c>
      <c r="J5888" s="369"/>
      <c r="K5888" s="369"/>
      <c r="L5888" s="369"/>
      <c r="M5888" s="369"/>
    </row>
    <row r="5889" spans="1:13" ht="51" x14ac:dyDescent="0.2">
      <c r="A5889" s="188"/>
      <c r="B5889" s="187" t="s">
        <v>7276</v>
      </c>
      <c r="C5889" s="186" t="s">
        <v>212</v>
      </c>
      <c r="D5889" s="189">
        <v>69.45</v>
      </c>
      <c r="E5889" s="189">
        <v>0</v>
      </c>
      <c r="F5889" s="189">
        <v>69.45</v>
      </c>
      <c r="G5889" s="188" t="s">
        <v>7277</v>
      </c>
      <c r="H5889" s="188"/>
      <c r="I5889" s="187" t="s">
        <v>7278</v>
      </c>
      <c r="J5889" s="369"/>
      <c r="K5889" s="369"/>
      <c r="L5889" s="369"/>
      <c r="M5889" s="369"/>
    </row>
    <row r="5890" spans="1:13" ht="51" x14ac:dyDescent="0.2">
      <c r="A5890" s="188"/>
      <c r="B5890" s="187" t="s">
        <v>7279</v>
      </c>
      <c r="C5890" s="186" t="s">
        <v>212</v>
      </c>
      <c r="D5890" s="189">
        <v>512.86</v>
      </c>
      <c r="E5890" s="370">
        <v>0</v>
      </c>
      <c r="F5890" s="189">
        <v>512.86</v>
      </c>
      <c r="G5890" s="188" t="s">
        <v>7280</v>
      </c>
      <c r="H5890" s="188"/>
      <c r="I5890" s="187" t="s">
        <v>7281</v>
      </c>
      <c r="J5890" s="369"/>
      <c r="K5890" s="369"/>
      <c r="L5890" s="369"/>
      <c r="M5890" s="369"/>
    </row>
    <row r="5891" spans="1:13" ht="51" x14ac:dyDescent="0.2">
      <c r="A5891" s="188"/>
      <c r="B5891" s="187" t="s">
        <v>7282</v>
      </c>
      <c r="C5891" s="186" t="s">
        <v>212</v>
      </c>
      <c r="D5891" s="189">
        <v>267.11</v>
      </c>
      <c r="E5891" s="370">
        <v>0</v>
      </c>
      <c r="F5891" s="189">
        <v>267.11</v>
      </c>
      <c r="G5891" s="188" t="s">
        <v>7283</v>
      </c>
      <c r="H5891" s="188"/>
      <c r="I5891" s="187" t="s">
        <v>7284</v>
      </c>
      <c r="J5891" s="369"/>
      <c r="K5891" s="369"/>
      <c r="L5891" s="369"/>
      <c r="M5891" s="369"/>
    </row>
    <row r="5892" spans="1:13" ht="51" x14ac:dyDescent="0.2">
      <c r="A5892" s="188"/>
      <c r="B5892" s="187" t="s">
        <v>7285</v>
      </c>
      <c r="C5892" s="186" t="s">
        <v>212</v>
      </c>
      <c r="D5892" s="189">
        <v>256.43</v>
      </c>
      <c r="E5892" s="370">
        <v>0</v>
      </c>
      <c r="F5892" s="189">
        <v>256.43</v>
      </c>
      <c r="G5892" s="188" t="s">
        <v>7286</v>
      </c>
      <c r="H5892" s="188"/>
      <c r="I5892" s="187" t="s">
        <v>7287</v>
      </c>
      <c r="J5892" s="369"/>
      <c r="K5892" s="369"/>
      <c r="L5892" s="369"/>
      <c r="M5892" s="369"/>
    </row>
    <row r="5893" spans="1:13" ht="51" x14ac:dyDescent="0.2">
      <c r="A5893" s="188"/>
      <c r="B5893" s="187" t="s">
        <v>7288</v>
      </c>
      <c r="C5893" s="186" t="s">
        <v>212</v>
      </c>
      <c r="D5893" s="189">
        <v>133.56</v>
      </c>
      <c r="E5893" s="370">
        <v>0</v>
      </c>
      <c r="F5893" s="189">
        <v>133.56</v>
      </c>
      <c r="G5893" s="188" t="s">
        <v>7289</v>
      </c>
      <c r="H5893" s="188"/>
      <c r="I5893" s="187" t="s">
        <v>7290</v>
      </c>
      <c r="J5893" s="369"/>
      <c r="K5893" s="369"/>
      <c r="L5893" s="369"/>
      <c r="M5893" s="369"/>
    </row>
    <row r="5894" spans="1:13" x14ac:dyDescent="0.2">
      <c r="A5894" s="188"/>
      <c r="B5894" s="187" t="s">
        <v>7291</v>
      </c>
      <c r="C5894" s="186" t="s">
        <v>212</v>
      </c>
      <c r="D5894" s="189">
        <v>10</v>
      </c>
      <c r="E5894" s="370">
        <v>0</v>
      </c>
      <c r="F5894" s="189">
        <v>10</v>
      </c>
      <c r="G5894" s="188"/>
      <c r="H5894" s="188"/>
      <c r="I5894" s="187" t="s">
        <v>7292</v>
      </c>
      <c r="J5894" s="369"/>
      <c r="K5894" s="369"/>
      <c r="L5894" s="369"/>
      <c r="M5894" s="369"/>
    </row>
    <row r="5895" spans="1:13" ht="42.75" customHeight="1" x14ac:dyDescent="0.2">
      <c r="A5895" s="278" t="s">
        <v>190</v>
      </c>
      <c r="B5895" s="278" t="s">
        <v>191</v>
      </c>
      <c r="C5895" s="278" t="s">
        <v>192</v>
      </c>
      <c r="D5895" s="278" t="s">
        <v>193</v>
      </c>
      <c r="E5895" s="278" t="s">
        <v>194</v>
      </c>
      <c r="F5895" s="278" t="s">
        <v>195</v>
      </c>
      <c r="G5895" s="278" t="s">
        <v>196</v>
      </c>
      <c r="H5895" s="278" t="s">
        <v>197</v>
      </c>
      <c r="I5895" s="278" t="s">
        <v>198</v>
      </c>
      <c r="J5895" s="278" t="s">
        <v>199</v>
      </c>
      <c r="K5895" s="278" t="s">
        <v>200</v>
      </c>
      <c r="L5895" s="278" t="s">
        <v>201</v>
      </c>
      <c r="M5895" s="278" t="s">
        <v>202</v>
      </c>
    </row>
    <row r="5896" spans="1:13" s="190" customFormat="1" x14ac:dyDescent="0.2">
      <c r="A5896" s="194" t="s">
        <v>205</v>
      </c>
      <c r="B5896" s="194" t="s">
        <v>204</v>
      </c>
      <c r="C5896" s="194"/>
      <c r="D5896" s="193"/>
      <c r="E5896" s="193"/>
      <c r="F5896" s="193"/>
      <c r="G5896" s="192"/>
      <c r="H5896" s="192"/>
      <c r="I5896" s="194" t="s">
        <v>203</v>
      </c>
      <c r="J5896" s="191"/>
      <c r="K5896" s="191"/>
      <c r="L5896" s="191"/>
      <c r="M5896" s="191"/>
    </row>
    <row r="5897" spans="1:13" s="190" customFormat="1" ht="76.5" x14ac:dyDescent="0.2">
      <c r="A5897" s="194" t="s">
        <v>209</v>
      </c>
      <c r="B5897" s="194" t="s">
        <v>207</v>
      </c>
      <c r="C5897" s="194"/>
      <c r="D5897" s="189"/>
      <c r="E5897" s="193"/>
      <c r="F5897" s="189"/>
      <c r="G5897" s="188" t="s">
        <v>208</v>
      </c>
      <c r="H5897" s="192"/>
      <c r="I5897" s="194" t="s">
        <v>206</v>
      </c>
      <c r="J5897" s="191"/>
      <c r="K5897" s="191"/>
      <c r="L5897" s="191"/>
      <c r="M5897" s="191"/>
    </row>
    <row r="5898" spans="1:13" s="190" customFormat="1" ht="76.5" x14ac:dyDescent="0.2">
      <c r="A5898" s="187" t="s">
        <v>214</v>
      </c>
      <c r="B5898" s="187" t="s">
        <v>211</v>
      </c>
      <c r="C5898" s="186" t="s">
        <v>212</v>
      </c>
      <c r="D5898" s="189">
        <v>6410.79</v>
      </c>
      <c r="E5898" s="189"/>
      <c r="F5898" s="189">
        <v>6410.79</v>
      </c>
      <c r="G5898" s="188" t="s">
        <v>213</v>
      </c>
      <c r="H5898" s="188"/>
      <c r="I5898" s="187" t="s">
        <v>210</v>
      </c>
      <c r="J5898" s="191"/>
      <c r="K5898" s="191"/>
      <c r="L5898" s="191"/>
      <c r="M5898" s="191"/>
    </row>
    <row r="5899" spans="1:13" s="190" customFormat="1" ht="216.75" x14ac:dyDescent="0.2">
      <c r="A5899" s="187" t="s">
        <v>218</v>
      </c>
      <c r="B5899" s="187" t="s">
        <v>216</v>
      </c>
      <c r="C5899" s="186" t="s">
        <v>212</v>
      </c>
      <c r="D5899" s="189">
        <v>1703.88</v>
      </c>
      <c r="E5899" s="189"/>
      <c r="F5899" s="189">
        <v>1703.88</v>
      </c>
      <c r="G5899" s="188" t="s">
        <v>217</v>
      </c>
      <c r="H5899" s="188"/>
      <c r="I5899" s="187" t="s">
        <v>215</v>
      </c>
      <c r="J5899" s="191"/>
      <c r="K5899" s="191"/>
      <c r="L5899" s="191"/>
      <c r="M5899" s="191"/>
    </row>
    <row r="5900" spans="1:13" s="190" customFormat="1" ht="89.25" x14ac:dyDescent="0.2">
      <c r="A5900" s="187" t="s">
        <v>222</v>
      </c>
      <c r="B5900" s="187" t="s">
        <v>220</v>
      </c>
      <c r="C5900" s="186" t="s">
        <v>212</v>
      </c>
      <c r="D5900" s="189">
        <v>641.08000000000004</v>
      </c>
      <c r="E5900" s="189"/>
      <c r="F5900" s="189">
        <v>641.08000000000004</v>
      </c>
      <c r="G5900" s="188" t="s">
        <v>221</v>
      </c>
      <c r="H5900" s="188"/>
      <c r="I5900" s="187" t="s">
        <v>219</v>
      </c>
      <c r="J5900" s="191"/>
      <c r="K5900" s="191"/>
      <c r="L5900" s="191"/>
      <c r="M5900" s="191"/>
    </row>
    <row r="5901" spans="1:13" s="190" customFormat="1" ht="89.25" x14ac:dyDescent="0.2">
      <c r="A5901" s="188" t="s">
        <v>226</v>
      </c>
      <c r="B5901" s="187" t="s">
        <v>224</v>
      </c>
      <c r="C5901" s="186" t="s">
        <v>212</v>
      </c>
      <c r="D5901" s="189">
        <v>3200</v>
      </c>
      <c r="E5901" s="189"/>
      <c r="F5901" s="189">
        <v>3200</v>
      </c>
      <c r="G5901" s="188" t="s">
        <v>225</v>
      </c>
      <c r="H5901" s="188"/>
      <c r="I5901" s="188" t="s">
        <v>223</v>
      </c>
      <c r="J5901" s="191"/>
      <c r="K5901" s="191"/>
      <c r="L5901" s="191"/>
      <c r="M5901" s="191"/>
    </row>
    <row r="5902" spans="1:13" s="190" customFormat="1" ht="38.25" x14ac:dyDescent="0.2">
      <c r="A5902" s="187" t="s">
        <v>230</v>
      </c>
      <c r="B5902" s="187" t="s">
        <v>228</v>
      </c>
      <c r="C5902" s="186" t="s">
        <v>212</v>
      </c>
      <c r="D5902" s="189">
        <v>1335.58</v>
      </c>
      <c r="E5902" s="189"/>
      <c r="F5902" s="189">
        <v>1335.58</v>
      </c>
      <c r="G5902" s="188" t="s">
        <v>229</v>
      </c>
      <c r="H5902" s="188"/>
      <c r="I5902" s="187" t="s">
        <v>227</v>
      </c>
      <c r="J5902" s="191"/>
      <c r="K5902" s="191"/>
      <c r="L5902" s="191"/>
      <c r="M5902" s="191"/>
    </row>
    <row r="5903" spans="1:13" s="190" customFormat="1" ht="140.25" x14ac:dyDescent="0.2">
      <c r="A5903" s="187" t="s">
        <v>234</v>
      </c>
      <c r="B5903" s="187" t="s">
        <v>232</v>
      </c>
      <c r="C5903" s="186" t="s">
        <v>212</v>
      </c>
      <c r="D5903" s="189">
        <v>774.1</v>
      </c>
      <c r="E5903" s="189"/>
      <c r="F5903" s="189">
        <v>774.1</v>
      </c>
      <c r="G5903" s="188" t="s">
        <v>233</v>
      </c>
      <c r="H5903" s="188"/>
      <c r="I5903" s="187" t="s">
        <v>231</v>
      </c>
      <c r="J5903" s="191"/>
      <c r="K5903" s="191"/>
      <c r="L5903" s="191"/>
      <c r="M5903" s="191"/>
    </row>
    <row r="5904" spans="1:13" s="190" customFormat="1" ht="178.5" x14ac:dyDescent="0.2">
      <c r="A5904" s="187" t="s">
        <v>238</v>
      </c>
      <c r="B5904" s="187" t="s">
        <v>236</v>
      </c>
      <c r="C5904" s="186" t="s">
        <v>212</v>
      </c>
      <c r="D5904" s="189">
        <v>2014.71</v>
      </c>
      <c r="E5904" s="189"/>
      <c r="F5904" s="189">
        <v>2014.71</v>
      </c>
      <c r="G5904" s="188" t="s">
        <v>237</v>
      </c>
      <c r="H5904" s="188"/>
      <c r="I5904" s="187" t="s">
        <v>235</v>
      </c>
      <c r="J5904" s="191"/>
      <c r="K5904" s="191"/>
      <c r="L5904" s="191"/>
      <c r="M5904" s="191"/>
    </row>
    <row r="5905" spans="1:13" s="190" customFormat="1" ht="38.25" x14ac:dyDescent="0.2">
      <c r="A5905" s="187" t="s">
        <v>242</v>
      </c>
      <c r="B5905" s="187" t="s">
        <v>240</v>
      </c>
      <c r="C5905" s="186" t="s">
        <v>212</v>
      </c>
      <c r="D5905" s="189">
        <v>583.65</v>
      </c>
      <c r="E5905" s="189"/>
      <c r="F5905" s="189">
        <v>583.65</v>
      </c>
      <c r="G5905" s="188" t="s">
        <v>241</v>
      </c>
      <c r="H5905" s="188"/>
      <c r="I5905" s="187" t="s">
        <v>239</v>
      </c>
      <c r="J5905" s="191"/>
      <c r="K5905" s="191"/>
      <c r="L5905" s="191"/>
      <c r="M5905" s="191"/>
    </row>
    <row r="5906" spans="1:13" s="190" customFormat="1" ht="216.75" x14ac:dyDescent="0.2">
      <c r="A5906" s="187" t="s">
        <v>246</v>
      </c>
      <c r="B5906" s="187" t="s">
        <v>244</v>
      </c>
      <c r="C5906" s="186" t="s">
        <v>212</v>
      </c>
      <c r="D5906" s="189">
        <v>507.52</v>
      </c>
      <c r="E5906" s="189"/>
      <c r="F5906" s="189">
        <v>507.52</v>
      </c>
      <c r="G5906" s="188" t="s">
        <v>245</v>
      </c>
      <c r="H5906" s="188"/>
      <c r="I5906" s="187" t="s">
        <v>243</v>
      </c>
      <c r="J5906" s="191"/>
      <c r="K5906" s="191"/>
      <c r="L5906" s="191"/>
      <c r="M5906" s="191"/>
    </row>
    <row r="5907" spans="1:13" s="190" customFormat="1" ht="38.25" x14ac:dyDescent="0.2">
      <c r="A5907" s="187" t="s">
        <v>250</v>
      </c>
      <c r="B5907" s="187" t="s">
        <v>248</v>
      </c>
      <c r="C5907" s="186" t="s">
        <v>212</v>
      </c>
      <c r="D5907" s="189">
        <v>3514.3</v>
      </c>
      <c r="E5907" s="189"/>
      <c r="F5907" s="189">
        <v>3514.3</v>
      </c>
      <c r="G5907" s="188" t="s">
        <v>249</v>
      </c>
      <c r="H5907" s="188"/>
      <c r="I5907" s="187" t="s">
        <v>247</v>
      </c>
      <c r="J5907" s="191"/>
      <c r="K5907" s="191"/>
      <c r="L5907" s="191"/>
      <c r="M5907" s="191"/>
    </row>
    <row r="5908" spans="1:13" s="190" customFormat="1" ht="344.25" x14ac:dyDescent="0.2">
      <c r="A5908" s="187" t="s">
        <v>254</v>
      </c>
      <c r="B5908" s="187" t="s">
        <v>252</v>
      </c>
      <c r="C5908" s="186" t="s">
        <v>212</v>
      </c>
      <c r="D5908" s="189">
        <v>2938.28</v>
      </c>
      <c r="E5908" s="189"/>
      <c r="F5908" s="189">
        <v>2938.28</v>
      </c>
      <c r="G5908" s="188" t="s">
        <v>253</v>
      </c>
      <c r="H5908" s="188"/>
      <c r="I5908" s="187" t="s">
        <v>251</v>
      </c>
      <c r="J5908" s="191"/>
      <c r="K5908" s="191"/>
      <c r="L5908" s="191"/>
      <c r="M5908" s="191"/>
    </row>
    <row r="5909" spans="1:13" s="190" customFormat="1" ht="51" x14ac:dyDescent="0.2">
      <c r="A5909" s="187" t="s">
        <v>258</v>
      </c>
      <c r="B5909" s="187" t="s">
        <v>256</v>
      </c>
      <c r="C5909" s="186" t="s">
        <v>212</v>
      </c>
      <c r="D5909" s="189">
        <v>293.83</v>
      </c>
      <c r="E5909" s="189"/>
      <c r="F5909" s="189">
        <v>293.83</v>
      </c>
      <c r="G5909" s="188" t="s">
        <v>257</v>
      </c>
      <c r="H5909" s="188"/>
      <c r="I5909" s="187" t="s">
        <v>255</v>
      </c>
      <c r="J5909" s="191"/>
      <c r="K5909" s="191"/>
      <c r="L5909" s="191"/>
      <c r="M5909" s="191"/>
    </row>
    <row r="5910" spans="1:13" s="190" customFormat="1" ht="344.25" x14ac:dyDescent="0.2">
      <c r="A5910" s="187" t="s">
        <v>262</v>
      </c>
      <c r="B5910" s="187" t="s">
        <v>260</v>
      </c>
      <c r="C5910" s="186" t="s">
        <v>212</v>
      </c>
      <c r="D5910" s="189">
        <v>2938.28</v>
      </c>
      <c r="E5910" s="189"/>
      <c r="F5910" s="189">
        <v>2938.28</v>
      </c>
      <c r="G5910" s="188" t="s">
        <v>261</v>
      </c>
      <c r="H5910" s="188"/>
      <c r="I5910" s="187" t="s">
        <v>259</v>
      </c>
      <c r="J5910" s="191"/>
      <c r="K5910" s="191"/>
      <c r="L5910" s="191"/>
      <c r="M5910" s="191"/>
    </row>
    <row r="5911" spans="1:13" s="190" customFormat="1" ht="51" x14ac:dyDescent="0.2">
      <c r="A5911" s="187" t="s">
        <v>266</v>
      </c>
      <c r="B5911" s="187" t="s">
        <v>264</v>
      </c>
      <c r="C5911" s="186" t="s">
        <v>212</v>
      </c>
      <c r="D5911" s="189">
        <v>293.83</v>
      </c>
      <c r="E5911" s="189"/>
      <c r="F5911" s="189">
        <v>293.83</v>
      </c>
      <c r="G5911" s="188" t="s">
        <v>265</v>
      </c>
      <c r="H5911" s="188"/>
      <c r="I5911" s="187" t="s">
        <v>263</v>
      </c>
      <c r="J5911" s="191"/>
      <c r="K5911" s="191"/>
      <c r="L5911" s="191"/>
      <c r="M5911" s="191"/>
    </row>
    <row r="5912" spans="1:13" s="190" customFormat="1" ht="306" x14ac:dyDescent="0.2">
      <c r="A5912" s="187" t="s">
        <v>270</v>
      </c>
      <c r="B5912" s="187" t="s">
        <v>268</v>
      </c>
      <c r="C5912" s="186" t="s">
        <v>212</v>
      </c>
      <c r="D5912" s="189">
        <v>1469.14</v>
      </c>
      <c r="E5912" s="189"/>
      <c r="F5912" s="189">
        <v>1469.14</v>
      </c>
      <c r="G5912" s="188" t="s">
        <v>269</v>
      </c>
      <c r="H5912" s="188"/>
      <c r="I5912" s="187" t="s">
        <v>267</v>
      </c>
      <c r="J5912" s="191"/>
      <c r="K5912" s="191"/>
      <c r="L5912" s="191"/>
      <c r="M5912" s="191"/>
    </row>
    <row r="5913" spans="1:13" s="190" customFormat="1" ht="51" x14ac:dyDescent="0.2">
      <c r="A5913" s="187" t="s">
        <v>273</v>
      </c>
      <c r="B5913" s="187" t="s">
        <v>272</v>
      </c>
      <c r="C5913" s="186" t="s">
        <v>212</v>
      </c>
      <c r="D5913" s="189">
        <v>146.91</v>
      </c>
      <c r="E5913" s="189"/>
      <c r="F5913" s="189">
        <v>146.91</v>
      </c>
      <c r="G5913" s="188" t="s">
        <v>265</v>
      </c>
      <c r="H5913" s="188"/>
      <c r="I5913" s="187" t="s">
        <v>271</v>
      </c>
      <c r="J5913" s="191"/>
      <c r="K5913" s="191"/>
      <c r="L5913" s="191"/>
      <c r="M5913" s="191"/>
    </row>
    <row r="5914" spans="1:13" s="190" customFormat="1" ht="204" x14ac:dyDescent="0.2">
      <c r="A5914" s="187" t="s">
        <v>278</v>
      </c>
      <c r="B5914" s="187" t="s">
        <v>275</v>
      </c>
      <c r="C5914" s="186" t="s">
        <v>276</v>
      </c>
      <c r="D5914" s="189">
        <v>4.1100000000000003</v>
      </c>
      <c r="E5914" s="189"/>
      <c r="F5914" s="189">
        <v>4.1100000000000003</v>
      </c>
      <c r="G5914" s="188" t="s">
        <v>277</v>
      </c>
      <c r="H5914" s="188"/>
      <c r="I5914" s="187" t="s">
        <v>274</v>
      </c>
      <c r="J5914" s="191"/>
      <c r="K5914" s="191"/>
      <c r="L5914" s="191"/>
      <c r="M5914" s="191"/>
    </row>
    <row r="5915" spans="1:13" s="190" customFormat="1" ht="204" x14ac:dyDescent="0.2">
      <c r="A5915" s="187" t="s">
        <v>282</v>
      </c>
      <c r="B5915" s="187" t="s">
        <v>280</v>
      </c>
      <c r="C5915" s="186" t="s">
        <v>276</v>
      </c>
      <c r="D5915" s="189">
        <v>18.09</v>
      </c>
      <c r="E5915" s="189"/>
      <c r="F5915" s="189">
        <v>18.09</v>
      </c>
      <c r="G5915" s="188" t="s">
        <v>281</v>
      </c>
      <c r="H5915" s="188"/>
      <c r="I5915" s="187" t="s">
        <v>279</v>
      </c>
      <c r="J5915" s="191"/>
      <c r="K5915" s="191"/>
      <c r="L5915" s="191"/>
      <c r="M5915" s="191"/>
    </row>
    <row r="5916" spans="1:13" s="190" customFormat="1" ht="38.25" x14ac:dyDescent="0.2">
      <c r="A5916" s="187" t="s">
        <v>286</v>
      </c>
      <c r="B5916" s="187" t="s">
        <v>284</v>
      </c>
      <c r="C5916" s="186" t="s">
        <v>212</v>
      </c>
      <c r="D5916" s="189">
        <v>721.8</v>
      </c>
      <c r="E5916" s="189"/>
      <c r="F5916" s="189">
        <v>721.8</v>
      </c>
      <c r="G5916" s="188" t="s">
        <v>285</v>
      </c>
      <c r="H5916" s="188"/>
      <c r="I5916" s="187" t="s">
        <v>283</v>
      </c>
      <c r="J5916" s="191"/>
      <c r="K5916" s="191"/>
      <c r="L5916" s="191"/>
      <c r="M5916" s="191"/>
    </row>
    <row r="5917" spans="1:13" s="190" customFormat="1" ht="51" x14ac:dyDescent="0.2">
      <c r="A5917" s="187" t="s">
        <v>290</v>
      </c>
      <c r="B5917" s="187" t="s">
        <v>288</v>
      </c>
      <c r="C5917" s="186" t="s">
        <v>212</v>
      </c>
      <c r="D5917" s="189">
        <v>507.52</v>
      </c>
      <c r="E5917" s="189"/>
      <c r="F5917" s="189">
        <v>507.52</v>
      </c>
      <c r="G5917" s="188" t="s">
        <v>289</v>
      </c>
      <c r="H5917" s="188"/>
      <c r="I5917" s="187" t="s">
        <v>287</v>
      </c>
      <c r="J5917" s="191"/>
      <c r="K5917" s="191"/>
      <c r="L5917" s="191"/>
      <c r="M5917" s="191"/>
    </row>
    <row r="5918" spans="1:13" s="190" customFormat="1" ht="89.25" x14ac:dyDescent="0.2">
      <c r="A5918" s="187" t="s">
        <v>294</v>
      </c>
      <c r="B5918" s="187" t="s">
        <v>292</v>
      </c>
      <c r="C5918" s="186" t="s">
        <v>212</v>
      </c>
      <c r="D5918" s="189">
        <v>593.86</v>
      </c>
      <c r="E5918" s="189"/>
      <c r="F5918" s="189">
        <v>593.86</v>
      </c>
      <c r="G5918" s="188" t="s">
        <v>293</v>
      </c>
      <c r="H5918" s="188"/>
      <c r="I5918" s="187" t="s">
        <v>291</v>
      </c>
      <c r="J5918" s="191"/>
      <c r="K5918" s="191"/>
      <c r="L5918" s="191"/>
      <c r="M5918" s="191"/>
    </row>
    <row r="5919" spans="1:13" s="190" customFormat="1" ht="89.25" x14ac:dyDescent="0.2">
      <c r="A5919" s="187" t="s">
        <v>298</v>
      </c>
      <c r="B5919" s="187" t="s">
        <v>296</v>
      </c>
      <c r="C5919" s="186" t="s">
        <v>212</v>
      </c>
      <c r="D5919" s="189">
        <v>593.86</v>
      </c>
      <c r="E5919" s="189"/>
      <c r="F5919" s="189">
        <v>593.86</v>
      </c>
      <c r="G5919" s="188" t="s">
        <v>297</v>
      </c>
      <c r="H5919" s="188"/>
      <c r="I5919" s="187" t="s">
        <v>295</v>
      </c>
      <c r="J5919" s="191"/>
      <c r="K5919" s="191"/>
      <c r="L5919" s="191"/>
      <c r="M5919" s="191"/>
    </row>
    <row r="5920" spans="1:13" s="190" customFormat="1" ht="178.5" x14ac:dyDescent="0.2">
      <c r="A5920" s="187" t="s">
        <v>302</v>
      </c>
      <c r="B5920" s="187" t="s">
        <v>300</v>
      </c>
      <c r="C5920" s="186" t="s">
        <v>212</v>
      </c>
      <c r="D5920" s="189">
        <v>1469.14</v>
      </c>
      <c r="E5920" s="189"/>
      <c r="F5920" s="189">
        <v>1469.14</v>
      </c>
      <c r="G5920" s="188" t="s">
        <v>301</v>
      </c>
      <c r="H5920" s="188"/>
      <c r="I5920" s="187" t="s">
        <v>299</v>
      </c>
      <c r="J5920" s="191"/>
      <c r="K5920" s="191"/>
      <c r="L5920" s="191"/>
      <c r="M5920" s="191"/>
    </row>
    <row r="5921" spans="1:13" s="190" customFormat="1" ht="178.5" x14ac:dyDescent="0.2">
      <c r="A5921" s="186" t="s">
        <v>306</v>
      </c>
      <c r="B5921" s="187" t="s">
        <v>304</v>
      </c>
      <c r="C5921" s="186" t="s">
        <v>212</v>
      </c>
      <c r="D5921" s="189">
        <v>1289.8599999999999</v>
      </c>
      <c r="E5921" s="189"/>
      <c r="F5921" s="189">
        <v>1289.8599999999999</v>
      </c>
      <c r="G5921" s="188" t="s">
        <v>305</v>
      </c>
      <c r="H5921" s="188"/>
      <c r="I5921" s="186" t="s">
        <v>303</v>
      </c>
      <c r="J5921" s="191"/>
      <c r="K5921" s="191"/>
      <c r="L5921" s="191"/>
      <c r="M5921" s="191"/>
    </row>
    <row r="5922" spans="1:13" s="190" customFormat="1" ht="146.25" x14ac:dyDescent="0.2">
      <c r="A5922" s="194" t="s">
        <v>310</v>
      </c>
      <c r="B5922" s="194" t="s">
        <v>308</v>
      </c>
      <c r="C5922" s="194"/>
      <c r="D5922" s="189"/>
      <c r="E5922" s="193"/>
      <c r="F5922" s="189"/>
      <c r="G5922" s="185" t="s">
        <v>309</v>
      </c>
      <c r="H5922" s="192"/>
      <c r="I5922" s="194" t="s">
        <v>307</v>
      </c>
      <c r="J5922" s="191"/>
      <c r="K5922" s="191"/>
      <c r="L5922" s="191"/>
      <c r="M5922" s="191"/>
    </row>
    <row r="5923" spans="1:13" s="190" customFormat="1" ht="216.75" x14ac:dyDescent="0.2">
      <c r="A5923" s="187" t="s">
        <v>314</v>
      </c>
      <c r="B5923" s="187" t="s">
        <v>312</v>
      </c>
      <c r="C5923" s="186" t="s">
        <v>212</v>
      </c>
      <c r="D5923" s="189">
        <v>1121.8900000000001</v>
      </c>
      <c r="E5923" s="189"/>
      <c r="F5923" s="189">
        <v>1121.8900000000001</v>
      </c>
      <c r="G5923" s="188" t="s">
        <v>313</v>
      </c>
      <c r="H5923" s="188"/>
      <c r="I5923" s="187" t="s">
        <v>311</v>
      </c>
      <c r="J5923" s="191"/>
      <c r="K5923" s="191"/>
      <c r="L5923" s="191"/>
      <c r="M5923" s="191"/>
    </row>
    <row r="5924" spans="1:13" s="190" customFormat="1" ht="178.5" x14ac:dyDescent="0.2">
      <c r="A5924" s="187" t="s">
        <v>318</v>
      </c>
      <c r="B5924" s="187" t="s">
        <v>316</v>
      </c>
      <c r="C5924" s="186" t="s">
        <v>212</v>
      </c>
      <c r="D5924" s="189">
        <v>381.44</v>
      </c>
      <c r="E5924" s="189"/>
      <c r="F5924" s="189">
        <v>381.44</v>
      </c>
      <c r="G5924" s="188" t="s">
        <v>317</v>
      </c>
      <c r="H5924" s="188"/>
      <c r="I5924" s="187" t="s">
        <v>315</v>
      </c>
      <c r="J5924" s="191"/>
      <c r="K5924" s="191"/>
      <c r="L5924" s="191"/>
      <c r="M5924" s="191"/>
    </row>
    <row r="5925" spans="1:13" s="190" customFormat="1" ht="191.25" x14ac:dyDescent="0.2">
      <c r="A5925" s="187" t="s">
        <v>322</v>
      </c>
      <c r="B5925" s="187" t="s">
        <v>320</v>
      </c>
      <c r="C5925" s="186" t="s">
        <v>212</v>
      </c>
      <c r="D5925" s="189">
        <v>801.35</v>
      </c>
      <c r="E5925" s="189"/>
      <c r="F5925" s="189">
        <v>801.35</v>
      </c>
      <c r="G5925" s="188" t="s">
        <v>321</v>
      </c>
      <c r="H5925" s="188"/>
      <c r="I5925" s="187" t="s">
        <v>319</v>
      </c>
      <c r="J5925" s="191"/>
      <c r="K5925" s="191"/>
      <c r="L5925" s="191"/>
      <c r="M5925" s="191"/>
    </row>
    <row r="5926" spans="1:13" s="190" customFormat="1" ht="216.75" x14ac:dyDescent="0.2">
      <c r="A5926" s="187" t="s">
        <v>326</v>
      </c>
      <c r="B5926" s="187" t="s">
        <v>324</v>
      </c>
      <c r="C5926" s="186" t="s">
        <v>212</v>
      </c>
      <c r="D5926" s="189">
        <v>1121.8900000000001</v>
      </c>
      <c r="E5926" s="189"/>
      <c r="F5926" s="189">
        <v>1121.8900000000001</v>
      </c>
      <c r="G5926" s="188" t="s">
        <v>325</v>
      </c>
      <c r="H5926" s="188"/>
      <c r="I5926" s="187" t="s">
        <v>323</v>
      </c>
      <c r="J5926" s="191"/>
      <c r="K5926" s="191"/>
      <c r="L5926" s="191"/>
      <c r="M5926" s="191"/>
    </row>
    <row r="5927" spans="1:13" s="190" customFormat="1" ht="178.5" x14ac:dyDescent="0.2">
      <c r="A5927" s="187" t="s">
        <v>330</v>
      </c>
      <c r="B5927" s="187" t="s">
        <v>328</v>
      </c>
      <c r="C5927" s="186" t="s">
        <v>212</v>
      </c>
      <c r="D5927" s="189">
        <v>422.04</v>
      </c>
      <c r="E5927" s="189"/>
      <c r="F5927" s="189">
        <v>422.04</v>
      </c>
      <c r="G5927" s="188" t="s">
        <v>329</v>
      </c>
      <c r="H5927" s="188"/>
      <c r="I5927" s="187" t="s">
        <v>327</v>
      </c>
      <c r="J5927" s="191"/>
      <c r="K5927" s="191"/>
      <c r="L5927" s="191"/>
      <c r="M5927" s="191"/>
    </row>
    <row r="5928" spans="1:13" s="190" customFormat="1" ht="216.75" x14ac:dyDescent="0.2">
      <c r="A5928" s="187" t="s">
        <v>334</v>
      </c>
      <c r="B5928" s="187" t="s">
        <v>332</v>
      </c>
      <c r="C5928" s="186" t="s">
        <v>212</v>
      </c>
      <c r="D5928" s="189">
        <v>2190.35</v>
      </c>
      <c r="E5928" s="189"/>
      <c r="F5928" s="189">
        <v>2190.35</v>
      </c>
      <c r="G5928" s="188" t="s">
        <v>333</v>
      </c>
      <c r="H5928" s="188"/>
      <c r="I5928" s="187" t="s">
        <v>331</v>
      </c>
      <c r="J5928" s="191"/>
      <c r="K5928" s="191"/>
      <c r="L5928" s="191"/>
      <c r="M5928" s="191"/>
    </row>
    <row r="5929" spans="1:13" s="190" customFormat="1" ht="216.75" x14ac:dyDescent="0.2">
      <c r="A5929" s="187" t="s">
        <v>338</v>
      </c>
      <c r="B5929" s="187" t="s">
        <v>336</v>
      </c>
      <c r="C5929" s="186" t="s">
        <v>212</v>
      </c>
      <c r="D5929" s="189">
        <v>744.72</v>
      </c>
      <c r="E5929" s="189"/>
      <c r="F5929" s="189">
        <v>744.72</v>
      </c>
      <c r="G5929" s="188" t="s">
        <v>337</v>
      </c>
      <c r="H5929" s="188"/>
      <c r="I5929" s="187" t="s">
        <v>335</v>
      </c>
      <c r="J5929" s="191"/>
      <c r="K5929" s="191"/>
      <c r="L5929" s="191"/>
      <c r="M5929" s="191"/>
    </row>
    <row r="5930" spans="1:13" s="190" customFormat="1" ht="191.25" x14ac:dyDescent="0.2">
      <c r="A5930" s="187" t="s">
        <v>342</v>
      </c>
      <c r="B5930" s="187" t="s">
        <v>340</v>
      </c>
      <c r="C5930" s="186" t="s">
        <v>212</v>
      </c>
      <c r="D5930" s="189">
        <v>3472.52</v>
      </c>
      <c r="E5930" s="189"/>
      <c r="F5930" s="189">
        <v>3472.52</v>
      </c>
      <c r="G5930" s="188" t="s">
        <v>341</v>
      </c>
      <c r="H5930" s="188"/>
      <c r="I5930" s="187" t="s">
        <v>339</v>
      </c>
      <c r="J5930" s="191"/>
      <c r="K5930" s="191"/>
      <c r="L5930" s="191"/>
      <c r="M5930" s="191"/>
    </row>
    <row r="5931" spans="1:13" s="190" customFormat="1" ht="191.25" x14ac:dyDescent="0.2">
      <c r="A5931" s="187" t="s">
        <v>346</v>
      </c>
      <c r="B5931" s="187" t="s">
        <v>344</v>
      </c>
      <c r="C5931" s="186" t="s">
        <v>212</v>
      </c>
      <c r="D5931" s="189">
        <v>1180.6600000000001</v>
      </c>
      <c r="E5931" s="189"/>
      <c r="F5931" s="189">
        <v>1180.6600000000001</v>
      </c>
      <c r="G5931" s="188" t="s">
        <v>345</v>
      </c>
      <c r="H5931" s="188"/>
      <c r="I5931" s="187" t="s">
        <v>343</v>
      </c>
      <c r="J5931" s="191"/>
      <c r="K5931" s="191"/>
      <c r="L5931" s="191"/>
      <c r="M5931" s="191"/>
    </row>
    <row r="5932" spans="1:13" s="190" customFormat="1" ht="178.5" x14ac:dyDescent="0.2">
      <c r="A5932" s="187" t="s">
        <v>350</v>
      </c>
      <c r="B5932" s="187" t="s">
        <v>348</v>
      </c>
      <c r="C5932" s="186" t="s">
        <v>212</v>
      </c>
      <c r="D5932" s="189">
        <v>4167.0200000000004</v>
      </c>
      <c r="E5932" s="189"/>
      <c r="F5932" s="189">
        <v>4167.0200000000004</v>
      </c>
      <c r="G5932" s="188" t="s">
        <v>349</v>
      </c>
      <c r="H5932" s="188"/>
      <c r="I5932" s="187" t="s">
        <v>347</v>
      </c>
      <c r="J5932" s="191"/>
      <c r="K5932" s="191"/>
      <c r="L5932" s="191"/>
      <c r="M5932" s="191"/>
    </row>
    <row r="5933" spans="1:13" s="190" customFormat="1" ht="178.5" x14ac:dyDescent="0.2">
      <c r="A5933" s="187" t="s">
        <v>354</v>
      </c>
      <c r="B5933" s="187" t="s">
        <v>352</v>
      </c>
      <c r="C5933" s="186" t="s">
        <v>212</v>
      </c>
      <c r="D5933" s="189">
        <v>1416.79</v>
      </c>
      <c r="E5933" s="189"/>
      <c r="F5933" s="189">
        <v>1416.79</v>
      </c>
      <c r="G5933" s="188" t="s">
        <v>353</v>
      </c>
      <c r="H5933" s="188"/>
      <c r="I5933" s="187" t="s">
        <v>351</v>
      </c>
      <c r="J5933" s="191"/>
      <c r="K5933" s="191"/>
      <c r="L5933" s="191"/>
      <c r="M5933" s="191"/>
    </row>
    <row r="5934" spans="1:13" s="190" customFormat="1" ht="191.25" x14ac:dyDescent="0.2">
      <c r="A5934" s="187" t="s">
        <v>358</v>
      </c>
      <c r="B5934" s="187" t="s">
        <v>356</v>
      </c>
      <c r="C5934" s="186" t="s">
        <v>212</v>
      </c>
      <c r="D5934" s="189">
        <v>1121.8900000000001</v>
      </c>
      <c r="E5934" s="189"/>
      <c r="F5934" s="189">
        <v>1121.8900000000001</v>
      </c>
      <c r="G5934" s="188" t="s">
        <v>357</v>
      </c>
      <c r="H5934" s="188"/>
      <c r="I5934" s="187" t="s">
        <v>355</v>
      </c>
      <c r="J5934" s="191"/>
      <c r="K5934" s="191"/>
      <c r="L5934" s="191"/>
      <c r="M5934" s="191"/>
    </row>
    <row r="5935" spans="1:13" s="190" customFormat="1" ht="191.25" x14ac:dyDescent="0.2">
      <c r="A5935" s="188" t="s">
        <v>362</v>
      </c>
      <c r="B5935" s="187" t="s">
        <v>360</v>
      </c>
      <c r="C5935" s="186" t="s">
        <v>212</v>
      </c>
      <c r="D5935" s="189">
        <v>381.44</v>
      </c>
      <c r="E5935" s="189"/>
      <c r="F5935" s="189">
        <v>381.44</v>
      </c>
      <c r="G5935" s="188" t="s">
        <v>361</v>
      </c>
      <c r="H5935" s="188"/>
      <c r="I5935" s="188" t="s">
        <v>359</v>
      </c>
      <c r="J5935" s="191"/>
      <c r="K5935" s="191"/>
      <c r="L5935" s="191"/>
      <c r="M5935" s="191"/>
    </row>
    <row r="5936" spans="1:13" s="190" customFormat="1" ht="178.5" x14ac:dyDescent="0.2">
      <c r="A5936" s="187" t="s">
        <v>366</v>
      </c>
      <c r="B5936" s="187" t="s">
        <v>364</v>
      </c>
      <c r="C5936" s="186" t="s">
        <v>212</v>
      </c>
      <c r="D5936" s="189">
        <v>2243.7800000000002</v>
      </c>
      <c r="E5936" s="189"/>
      <c r="F5936" s="189">
        <v>2243.7800000000002</v>
      </c>
      <c r="G5936" s="188" t="s">
        <v>365</v>
      </c>
      <c r="H5936" s="188"/>
      <c r="I5936" s="187" t="s">
        <v>363</v>
      </c>
      <c r="J5936" s="191"/>
      <c r="K5936" s="191"/>
      <c r="L5936" s="191"/>
      <c r="M5936" s="191"/>
    </row>
    <row r="5937" spans="1:13" s="190" customFormat="1" ht="191.25" x14ac:dyDescent="0.2">
      <c r="A5937" s="188" t="s">
        <v>370</v>
      </c>
      <c r="B5937" s="187" t="s">
        <v>368</v>
      </c>
      <c r="C5937" s="186" t="s">
        <v>212</v>
      </c>
      <c r="D5937" s="189">
        <v>762.89</v>
      </c>
      <c r="E5937" s="189"/>
      <c r="F5937" s="189">
        <v>762.89</v>
      </c>
      <c r="G5937" s="188" t="s">
        <v>369</v>
      </c>
      <c r="H5937" s="188"/>
      <c r="I5937" s="188" t="s">
        <v>367</v>
      </c>
      <c r="J5937" s="191"/>
      <c r="K5937" s="191"/>
      <c r="L5937" s="191"/>
      <c r="M5937" s="191"/>
    </row>
    <row r="5938" spans="1:13" s="190" customFormat="1" ht="204" x14ac:dyDescent="0.2">
      <c r="A5938" s="187" t="s">
        <v>374</v>
      </c>
      <c r="B5938" s="187" t="s">
        <v>372</v>
      </c>
      <c r="C5938" s="186" t="s">
        <v>212</v>
      </c>
      <c r="D5938" s="189">
        <v>2724.59</v>
      </c>
      <c r="E5938" s="189"/>
      <c r="F5938" s="189">
        <v>2724.59</v>
      </c>
      <c r="G5938" s="188" t="s">
        <v>373</v>
      </c>
      <c r="H5938" s="188"/>
      <c r="I5938" s="187" t="s">
        <v>371</v>
      </c>
      <c r="J5938" s="191"/>
      <c r="K5938" s="191"/>
      <c r="L5938" s="191"/>
      <c r="M5938" s="191"/>
    </row>
    <row r="5939" spans="1:13" s="190" customFormat="1" ht="204" x14ac:dyDescent="0.2">
      <c r="A5939" s="188" t="s">
        <v>378</v>
      </c>
      <c r="B5939" s="187" t="s">
        <v>376</v>
      </c>
      <c r="C5939" s="186" t="s">
        <v>212</v>
      </c>
      <c r="D5939" s="189">
        <v>926.36</v>
      </c>
      <c r="E5939" s="189"/>
      <c r="F5939" s="189">
        <v>926.36</v>
      </c>
      <c r="G5939" s="188" t="s">
        <v>377</v>
      </c>
      <c r="H5939" s="188"/>
      <c r="I5939" s="188" t="s">
        <v>375</v>
      </c>
      <c r="J5939" s="191"/>
      <c r="K5939" s="191"/>
      <c r="L5939" s="191"/>
      <c r="M5939" s="191"/>
    </row>
    <row r="5940" spans="1:13" s="190" customFormat="1" ht="204" x14ac:dyDescent="0.2">
      <c r="A5940" s="187" t="s">
        <v>382</v>
      </c>
      <c r="B5940" s="187" t="s">
        <v>380</v>
      </c>
      <c r="C5940" s="186" t="s">
        <v>212</v>
      </c>
      <c r="D5940" s="189">
        <v>2938.28</v>
      </c>
      <c r="E5940" s="189"/>
      <c r="F5940" s="189">
        <v>2938.28</v>
      </c>
      <c r="G5940" s="188" t="s">
        <v>381</v>
      </c>
      <c r="H5940" s="188"/>
      <c r="I5940" s="187" t="s">
        <v>379</v>
      </c>
      <c r="J5940" s="191"/>
      <c r="K5940" s="191"/>
      <c r="L5940" s="191"/>
      <c r="M5940" s="191"/>
    </row>
    <row r="5941" spans="1:13" s="190" customFormat="1" ht="204" x14ac:dyDescent="0.2">
      <c r="A5941" s="188" t="s">
        <v>386</v>
      </c>
      <c r="B5941" s="187" t="s">
        <v>384</v>
      </c>
      <c r="C5941" s="186" t="s">
        <v>212</v>
      </c>
      <c r="D5941" s="189">
        <v>999.02</v>
      </c>
      <c r="E5941" s="189"/>
      <c r="F5941" s="189">
        <v>999.02</v>
      </c>
      <c r="G5941" s="188" t="s">
        <v>385</v>
      </c>
      <c r="H5941" s="188"/>
      <c r="I5941" s="188" t="s">
        <v>383</v>
      </c>
      <c r="J5941" s="191"/>
      <c r="K5941" s="191"/>
      <c r="L5941" s="191"/>
      <c r="M5941" s="191"/>
    </row>
    <row r="5942" spans="1:13" s="190" customFormat="1" ht="165.75" x14ac:dyDescent="0.2">
      <c r="A5942" s="187" t="s">
        <v>390</v>
      </c>
      <c r="B5942" s="187" t="s">
        <v>388</v>
      </c>
      <c r="C5942" s="186" t="s">
        <v>212</v>
      </c>
      <c r="D5942" s="189">
        <v>801.35</v>
      </c>
      <c r="E5942" s="189"/>
      <c r="F5942" s="189">
        <v>801.35</v>
      </c>
      <c r="G5942" s="188" t="s">
        <v>389</v>
      </c>
      <c r="H5942" s="188"/>
      <c r="I5942" s="187" t="s">
        <v>387</v>
      </c>
      <c r="J5942" s="191"/>
      <c r="K5942" s="191"/>
      <c r="L5942" s="191"/>
      <c r="M5942" s="191"/>
    </row>
    <row r="5943" spans="1:13" s="190" customFormat="1" ht="191.25" x14ac:dyDescent="0.2">
      <c r="A5943" s="187" t="s">
        <v>394</v>
      </c>
      <c r="B5943" s="187" t="s">
        <v>392</v>
      </c>
      <c r="C5943" s="186" t="s">
        <v>212</v>
      </c>
      <c r="D5943" s="189">
        <v>801.35</v>
      </c>
      <c r="E5943" s="189"/>
      <c r="F5943" s="189">
        <v>801.35</v>
      </c>
      <c r="G5943" s="188" t="s">
        <v>393</v>
      </c>
      <c r="H5943" s="188"/>
      <c r="I5943" s="187" t="s">
        <v>391</v>
      </c>
      <c r="J5943" s="191"/>
      <c r="K5943" s="191"/>
      <c r="L5943" s="191"/>
      <c r="M5943" s="191"/>
    </row>
    <row r="5944" spans="1:13" s="190" customFormat="1" ht="153" x14ac:dyDescent="0.2">
      <c r="A5944" s="187" t="s">
        <v>398</v>
      </c>
      <c r="B5944" s="187" t="s">
        <v>396</v>
      </c>
      <c r="C5944" s="186" t="s">
        <v>212</v>
      </c>
      <c r="D5944" s="189">
        <v>80.13</v>
      </c>
      <c r="E5944" s="189"/>
      <c r="F5944" s="189">
        <v>80.13</v>
      </c>
      <c r="G5944" s="188" t="s">
        <v>397</v>
      </c>
      <c r="H5944" s="188"/>
      <c r="I5944" s="187" t="s">
        <v>395</v>
      </c>
      <c r="J5944" s="191"/>
      <c r="K5944" s="191"/>
      <c r="L5944" s="191"/>
      <c r="M5944" s="191"/>
    </row>
    <row r="5945" spans="1:13" s="190" customFormat="1" ht="153" x14ac:dyDescent="0.2">
      <c r="A5945" s="187" t="s">
        <v>402</v>
      </c>
      <c r="B5945" s="187" t="s">
        <v>400</v>
      </c>
      <c r="C5945" s="186" t="s">
        <v>212</v>
      </c>
      <c r="D5945" s="189">
        <v>80.13</v>
      </c>
      <c r="E5945" s="189"/>
      <c r="F5945" s="189">
        <v>80.13</v>
      </c>
      <c r="G5945" s="188" t="s">
        <v>401</v>
      </c>
      <c r="H5945" s="188"/>
      <c r="I5945" s="187" t="s">
        <v>399</v>
      </c>
      <c r="J5945" s="191"/>
      <c r="K5945" s="191"/>
      <c r="L5945" s="191"/>
      <c r="M5945" s="191"/>
    </row>
    <row r="5946" spans="1:13" s="190" customFormat="1" ht="102" x14ac:dyDescent="0.2">
      <c r="A5946" s="187" t="s">
        <v>406</v>
      </c>
      <c r="B5946" s="187" t="s">
        <v>404</v>
      </c>
      <c r="C5946" s="186" t="s">
        <v>212</v>
      </c>
      <c r="D5946" s="189">
        <v>1800</v>
      </c>
      <c r="E5946" s="189"/>
      <c r="F5946" s="189">
        <v>1800</v>
      </c>
      <c r="G5946" s="188" t="s">
        <v>405</v>
      </c>
      <c r="H5946" s="188"/>
      <c r="I5946" s="187" t="s">
        <v>403</v>
      </c>
      <c r="J5946" s="191"/>
      <c r="K5946" s="191"/>
      <c r="L5946" s="191"/>
      <c r="M5946" s="191"/>
    </row>
    <row r="5947" spans="1:13" s="190" customFormat="1" ht="165.75" x14ac:dyDescent="0.2">
      <c r="A5947" s="187" t="s">
        <v>410</v>
      </c>
      <c r="B5947" s="187" t="s">
        <v>408</v>
      </c>
      <c r="C5947" s="186" t="s">
        <v>212</v>
      </c>
      <c r="D5947" s="189">
        <v>106.85</v>
      </c>
      <c r="E5947" s="189"/>
      <c r="F5947" s="189">
        <v>106.85</v>
      </c>
      <c r="G5947" s="188" t="s">
        <v>409</v>
      </c>
      <c r="H5947" s="188"/>
      <c r="I5947" s="187" t="s">
        <v>407</v>
      </c>
      <c r="J5947" s="191"/>
      <c r="K5947" s="191"/>
      <c r="L5947" s="191"/>
      <c r="M5947" s="191"/>
    </row>
    <row r="5948" spans="1:13" s="190" customFormat="1" ht="114.75" x14ac:dyDescent="0.2">
      <c r="A5948" s="188" t="s">
        <v>414</v>
      </c>
      <c r="B5948" s="187" t="s">
        <v>412</v>
      </c>
      <c r="C5948" s="186" t="s">
        <v>212</v>
      </c>
      <c r="D5948" s="189">
        <v>4350</v>
      </c>
      <c r="E5948" s="189"/>
      <c r="F5948" s="189">
        <v>4350</v>
      </c>
      <c r="G5948" s="188" t="s">
        <v>413</v>
      </c>
      <c r="H5948" s="188"/>
      <c r="I5948" s="188" t="s">
        <v>411</v>
      </c>
      <c r="J5948" s="191"/>
      <c r="K5948" s="191"/>
      <c r="L5948" s="191"/>
      <c r="M5948" s="191"/>
    </row>
    <row r="5949" spans="1:13" s="190" customFormat="1" ht="114.75" x14ac:dyDescent="0.2">
      <c r="A5949" s="188" t="s">
        <v>417</v>
      </c>
      <c r="B5949" s="187" t="s">
        <v>416</v>
      </c>
      <c r="C5949" s="186" t="s">
        <v>212</v>
      </c>
      <c r="D5949" s="189">
        <v>10850</v>
      </c>
      <c r="E5949" s="189"/>
      <c r="F5949" s="189">
        <v>10850</v>
      </c>
      <c r="G5949" s="188" t="s">
        <v>413</v>
      </c>
      <c r="H5949" s="188"/>
      <c r="I5949" s="188" t="s">
        <v>415</v>
      </c>
      <c r="J5949" s="191"/>
      <c r="K5949" s="191"/>
      <c r="L5949" s="191"/>
      <c r="M5949" s="191"/>
    </row>
    <row r="5950" spans="1:13" s="190" customFormat="1" ht="165.75" x14ac:dyDescent="0.2">
      <c r="A5950" s="187" t="s">
        <v>421</v>
      </c>
      <c r="B5950" s="187" t="s">
        <v>419</v>
      </c>
      <c r="C5950" s="186" t="s">
        <v>212</v>
      </c>
      <c r="D5950" s="189">
        <v>106.85</v>
      </c>
      <c r="E5950" s="189"/>
      <c r="F5950" s="189">
        <v>106.85</v>
      </c>
      <c r="G5950" s="188" t="s">
        <v>420</v>
      </c>
      <c r="H5950" s="188"/>
      <c r="I5950" s="187" t="s">
        <v>418</v>
      </c>
      <c r="J5950" s="191"/>
      <c r="K5950" s="191"/>
      <c r="L5950" s="191"/>
      <c r="M5950" s="191"/>
    </row>
    <row r="5951" spans="1:13" s="190" customFormat="1" ht="140.25" x14ac:dyDescent="0.2">
      <c r="A5951" s="187" t="s">
        <v>425</v>
      </c>
      <c r="B5951" s="187" t="s">
        <v>423</v>
      </c>
      <c r="C5951" s="186" t="s">
        <v>212</v>
      </c>
      <c r="D5951" s="189">
        <v>106.85</v>
      </c>
      <c r="E5951" s="189"/>
      <c r="F5951" s="189">
        <v>106.85</v>
      </c>
      <c r="G5951" s="188" t="s">
        <v>424</v>
      </c>
      <c r="H5951" s="188"/>
      <c r="I5951" s="187" t="s">
        <v>422</v>
      </c>
      <c r="J5951" s="191"/>
      <c r="K5951" s="191"/>
      <c r="L5951" s="191"/>
      <c r="M5951" s="191"/>
    </row>
    <row r="5952" spans="1:13" s="190" customFormat="1" ht="153" x14ac:dyDescent="0.2">
      <c r="A5952" s="187" t="s">
        <v>429</v>
      </c>
      <c r="B5952" s="187" t="s">
        <v>427</v>
      </c>
      <c r="C5952" s="186" t="s">
        <v>212</v>
      </c>
      <c r="D5952" s="189">
        <v>186.98</v>
      </c>
      <c r="E5952" s="189"/>
      <c r="F5952" s="189">
        <v>186.98</v>
      </c>
      <c r="G5952" s="188" t="s">
        <v>428</v>
      </c>
      <c r="H5952" s="188"/>
      <c r="I5952" s="187" t="s">
        <v>426</v>
      </c>
      <c r="J5952" s="191"/>
      <c r="K5952" s="191"/>
      <c r="L5952" s="191"/>
      <c r="M5952" s="191"/>
    </row>
    <row r="5953" spans="1:13" s="190" customFormat="1" ht="153" x14ac:dyDescent="0.2">
      <c r="A5953" s="187" t="s">
        <v>433</v>
      </c>
      <c r="B5953" s="187" t="s">
        <v>431</v>
      </c>
      <c r="C5953" s="186" t="s">
        <v>212</v>
      </c>
      <c r="D5953" s="189">
        <v>363.28</v>
      </c>
      <c r="E5953" s="189"/>
      <c r="F5953" s="189">
        <v>363.28</v>
      </c>
      <c r="G5953" s="188" t="s">
        <v>432</v>
      </c>
      <c r="H5953" s="188"/>
      <c r="I5953" s="187" t="s">
        <v>430</v>
      </c>
      <c r="J5953" s="191"/>
      <c r="K5953" s="191"/>
      <c r="L5953" s="191"/>
      <c r="M5953" s="191"/>
    </row>
    <row r="5954" spans="1:13" s="190" customFormat="1" ht="38.25" x14ac:dyDescent="0.2">
      <c r="A5954" s="187" t="s">
        <v>437</v>
      </c>
      <c r="B5954" s="187" t="s">
        <v>435</v>
      </c>
      <c r="C5954" s="186" t="s">
        <v>212</v>
      </c>
      <c r="D5954" s="189">
        <v>267.11</v>
      </c>
      <c r="E5954" s="189"/>
      <c r="F5954" s="189">
        <v>267.11</v>
      </c>
      <c r="G5954" s="188" t="s">
        <v>436</v>
      </c>
      <c r="H5954" s="188"/>
      <c r="I5954" s="187" t="s">
        <v>434</v>
      </c>
      <c r="J5954" s="191"/>
      <c r="K5954" s="191"/>
      <c r="L5954" s="191"/>
      <c r="M5954" s="191"/>
    </row>
    <row r="5955" spans="1:13" s="190" customFormat="1" ht="25.5" x14ac:dyDescent="0.2">
      <c r="A5955" s="187" t="s">
        <v>441</v>
      </c>
      <c r="B5955" s="187" t="s">
        <v>439</v>
      </c>
      <c r="C5955" s="186" t="s">
        <v>212</v>
      </c>
      <c r="D5955" s="189">
        <v>186.98</v>
      </c>
      <c r="E5955" s="189"/>
      <c r="F5955" s="189">
        <v>186.98</v>
      </c>
      <c r="G5955" s="188" t="s">
        <v>440</v>
      </c>
      <c r="H5955" s="188"/>
      <c r="I5955" s="187" t="s">
        <v>438</v>
      </c>
      <c r="J5955" s="191"/>
      <c r="K5955" s="191"/>
      <c r="L5955" s="191"/>
      <c r="M5955" s="191"/>
    </row>
    <row r="5956" spans="1:13" s="190" customFormat="1" ht="89.25" x14ac:dyDescent="0.2">
      <c r="A5956" s="188" t="s">
        <v>445</v>
      </c>
      <c r="B5956" s="187" t="s">
        <v>443</v>
      </c>
      <c r="C5956" s="186" t="s">
        <v>212</v>
      </c>
      <c r="D5956" s="189">
        <v>0.1</v>
      </c>
      <c r="E5956" s="189"/>
      <c r="F5956" s="189">
        <v>0.1</v>
      </c>
      <c r="G5956" s="188" t="s">
        <v>444</v>
      </c>
      <c r="H5956" s="188"/>
      <c r="I5956" s="188" t="s">
        <v>442</v>
      </c>
      <c r="J5956" s="191"/>
      <c r="K5956" s="191"/>
      <c r="L5956" s="191"/>
      <c r="M5956" s="191"/>
    </row>
    <row r="5957" spans="1:13" s="190" customFormat="1" ht="146.25" x14ac:dyDescent="0.2">
      <c r="A5957" s="194" t="s">
        <v>449</v>
      </c>
      <c r="B5957" s="194" t="s">
        <v>447</v>
      </c>
      <c r="C5957" s="194"/>
      <c r="D5957" s="189"/>
      <c r="E5957" s="193"/>
      <c r="F5957" s="189"/>
      <c r="G5957" s="185" t="s">
        <v>448</v>
      </c>
      <c r="H5957" s="192"/>
      <c r="I5957" s="194" t="s">
        <v>446</v>
      </c>
      <c r="J5957" s="191"/>
      <c r="K5957" s="191"/>
      <c r="L5957" s="191"/>
      <c r="M5957" s="191"/>
    </row>
    <row r="5958" spans="1:13" s="190" customFormat="1" ht="153" x14ac:dyDescent="0.2">
      <c r="A5958" s="187" t="s">
        <v>453</v>
      </c>
      <c r="B5958" s="187" t="s">
        <v>451</v>
      </c>
      <c r="C5958" s="186" t="s">
        <v>212</v>
      </c>
      <c r="D5958" s="189">
        <v>210.35</v>
      </c>
      <c r="E5958" s="189"/>
      <c r="F5958" s="189">
        <v>210.35</v>
      </c>
      <c r="G5958" s="188" t="s">
        <v>452</v>
      </c>
      <c r="H5958" s="188"/>
      <c r="I5958" s="187" t="s">
        <v>450</v>
      </c>
      <c r="J5958" s="191"/>
      <c r="K5958" s="191"/>
      <c r="L5958" s="191"/>
      <c r="M5958" s="191"/>
    </row>
    <row r="5959" spans="1:13" s="190" customFormat="1" ht="140.25" x14ac:dyDescent="0.2">
      <c r="A5959" s="187" t="s">
        <v>457</v>
      </c>
      <c r="B5959" s="187" t="s">
        <v>455</v>
      </c>
      <c r="C5959" s="186" t="s">
        <v>212</v>
      </c>
      <c r="D5959" s="189">
        <v>264.45</v>
      </c>
      <c r="E5959" s="189"/>
      <c r="F5959" s="189">
        <v>264.45</v>
      </c>
      <c r="G5959" s="188" t="s">
        <v>456</v>
      </c>
      <c r="H5959" s="188"/>
      <c r="I5959" s="187" t="s">
        <v>454</v>
      </c>
      <c r="J5959" s="191"/>
      <c r="K5959" s="191"/>
      <c r="L5959" s="191"/>
      <c r="M5959" s="191"/>
    </row>
    <row r="5960" spans="1:13" s="190" customFormat="1" ht="127.5" x14ac:dyDescent="0.2">
      <c r="A5960" s="187" t="s">
        <v>461</v>
      </c>
      <c r="B5960" s="187" t="s">
        <v>459</v>
      </c>
      <c r="C5960" s="186" t="s">
        <v>212</v>
      </c>
      <c r="D5960" s="189">
        <v>210.35</v>
      </c>
      <c r="E5960" s="189"/>
      <c r="F5960" s="189">
        <v>210.35</v>
      </c>
      <c r="G5960" s="188" t="s">
        <v>460</v>
      </c>
      <c r="H5960" s="188"/>
      <c r="I5960" s="187" t="s">
        <v>458</v>
      </c>
      <c r="J5960" s="191"/>
      <c r="K5960" s="191"/>
      <c r="L5960" s="191"/>
      <c r="M5960" s="191"/>
    </row>
    <row r="5961" spans="1:13" s="190" customFormat="1" ht="140.25" x14ac:dyDescent="0.2">
      <c r="A5961" s="187" t="s">
        <v>465</v>
      </c>
      <c r="B5961" s="187" t="s">
        <v>463</v>
      </c>
      <c r="C5961" s="186" t="s">
        <v>212</v>
      </c>
      <c r="D5961" s="189">
        <v>408.69</v>
      </c>
      <c r="E5961" s="189"/>
      <c r="F5961" s="189">
        <v>408.69</v>
      </c>
      <c r="G5961" s="188" t="s">
        <v>464</v>
      </c>
      <c r="H5961" s="188"/>
      <c r="I5961" s="187" t="s">
        <v>462</v>
      </c>
      <c r="J5961" s="191"/>
      <c r="K5961" s="191"/>
      <c r="L5961" s="191"/>
      <c r="M5961" s="191"/>
    </row>
    <row r="5962" spans="1:13" s="190" customFormat="1" ht="140.25" x14ac:dyDescent="0.2">
      <c r="A5962" s="187" t="s">
        <v>469</v>
      </c>
      <c r="B5962" s="187" t="s">
        <v>467</v>
      </c>
      <c r="C5962" s="186" t="s">
        <v>212</v>
      </c>
      <c r="D5962" s="189">
        <v>468.79</v>
      </c>
      <c r="E5962" s="189"/>
      <c r="F5962" s="189">
        <v>468.79</v>
      </c>
      <c r="G5962" s="188" t="s">
        <v>468</v>
      </c>
      <c r="H5962" s="188"/>
      <c r="I5962" s="187" t="s">
        <v>466</v>
      </c>
      <c r="J5962" s="191"/>
      <c r="K5962" s="191"/>
      <c r="L5962" s="191"/>
      <c r="M5962" s="191"/>
    </row>
    <row r="5963" spans="1:13" s="190" customFormat="1" ht="127.5" x14ac:dyDescent="0.2">
      <c r="A5963" s="187" t="s">
        <v>473</v>
      </c>
      <c r="B5963" s="187" t="s">
        <v>471</v>
      </c>
      <c r="C5963" s="186" t="s">
        <v>212</v>
      </c>
      <c r="D5963" s="189">
        <v>246.41</v>
      </c>
      <c r="E5963" s="189"/>
      <c r="F5963" s="189">
        <v>246.41</v>
      </c>
      <c r="G5963" s="188" t="s">
        <v>472</v>
      </c>
      <c r="H5963" s="188"/>
      <c r="I5963" s="187" t="s">
        <v>470</v>
      </c>
      <c r="J5963" s="191"/>
      <c r="K5963" s="191"/>
      <c r="L5963" s="191"/>
      <c r="M5963" s="191"/>
    </row>
    <row r="5964" spans="1:13" s="190" customFormat="1" ht="140.25" x14ac:dyDescent="0.2">
      <c r="A5964" s="187" t="s">
        <v>477</v>
      </c>
      <c r="B5964" s="187" t="s">
        <v>475</v>
      </c>
      <c r="C5964" s="186" t="s">
        <v>212</v>
      </c>
      <c r="D5964" s="189">
        <v>246.41</v>
      </c>
      <c r="E5964" s="189"/>
      <c r="F5964" s="189">
        <v>246.41</v>
      </c>
      <c r="G5964" s="188" t="s">
        <v>476</v>
      </c>
      <c r="H5964" s="188"/>
      <c r="I5964" s="187" t="s">
        <v>474</v>
      </c>
      <c r="J5964" s="191"/>
      <c r="K5964" s="191"/>
      <c r="L5964" s="191"/>
      <c r="M5964" s="191"/>
    </row>
    <row r="5965" spans="1:13" s="190" customFormat="1" ht="127.5" x14ac:dyDescent="0.2">
      <c r="A5965" s="187" t="s">
        <v>481</v>
      </c>
      <c r="B5965" s="187" t="s">
        <v>479</v>
      </c>
      <c r="C5965" s="186" t="s">
        <v>212</v>
      </c>
      <c r="D5965" s="189">
        <v>408.69</v>
      </c>
      <c r="E5965" s="189"/>
      <c r="F5965" s="189">
        <v>408.69</v>
      </c>
      <c r="G5965" s="188" t="s">
        <v>480</v>
      </c>
      <c r="H5965" s="188"/>
      <c r="I5965" s="187" t="s">
        <v>478</v>
      </c>
      <c r="J5965" s="191"/>
      <c r="K5965" s="191"/>
      <c r="L5965" s="191"/>
      <c r="M5965" s="191"/>
    </row>
    <row r="5966" spans="1:13" s="190" customFormat="1" ht="153" x14ac:dyDescent="0.2">
      <c r="A5966" s="187" t="s">
        <v>485</v>
      </c>
      <c r="B5966" s="187" t="s">
        <v>483</v>
      </c>
      <c r="C5966" s="186" t="s">
        <v>212</v>
      </c>
      <c r="D5966" s="189">
        <v>721.21</v>
      </c>
      <c r="E5966" s="189"/>
      <c r="F5966" s="189">
        <v>721.21</v>
      </c>
      <c r="G5966" s="188" t="s">
        <v>484</v>
      </c>
      <c r="H5966" s="188"/>
      <c r="I5966" s="187" t="s">
        <v>482</v>
      </c>
      <c r="J5966" s="191"/>
      <c r="K5966" s="191"/>
      <c r="L5966" s="191"/>
      <c r="M5966" s="191"/>
    </row>
    <row r="5967" spans="1:13" s="190" customFormat="1" ht="153" x14ac:dyDescent="0.2">
      <c r="A5967" s="187" t="s">
        <v>489</v>
      </c>
      <c r="B5967" s="187" t="s">
        <v>487</v>
      </c>
      <c r="C5967" s="186" t="s">
        <v>212</v>
      </c>
      <c r="D5967" s="189">
        <v>528.89</v>
      </c>
      <c r="E5967" s="189"/>
      <c r="F5967" s="189">
        <v>528.89</v>
      </c>
      <c r="G5967" s="188" t="s">
        <v>488</v>
      </c>
      <c r="H5967" s="188"/>
      <c r="I5967" s="187" t="s">
        <v>486</v>
      </c>
      <c r="J5967" s="191"/>
      <c r="K5967" s="191"/>
      <c r="L5967" s="191"/>
      <c r="M5967" s="191"/>
    </row>
    <row r="5968" spans="1:13" s="190" customFormat="1" ht="127.5" x14ac:dyDescent="0.2">
      <c r="A5968" s="187" t="s">
        <v>493</v>
      </c>
      <c r="B5968" s="187" t="s">
        <v>491</v>
      </c>
      <c r="C5968" s="186" t="s">
        <v>212</v>
      </c>
      <c r="D5968" s="189">
        <v>408.69</v>
      </c>
      <c r="E5968" s="189"/>
      <c r="F5968" s="189">
        <v>408.69</v>
      </c>
      <c r="G5968" s="188" t="s">
        <v>492</v>
      </c>
      <c r="H5968" s="188"/>
      <c r="I5968" s="187" t="s">
        <v>490</v>
      </c>
      <c r="J5968" s="191"/>
      <c r="K5968" s="191"/>
      <c r="L5968" s="191"/>
      <c r="M5968" s="191"/>
    </row>
    <row r="5969" spans="1:13" s="190" customFormat="1" ht="165.75" x14ac:dyDescent="0.2">
      <c r="A5969" s="187" t="s">
        <v>497</v>
      </c>
      <c r="B5969" s="187" t="s">
        <v>495</v>
      </c>
      <c r="C5969" s="186" t="s">
        <v>212</v>
      </c>
      <c r="D5969" s="189">
        <v>210.35</v>
      </c>
      <c r="E5969" s="189"/>
      <c r="F5969" s="189">
        <v>210.35</v>
      </c>
      <c r="G5969" s="188" t="s">
        <v>496</v>
      </c>
      <c r="H5969" s="188"/>
      <c r="I5969" s="187" t="s">
        <v>494</v>
      </c>
      <c r="J5969" s="191"/>
      <c r="K5969" s="191"/>
      <c r="L5969" s="191"/>
      <c r="M5969" s="191"/>
    </row>
    <row r="5970" spans="1:13" s="190" customFormat="1" ht="89.25" x14ac:dyDescent="0.2">
      <c r="A5970" s="187" t="s">
        <v>501</v>
      </c>
      <c r="B5970" s="187" t="s">
        <v>499</v>
      </c>
      <c r="C5970" s="186" t="s">
        <v>212</v>
      </c>
      <c r="D5970" s="189">
        <v>12.02</v>
      </c>
      <c r="E5970" s="189"/>
      <c r="F5970" s="189">
        <v>12.02</v>
      </c>
      <c r="G5970" s="188" t="s">
        <v>500</v>
      </c>
      <c r="H5970" s="188"/>
      <c r="I5970" s="187" t="s">
        <v>498</v>
      </c>
      <c r="J5970" s="191"/>
      <c r="K5970" s="191"/>
      <c r="L5970" s="191"/>
      <c r="M5970" s="191"/>
    </row>
    <row r="5971" spans="1:13" s="190" customFormat="1" ht="25.5" x14ac:dyDescent="0.2">
      <c r="A5971" s="194" t="s">
        <v>504</v>
      </c>
      <c r="B5971" s="194" t="s">
        <v>503</v>
      </c>
      <c r="C5971" s="194"/>
      <c r="D5971" s="189"/>
      <c r="E5971" s="193"/>
      <c r="F5971" s="189"/>
      <c r="G5971" s="192"/>
      <c r="H5971" s="192"/>
      <c r="I5971" s="194" t="s">
        <v>502</v>
      </c>
      <c r="J5971" s="191"/>
      <c r="K5971" s="191"/>
      <c r="L5971" s="191"/>
      <c r="M5971" s="191"/>
    </row>
    <row r="5972" spans="1:13" s="190" customFormat="1" ht="63.75" x14ac:dyDescent="0.2">
      <c r="A5972" s="187" t="s">
        <v>508</v>
      </c>
      <c r="B5972" s="187" t="s">
        <v>506</v>
      </c>
      <c r="C5972" s="186" t="s">
        <v>212</v>
      </c>
      <c r="D5972" s="189">
        <v>0.5</v>
      </c>
      <c r="E5972" s="189"/>
      <c r="F5972" s="189">
        <v>0.5</v>
      </c>
      <c r="G5972" s="188" t="s">
        <v>507</v>
      </c>
      <c r="H5972" s="188"/>
      <c r="I5972" s="187" t="s">
        <v>505</v>
      </c>
      <c r="J5972" s="191"/>
      <c r="K5972" s="191"/>
      <c r="L5972" s="191"/>
      <c r="M5972" s="191"/>
    </row>
    <row r="5973" spans="1:13" s="190" customFormat="1" ht="63.75" x14ac:dyDescent="0.2">
      <c r="A5973" s="187" t="s">
        <v>512</v>
      </c>
      <c r="B5973" s="187" t="s">
        <v>510</v>
      </c>
      <c r="C5973" s="186" t="s">
        <v>212</v>
      </c>
      <c r="D5973" s="189">
        <v>4375</v>
      </c>
      <c r="E5973" s="189"/>
      <c r="F5973" s="189">
        <v>4375</v>
      </c>
      <c r="G5973" s="188" t="s">
        <v>511</v>
      </c>
      <c r="H5973" s="188"/>
      <c r="I5973" s="187" t="s">
        <v>509</v>
      </c>
      <c r="J5973" s="191"/>
      <c r="K5973" s="191"/>
      <c r="L5973" s="191"/>
      <c r="M5973" s="191"/>
    </row>
    <row r="5974" spans="1:13" s="190" customFormat="1" ht="25.5" x14ac:dyDescent="0.2">
      <c r="A5974" s="187" t="s">
        <v>516</v>
      </c>
      <c r="B5974" s="187" t="s">
        <v>514</v>
      </c>
      <c r="C5974" s="186" t="s">
        <v>212</v>
      </c>
      <c r="D5974" s="189">
        <v>1</v>
      </c>
      <c r="E5974" s="189"/>
      <c r="F5974" s="189">
        <v>1</v>
      </c>
      <c r="G5974" s="188" t="s">
        <v>515</v>
      </c>
      <c r="H5974" s="188"/>
      <c r="I5974" s="187" t="s">
        <v>513</v>
      </c>
      <c r="J5974" s="191"/>
      <c r="K5974" s="191"/>
      <c r="L5974" s="191"/>
      <c r="M5974" s="191"/>
    </row>
    <row r="5975" spans="1:13" s="190" customFormat="1" ht="63.75" x14ac:dyDescent="0.2">
      <c r="A5975" s="187" t="s">
        <v>520</v>
      </c>
      <c r="B5975" s="187" t="s">
        <v>518</v>
      </c>
      <c r="C5975" s="186" t="s">
        <v>212</v>
      </c>
      <c r="D5975" s="189">
        <v>2337.27</v>
      </c>
      <c r="E5975" s="189"/>
      <c r="F5975" s="189">
        <v>2337.27</v>
      </c>
      <c r="G5975" s="188" t="s">
        <v>519</v>
      </c>
      <c r="H5975" s="188"/>
      <c r="I5975" s="187" t="s">
        <v>517</v>
      </c>
      <c r="J5975" s="191"/>
      <c r="K5975" s="191"/>
      <c r="L5975" s="191"/>
      <c r="M5975" s="191"/>
    </row>
    <row r="5976" spans="1:13" s="190" customFormat="1" ht="51" x14ac:dyDescent="0.2">
      <c r="A5976" s="187" t="s">
        <v>524</v>
      </c>
      <c r="B5976" s="187" t="s">
        <v>522</v>
      </c>
      <c r="C5976" s="186" t="s">
        <v>212</v>
      </c>
      <c r="D5976" s="189">
        <v>1168.6300000000001</v>
      </c>
      <c r="E5976" s="189"/>
      <c r="F5976" s="189">
        <v>1168.6300000000001</v>
      </c>
      <c r="G5976" s="188" t="s">
        <v>523</v>
      </c>
      <c r="H5976" s="188"/>
      <c r="I5976" s="187" t="s">
        <v>521</v>
      </c>
      <c r="J5976" s="191"/>
      <c r="K5976" s="191"/>
      <c r="L5976" s="191"/>
      <c r="M5976" s="191"/>
    </row>
    <row r="5977" spans="1:13" s="190" customFormat="1" ht="63.75" x14ac:dyDescent="0.2">
      <c r="A5977" s="187" t="s">
        <v>528</v>
      </c>
      <c r="B5977" s="187" t="s">
        <v>526</v>
      </c>
      <c r="C5977" s="186" t="s">
        <v>212</v>
      </c>
      <c r="D5977" s="189">
        <v>1168.6300000000001</v>
      </c>
      <c r="E5977" s="189"/>
      <c r="F5977" s="189">
        <v>1168.6300000000001</v>
      </c>
      <c r="G5977" s="188" t="s">
        <v>527</v>
      </c>
      <c r="H5977" s="188"/>
      <c r="I5977" s="187" t="s">
        <v>525</v>
      </c>
      <c r="J5977" s="191"/>
      <c r="K5977" s="191"/>
      <c r="L5977" s="191"/>
      <c r="M5977" s="191"/>
    </row>
    <row r="5978" spans="1:13" s="190" customFormat="1" ht="51" x14ac:dyDescent="0.2">
      <c r="A5978" s="187" t="s">
        <v>532</v>
      </c>
      <c r="B5978" s="187" t="s">
        <v>530</v>
      </c>
      <c r="C5978" s="186" t="s">
        <v>212</v>
      </c>
      <c r="D5978" s="189">
        <v>2337.27</v>
      </c>
      <c r="E5978" s="189"/>
      <c r="F5978" s="189">
        <v>2337.27</v>
      </c>
      <c r="G5978" s="188" t="s">
        <v>531</v>
      </c>
      <c r="H5978" s="188"/>
      <c r="I5978" s="187" t="s">
        <v>529</v>
      </c>
      <c r="J5978" s="191"/>
      <c r="K5978" s="191"/>
      <c r="L5978" s="191"/>
      <c r="M5978" s="191"/>
    </row>
    <row r="5979" spans="1:13" s="190" customFormat="1" ht="51" x14ac:dyDescent="0.2">
      <c r="A5979" s="187" t="s">
        <v>536</v>
      </c>
      <c r="B5979" s="187" t="s">
        <v>534</v>
      </c>
      <c r="C5979" s="186" t="s">
        <v>212</v>
      </c>
      <c r="D5979" s="189">
        <v>1168.6300000000001</v>
      </c>
      <c r="E5979" s="189"/>
      <c r="F5979" s="189">
        <v>1168.6300000000001</v>
      </c>
      <c r="G5979" s="188" t="s">
        <v>535</v>
      </c>
      <c r="H5979" s="188"/>
      <c r="I5979" s="187" t="s">
        <v>533</v>
      </c>
      <c r="J5979" s="191"/>
      <c r="K5979" s="191"/>
      <c r="L5979" s="191"/>
      <c r="M5979" s="191"/>
    </row>
    <row r="5980" spans="1:13" s="190" customFormat="1" ht="51" x14ac:dyDescent="0.2">
      <c r="A5980" s="187" t="s">
        <v>540</v>
      </c>
      <c r="B5980" s="187" t="s">
        <v>538</v>
      </c>
      <c r="C5980" s="186" t="s">
        <v>212</v>
      </c>
      <c r="D5980" s="189">
        <v>1168.6300000000001</v>
      </c>
      <c r="E5980" s="189"/>
      <c r="F5980" s="189">
        <v>1168.6300000000001</v>
      </c>
      <c r="G5980" s="188" t="s">
        <v>539</v>
      </c>
      <c r="H5980" s="188"/>
      <c r="I5980" s="187" t="s">
        <v>537</v>
      </c>
      <c r="J5980" s="191"/>
      <c r="K5980" s="191"/>
      <c r="L5980" s="191"/>
      <c r="M5980" s="191"/>
    </row>
    <row r="5981" spans="1:13" s="190" customFormat="1" ht="63.75" x14ac:dyDescent="0.2">
      <c r="A5981" s="187" t="s">
        <v>544</v>
      </c>
      <c r="B5981" s="187" t="s">
        <v>542</v>
      </c>
      <c r="C5981" s="186" t="s">
        <v>212</v>
      </c>
      <c r="D5981" s="189">
        <v>2337.27</v>
      </c>
      <c r="E5981" s="189"/>
      <c r="F5981" s="189">
        <v>2337.27</v>
      </c>
      <c r="G5981" s="188" t="s">
        <v>543</v>
      </c>
      <c r="H5981" s="188"/>
      <c r="I5981" s="187" t="s">
        <v>541</v>
      </c>
      <c r="J5981" s="191"/>
      <c r="K5981" s="191"/>
      <c r="L5981" s="191"/>
      <c r="M5981" s="191"/>
    </row>
    <row r="5982" spans="1:13" s="190" customFormat="1" ht="51" x14ac:dyDescent="0.2">
      <c r="A5982" s="187" t="s">
        <v>548</v>
      </c>
      <c r="B5982" s="187" t="s">
        <v>546</v>
      </c>
      <c r="C5982" s="186" t="s">
        <v>212</v>
      </c>
      <c r="D5982" s="189">
        <v>1168.6300000000001</v>
      </c>
      <c r="E5982" s="189"/>
      <c r="F5982" s="189">
        <v>1168.6300000000001</v>
      </c>
      <c r="G5982" s="188" t="s">
        <v>547</v>
      </c>
      <c r="H5982" s="188"/>
      <c r="I5982" s="187" t="s">
        <v>545</v>
      </c>
      <c r="J5982" s="191"/>
      <c r="K5982" s="191"/>
      <c r="L5982" s="191"/>
      <c r="M5982" s="191"/>
    </row>
    <row r="5983" spans="1:13" s="190" customFormat="1" ht="38.25" x14ac:dyDescent="0.2">
      <c r="A5983" s="187" t="s">
        <v>552</v>
      </c>
      <c r="B5983" s="187" t="s">
        <v>550</v>
      </c>
      <c r="C5983" s="186" t="s">
        <v>212</v>
      </c>
      <c r="D5983" s="189">
        <v>2337.27</v>
      </c>
      <c r="E5983" s="189"/>
      <c r="F5983" s="189">
        <v>2337.27</v>
      </c>
      <c r="G5983" s="188" t="s">
        <v>551</v>
      </c>
      <c r="H5983" s="188"/>
      <c r="I5983" s="187" t="s">
        <v>549</v>
      </c>
      <c r="J5983" s="191"/>
      <c r="K5983" s="191"/>
      <c r="L5983" s="191"/>
      <c r="M5983" s="191"/>
    </row>
    <row r="5984" spans="1:13" s="190" customFormat="1" ht="25.5" x14ac:dyDescent="0.2">
      <c r="A5984" s="187" t="s">
        <v>556</v>
      </c>
      <c r="B5984" s="187" t="s">
        <v>554</v>
      </c>
      <c r="C5984" s="186" t="s">
        <v>212</v>
      </c>
      <c r="D5984" s="189">
        <v>2337.27</v>
      </c>
      <c r="E5984" s="189"/>
      <c r="F5984" s="189">
        <v>2337.27</v>
      </c>
      <c r="G5984" s="188" t="s">
        <v>555</v>
      </c>
      <c r="H5984" s="188"/>
      <c r="I5984" s="187" t="s">
        <v>553</v>
      </c>
      <c r="J5984" s="191"/>
      <c r="K5984" s="191"/>
      <c r="L5984" s="191"/>
      <c r="M5984" s="191"/>
    </row>
    <row r="5985" spans="1:13" s="190" customFormat="1" ht="229.5" x14ac:dyDescent="0.2">
      <c r="A5985" s="187" t="s">
        <v>560</v>
      </c>
      <c r="B5985" s="187" t="s">
        <v>558</v>
      </c>
      <c r="C5985" s="186" t="s">
        <v>212</v>
      </c>
      <c r="D5985" s="189">
        <v>154.46</v>
      </c>
      <c r="E5985" s="189"/>
      <c r="F5985" s="189">
        <v>154.46</v>
      </c>
      <c r="G5985" s="188" t="s">
        <v>559</v>
      </c>
      <c r="H5985" s="188"/>
      <c r="I5985" s="187" t="s">
        <v>557</v>
      </c>
      <c r="J5985" s="191"/>
      <c r="K5985" s="191"/>
      <c r="L5985" s="191"/>
      <c r="M5985" s="191"/>
    </row>
    <row r="5986" spans="1:13" s="190" customFormat="1" ht="102" x14ac:dyDescent="0.2">
      <c r="A5986" s="187" t="s">
        <v>564</v>
      </c>
      <c r="B5986" s="187" t="s">
        <v>562</v>
      </c>
      <c r="C5986" s="186" t="s">
        <v>212</v>
      </c>
      <c r="D5986" s="189">
        <v>168.28</v>
      </c>
      <c r="E5986" s="189"/>
      <c r="F5986" s="189">
        <v>168.28</v>
      </c>
      <c r="G5986" s="188" t="s">
        <v>563</v>
      </c>
      <c r="H5986" s="188"/>
      <c r="I5986" s="187" t="s">
        <v>561</v>
      </c>
      <c r="J5986" s="191"/>
      <c r="K5986" s="191"/>
      <c r="L5986" s="191"/>
      <c r="M5986" s="191"/>
    </row>
    <row r="5987" spans="1:13" s="190" customFormat="1" ht="51" x14ac:dyDescent="0.2">
      <c r="A5987" s="187" t="s">
        <v>568</v>
      </c>
      <c r="B5987" s="187" t="s">
        <v>566</v>
      </c>
      <c r="C5987" s="186" t="s">
        <v>212</v>
      </c>
      <c r="D5987" s="189">
        <v>56.63</v>
      </c>
      <c r="E5987" s="189"/>
      <c r="F5987" s="189">
        <v>56.63</v>
      </c>
      <c r="G5987" s="188" t="s">
        <v>567</v>
      </c>
      <c r="H5987" s="188"/>
      <c r="I5987" s="187" t="s">
        <v>565</v>
      </c>
      <c r="J5987" s="191"/>
      <c r="K5987" s="191"/>
      <c r="L5987" s="191"/>
      <c r="M5987" s="191"/>
    </row>
    <row r="5988" spans="1:13" s="190" customFormat="1" ht="89.25" x14ac:dyDescent="0.2">
      <c r="A5988" s="187" t="s">
        <v>572</v>
      </c>
      <c r="B5988" s="187" t="s">
        <v>570</v>
      </c>
      <c r="C5988" s="186" t="s">
        <v>212</v>
      </c>
      <c r="D5988" s="189">
        <v>358.54</v>
      </c>
      <c r="E5988" s="189"/>
      <c r="F5988" s="189">
        <v>358.54</v>
      </c>
      <c r="G5988" s="188" t="s">
        <v>571</v>
      </c>
      <c r="H5988" s="188"/>
      <c r="I5988" s="187" t="s">
        <v>569</v>
      </c>
      <c r="J5988" s="191"/>
      <c r="K5988" s="191"/>
      <c r="L5988" s="191"/>
      <c r="M5988" s="191"/>
    </row>
    <row r="5989" spans="1:13" s="190" customFormat="1" ht="140.25" x14ac:dyDescent="0.2">
      <c r="A5989" s="187" t="s">
        <v>576</v>
      </c>
      <c r="B5989" s="187" t="s">
        <v>574</v>
      </c>
      <c r="C5989" s="186" t="s">
        <v>212</v>
      </c>
      <c r="D5989" s="189">
        <v>7887.86</v>
      </c>
      <c r="E5989" s="189"/>
      <c r="F5989" s="189">
        <v>7887.86</v>
      </c>
      <c r="G5989" s="188" t="s">
        <v>575</v>
      </c>
      <c r="H5989" s="188"/>
      <c r="I5989" s="187" t="s">
        <v>573</v>
      </c>
      <c r="J5989" s="191"/>
      <c r="K5989" s="191"/>
      <c r="L5989" s="191"/>
      <c r="M5989" s="191"/>
    </row>
    <row r="5990" spans="1:13" s="190" customFormat="1" ht="76.5" x14ac:dyDescent="0.2">
      <c r="A5990" s="186" t="s">
        <v>580</v>
      </c>
      <c r="B5990" s="187" t="s">
        <v>578</v>
      </c>
      <c r="C5990" s="186" t="s">
        <v>212</v>
      </c>
      <c r="D5990" s="189">
        <v>606.24</v>
      </c>
      <c r="E5990" s="189"/>
      <c r="F5990" s="189">
        <v>606.24</v>
      </c>
      <c r="G5990" s="188" t="s">
        <v>579</v>
      </c>
      <c r="H5990" s="188"/>
      <c r="I5990" s="186" t="s">
        <v>577</v>
      </c>
      <c r="J5990" s="191"/>
      <c r="K5990" s="191"/>
      <c r="L5990" s="191"/>
      <c r="M5990" s="191"/>
    </row>
    <row r="5991" spans="1:13" s="190" customFormat="1" ht="76.5" x14ac:dyDescent="0.2">
      <c r="A5991" s="186" t="s">
        <v>584</v>
      </c>
      <c r="B5991" s="187" t="s">
        <v>582</v>
      </c>
      <c r="C5991" s="186" t="s">
        <v>212</v>
      </c>
      <c r="D5991" s="189">
        <v>1540.88</v>
      </c>
      <c r="E5991" s="189"/>
      <c r="F5991" s="189">
        <v>1540.88</v>
      </c>
      <c r="G5991" s="188" t="s">
        <v>583</v>
      </c>
      <c r="H5991" s="188"/>
      <c r="I5991" s="186" t="s">
        <v>581</v>
      </c>
      <c r="J5991" s="191"/>
      <c r="K5991" s="191"/>
      <c r="L5991" s="191"/>
      <c r="M5991" s="191"/>
    </row>
    <row r="5992" spans="1:13" s="190" customFormat="1" ht="25.5" x14ac:dyDescent="0.2">
      <c r="A5992" s="194" t="s">
        <v>587</v>
      </c>
      <c r="B5992" s="194" t="s">
        <v>586</v>
      </c>
      <c r="C5992" s="194"/>
      <c r="D5992" s="189"/>
      <c r="E5992" s="193"/>
      <c r="F5992" s="189"/>
      <c r="G5992" s="192"/>
      <c r="H5992" s="192"/>
      <c r="I5992" s="194" t="s">
        <v>585</v>
      </c>
      <c r="J5992" s="191"/>
      <c r="K5992" s="191"/>
      <c r="L5992" s="191"/>
      <c r="M5992" s="191"/>
    </row>
    <row r="5993" spans="1:13" s="190" customFormat="1" ht="204" x14ac:dyDescent="0.2">
      <c r="A5993" s="186" t="s">
        <v>591</v>
      </c>
      <c r="B5993" s="187" t="s">
        <v>589</v>
      </c>
      <c r="C5993" s="186" t="s">
        <v>212</v>
      </c>
      <c r="D5993" s="189">
        <v>600</v>
      </c>
      <c r="E5993" s="189"/>
      <c r="F5993" s="189">
        <v>600</v>
      </c>
      <c r="G5993" s="188" t="s">
        <v>590</v>
      </c>
      <c r="H5993" s="188"/>
      <c r="I5993" s="186" t="s">
        <v>588</v>
      </c>
      <c r="J5993" s="191"/>
      <c r="K5993" s="191"/>
      <c r="L5993" s="191"/>
      <c r="M5993" s="191"/>
    </row>
    <row r="5994" spans="1:13" s="190" customFormat="1" ht="204" x14ac:dyDescent="0.2">
      <c r="A5994" s="186" t="s">
        <v>595</v>
      </c>
      <c r="B5994" s="187" t="s">
        <v>593</v>
      </c>
      <c r="C5994" s="186" t="s">
        <v>212</v>
      </c>
      <c r="D5994" s="189">
        <v>800</v>
      </c>
      <c r="E5994" s="189"/>
      <c r="F5994" s="189">
        <v>800</v>
      </c>
      <c r="G5994" s="188" t="s">
        <v>594</v>
      </c>
      <c r="H5994" s="188"/>
      <c r="I5994" s="186" t="s">
        <v>592</v>
      </c>
      <c r="J5994" s="191"/>
      <c r="K5994" s="191"/>
      <c r="L5994" s="191"/>
      <c r="M5994" s="191"/>
    </row>
    <row r="5995" spans="1:13" s="190" customFormat="1" ht="216.75" x14ac:dyDescent="0.2">
      <c r="A5995" s="186" t="s">
        <v>599</v>
      </c>
      <c r="B5995" s="187" t="s">
        <v>597</v>
      </c>
      <c r="C5995" s="186" t="s">
        <v>212</v>
      </c>
      <c r="D5995" s="189">
        <v>150</v>
      </c>
      <c r="E5995" s="189"/>
      <c r="F5995" s="189">
        <v>150</v>
      </c>
      <c r="G5995" s="188" t="s">
        <v>598</v>
      </c>
      <c r="H5995" s="188"/>
      <c r="I5995" s="186" t="s">
        <v>596</v>
      </c>
      <c r="J5995" s="191"/>
      <c r="K5995" s="191"/>
      <c r="L5995" s="191"/>
      <c r="M5995" s="191"/>
    </row>
    <row r="5996" spans="1:13" s="190" customFormat="1" ht="89.25" x14ac:dyDescent="0.2">
      <c r="A5996" s="186" t="s">
        <v>603</v>
      </c>
      <c r="B5996" s="187" t="s">
        <v>601</v>
      </c>
      <c r="C5996" s="186" t="s">
        <v>212</v>
      </c>
      <c r="D5996" s="189">
        <v>900</v>
      </c>
      <c r="E5996" s="189"/>
      <c r="F5996" s="189">
        <v>900</v>
      </c>
      <c r="G5996" s="188" t="s">
        <v>602</v>
      </c>
      <c r="H5996" s="188"/>
      <c r="I5996" s="186" t="s">
        <v>600</v>
      </c>
      <c r="J5996" s="191"/>
      <c r="K5996" s="191"/>
      <c r="L5996" s="191"/>
      <c r="M5996" s="191"/>
    </row>
    <row r="5997" spans="1:13" s="190" customFormat="1" ht="89.25" x14ac:dyDescent="0.2">
      <c r="A5997" s="186" t="s">
        <v>607</v>
      </c>
      <c r="B5997" s="187" t="s">
        <v>605</v>
      </c>
      <c r="C5997" s="186" t="s">
        <v>212</v>
      </c>
      <c r="D5997" s="189">
        <v>1200</v>
      </c>
      <c r="E5997" s="189"/>
      <c r="F5997" s="189">
        <v>1200</v>
      </c>
      <c r="G5997" s="188" t="s">
        <v>606</v>
      </c>
      <c r="H5997" s="188"/>
      <c r="I5997" s="186" t="s">
        <v>604</v>
      </c>
      <c r="J5997" s="191"/>
      <c r="K5997" s="191"/>
      <c r="L5997" s="191"/>
      <c r="M5997" s="191"/>
    </row>
    <row r="5998" spans="1:13" s="190" customFormat="1" x14ac:dyDescent="0.2">
      <c r="A5998" s="194" t="s">
        <v>610</v>
      </c>
      <c r="B5998" s="194" t="s">
        <v>609</v>
      </c>
      <c r="C5998" s="194"/>
      <c r="D5998" s="189"/>
      <c r="E5998" s="193"/>
      <c r="F5998" s="189"/>
      <c r="G5998" s="192"/>
      <c r="H5998" s="192"/>
      <c r="I5998" s="194" t="s">
        <v>608</v>
      </c>
      <c r="J5998" s="191"/>
      <c r="K5998" s="191"/>
      <c r="L5998" s="191"/>
      <c r="M5998" s="191"/>
    </row>
    <row r="5999" spans="1:13" s="190" customFormat="1" ht="38.25" x14ac:dyDescent="0.2">
      <c r="A5999" s="194" t="s">
        <v>613</v>
      </c>
      <c r="B5999" s="194" t="s">
        <v>612</v>
      </c>
      <c r="C5999" s="194"/>
      <c r="D5999" s="189"/>
      <c r="E5999" s="193"/>
      <c r="F5999" s="189"/>
      <c r="G5999" s="192"/>
      <c r="H5999" s="192"/>
      <c r="I5999" s="194" t="s">
        <v>611</v>
      </c>
      <c r="J5999" s="191"/>
      <c r="K5999" s="191"/>
      <c r="L5999" s="191"/>
      <c r="M5999" s="191"/>
    </row>
    <row r="6000" spans="1:13" s="190" customFormat="1" ht="51" x14ac:dyDescent="0.2">
      <c r="A6000" s="187" t="s">
        <v>618</v>
      </c>
      <c r="B6000" s="187" t="s">
        <v>615</v>
      </c>
      <c r="C6000" s="186" t="s">
        <v>616</v>
      </c>
      <c r="D6000" s="189">
        <v>3.97</v>
      </c>
      <c r="E6000" s="189"/>
      <c r="F6000" s="189">
        <v>3.97</v>
      </c>
      <c r="G6000" s="188" t="s">
        <v>617</v>
      </c>
      <c r="H6000" s="188"/>
      <c r="I6000" s="187" t="s">
        <v>614</v>
      </c>
      <c r="J6000" s="191"/>
      <c r="K6000" s="191"/>
      <c r="L6000" s="191"/>
      <c r="M6000" s="191"/>
    </row>
    <row r="6001" spans="1:13" s="190" customFormat="1" ht="51" x14ac:dyDescent="0.2">
      <c r="A6001" s="187" t="s">
        <v>622</v>
      </c>
      <c r="B6001" s="187" t="s">
        <v>620</v>
      </c>
      <c r="C6001" s="186" t="s">
        <v>616</v>
      </c>
      <c r="D6001" s="189">
        <v>9.6199999999999992</v>
      </c>
      <c r="E6001" s="189"/>
      <c r="F6001" s="189">
        <v>9.6199999999999992</v>
      </c>
      <c r="G6001" s="188" t="s">
        <v>621</v>
      </c>
      <c r="H6001" s="188"/>
      <c r="I6001" s="187" t="s">
        <v>619</v>
      </c>
      <c r="J6001" s="191"/>
      <c r="K6001" s="191"/>
      <c r="L6001" s="191"/>
      <c r="M6001" s="191"/>
    </row>
    <row r="6002" spans="1:13" s="190" customFormat="1" ht="63.75" x14ac:dyDescent="0.2">
      <c r="A6002" s="187" t="s">
        <v>626</v>
      </c>
      <c r="B6002" s="187" t="s">
        <v>624</v>
      </c>
      <c r="C6002" s="186" t="s">
        <v>616</v>
      </c>
      <c r="D6002" s="189">
        <v>19.41</v>
      </c>
      <c r="E6002" s="189"/>
      <c r="F6002" s="189">
        <v>19.41</v>
      </c>
      <c r="G6002" s="188" t="s">
        <v>625</v>
      </c>
      <c r="H6002" s="188"/>
      <c r="I6002" s="187" t="s">
        <v>623</v>
      </c>
      <c r="J6002" s="191"/>
      <c r="K6002" s="191"/>
      <c r="L6002" s="191"/>
      <c r="M6002" s="191"/>
    </row>
    <row r="6003" spans="1:13" s="190" customFormat="1" ht="38.25" x14ac:dyDescent="0.2">
      <c r="A6003" s="187" t="s">
        <v>630</v>
      </c>
      <c r="B6003" s="187" t="s">
        <v>628</v>
      </c>
      <c r="C6003" s="186" t="s">
        <v>616</v>
      </c>
      <c r="D6003" s="189">
        <v>93.7</v>
      </c>
      <c r="E6003" s="189"/>
      <c r="F6003" s="189">
        <v>93.7</v>
      </c>
      <c r="G6003" s="188" t="s">
        <v>629</v>
      </c>
      <c r="H6003" s="188"/>
      <c r="I6003" s="187" t="s">
        <v>627</v>
      </c>
      <c r="J6003" s="191"/>
      <c r="K6003" s="191"/>
      <c r="L6003" s="191"/>
      <c r="M6003" s="191"/>
    </row>
    <row r="6004" spans="1:13" s="190" customFormat="1" ht="51" x14ac:dyDescent="0.2">
      <c r="A6004" s="187" t="s">
        <v>634</v>
      </c>
      <c r="B6004" s="187" t="s">
        <v>632</v>
      </c>
      <c r="C6004" s="186" t="s">
        <v>616</v>
      </c>
      <c r="D6004" s="189">
        <v>35</v>
      </c>
      <c r="E6004" s="189"/>
      <c r="F6004" s="189">
        <v>35</v>
      </c>
      <c r="G6004" s="188" t="s">
        <v>633</v>
      </c>
      <c r="H6004" s="188"/>
      <c r="I6004" s="187" t="s">
        <v>631</v>
      </c>
      <c r="J6004" s="191"/>
      <c r="K6004" s="191"/>
      <c r="L6004" s="191"/>
      <c r="M6004" s="191"/>
    </row>
    <row r="6005" spans="1:13" s="190" customFormat="1" ht="51" x14ac:dyDescent="0.2">
      <c r="A6005" s="187" t="s">
        <v>638</v>
      </c>
      <c r="B6005" s="187" t="s">
        <v>636</v>
      </c>
      <c r="C6005" s="186" t="s">
        <v>616</v>
      </c>
      <c r="D6005" s="189">
        <v>8.83</v>
      </c>
      <c r="E6005" s="189"/>
      <c r="F6005" s="189">
        <v>8.83</v>
      </c>
      <c r="G6005" s="188" t="s">
        <v>637</v>
      </c>
      <c r="H6005" s="188"/>
      <c r="I6005" s="187" t="s">
        <v>635</v>
      </c>
      <c r="J6005" s="191"/>
      <c r="K6005" s="191"/>
      <c r="L6005" s="191"/>
      <c r="M6005" s="191"/>
    </row>
    <row r="6006" spans="1:13" s="190" customFormat="1" ht="76.5" x14ac:dyDescent="0.2">
      <c r="A6006" s="187" t="s">
        <v>643</v>
      </c>
      <c r="B6006" s="187" t="s">
        <v>640</v>
      </c>
      <c r="C6006" s="186" t="s">
        <v>641</v>
      </c>
      <c r="D6006" s="189">
        <v>20.9</v>
      </c>
      <c r="E6006" s="189"/>
      <c r="F6006" s="189">
        <v>20.9</v>
      </c>
      <c r="G6006" s="188" t="s">
        <v>642</v>
      </c>
      <c r="H6006" s="188"/>
      <c r="I6006" s="187" t="s">
        <v>639</v>
      </c>
      <c r="J6006" s="191"/>
      <c r="K6006" s="191"/>
      <c r="L6006" s="191"/>
      <c r="M6006" s="191"/>
    </row>
    <row r="6007" spans="1:13" s="190" customFormat="1" ht="89.25" x14ac:dyDescent="0.2">
      <c r="A6007" s="187" t="s">
        <v>647</v>
      </c>
      <c r="B6007" s="187" t="s">
        <v>645</v>
      </c>
      <c r="C6007" s="186" t="s">
        <v>641</v>
      </c>
      <c r="D6007" s="189">
        <v>40</v>
      </c>
      <c r="E6007" s="189"/>
      <c r="F6007" s="189">
        <v>40</v>
      </c>
      <c r="G6007" s="188" t="s">
        <v>646</v>
      </c>
      <c r="H6007" s="188"/>
      <c r="I6007" s="187" t="s">
        <v>644</v>
      </c>
      <c r="J6007" s="191"/>
      <c r="K6007" s="191"/>
      <c r="L6007" s="191"/>
      <c r="M6007" s="191"/>
    </row>
    <row r="6008" spans="1:13" s="190" customFormat="1" ht="38.25" x14ac:dyDescent="0.2">
      <c r="A6008" s="187" t="s">
        <v>651</v>
      </c>
      <c r="B6008" s="187" t="s">
        <v>649</v>
      </c>
      <c r="C6008" s="186" t="s">
        <v>641</v>
      </c>
      <c r="D6008" s="189">
        <v>15</v>
      </c>
      <c r="E6008" s="189"/>
      <c r="F6008" s="189">
        <v>15</v>
      </c>
      <c r="G6008" s="188" t="s">
        <v>650</v>
      </c>
      <c r="H6008" s="188"/>
      <c r="I6008" s="187" t="s">
        <v>648</v>
      </c>
      <c r="J6008" s="191"/>
      <c r="K6008" s="191"/>
      <c r="L6008" s="191"/>
      <c r="M6008" s="191"/>
    </row>
    <row r="6009" spans="1:13" s="190" customFormat="1" ht="102" x14ac:dyDescent="0.2">
      <c r="A6009" s="187" t="s">
        <v>655</v>
      </c>
      <c r="B6009" s="187" t="s">
        <v>653</v>
      </c>
      <c r="C6009" s="186" t="s">
        <v>641</v>
      </c>
      <c r="D6009" s="189">
        <v>14.07</v>
      </c>
      <c r="E6009" s="189"/>
      <c r="F6009" s="189">
        <v>14.07</v>
      </c>
      <c r="G6009" s="188" t="s">
        <v>654</v>
      </c>
      <c r="H6009" s="188"/>
      <c r="I6009" s="187" t="s">
        <v>652</v>
      </c>
      <c r="J6009" s="191"/>
      <c r="K6009" s="191"/>
      <c r="L6009" s="191"/>
      <c r="M6009" s="191"/>
    </row>
    <row r="6010" spans="1:13" s="190" customFormat="1" ht="76.5" x14ac:dyDescent="0.2">
      <c r="A6010" s="187" t="s">
        <v>659</v>
      </c>
      <c r="B6010" s="187" t="s">
        <v>657</v>
      </c>
      <c r="C6010" s="186" t="s">
        <v>616</v>
      </c>
      <c r="D6010" s="189">
        <v>4.09</v>
      </c>
      <c r="E6010" s="189"/>
      <c r="F6010" s="189">
        <v>4.09</v>
      </c>
      <c r="G6010" s="188" t="s">
        <v>658</v>
      </c>
      <c r="H6010" s="188"/>
      <c r="I6010" s="187" t="s">
        <v>656</v>
      </c>
      <c r="J6010" s="191"/>
      <c r="K6010" s="191"/>
      <c r="L6010" s="191"/>
      <c r="M6010" s="191"/>
    </row>
    <row r="6011" spans="1:13" s="190" customFormat="1" ht="38.25" x14ac:dyDescent="0.2">
      <c r="A6011" s="187" t="s">
        <v>663</v>
      </c>
      <c r="B6011" s="187" t="s">
        <v>661</v>
      </c>
      <c r="C6011" s="186" t="s">
        <v>616</v>
      </c>
      <c r="D6011" s="189">
        <v>4.9000000000000004</v>
      </c>
      <c r="E6011" s="189"/>
      <c r="F6011" s="189">
        <v>4.9000000000000004</v>
      </c>
      <c r="G6011" s="188" t="s">
        <v>662</v>
      </c>
      <c r="H6011" s="188"/>
      <c r="I6011" s="187" t="s">
        <v>660</v>
      </c>
      <c r="J6011" s="191"/>
      <c r="K6011" s="191"/>
      <c r="L6011" s="191"/>
      <c r="M6011" s="191"/>
    </row>
    <row r="6012" spans="1:13" s="190" customFormat="1" ht="25.5" x14ac:dyDescent="0.2">
      <c r="A6012" s="187" t="s">
        <v>667</v>
      </c>
      <c r="B6012" s="187" t="s">
        <v>665</v>
      </c>
      <c r="C6012" s="186" t="s">
        <v>616</v>
      </c>
      <c r="D6012" s="189">
        <v>4.21</v>
      </c>
      <c r="E6012" s="189"/>
      <c r="F6012" s="189">
        <v>4.21</v>
      </c>
      <c r="G6012" s="188" t="s">
        <v>666</v>
      </c>
      <c r="H6012" s="188"/>
      <c r="I6012" s="187" t="s">
        <v>664</v>
      </c>
      <c r="J6012" s="191"/>
      <c r="K6012" s="191"/>
      <c r="L6012" s="191"/>
      <c r="M6012" s="191"/>
    </row>
    <row r="6013" spans="1:13" s="190" customFormat="1" ht="63.75" x14ac:dyDescent="0.2">
      <c r="A6013" s="187" t="s">
        <v>671</v>
      </c>
      <c r="B6013" s="187" t="s">
        <v>669</v>
      </c>
      <c r="C6013" s="186" t="s">
        <v>616</v>
      </c>
      <c r="D6013" s="189">
        <v>19.23</v>
      </c>
      <c r="E6013" s="189"/>
      <c r="F6013" s="189">
        <v>19.23</v>
      </c>
      <c r="G6013" s="188" t="s">
        <v>670</v>
      </c>
      <c r="H6013" s="188"/>
      <c r="I6013" s="187" t="s">
        <v>668</v>
      </c>
      <c r="J6013" s="191"/>
      <c r="K6013" s="191"/>
      <c r="L6013" s="191"/>
      <c r="M6013" s="191"/>
    </row>
    <row r="6014" spans="1:13" s="190" customFormat="1" ht="76.5" x14ac:dyDescent="0.2">
      <c r="A6014" s="187" t="s">
        <v>675</v>
      </c>
      <c r="B6014" s="187" t="s">
        <v>673</v>
      </c>
      <c r="C6014" s="186" t="s">
        <v>616</v>
      </c>
      <c r="D6014" s="189">
        <v>8.8699999999999992</v>
      </c>
      <c r="E6014" s="189"/>
      <c r="F6014" s="189">
        <v>8.8699999999999992</v>
      </c>
      <c r="G6014" s="188" t="s">
        <v>674</v>
      </c>
      <c r="H6014" s="188"/>
      <c r="I6014" s="187" t="s">
        <v>672</v>
      </c>
      <c r="J6014" s="191"/>
      <c r="K6014" s="191"/>
      <c r="L6014" s="191"/>
      <c r="M6014" s="191"/>
    </row>
    <row r="6015" spans="1:13" s="190" customFormat="1" ht="38.25" x14ac:dyDescent="0.2">
      <c r="A6015" s="187" t="s">
        <v>679</v>
      </c>
      <c r="B6015" s="187" t="s">
        <v>677</v>
      </c>
      <c r="C6015" s="186" t="s">
        <v>276</v>
      </c>
      <c r="D6015" s="189">
        <v>1.39</v>
      </c>
      <c r="E6015" s="189"/>
      <c r="F6015" s="189">
        <v>1.39</v>
      </c>
      <c r="G6015" s="188" t="s">
        <v>678</v>
      </c>
      <c r="H6015" s="188"/>
      <c r="I6015" s="187" t="s">
        <v>676</v>
      </c>
      <c r="J6015" s="191"/>
      <c r="K6015" s="191"/>
      <c r="L6015" s="191"/>
      <c r="M6015" s="191"/>
    </row>
    <row r="6016" spans="1:13" s="190" customFormat="1" ht="38.25" x14ac:dyDescent="0.2">
      <c r="A6016" s="187" t="s">
        <v>683</v>
      </c>
      <c r="B6016" s="187" t="s">
        <v>681</v>
      </c>
      <c r="C6016" s="186" t="s">
        <v>276</v>
      </c>
      <c r="D6016" s="189">
        <v>2.34</v>
      </c>
      <c r="E6016" s="189"/>
      <c r="F6016" s="189">
        <v>2.34</v>
      </c>
      <c r="G6016" s="188" t="s">
        <v>682</v>
      </c>
      <c r="H6016" s="188"/>
      <c r="I6016" s="187" t="s">
        <v>680</v>
      </c>
      <c r="J6016" s="191"/>
      <c r="K6016" s="191"/>
      <c r="L6016" s="191"/>
      <c r="M6016" s="191"/>
    </row>
    <row r="6017" spans="1:13" s="190" customFormat="1" ht="38.25" x14ac:dyDescent="0.2">
      <c r="A6017" s="187" t="s">
        <v>687</v>
      </c>
      <c r="B6017" s="187" t="s">
        <v>685</v>
      </c>
      <c r="C6017" s="186" t="s">
        <v>616</v>
      </c>
      <c r="D6017" s="189">
        <v>20.2</v>
      </c>
      <c r="E6017" s="189"/>
      <c r="F6017" s="189">
        <v>20.2</v>
      </c>
      <c r="G6017" s="188" t="s">
        <v>686</v>
      </c>
      <c r="H6017" s="188"/>
      <c r="I6017" s="187" t="s">
        <v>684</v>
      </c>
      <c r="J6017" s="191"/>
      <c r="K6017" s="191"/>
      <c r="L6017" s="191"/>
      <c r="M6017" s="191"/>
    </row>
    <row r="6018" spans="1:13" s="190" customFormat="1" ht="25.5" x14ac:dyDescent="0.2">
      <c r="A6018" s="187" t="s">
        <v>691</v>
      </c>
      <c r="B6018" s="187" t="s">
        <v>689</v>
      </c>
      <c r="C6018" s="186" t="s">
        <v>276</v>
      </c>
      <c r="D6018" s="189">
        <v>2</v>
      </c>
      <c r="E6018" s="189"/>
      <c r="F6018" s="189">
        <v>2</v>
      </c>
      <c r="G6018" s="188" t="s">
        <v>690</v>
      </c>
      <c r="H6018" s="188"/>
      <c r="I6018" s="187" t="s">
        <v>688</v>
      </c>
      <c r="J6018" s="191"/>
      <c r="K6018" s="191"/>
      <c r="L6018" s="191"/>
      <c r="M6018" s="191"/>
    </row>
    <row r="6019" spans="1:13" s="190" customFormat="1" ht="38.25" x14ac:dyDescent="0.2">
      <c r="A6019" s="187" t="s">
        <v>695</v>
      </c>
      <c r="B6019" s="187" t="s">
        <v>693</v>
      </c>
      <c r="C6019" s="186" t="s">
        <v>616</v>
      </c>
      <c r="D6019" s="189">
        <v>20.83</v>
      </c>
      <c r="E6019" s="189"/>
      <c r="F6019" s="189">
        <v>20.83</v>
      </c>
      <c r="G6019" s="188" t="s">
        <v>694</v>
      </c>
      <c r="H6019" s="188"/>
      <c r="I6019" s="187" t="s">
        <v>692</v>
      </c>
      <c r="J6019" s="191"/>
      <c r="K6019" s="191"/>
      <c r="L6019" s="191"/>
      <c r="M6019" s="191"/>
    </row>
    <row r="6020" spans="1:13" s="190" customFormat="1" ht="25.5" x14ac:dyDescent="0.2">
      <c r="A6020" s="194" t="s">
        <v>698</v>
      </c>
      <c r="B6020" s="194" t="s">
        <v>697</v>
      </c>
      <c r="C6020" s="194"/>
      <c r="D6020" s="189"/>
      <c r="E6020" s="193"/>
      <c r="F6020" s="189"/>
      <c r="G6020" s="192"/>
      <c r="H6020" s="192"/>
      <c r="I6020" s="194" t="s">
        <v>696</v>
      </c>
      <c r="J6020" s="191"/>
      <c r="K6020" s="191"/>
      <c r="L6020" s="191"/>
      <c r="M6020" s="191"/>
    </row>
    <row r="6021" spans="1:13" s="190" customFormat="1" ht="63.75" x14ac:dyDescent="0.2">
      <c r="A6021" s="187" t="s">
        <v>702</v>
      </c>
      <c r="B6021" s="187" t="s">
        <v>700</v>
      </c>
      <c r="C6021" s="186" t="s">
        <v>276</v>
      </c>
      <c r="D6021" s="189">
        <v>10.46</v>
      </c>
      <c r="E6021" s="189"/>
      <c r="F6021" s="189">
        <v>10.46</v>
      </c>
      <c r="G6021" s="188" t="s">
        <v>701</v>
      </c>
      <c r="H6021" s="188"/>
      <c r="I6021" s="187" t="s">
        <v>699</v>
      </c>
      <c r="J6021" s="191"/>
      <c r="K6021" s="191"/>
      <c r="L6021" s="191"/>
      <c r="M6021" s="191"/>
    </row>
    <row r="6022" spans="1:13" s="190" customFormat="1" ht="63.75" x14ac:dyDescent="0.2">
      <c r="A6022" s="187" t="s">
        <v>705</v>
      </c>
      <c r="B6022" s="187" t="s">
        <v>704</v>
      </c>
      <c r="C6022" s="186" t="s">
        <v>276</v>
      </c>
      <c r="D6022" s="189">
        <v>15.06</v>
      </c>
      <c r="E6022" s="189"/>
      <c r="F6022" s="189">
        <v>15.06</v>
      </c>
      <c r="G6022" s="188" t="s">
        <v>701</v>
      </c>
      <c r="H6022" s="188"/>
      <c r="I6022" s="187" t="s">
        <v>703</v>
      </c>
      <c r="J6022" s="191"/>
      <c r="K6022" s="191"/>
      <c r="L6022" s="191"/>
      <c r="M6022" s="191"/>
    </row>
    <row r="6023" spans="1:13" s="190" customFormat="1" ht="51" x14ac:dyDescent="0.2">
      <c r="A6023" s="187" t="s">
        <v>709</v>
      </c>
      <c r="B6023" s="187" t="s">
        <v>707</v>
      </c>
      <c r="C6023" s="186" t="s">
        <v>276</v>
      </c>
      <c r="D6023" s="189">
        <v>34.28</v>
      </c>
      <c r="E6023" s="189"/>
      <c r="F6023" s="189">
        <v>34.28</v>
      </c>
      <c r="G6023" s="188" t="s">
        <v>708</v>
      </c>
      <c r="H6023" s="188"/>
      <c r="I6023" s="187" t="s">
        <v>706</v>
      </c>
      <c r="J6023" s="191"/>
      <c r="K6023" s="191"/>
      <c r="L6023" s="191"/>
      <c r="M6023" s="191"/>
    </row>
    <row r="6024" spans="1:13" s="190" customFormat="1" ht="76.5" x14ac:dyDescent="0.2">
      <c r="A6024" s="187" t="s">
        <v>713</v>
      </c>
      <c r="B6024" s="187" t="s">
        <v>711</v>
      </c>
      <c r="C6024" s="186" t="s">
        <v>276</v>
      </c>
      <c r="D6024" s="189">
        <v>11.54</v>
      </c>
      <c r="E6024" s="189"/>
      <c r="F6024" s="189">
        <v>11.54</v>
      </c>
      <c r="G6024" s="188" t="s">
        <v>712</v>
      </c>
      <c r="H6024" s="188"/>
      <c r="I6024" s="187" t="s">
        <v>710</v>
      </c>
      <c r="J6024" s="191"/>
      <c r="K6024" s="191"/>
      <c r="L6024" s="191"/>
      <c r="M6024" s="191"/>
    </row>
    <row r="6025" spans="1:13" s="190" customFormat="1" ht="38.25" x14ac:dyDescent="0.2">
      <c r="A6025" s="187" t="s">
        <v>717</v>
      </c>
      <c r="B6025" s="187" t="s">
        <v>715</v>
      </c>
      <c r="C6025" s="186" t="s">
        <v>276</v>
      </c>
      <c r="D6025" s="189">
        <v>39.99</v>
      </c>
      <c r="E6025" s="189"/>
      <c r="F6025" s="189">
        <v>39.99</v>
      </c>
      <c r="G6025" s="188" t="s">
        <v>716</v>
      </c>
      <c r="H6025" s="188"/>
      <c r="I6025" s="187" t="s">
        <v>714</v>
      </c>
      <c r="J6025" s="191"/>
      <c r="K6025" s="191"/>
      <c r="L6025" s="191"/>
      <c r="M6025" s="191"/>
    </row>
    <row r="6026" spans="1:13" s="190" customFormat="1" ht="38.25" x14ac:dyDescent="0.2">
      <c r="A6026" s="187" t="s">
        <v>722</v>
      </c>
      <c r="B6026" s="187" t="s">
        <v>719</v>
      </c>
      <c r="C6026" s="186" t="s">
        <v>720</v>
      </c>
      <c r="D6026" s="189">
        <v>42.9</v>
      </c>
      <c r="E6026" s="189"/>
      <c r="F6026" s="189">
        <v>42.9</v>
      </c>
      <c r="G6026" s="188" t="s">
        <v>721</v>
      </c>
      <c r="H6026" s="188"/>
      <c r="I6026" s="187" t="s">
        <v>718</v>
      </c>
      <c r="J6026" s="191"/>
      <c r="K6026" s="191"/>
      <c r="L6026" s="191"/>
      <c r="M6026" s="191"/>
    </row>
    <row r="6027" spans="1:13" s="190" customFormat="1" ht="51" x14ac:dyDescent="0.2">
      <c r="A6027" s="187" t="s">
        <v>727</v>
      </c>
      <c r="B6027" s="187" t="s">
        <v>724</v>
      </c>
      <c r="C6027" s="186" t="s">
        <v>725</v>
      </c>
      <c r="D6027" s="189">
        <v>0.8</v>
      </c>
      <c r="E6027" s="189"/>
      <c r="F6027" s="189">
        <v>0.8</v>
      </c>
      <c r="G6027" s="188" t="s">
        <v>726</v>
      </c>
      <c r="H6027" s="188"/>
      <c r="I6027" s="187" t="s">
        <v>723</v>
      </c>
      <c r="J6027" s="191"/>
      <c r="K6027" s="191"/>
      <c r="L6027" s="191"/>
      <c r="M6027" s="191"/>
    </row>
    <row r="6028" spans="1:13" s="190" customFormat="1" ht="38.25" x14ac:dyDescent="0.2">
      <c r="A6028" s="187" t="s">
        <v>731</v>
      </c>
      <c r="B6028" s="187" t="s">
        <v>729</v>
      </c>
      <c r="C6028" s="186" t="s">
        <v>720</v>
      </c>
      <c r="D6028" s="189">
        <v>9.16</v>
      </c>
      <c r="E6028" s="189"/>
      <c r="F6028" s="189">
        <v>9.16</v>
      </c>
      <c r="G6028" s="188" t="s">
        <v>730</v>
      </c>
      <c r="H6028" s="188"/>
      <c r="I6028" s="187" t="s">
        <v>728</v>
      </c>
      <c r="J6028" s="191"/>
      <c r="K6028" s="191"/>
      <c r="L6028" s="191"/>
      <c r="M6028" s="191"/>
    </row>
    <row r="6029" spans="1:13" s="190" customFormat="1" ht="63.75" x14ac:dyDescent="0.2">
      <c r="A6029" s="187" t="s">
        <v>735</v>
      </c>
      <c r="B6029" s="187" t="s">
        <v>733</v>
      </c>
      <c r="C6029" s="186" t="s">
        <v>616</v>
      </c>
      <c r="D6029" s="189">
        <v>16.03</v>
      </c>
      <c r="E6029" s="189"/>
      <c r="F6029" s="189">
        <v>16.03</v>
      </c>
      <c r="G6029" s="188" t="s">
        <v>734</v>
      </c>
      <c r="H6029" s="188"/>
      <c r="I6029" s="187" t="s">
        <v>732</v>
      </c>
      <c r="J6029" s="191"/>
      <c r="K6029" s="191"/>
      <c r="L6029" s="191"/>
      <c r="M6029" s="191"/>
    </row>
    <row r="6030" spans="1:13" s="190" customFormat="1" ht="63.75" x14ac:dyDescent="0.2">
      <c r="A6030" s="187" t="s">
        <v>739</v>
      </c>
      <c r="B6030" s="187" t="s">
        <v>737</v>
      </c>
      <c r="C6030" s="186" t="s">
        <v>616</v>
      </c>
      <c r="D6030" s="189">
        <v>16.03</v>
      </c>
      <c r="E6030" s="189"/>
      <c r="F6030" s="189">
        <v>16.03</v>
      </c>
      <c r="G6030" s="188" t="s">
        <v>738</v>
      </c>
      <c r="H6030" s="188"/>
      <c r="I6030" s="187" t="s">
        <v>736</v>
      </c>
      <c r="J6030" s="191"/>
      <c r="K6030" s="191"/>
      <c r="L6030" s="191"/>
      <c r="M6030" s="191"/>
    </row>
    <row r="6031" spans="1:13" s="190" customFormat="1" ht="76.5" x14ac:dyDescent="0.2">
      <c r="A6031" s="187" t="s">
        <v>743</v>
      </c>
      <c r="B6031" s="187" t="s">
        <v>741</v>
      </c>
      <c r="C6031" s="186" t="s">
        <v>616</v>
      </c>
      <c r="D6031" s="189">
        <v>16.03</v>
      </c>
      <c r="E6031" s="189"/>
      <c r="F6031" s="189">
        <v>16.03</v>
      </c>
      <c r="G6031" s="188" t="s">
        <v>742</v>
      </c>
      <c r="H6031" s="188"/>
      <c r="I6031" s="187" t="s">
        <v>740</v>
      </c>
      <c r="J6031" s="191"/>
      <c r="K6031" s="191"/>
      <c r="L6031" s="191"/>
      <c r="M6031" s="191"/>
    </row>
    <row r="6032" spans="1:13" s="190" customFormat="1" ht="76.5" x14ac:dyDescent="0.2">
      <c r="A6032" s="187" t="s">
        <v>747</v>
      </c>
      <c r="B6032" s="187" t="s">
        <v>745</v>
      </c>
      <c r="C6032" s="186" t="s">
        <v>616</v>
      </c>
      <c r="D6032" s="189">
        <v>16.03</v>
      </c>
      <c r="E6032" s="189"/>
      <c r="F6032" s="189">
        <v>16.03</v>
      </c>
      <c r="G6032" s="188" t="s">
        <v>746</v>
      </c>
      <c r="H6032" s="188"/>
      <c r="I6032" s="187" t="s">
        <v>744</v>
      </c>
      <c r="J6032" s="191"/>
      <c r="K6032" s="191"/>
      <c r="L6032" s="191"/>
      <c r="M6032" s="191"/>
    </row>
    <row r="6033" spans="1:13" s="190" customFormat="1" ht="102" x14ac:dyDescent="0.2">
      <c r="A6033" s="187" t="s">
        <v>751</v>
      </c>
      <c r="B6033" s="187" t="s">
        <v>749</v>
      </c>
      <c r="C6033" s="186" t="s">
        <v>616</v>
      </c>
      <c r="D6033" s="189">
        <v>21.37</v>
      </c>
      <c r="E6033" s="189"/>
      <c r="F6033" s="189">
        <v>21.37</v>
      </c>
      <c r="G6033" s="188" t="s">
        <v>750</v>
      </c>
      <c r="H6033" s="188"/>
      <c r="I6033" s="187" t="s">
        <v>748</v>
      </c>
      <c r="J6033" s="191"/>
      <c r="K6033" s="191"/>
      <c r="L6033" s="191"/>
      <c r="M6033" s="191"/>
    </row>
    <row r="6034" spans="1:13" s="190" customFormat="1" ht="102" x14ac:dyDescent="0.2">
      <c r="A6034" s="187" t="s">
        <v>755</v>
      </c>
      <c r="B6034" s="187" t="s">
        <v>753</v>
      </c>
      <c r="C6034" s="186" t="s">
        <v>616</v>
      </c>
      <c r="D6034" s="189">
        <v>21.37</v>
      </c>
      <c r="E6034" s="189"/>
      <c r="F6034" s="189">
        <v>21.37</v>
      </c>
      <c r="G6034" s="188" t="s">
        <v>754</v>
      </c>
      <c r="H6034" s="188"/>
      <c r="I6034" s="187" t="s">
        <v>752</v>
      </c>
      <c r="J6034" s="191"/>
      <c r="K6034" s="191"/>
      <c r="L6034" s="191"/>
      <c r="M6034" s="191"/>
    </row>
    <row r="6035" spans="1:13" s="190" customFormat="1" ht="102" x14ac:dyDescent="0.2">
      <c r="A6035" s="187" t="s">
        <v>759</v>
      </c>
      <c r="B6035" s="187" t="s">
        <v>757</v>
      </c>
      <c r="C6035" s="186" t="s">
        <v>616</v>
      </c>
      <c r="D6035" s="189">
        <v>21.37</v>
      </c>
      <c r="E6035" s="189"/>
      <c r="F6035" s="189">
        <v>21.37</v>
      </c>
      <c r="G6035" s="188" t="s">
        <v>758</v>
      </c>
      <c r="H6035" s="188"/>
      <c r="I6035" s="187" t="s">
        <v>756</v>
      </c>
      <c r="J6035" s="191"/>
      <c r="K6035" s="191"/>
      <c r="L6035" s="191"/>
      <c r="M6035" s="191"/>
    </row>
    <row r="6036" spans="1:13" s="190" customFormat="1" ht="51" x14ac:dyDescent="0.2">
      <c r="A6036" s="187" t="s">
        <v>763</v>
      </c>
      <c r="B6036" s="187" t="s">
        <v>761</v>
      </c>
      <c r="C6036" s="186" t="s">
        <v>276</v>
      </c>
      <c r="D6036" s="189">
        <v>0.11</v>
      </c>
      <c r="E6036" s="189"/>
      <c r="F6036" s="189">
        <v>0.11</v>
      </c>
      <c r="G6036" s="188" t="s">
        <v>762</v>
      </c>
      <c r="H6036" s="188"/>
      <c r="I6036" s="187" t="s">
        <v>760</v>
      </c>
      <c r="J6036" s="191"/>
      <c r="K6036" s="191"/>
      <c r="L6036" s="191"/>
      <c r="M6036" s="191"/>
    </row>
    <row r="6037" spans="1:13" s="190" customFormat="1" ht="51" x14ac:dyDescent="0.2">
      <c r="A6037" s="187" t="s">
        <v>767</v>
      </c>
      <c r="B6037" s="187" t="s">
        <v>765</v>
      </c>
      <c r="C6037" s="186" t="s">
        <v>276</v>
      </c>
      <c r="D6037" s="189">
        <v>2.4</v>
      </c>
      <c r="E6037" s="189"/>
      <c r="F6037" s="189">
        <v>2.4</v>
      </c>
      <c r="G6037" s="188" t="s">
        <v>766</v>
      </c>
      <c r="H6037" s="188"/>
      <c r="I6037" s="187" t="s">
        <v>764</v>
      </c>
      <c r="J6037" s="191"/>
      <c r="K6037" s="191"/>
      <c r="L6037" s="191"/>
      <c r="M6037" s="191"/>
    </row>
    <row r="6038" spans="1:13" s="190" customFormat="1" ht="51" x14ac:dyDescent="0.2">
      <c r="A6038" s="187" t="s">
        <v>771</v>
      </c>
      <c r="B6038" s="187" t="s">
        <v>769</v>
      </c>
      <c r="C6038" s="186" t="s">
        <v>276</v>
      </c>
      <c r="D6038" s="189">
        <v>0.63</v>
      </c>
      <c r="E6038" s="189"/>
      <c r="F6038" s="189">
        <v>0.63</v>
      </c>
      <c r="G6038" s="188" t="s">
        <v>770</v>
      </c>
      <c r="H6038" s="188"/>
      <c r="I6038" s="187" t="s">
        <v>768</v>
      </c>
      <c r="J6038" s="191"/>
      <c r="K6038" s="191"/>
      <c r="L6038" s="191"/>
      <c r="M6038" s="191"/>
    </row>
    <row r="6039" spans="1:13" s="190" customFormat="1" ht="38.25" x14ac:dyDescent="0.2">
      <c r="A6039" s="187" t="s">
        <v>775</v>
      </c>
      <c r="B6039" s="187" t="s">
        <v>773</v>
      </c>
      <c r="C6039" s="186" t="s">
        <v>276</v>
      </c>
      <c r="D6039" s="189">
        <v>0.4</v>
      </c>
      <c r="E6039" s="189"/>
      <c r="F6039" s="189">
        <v>0.4</v>
      </c>
      <c r="G6039" s="188" t="s">
        <v>774</v>
      </c>
      <c r="H6039" s="188"/>
      <c r="I6039" s="187" t="s">
        <v>772</v>
      </c>
      <c r="J6039" s="191"/>
      <c r="K6039" s="191"/>
      <c r="L6039" s="191"/>
      <c r="M6039" s="191"/>
    </row>
    <row r="6040" spans="1:13" s="190" customFormat="1" ht="38.25" x14ac:dyDescent="0.2">
      <c r="A6040" s="187" t="s">
        <v>779</v>
      </c>
      <c r="B6040" s="187" t="s">
        <v>777</v>
      </c>
      <c r="C6040" s="186" t="s">
        <v>276</v>
      </c>
      <c r="D6040" s="189">
        <v>2.12</v>
      </c>
      <c r="E6040" s="189"/>
      <c r="F6040" s="189">
        <v>2.12</v>
      </c>
      <c r="G6040" s="188" t="s">
        <v>778</v>
      </c>
      <c r="H6040" s="188"/>
      <c r="I6040" s="187" t="s">
        <v>776</v>
      </c>
      <c r="J6040" s="191"/>
      <c r="K6040" s="191"/>
      <c r="L6040" s="191"/>
      <c r="M6040" s="191"/>
    </row>
    <row r="6041" spans="1:13" s="190" customFormat="1" ht="102" x14ac:dyDescent="0.2">
      <c r="A6041" s="187" t="s">
        <v>783</v>
      </c>
      <c r="B6041" s="187" t="s">
        <v>781</v>
      </c>
      <c r="C6041" s="186" t="s">
        <v>641</v>
      </c>
      <c r="D6041" s="189">
        <v>32.58</v>
      </c>
      <c r="E6041" s="189"/>
      <c r="F6041" s="189">
        <v>32.58</v>
      </c>
      <c r="G6041" s="188" t="s">
        <v>782</v>
      </c>
      <c r="H6041" s="188"/>
      <c r="I6041" s="187" t="s">
        <v>780</v>
      </c>
      <c r="J6041" s="191"/>
      <c r="K6041" s="191"/>
      <c r="L6041" s="191"/>
      <c r="M6041" s="191"/>
    </row>
    <row r="6042" spans="1:13" s="190" customFormat="1" ht="76.5" x14ac:dyDescent="0.2">
      <c r="A6042" s="187" t="s">
        <v>787</v>
      </c>
      <c r="B6042" s="187" t="s">
        <v>785</v>
      </c>
      <c r="C6042" s="186" t="s">
        <v>276</v>
      </c>
      <c r="D6042" s="189">
        <v>250</v>
      </c>
      <c r="E6042" s="189"/>
      <c r="F6042" s="189">
        <v>250</v>
      </c>
      <c r="G6042" s="188" t="s">
        <v>786</v>
      </c>
      <c r="H6042" s="188"/>
      <c r="I6042" s="187" t="s">
        <v>784</v>
      </c>
      <c r="J6042" s="191"/>
      <c r="K6042" s="191"/>
      <c r="L6042" s="191"/>
      <c r="M6042" s="191"/>
    </row>
    <row r="6043" spans="1:13" s="190" customFormat="1" ht="38.25" x14ac:dyDescent="0.2">
      <c r="A6043" s="187" t="s">
        <v>791</v>
      </c>
      <c r="B6043" s="187" t="s">
        <v>789</v>
      </c>
      <c r="C6043" s="186" t="s">
        <v>276</v>
      </c>
      <c r="D6043" s="189">
        <v>10.32</v>
      </c>
      <c r="E6043" s="189"/>
      <c r="F6043" s="189">
        <v>10.32</v>
      </c>
      <c r="G6043" s="188" t="s">
        <v>790</v>
      </c>
      <c r="H6043" s="188"/>
      <c r="I6043" s="187" t="s">
        <v>788</v>
      </c>
      <c r="J6043" s="191"/>
      <c r="K6043" s="191"/>
      <c r="L6043" s="191"/>
      <c r="M6043" s="191"/>
    </row>
    <row r="6044" spans="1:13" s="190" customFormat="1" ht="25.5" x14ac:dyDescent="0.2">
      <c r="A6044" s="194" t="s">
        <v>794</v>
      </c>
      <c r="B6044" s="194" t="s">
        <v>793</v>
      </c>
      <c r="C6044" s="194"/>
      <c r="D6044" s="189"/>
      <c r="E6044" s="193"/>
      <c r="F6044" s="189"/>
      <c r="G6044" s="192"/>
      <c r="H6044" s="192"/>
      <c r="I6044" s="194" t="s">
        <v>792</v>
      </c>
      <c r="J6044" s="191"/>
      <c r="K6044" s="191"/>
      <c r="L6044" s="191"/>
      <c r="M6044" s="191"/>
    </row>
    <row r="6045" spans="1:13" s="190" customFormat="1" ht="76.5" x14ac:dyDescent="0.2">
      <c r="A6045" s="187" t="s">
        <v>798</v>
      </c>
      <c r="B6045" s="187" t="s">
        <v>796</v>
      </c>
      <c r="C6045" s="186" t="s">
        <v>276</v>
      </c>
      <c r="D6045" s="189">
        <v>13.72</v>
      </c>
      <c r="E6045" s="189"/>
      <c r="F6045" s="189">
        <v>13.72</v>
      </c>
      <c r="G6045" s="188" t="s">
        <v>797</v>
      </c>
      <c r="H6045" s="188"/>
      <c r="I6045" s="187" t="s">
        <v>795</v>
      </c>
      <c r="J6045" s="191"/>
      <c r="K6045" s="191"/>
      <c r="L6045" s="191"/>
      <c r="M6045" s="191"/>
    </row>
    <row r="6046" spans="1:13" s="190" customFormat="1" ht="51" x14ac:dyDescent="0.2">
      <c r="A6046" s="187" t="s">
        <v>802</v>
      </c>
      <c r="B6046" s="187" t="s">
        <v>800</v>
      </c>
      <c r="C6046" s="186" t="s">
        <v>212</v>
      </c>
      <c r="D6046" s="189">
        <v>1.8</v>
      </c>
      <c r="E6046" s="189"/>
      <c r="F6046" s="189">
        <v>1.8</v>
      </c>
      <c r="G6046" s="188" t="s">
        <v>801</v>
      </c>
      <c r="H6046" s="188"/>
      <c r="I6046" s="187" t="s">
        <v>799</v>
      </c>
      <c r="J6046" s="191"/>
      <c r="K6046" s="191"/>
      <c r="L6046" s="191"/>
      <c r="M6046" s="191"/>
    </row>
    <row r="6047" spans="1:13" s="190" customFormat="1" ht="51" x14ac:dyDescent="0.2">
      <c r="A6047" s="187" t="s">
        <v>806</v>
      </c>
      <c r="B6047" s="187" t="s">
        <v>804</v>
      </c>
      <c r="C6047" s="186" t="s">
        <v>212</v>
      </c>
      <c r="D6047" s="189">
        <v>0.9</v>
      </c>
      <c r="E6047" s="189"/>
      <c r="F6047" s="189">
        <v>0.9</v>
      </c>
      <c r="G6047" s="188" t="s">
        <v>805</v>
      </c>
      <c r="H6047" s="188"/>
      <c r="I6047" s="187" t="s">
        <v>803</v>
      </c>
      <c r="J6047" s="191"/>
      <c r="K6047" s="191"/>
      <c r="L6047" s="191"/>
      <c r="M6047" s="191"/>
    </row>
    <row r="6048" spans="1:13" s="190" customFormat="1" ht="63.75" x14ac:dyDescent="0.2">
      <c r="A6048" s="187" t="s">
        <v>810</v>
      </c>
      <c r="B6048" s="187" t="s">
        <v>808</v>
      </c>
      <c r="C6048" s="186" t="s">
        <v>641</v>
      </c>
      <c r="D6048" s="189">
        <v>109.61</v>
      </c>
      <c r="E6048" s="189"/>
      <c r="F6048" s="189">
        <v>109.61</v>
      </c>
      <c r="G6048" s="188" t="s">
        <v>809</v>
      </c>
      <c r="H6048" s="188"/>
      <c r="I6048" s="187" t="s">
        <v>807</v>
      </c>
      <c r="J6048" s="191"/>
      <c r="K6048" s="191"/>
      <c r="L6048" s="191"/>
      <c r="M6048" s="191"/>
    </row>
    <row r="6049" spans="1:13" s="190" customFormat="1" ht="38.25" x14ac:dyDescent="0.2">
      <c r="A6049" s="187" t="s">
        <v>814</v>
      </c>
      <c r="B6049" s="187" t="s">
        <v>812</v>
      </c>
      <c r="C6049" s="186" t="s">
        <v>641</v>
      </c>
      <c r="D6049" s="189">
        <v>109.61</v>
      </c>
      <c r="E6049" s="189"/>
      <c r="F6049" s="189">
        <v>109.61</v>
      </c>
      <c r="G6049" s="188" t="s">
        <v>813</v>
      </c>
      <c r="H6049" s="188"/>
      <c r="I6049" s="187" t="s">
        <v>811</v>
      </c>
      <c r="J6049" s="191"/>
      <c r="K6049" s="191"/>
      <c r="L6049" s="191"/>
      <c r="M6049" s="191"/>
    </row>
    <row r="6050" spans="1:13" s="190" customFormat="1" ht="38.25" x14ac:dyDescent="0.2">
      <c r="A6050" s="187" t="s">
        <v>817</v>
      </c>
      <c r="B6050" s="187" t="s">
        <v>816</v>
      </c>
      <c r="C6050" s="186" t="s">
        <v>641</v>
      </c>
      <c r="D6050" s="189">
        <v>109.61</v>
      </c>
      <c r="E6050" s="189"/>
      <c r="F6050" s="189">
        <v>109.61</v>
      </c>
      <c r="G6050" s="188" t="s">
        <v>813</v>
      </c>
      <c r="H6050" s="188"/>
      <c r="I6050" s="187" t="s">
        <v>815</v>
      </c>
      <c r="J6050" s="191"/>
      <c r="K6050" s="191"/>
      <c r="L6050" s="191"/>
      <c r="M6050" s="191"/>
    </row>
    <row r="6051" spans="1:13" s="190" customFormat="1" ht="63.75" x14ac:dyDescent="0.2">
      <c r="A6051" s="187" t="s">
        <v>821</v>
      </c>
      <c r="B6051" s="187" t="s">
        <v>819</v>
      </c>
      <c r="C6051" s="186" t="s">
        <v>641</v>
      </c>
      <c r="D6051" s="189">
        <v>36.06</v>
      </c>
      <c r="E6051" s="189"/>
      <c r="F6051" s="189">
        <v>36.06</v>
      </c>
      <c r="G6051" s="188" t="s">
        <v>820</v>
      </c>
      <c r="H6051" s="188"/>
      <c r="I6051" s="187" t="s">
        <v>818</v>
      </c>
      <c r="J6051" s="191"/>
      <c r="K6051" s="191"/>
      <c r="L6051" s="191"/>
      <c r="M6051" s="191"/>
    </row>
    <row r="6052" spans="1:13" s="190" customFormat="1" ht="102" x14ac:dyDescent="0.2">
      <c r="A6052" s="187" t="s">
        <v>825</v>
      </c>
      <c r="B6052" s="187" t="s">
        <v>823</v>
      </c>
      <c r="C6052" s="186" t="s">
        <v>641</v>
      </c>
      <c r="D6052" s="189">
        <v>55</v>
      </c>
      <c r="E6052" s="189"/>
      <c r="F6052" s="189">
        <v>55</v>
      </c>
      <c r="G6052" s="188" t="s">
        <v>824</v>
      </c>
      <c r="H6052" s="188"/>
      <c r="I6052" s="187" t="s">
        <v>822</v>
      </c>
      <c r="J6052" s="191"/>
      <c r="K6052" s="191"/>
      <c r="L6052" s="191"/>
      <c r="M6052" s="191"/>
    </row>
    <row r="6053" spans="1:13" s="190" customFormat="1" ht="102" x14ac:dyDescent="0.2">
      <c r="A6053" s="187" t="s">
        <v>829</v>
      </c>
      <c r="B6053" s="187" t="s">
        <v>827</v>
      </c>
      <c r="C6053" s="186" t="s">
        <v>641</v>
      </c>
      <c r="D6053" s="189">
        <v>75</v>
      </c>
      <c r="E6053" s="189"/>
      <c r="F6053" s="189">
        <v>75</v>
      </c>
      <c r="G6053" s="188" t="s">
        <v>828</v>
      </c>
      <c r="H6053" s="188"/>
      <c r="I6053" s="187" t="s">
        <v>826</v>
      </c>
      <c r="J6053" s="191"/>
      <c r="K6053" s="191"/>
      <c r="L6053" s="191"/>
      <c r="M6053" s="191"/>
    </row>
    <row r="6054" spans="1:13" s="190" customFormat="1" ht="140.25" x14ac:dyDescent="0.2">
      <c r="A6054" s="187" t="s">
        <v>833</v>
      </c>
      <c r="B6054" s="187" t="s">
        <v>831</v>
      </c>
      <c r="C6054" s="186" t="s">
        <v>641</v>
      </c>
      <c r="D6054" s="189">
        <v>64.91</v>
      </c>
      <c r="E6054" s="189"/>
      <c r="F6054" s="189">
        <v>64.91</v>
      </c>
      <c r="G6054" s="188" t="s">
        <v>832</v>
      </c>
      <c r="H6054" s="188"/>
      <c r="I6054" s="187" t="s">
        <v>830</v>
      </c>
      <c r="J6054" s="191"/>
      <c r="K6054" s="191"/>
      <c r="L6054" s="191"/>
      <c r="M6054" s="191"/>
    </row>
    <row r="6055" spans="1:13" s="190" customFormat="1" ht="63.75" x14ac:dyDescent="0.2">
      <c r="A6055" s="187" t="s">
        <v>837</v>
      </c>
      <c r="B6055" s="187" t="s">
        <v>835</v>
      </c>
      <c r="C6055" s="186" t="s">
        <v>641</v>
      </c>
      <c r="D6055" s="189">
        <v>127.29</v>
      </c>
      <c r="E6055" s="189"/>
      <c r="F6055" s="189">
        <v>127.29</v>
      </c>
      <c r="G6055" s="188" t="s">
        <v>836</v>
      </c>
      <c r="H6055" s="188"/>
      <c r="I6055" s="187" t="s">
        <v>834</v>
      </c>
      <c r="J6055" s="191"/>
      <c r="K6055" s="191"/>
      <c r="L6055" s="191"/>
      <c r="M6055" s="191"/>
    </row>
    <row r="6056" spans="1:13" s="190" customFormat="1" ht="63.75" x14ac:dyDescent="0.2">
      <c r="A6056" s="187" t="s">
        <v>841</v>
      </c>
      <c r="B6056" s="187" t="s">
        <v>839</v>
      </c>
      <c r="C6056" s="186" t="s">
        <v>641</v>
      </c>
      <c r="D6056" s="189">
        <v>78.61</v>
      </c>
      <c r="E6056" s="189"/>
      <c r="F6056" s="189">
        <v>78.61</v>
      </c>
      <c r="G6056" s="188" t="s">
        <v>840</v>
      </c>
      <c r="H6056" s="188"/>
      <c r="I6056" s="187" t="s">
        <v>838</v>
      </c>
      <c r="J6056" s="191"/>
      <c r="K6056" s="191"/>
      <c r="L6056" s="191"/>
      <c r="M6056" s="191"/>
    </row>
    <row r="6057" spans="1:13" s="190" customFormat="1" ht="63.75" x14ac:dyDescent="0.2">
      <c r="A6057" s="187" t="s">
        <v>845</v>
      </c>
      <c r="B6057" s="187" t="s">
        <v>843</v>
      </c>
      <c r="C6057" s="186" t="s">
        <v>641</v>
      </c>
      <c r="D6057" s="189">
        <v>46.52</v>
      </c>
      <c r="E6057" s="189"/>
      <c r="F6057" s="189">
        <v>46.52</v>
      </c>
      <c r="G6057" s="188" t="s">
        <v>844</v>
      </c>
      <c r="H6057" s="188"/>
      <c r="I6057" s="187" t="s">
        <v>842</v>
      </c>
      <c r="J6057" s="191"/>
      <c r="K6057" s="191"/>
      <c r="L6057" s="191"/>
      <c r="M6057" s="191"/>
    </row>
    <row r="6058" spans="1:13" s="190" customFormat="1" ht="102" x14ac:dyDescent="0.2">
      <c r="A6058" s="187" t="s">
        <v>849</v>
      </c>
      <c r="B6058" s="187" t="s">
        <v>847</v>
      </c>
      <c r="C6058" s="186" t="s">
        <v>641</v>
      </c>
      <c r="D6058" s="189">
        <v>519.94000000000005</v>
      </c>
      <c r="E6058" s="189"/>
      <c r="F6058" s="189">
        <v>519.94000000000005</v>
      </c>
      <c r="G6058" s="188" t="s">
        <v>848</v>
      </c>
      <c r="H6058" s="188"/>
      <c r="I6058" s="187" t="s">
        <v>846</v>
      </c>
      <c r="J6058" s="191"/>
      <c r="K6058" s="191"/>
      <c r="L6058" s="191"/>
      <c r="M6058" s="191"/>
    </row>
    <row r="6059" spans="1:13" s="190" customFormat="1" ht="63.75" x14ac:dyDescent="0.2">
      <c r="A6059" s="187" t="s">
        <v>853</v>
      </c>
      <c r="B6059" s="187" t="s">
        <v>851</v>
      </c>
      <c r="C6059" s="186" t="s">
        <v>212</v>
      </c>
      <c r="D6059" s="189">
        <v>156.30000000000001</v>
      </c>
      <c r="E6059" s="189"/>
      <c r="F6059" s="189">
        <v>156.30000000000001</v>
      </c>
      <c r="G6059" s="188" t="s">
        <v>852</v>
      </c>
      <c r="H6059" s="188"/>
      <c r="I6059" s="187" t="s">
        <v>850</v>
      </c>
      <c r="J6059" s="191"/>
      <c r="K6059" s="191"/>
      <c r="L6059" s="191"/>
      <c r="M6059" s="191"/>
    </row>
    <row r="6060" spans="1:13" s="190" customFormat="1" ht="51" x14ac:dyDescent="0.2">
      <c r="A6060" s="187" t="s">
        <v>857</v>
      </c>
      <c r="B6060" s="187" t="s">
        <v>855</v>
      </c>
      <c r="C6060" s="186" t="s">
        <v>212</v>
      </c>
      <c r="D6060" s="189">
        <v>17.04</v>
      </c>
      <c r="E6060" s="189"/>
      <c r="F6060" s="189">
        <v>17.04</v>
      </c>
      <c r="G6060" s="188" t="s">
        <v>856</v>
      </c>
      <c r="H6060" s="188"/>
      <c r="I6060" s="187" t="s">
        <v>854</v>
      </c>
      <c r="J6060" s="191"/>
      <c r="K6060" s="191"/>
      <c r="L6060" s="191"/>
      <c r="M6060" s="191"/>
    </row>
    <row r="6061" spans="1:13" s="190" customFormat="1" ht="63.75" x14ac:dyDescent="0.2">
      <c r="A6061" s="187" t="s">
        <v>861</v>
      </c>
      <c r="B6061" s="187" t="s">
        <v>859</v>
      </c>
      <c r="C6061" s="186" t="s">
        <v>212</v>
      </c>
      <c r="D6061" s="189">
        <v>13.19</v>
      </c>
      <c r="E6061" s="189"/>
      <c r="F6061" s="189">
        <v>13.19</v>
      </c>
      <c r="G6061" s="188" t="s">
        <v>860</v>
      </c>
      <c r="H6061" s="188"/>
      <c r="I6061" s="187" t="s">
        <v>858</v>
      </c>
      <c r="J6061" s="191"/>
      <c r="K6061" s="191"/>
      <c r="L6061" s="191"/>
      <c r="M6061" s="191"/>
    </row>
    <row r="6062" spans="1:13" s="190" customFormat="1" x14ac:dyDescent="0.2">
      <c r="A6062" s="194" t="s">
        <v>864</v>
      </c>
      <c r="B6062" s="194" t="s">
        <v>863</v>
      </c>
      <c r="C6062" s="194"/>
      <c r="D6062" s="189"/>
      <c r="E6062" s="193"/>
      <c r="F6062" s="189"/>
      <c r="G6062" s="192"/>
      <c r="H6062" s="192"/>
      <c r="I6062" s="194" t="s">
        <v>862</v>
      </c>
      <c r="J6062" s="191"/>
      <c r="K6062" s="191"/>
      <c r="L6062" s="191"/>
      <c r="M6062" s="191"/>
    </row>
    <row r="6063" spans="1:13" s="190" customFormat="1" ht="51" x14ac:dyDescent="0.2">
      <c r="A6063" s="187" t="s">
        <v>868</v>
      </c>
      <c r="B6063" s="187" t="s">
        <v>866</v>
      </c>
      <c r="C6063" s="186" t="s">
        <v>641</v>
      </c>
      <c r="D6063" s="189">
        <v>12.66</v>
      </c>
      <c r="E6063" s="189"/>
      <c r="F6063" s="189">
        <v>12.66</v>
      </c>
      <c r="G6063" s="188" t="s">
        <v>867</v>
      </c>
      <c r="H6063" s="188"/>
      <c r="I6063" s="187" t="s">
        <v>865</v>
      </c>
      <c r="J6063" s="191"/>
      <c r="K6063" s="191"/>
      <c r="L6063" s="191"/>
      <c r="M6063" s="191"/>
    </row>
    <row r="6064" spans="1:13" s="190" customFormat="1" ht="51" x14ac:dyDescent="0.2">
      <c r="A6064" s="187" t="s">
        <v>872</v>
      </c>
      <c r="B6064" s="187" t="s">
        <v>870</v>
      </c>
      <c r="C6064" s="186" t="s">
        <v>212</v>
      </c>
      <c r="D6064" s="189">
        <v>288.49</v>
      </c>
      <c r="E6064" s="189"/>
      <c r="F6064" s="189">
        <v>288.49</v>
      </c>
      <c r="G6064" s="188" t="s">
        <v>871</v>
      </c>
      <c r="H6064" s="188"/>
      <c r="I6064" s="187" t="s">
        <v>869</v>
      </c>
      <c r="J6064" s="191"/>
      <c r="K6064" s="191"/>
      <c r="L6064" s="191"/>
      <c r="M6064" s="191"/>
    </row>
    <row r="6065" spans="1:13" s="190" customFormat="1" ht="38.25" x14ac:dyDescent="0.2">
      <c r="A6065" s="187" t="s">
        <v>876</v>
      </c>
      <c r="B6065" s="187" t="s">
        <v>874</v>
      </c>
      <c r="C6065" s="186" t="s">
        <v>212</v>
      </c>
      <c r="D6065" s="189">
        <v>54.09</v>
      </c>
      <c r="E6065" s="189"/>
      <c r="F6065" s="189">
        <v>54.09</v>
      </c>
      <c r="G6065" s="188" t="s">
        <v>875</v>
      </c>
      <c r="H6065" s="188"/>
      <c r="I6065" s="187" t="s">
        <v>873</v>
      </c>
      <c r="J6065" s="191"/>
      <c r="K6065" s="191"/>
      <c r="L6065" s="191"/>
      <c r="M6065" s="191"/>
    </row>
    <row r="6066" spans="1:13" s="190" customFormat="1" ht="127.5" x14ac:dyDescent="0.2">
      <c r="A6066" s="187" t="s">
        <v>880</v>
      </c>
      <c r="B6066" s="187" t="s">
        <v>878</v>
      </c>
      <c r="C6066" s="186" t="s">
        <v>641</v>
      </c>
      <c r="D6066" s="189">
        <v>117.2</v>
      </c>
      <c r="E6066" s="189"/>
      <c r="F6066" s="189">
        <v>117.2</v>
      </c>
      <c r="G6066" s="188" t="s">
        <v>879</v>
      </c>
      <c r="H6066" s="188"/>
      <c r="I6066" s="187" t="s">
        <v>877</v>
      </c>
      <c r="J6066" s="191"/>
      <c r="K6066" s="191"/>
      <c r="L6066" s="191"/>
      <c r="M6066" s="191"/>
    </row>
    <row r="6067" spans="1:13" s="190" customFormat="1" ht="102" x14ac:dyDescent="0.2">
      <c r="A6067" s="187" t="s">
        <v>884</v>
      </c>
      <c r="B6067" s="187" t="s">
        <v>882</v>
      </c>
      <c r="C6067" s="186" t="s">
        <v>641</v>
      </c>
      <c r="D6067" s="189">
        <v>117.2</v>
      </c>
      <c r="E6067" s="189"/>
      <c r="F6067" s="189">
        <v>117.2</v>
      </c>
      <c r="G6067" s="188" t="s">
        <v>883</v>
      </c>
      <c r="H6067" s="188"/>
      <c r="I6067" s="187" t="s">
        <v>881</v>
      </c>
      <c r="J6067" s="191"/>
      <c r="K6067" s="191"/>
      <c r="L6067" s="191"/>
      <c r="M6067" s="191"/>
    </row>
    <row r="6068" spans="1:13" s="190" customFormat="1" ht="51" x14ac:dyDescent="0.2">
      <c r="A6068" s="187" t="s">
        <v>888</v>
      </c>
      <c r="B6068" s="187" t="s">
        <v>886</v>
      </c>
      <c r="C6068" s="186" t="s">
        <v>641</v>
      </c>
      <c r="D6068" s="189">
        <v>13.5</v>
      </c>
      <c r="E6068" s="189"/>
      <c r="F6068" s="189">
        <v>13.5</v>
      </c>
      <c r="G6068" s="188" t="s">
        <v>887</v>
      </c>
      <c r="H6068" s="188"/>
      <c r="I6068" s="187" t="s">
        <v>885</v>
      </c>
      <c r="J6068" s="191"/>
      <c r="K6068" s="191"/>
      <c r="L6068" s="191"/>
      <c r="M6068" s="191"/>
    </row>
    <row r="6069" spans="1:13" s="190" customFormat="1" ht="51" x14ac:dyDescent="0.2">
      <c r="A6069" s="187" t="s">
        <v>892</v>
      </c>
      <c r="B6069" s="187" t="s">
        <v>890</v>
      </c>
      <c r="C6069" s="186" t="s">
        <v>641</v>
      </c>
      <c r="D6069" s="189">
        <v>16.5</v>
      </c>
      <c r="E6069" s="189"/>
      <c r="F6069" s="189">
        <v>16.5</v>
      </c>
      <c r="G6069" s="188" t="s">
        <v>891</v>
      </c>
      <c r="H6069" s="188"/>
      <c r="I6069" s="187" t="s">
        <v>889</v>
      </c>
      <c r="J6069" s="191"/>
      <c r="K6069" s="191"/>
      <c r="L6069" s="191"/>
      <c r="M6069" s="191"/>
    </row>
    <row r="6070" spans="1:13" s="190" customFormat="1" ht="51" x14ac:dyDescent="0.2">
      <c r="A6070" s="187" t="s">
        <v>896</v>
      </c>
      <c r="B6070" s="187" t="s">
        <v>894</v>
      </c>
      <c r="C6070" s="186" t="s">
        <v>641</v>
      </c>
      <c r="D6070" s="189">
        <v>17.3</v>
      </c>
      <c r="E6070" s="189"/>
      <c r="F6070" s="189">
        <v>17.3</v>
      </c>
      <c r="G6070" s="188" t="s">
        <v>895</v>
      </c>
      <c r="H6070" s="188"/>
      <c r="I6070" s="187" t="s">
        <v>893</v>
      </c>
      <c r="J6070" s="191"/>
      <c r="K6070" s="191"/>
      <c r="L6070" s="191"/>
      <c r="M6070" s="191"/>
    </row>
    <row r="6071" spans="1:13" s="190" customFormat="1" ht="51" x14ac:dyDescent="0.2">
      <c r="A6071" s="187" t="s">
        <v>900</v>
      </c>
      <c r="B6071" s="187" t="s">
        <v>898</v>
      </c>
      <c r="C6071" s="186" t="s">
        <v>641</v>
      </c>
      <c r="D6071" s="189">
        <v>17.68</v>
      </c>
      <c r="E6071" s="189"/>
      <c r="F6071" s="189">
        <v>17.68</v>
      </c>
      <c r="G6071" s="188" t="s">
        <v>899</v>
      </c>
      <c r="H6071" s="188"/>
      <c r="I6071" s="187" t="s">
        <v>897</v>
      </c>
      <c r="J6071" s="191"/>
      <c r="K6071" s="191"/>
      <c r="L6071" s="191"/>
      <c r="M6071" s="191"/>
    </row>
    <row r="6072" spans="1:13" s="190" customFormat="1" ht="51" x14ac:dyDescent="0.2">
      <c r="A6072" s="187" t="s">
        <v>904</v>
      </c>
      <c r="B6072" s="187" t="s">
        <v>902</v>
      </c>
      <c r="C6072" s="186" t="s">
        <v>212</v>
      </c>
      <c r="D6072" s="189">
        <v>70</v>
      </c>
      <c r="E6072" s="189"/>
      <c r="F6072" s="189">
        <v>70</v>
      </c>
      <c r="G6072" s="188" t="s">
        <v>903</v>
      </c>
      <c r="H6072" s="188"/>
      <c r="I6072" s="187" t="s">
        <v>901</v>
      </c>
      <c r="J6072" s="191"/>
      <c r="K6072" s="191"/>
      <c r="L6072" s="191"/>
      <c r="M6072" s="191"/>
    </row>
    <row r="6073" spans="1:13" s="190" customFormat="1" ht="25.5" x14ac:dyDescent="0.2">
      <c r="A6073" s="187" t="s">
        <v>907</v>
      </c>
      <c r="B6073" s="187" t="s">
        <v>906</v>
      </c>
      <c r="C6073" s="186" t="s">
        <v>212</v>
      </c>
      <c r="D6073" s="189">
        <v>90.29</v>
      </c>
      <c r="E6073" s="189"/>
      <c r="F6073" s="189">
        <v>90.29</v>
      </c>
      <c r="G6073" s="188" t="s">
        <v>906</v>
      </c>
      <c r="H6073" s="188"/>
      <c r="I6073" s="187" t="s">
        <v>905</v>
      </c>
      <c r="J6073" s="191"/>
      <c r="K6073" s="191"/>
      <c r="L6073" s="191"/>
      <c r="M6073" s="191"/>
    </row>
    <row r="6074" spans="1:13" s="190" customFormat="1" ht="63.75" x14ac:dyDescent="0.2">
      <c r="A6074" s="187" t="s">
        <v>911</v>
      </c>
      <c r="B6074" s="187" t="s">
        <v>909</v>
      </c>
      <c r="C6074" s="186" t="s">
        <v>641</v>
      </c>
      <c r="D6074" s="189">
        <v>21.32</v>
      </c>
      <c r="E6074" s="189"/>
      <c r="F6074" s="189">
        <v>21.32</v>
      </c>
      <c r="G6074" s="188" t="s">
        <v>910</v>
      </c>
      <c r="H6074" s="188"/>
      <c r="I6074" s="187" t="s">
        <v>908</v>
      </c>
      <c r="J6074" s="191"/>
      <c r="K6074" s="191"/>
      <c r="L6074" s="191"/>
      <c r="M6074" s="191"/>
    </row>
    <row r="6075" spans="1:13" s="190" customFormat="1" ht="76.5" x14ac:dyDescent="0.2">
      <c r="A6075" s="187" t="s">
        <v>915</v>
      </c>
      <c r="B6075" s="187" t="s">
        <v>913</v>
      </c>
      <c r="C6075" s="186" t="s">
        <v>641</v>
      </c>
      <c r="D6075" s="189">
        <v>8.33</v>
      </c>
      <c r="E6075" s="189"/>
      <c r="F6075" s="189">
        <v>8.33</v>
      </c>
      <c r="G6075" s="188" t="s">
        <v>914</v>
      </c>
      <c r="H6075" s="188"/>
      <c r="I6075" s="187" t="s">
        <v>912</v>
      </c>
      <c r="J6075" s="191"/>
      <c r="K6075" s="191"/>
      <c r="L6075" s="191"/>
      <c r="M6075" s="191"/>
    </row>
    <row r="6076" spans="1:13" s="190" customFormat="1" ht="63.75" x14ac:dyDescent="0.2">
      <c r="A6076" s="187" t="s">
        <v>919</v>
      </c>
      <c r="B6076" s="187" t="s">
        <v>917</v>
      </c>
      <c r="C6076" s="186" t="s">
        <v>212</v>
      </c>
      <c r="D6076" s="189">
        <v>87.21</v>
      </c>
      <c r="E6076" s="189"/>
      <c r="F6076" s="189">
        <v>87.21</v>
      </c>
      <c r="G6076" s="188" t="s">
        <v>918</v>
      </c>
      <c r="H6076" s="188"/>
      <c r="I6076" s="187" t="s">
        <v>916</v>
      </c>
      <c r="J6076" s="191"/>
      <c r="K6076" s="191"/>
      <c r="L6076" s="191"/>
      <c r="M6076" s="191"/>
    </row>
    <row r="6077" spans="1:13" s="190" customFormat="1" ht="63.75" x14ac:dyDescent="0.2">
      <c r="A6077" s="187" t="s">
        <v>923</v>
      </c>
      <c r="B6077" s="187" t="s">
        <v>921</v>
      </c>
      <c r="C6077" s="186" t="s">
        <v>641</v>
      </c>
      <c r="D6077" s="189">
        <v>146.91999999999999</v>
      </c>
      <c r="E6077" s="189"/>
      <c r="F6077" s="189">
        <v>146.91999999999999</v>
      </c>
      <c r="G6077" s="188" t="s">
        <v>922</v>
      </c>
      <c r="H6077" s="188"/>
      <c r="I6077" s="187" t="s">
        <v>920</v>
      </c>
      <c r="J6077" s="191"/>
      <c r="K6077" s="191"/>
      <c r="L6077" s="191"/>
      <c r="M6077" s="191"/>
    </row>
    <row r="6078" spans="1:13" s="190" customFormat="1" x14ac:dyDescent="0.2">
      <c r="A6078" s="194" t="s">
        <v>926</v>
      </c>
      <c r="B6078" s="194" t="s">
        <v>925</v>
      </c>
      <c r="C6078" s="194"/>
      <c r="D6078" s="189"/>
      <c r="E6078" s="193"/>
      <c r="F6078" s="189"/>
      <c r="G6078" s="192"/>
      <c r="H6078" s="192"/>
      <c r="I6078" s="194" t="s">
        <v>924</v>
      </c>
      <c r="J6078" s="191"/>
      <c r="K6078" s="191"/>
      <c r="L6078" s="191"/>
      <c r="M6078" s="191"/>
    </row>
    <row r="6079" spans="1:13" s="190" customFormat="1" ht="280.5" x14ac:dyDescent="0.2">
      <c r="A6079" s="187" t="s">
        <v>930</v>
      </c>
      <c r="B6079" s="187" t="s">
        <v>928</v>
      </c>
      <c r="C6079" s="186" t="s">
        <v>276</v>
      </c>
      <c r="D6079" s="189">
        <v>14.98</v>
      </c>
      <c r="E6079" s="189"/>
      <c r="F6079" s="189">
        <v>14.98</v>
      </c>
      <c r="G6079" s="188" t="s">
        <v>929</v>
      </c>
      <c r="H6079" s="188"/>
      <c r="I6079" s="187" t="s">
        <v>927</v>
      </c>
      <c r="J6079" s="191"/>
      <c r="K6079" s="191"/>
      <c r="L6079" s="191"/>
      <c r="M6079" s="191"/>
    </row>
    <row r="6080" spans="1:13" s="190" customFormat="1" ht="63.75" x14ac:dyDescent="0.2">
      <c r="A6080" s="187" t="s">
        <v>934</v>
      </c>
      <c r="B6080" s="187" t="s">
        <v>932</v>
      </c>
      <c r="C6080" s="186" t="s">
        <v>276</v>
      </c>
      <c r="D6080" s="189">
        <v>15.03</v>
      </c>
      <c r="E6080" s="189"/>
      <c r="F6080" s="189">
        <v>15.03</v>
      </c>
      <c r="G6080" s="188" t="s">
        <v>933</v>
      </c>
      <c r="H6080" s="188"/>
      <c r="I6080" s="187" t="s">
        <v>931</v>
      </c>
      <c r="J6080" s="191"/>
      <c r="K6080" s="191"/>
      <c r="L6080" s="191"/>
      <c r="M6080" s="191"/>
    </row>
    <row r="6081" spans="1:13" s="190" customFormat="1" ht="38.25" x14ac:dyDescent="0.2">
      <c r="A6081" s="187" t="s">
        <v>938</v>
      </c>
      <c r="B6081" s="187" t="s">
        <v>936</v>
      </c>
      <c r="C6081" s="186" t="s">
        <v>641</v>
      </c>
      <c r="D6081" s="189">
        <v>7</v>
      </c>
      <c r="E6081" s="189"/>
      <c r="F6081" s="189">
        <v>7</v>
      </c>
      <c r="G6081" s="188" t="s">
        <v>937</v>
      </c>
      <c r="H6081" s="188"/>
      <c r="I6081" s="187" t="s">
        <v>935</v>
      </c>
      <c r="J6081" s="191"/>
      <c r="K6081" s="191"/>
      <c r="L6081" s="191"/>
      <c r="M6081" s="191"/>
    </row>
    <row r="6082" spans="1:13" s="190" customFormat="1" ht="25.5" x14ac:dyDescent="0.2">
      <c r="A6082" s="187" t="s">
        <v>942</v>
      </c>
      <c r="B6082" s="187" t="s">
        <v>940</v>
      </c>
      <c r="C6082" s="186" t="s">
        <v>276</v>
      </c>
      <c r="D6082" s="189">
        <v>3.47</v>
      </c>
      <c r="E6082" s="189"/>
      <c r="F6082" s="189">
        <v>3.47</v>
      </c>
      <c r="G6082" s="188" t="s">
        <v>941</v>
      </c>
      <c r="H6082" s="188"/>
      <c r="I6082" s="187" t="s">
        <v>939</v>
      </c>
      <c r="J6082" s="191"/>
      <c r="K6082" s="191"/>
      <c r="L6082" s="191"/>
      <c r="M6082" s="191"/>
    </row>
    <row r="6083" spans="1:13" s="190" customFormat="1" ht="25.5" x14ac:dyDescent="0.2">
      <c r="A6083" s="194" t="s">
        <v>945</v>
      </c>
      <c r="B6083" s="194" t="s">
        <v>944</v>
      </c>
      <c r="C6083" s="194"/>
      <c r="D6083" s="189"/>
      <c r="E6083" s="193"/>
      <c r="F6083" s="189"/>
      <c r="G6083" s="192"/>
      <c r="H6083" s="192"/>
      <c r="I6083" s="194" t="s">
        <v>943</v>
      </c>
      <c r="J6083" s="191"/>
      <c r="K6083" s="191"/>
      <c r="L6083" s="191"/>
      <c r="M6083" s="191"/>
    </row>
    <row r="6084" spans="1:13" s="190" customFormat="1" ht="409.5" x14ac:dyDescent="0.2">
      <c r="A6084" s="187" t="s">
        <v>949</v>
      </c>
      <c r="B6084" s="187" t="s">
        <v>947</v>
      </c>
      <c r="C6084" s="186" t="s">
        <v>641</v>
      </c>
      <c r="D6084" s="189">
        <v>32.090000000000003</v>
      </c>
      <c r="E6084" s="189"/>
      <c r="F6084" s="189">
        <v>32.090000000000003</v>
      </c>
      <c r="G6084" s="188" t="s">
        <v>948</v>
      </c>
      <c r="H6084" s="188"/>
      <c r="I6084" s="187" t="s">
        <v>946</v>
      </c>
      <c r="J6084" s="191"/>
      <c r="K6084" s="191"/>
      <c r="L6084" s="191"/>
      <c r="M6084" s="191"/>
    </row>
    <row r="6085" spans="1:13" s="190" customFormat="1" ht="114.75" x14ac:dyDescent="0.2">
      <c r="A6085" s="187" t="s">
        <v>953</v>
      </c>
      <c r="B6085" s="187" t="s">
        <v>951</v>
      </c>
      <c r="C6085" s="186" t="s">
        <v>641</v>
      </c>
      <c r="D6085" s="189">
        <v>70.37</v>
      </c>
      <c r="E6085" s="189"/>
      <c r="F6085" s="189">
        <v>70.37</v>
      </c>
      <c r="G6085" s="188" t="s">
        <v>952</v>
      </c>
      <c r="H6085" s="188"/>
      <c r="I6085" s="187" t="s">
        <v>950</v>
      </c>
      <c r="J6085" s="191"/>
      <c r="K6085" s="191"/>
      <c r="L6085" s="191"/>
      <c r="M6085" s="191"/>
    </row>
    <row r="6086" spans="1:13" s="190" customFormat="1" ht="127.5" x14ac:dyDescent="0.2">
      <c r="A6086" s="187" t="s">
        <v>957</v>
      </c>
      <c r="B6086" s="187" t="s">
        <v>955</v>
      </c>
      <c r="C6086" s="186" t="s">
        <v>641</v>
      </c>
      <c r="D6086" s="189">
        <v>79.400000000000006</v>
      </c>
      <c r="E6086" s="189"/>
      <c r="F6086" s="189">
        <v>79.400000000000006</v>
      </c>
      <c r="G6086" s="188" t="s">
        <v>956</v>
      </c>
      <c r="H6086" s="188"/>
      <c r="I6086" s="187" t="s">
        <v>954</v>
      </c>
      <c r="J6086" s="191"/>
      <c r="K6086" s="191"/>
      <c r="L6086" s="191"/>
      <c r="M6086" s="191"/>
    </row>
    <row r="6087" spans="1:13" s="190" customFormat="1" ht="76.5" x14ac:dyDescent="0.2">
      <c r="A6087" s="187" t="s">
        <v>961</v>
      </c>
      <c r="B6087" s="187" t="s">
        <v>959</v>
      </c>
      <c r="C6087" s="186" t="s">
        <v>641</v>
      </c>
      <c r="D6087" s="189">
        <v>50.49</v>
      </c>
      <c r="E6087" s="189"/>
      <c r="F6087" s="189">
        <v>50.49</v>
      </c>
      <c r="G6087" s="188" t="s">
        <v>960</v>
      </c>
      <c r="H6087" s="188"/>
      <c r="I6087" s="187" t="s">
        <v>958</v>
      </c>
      <c r="J6087" s="191"/>
      <c r="K6087" s="191"/>
      <c r="L6087" s="191"/>
      <c r="M6087" s="191"/>
    </row>
    <row r="6088" spans="1:13" s="190" customFormat="1" ht="63.75" x14ac:dyDescent="0.2">
      <c r="A6088" s="187" t="s">
        <v>965</v>
      </c>
      <c r="B6088" s="187" t="s">
        <v>963</v>
      </c>
      <c r="C6088" s="186" t="s">
        <v>212</v>
      </c>
      <c r="D6088" s="189">
        <v>4017.9</v>
      </c>
      <c r="E6088" s="189"/>
      <c r="F6088" s="189">
        <v>4017.9</v>
      </c>
      <c r="G6088" s="188" t="s">
        <v>964</v>
      </c>
      <c r="H6088" s="188"/>
      <c r="I6088" s="187" t="s">
        <v>962</v>
      </c>
      <c r="J6088" s="191"/>
      <c r="K6088" s="191"/>
      <c r="L6088" s="191"/>
      <c r="M6088" s="191"/>
    </row>
    <row r="6089" spans="1:13" s="190" customFormat="1" ht="51" x14ac:dyDescent="0.2">
      <c r="A6089" s="187" t="s">
        <v>969</v>
      </c>
      <c r="B6089" s="187" t="s">
        <v>967</v>
      </c>
      <c r="C6089" s="186" t="s">
        <v>212</v>
      </c>
      <c r="D6089" s="189">
        <v>2115.9</v>
      </c>
      <c r="E6089" s="189"/>
      <c r="F6089" s="189">
        <v>2115.9</v>
      </c>
      <c r="G6089" s="188" t="s">
        <v>968</v>
      </c>
      <c r="H6089" s="188"/>
      <c r="I6089" s="187" t="s">
        <v>966</v>
      </c>
      <c r="J6089" s="191"/>
      <c r="K6089" s="191"/>
      <c r="L6089" s="191"/>
      <c r="M6089" s="191"/>
    </row>
    <row r="6090" spans="1:13" s="190" customFormat="1" ht="51" x14ac:dyDescent="0.2">
      <c r="A6090" s="187" t="s">
        <v>973</v>
      </c>
      <c r="B6090" s="187" t="s">
        <v>971</v>
      </c>
      <c r="C6090" s="186" t="s">
        <v>212</v>
      </c>
      <c r="D6090" s="189">
        <v>459.97</v>
      </c>
      <c r="E6090" s="189"/>
      <c r="F6090" s="189">
        <v>459.97</v>
      </c>
      <c r="G6090" s="188" t="s">
        <v>972</v>
      </c>
      <c r="H6090" s="188"/>
      <c r="I6090" s="187" t="s">
        <v>970</v>
      </c>
      <c r="J6090" s="191"/>
      <c r="K6090" s="191"/>
      <c r="L6090" s="191"/>
      <c r="M6090" s="191"/>
    </row>
    <row r="6091" spans="1:13" s="190" customFormat="1" ht="76.5" x14ac:dyDescent="0.2">
      <c r="A6091" s="187" t="s">
        <v>977</v>
      </c>
      <c r="B6091" s="187" t="s">
        <v>975</v>
      </c>
      <c r="C6091" s="186" t="s">
        <v>212</v>
      </c>
      <c r="D6091" s="189">
        <v>60</v>
      </c>
      <c r="E6091" s="189"/>
      <c r="F6091" s="189">
        <v>60</v>
      </c>
      <c r="G6091" s="188" t="s">
        <v>976</v>
      </c>
      <c r="H6091" s="188"/>
      <c r="I6091" s="187" t="s">
        <v>974</v>
      </c>
      <c r="J6091" s="191"/>
      <c r="K6091" s="191"/>
      <c r="L6091" s="191"/>
      <c r="M6091" s="191"/>
    </row>
    <row r="6092" spans="1:13" s="190" customFormat="1" ht="76.5" x14ac:dyDescent="0.2">
      <c r="A6092" s="187" t="s">
        <v>981</v>
      </c>
      <c r="B6092" s="187" t="s">
        <v>979</v>
      </c>
      <c r="C6092" s="186" t="s">
        <v>212</v>
      </c>
      <c r="D6092" s="189">
        <v>180.3</v>
      </c>
      <c r="E6092" s="189"/>
      <c r="F6092" s="189">
        <v>180.3</v>
      </c>
      <c r="G6092" s="188" t="s">
        <v>980</v>
      </c>
      <c r="H6092" s="188"/>
      <c r="I6092" s="187" t="s">
        <v>978</v>
      </c>
      <c r="J6092" s="191"/>
      <c r="K6092" s="191"/>
      <c r="L6092" s="191"/>
      <c r="M6092" s="191"/>
    </row>
    <row r="6093" spans="1:13" s="190" customFormat="1" ht="63.75" x14ac:dyDescent="0.2">
      <c r="A6093" s="187" t="s">
        <v>985</v>
      </c>
      <c r="B6093" s="187" t="s">
        <v>983</v>
      </c>
      <c r="C6093" s="186" t="s">
        <v>212</v>
      </c>
      <c r="D6093" s="189">
        <v>180.3</v>
      </c>
      <c r="E6093" s="189"/>
      <c r="F6093" s="189">
        <v>180.3</v>
      </c>
      <c r="G6093" s="188" t="s">
        <v>984</v>
      </c>
      <c r="H6093" s="188"/>
      <c r="I6093" s="187" t="s">
        <v>982</v>
      </c>
      <c r="J6093" s="191"/>
      <c r="K6093" s="191"/>
      <c r="L6093" s="191"/>
      <c r="M6093" s="191"/>
    </row>
    <row r="6094" spans="1:13" s="190" customFormat="1" ht="76.5" x14ac:dyDescent="0.2">
      <c r="A6094" s="187" t="s">
        <v>989</v>
      </c>
      <c r="B6094" s="187" t="s">
        <v>987</v>
      </c>
      <c r="C6094" s="186" t="s">
        <v>276</v>
      </c>
      <c r="D6094" s="189">
        <v>29.75</v>
      </c>
      <c r="E6094" s="189"/>
      <c r="F6094" s="189">
        <v>29.75</v>
      </c>
      <c r="G6094" s="188" t="s">
        <v>988</v>
      </c>
      <c r="H6094" s="188"/>
      <c r="I6094" s="187" t="s">
        <v>986</v>
      </c>
      <c r="J6094" s="191"/>
      <c r="K6094" s="191"/>
      <c r="L6094" s="191"/>
      <c r="M6094" s="191"/>
    </row>
    <row r="6095" spans="1:13" s="190" customFormat="1" ht="76.5" x14ac:dyDescent="0.2">
      <c r="A6095" s="187" t="s">
        <v>993</v>
      </c>
      <c r="B6095" s="187" t="s">
        <v>991</v>
      </c>
      <c r="C6095" s="186" t="s">
        <v>641</v>
      </c>
      <c r="D6095" s="189">
        <v>58.64</v>
      </c>
      <c r="E6095" s="189"/>
      <c r="F6095" s="189">
        <v>58.64</v>
      </c>
      <c r="G6095" s="188" t="s">
        <v>992</v>
      </c>
      <c r="H6095" s="188"/>
      <c r="I6095" s="187" t="s">
        <v>990</v>
      </c>
      <c r="J6095" s="191"/>
      <c r="K6095" s="191"/>
      <c r="L6095" s="191"/>
      <c r="M6095" s="191"/>
    </row>
    <row r="6096" spans="1:13" s="190" customFormat="1" ht="127.5" x14ac:dyDescent="0.2">
      <c r="A6096" s="187" t="s">
        <v>997</v>
      </c>
      <c r="B6096" s="187" t="s">
        <v>995</v>
      </c>
      <c r="C6096" s="186" t="s">
        <v>276</v>
      </c>
      <c r="D6096" s="189">
        <v>14.7</v>
      </c>
      <c r="E6096" s="189"/>
      <c r="F6096" s="189">
        <v>14.7</v>
      </c>
      <c r="G6096" s="188" t="s">
        <v>996</v>
      </c>
      <c r="H6096" s="188"/>
      <c r="I6096" s="187" t="s">
        <v>994</v>
      </c>
      <c r="J6096" s="191"/>
      <c r="K6096" s="191"/>
      <c r="L6096" s="191"/>
      <c r="M6096" s="191"/>
    </row>
    <row r="6097" spans="1:13" s="190" customFormat="1" ht="25.5" x14ac:dyDescent="0.2">
      <c r="A6097" s="194" t="s">
        <v>1000</v>
      </c>
      <c r="B6097" s="194" t="s">
        <v>999</v>
      </c>
      <c r="C6097" s="194"/>
      <c r="D6097" s="189"/>
      <c r="E6097" s="193"/>
      <c r="F6097" s="189"/>
      <c r="G6097" s="192"/>
      <c r="H6097" s="192"/>
      <c r="I6097" s="194" t="s">
        <v>998</v>
      </c>
      <c r="J6097" s="191"/>
      <c r="K6097" s="191"/>
      <c r="L6097" s="191"/>
      <c r="M6097" s="191"/>
    </row>
    <row r="6098" spans="1:13" s="190" customFormat="1" ht="51" x14ac:dyDescent="0.2">
      <c r="A6098" s="187" t="s">
        <v>1004</v>
      </c>
      <c r="B6098" s="187" t="s">
        <v>1002</v>
      </c>
      <c r="C6098" s="186" t="s">
        <v>276</v>
      </c>
      <c r="D6098" s="189">
        <v>27.14</v>
      </c>
      <c r="E6098" s="189"/>
      <c r="F6098" s="189">
        <v>27.14</v>
      </c>
      <c r="G6098" s="188" t="s">
        <v>1003</v>
      </c>
      <c r="H6098" s="188"/>
      <c r="I6098" s="187" t="s">
        <v>1001</v>
      </c>
      <c r="J6098" s="191"/>
      <c r="K6098" s="191"/>
      <c r="L6098" s="191"/>
      <c r="M6098" s="191"/>
    </row>
    <row r="6099" spans="1:13" s="190" customFormat="1" ht="63.75" x14ac:dyDescent="0.2">
      <c r="A6099" s="187" t="s">
        <v>1008</v>
      </c>
      <c r="B6099" s="187" t="s">
        <v>1006</v>
      </c>
      <c r="C6099" s="186" t="s">
        <v>641</v>
      </c>
      <c r="D6099" s="189">
        <v>89.3</v>
      </c>
      <c r="E6099" s="189"/>
      <c r="F6099" s="189">
        <v>89.3</v>
      </c>
      <c r="G6099" s="188" t="s">
        <v>1007</v>
      </c>
      <c r="H6099" s="188"/>
      <c r="I6099" s="187" t="s">
        <v>1005</v>
      </c>
      <c r="J6099" s="191"/>
      <c r="K6099" s="191"/>
      <c r="L6099" s="191"/>
      <c r="M6099" s="191"/>
    </row>
    <row r="6100" spans="1:13" s="190" customFormat="1" ht="38.25" x14ac:dyDescent="0.2">
      <c r="A6100" s="187" t="s">
        <v>1012</v>
      </c>
      <c r="B6100" s="187" t="s">
        <v>1010</v>
      </c>
      <c r="C6100" s="186" t="s">
        <v>212</v>
      </c>
      <c r="D6100" s="355">
        <v>90</v>
      </c>
      <c r="E6100" s="355"/>
      <c r="F6100" s="355">
        <v>90</v>
      </c>
      <c r="G6100" s="188" t="s">
        <v>1011</v>
      </c>
      <c r="H6100" s="188"/>
      <c r="I6100" s="187" t="s">
        <v>1009</v>
      </c>
      <c r="J6100" s="191"/>
      <c r="K6100" s="191"/>
      <c r="L6100" s="191"/>
      <c r="M6100" s="191"/>
    </row>
    <row r="6101" spans="1:13" s="190" customFormat="1" ht="38.25" x14ac:dyDescent="0.2">
      <c r="A6101" s="187" t="s">
        <v>1016</v>
      </c>
      <c r="B6101" s="187" t="s">
        <v>1014</v>
      </c>
      <c r="C6101" s="186" t="s">
        <v>276</v>
      </c>
      <c r="D6101" s="189">
        <v>12.18</v>
      </c>
      <c r="E6101" s="189"/>
      <c r="F6101" s="189">
        <v>12.18</v>
      </c>
      <c r="G6101" s="188" t="s">
        <v>1015</v>
      </c>
      <c r="H6101" s="188"/>
      <c r="I6101" s="187" t="s">
        <v>1013</v>
      </c>
      <c r="J6101" s="191"/>
      <c r="K6101" s="191"/>
      <c r="L6101" s="191"/>
      <c r="M6101" s="191"/>
    </row>
    <row r="6102" spans="1:13" s="190" customFormat="1" ht="63.75" x14ac:dyDescent="0.2">
      <c r="A6102" s="187" t="s">
        <v>1020</v>
      </c>
      <c r="B6102" s="187" t="s">
        <v>1018</v>
      </c>
      <c r="C6102" s="186" t="s">
        <v>212</v>
      </c>
      <c r="D6102" s="189">
        <v>12504.14</v>
      </c>
      <c r="E6102" s="189"/>
      <c r="F6102" s="189">
        <v>12504.14</v>
      </c>
      <c r="G6102" s="188" t="s">
        <v>1019</v>
      </c>
      <c r="H6102" s="188"/>
      <c r="I6102" s="187" t="s">
        <v>1017</v>
      </c>
      <c r="J6102" s="191"/>
      <c r="K6102" s="191"/>
      <c r="L6102" s="191"/>
      <c r="M6102" s="191"/>
    </row>
    <row r="6103" spans="1:13" s="190" customFormat="1" ht="63.75" x14ac:dyDescent="0.2">
      <c r="A6103" s="187" t="s">
        <v>1024</v>
      </c>
      <c r="B6103" s="187" t="s">
        <v>1022</v>
      </c>
      <c r="C6103" s="186" t="s">
        <v>212</v>
      </c>
      <c r="D6103" s="189">
        <v>5846.38</v>
      </c>
      <c r="E6103" s="189"/>
      <c r="F6103" s="189">
        <v>5846.38</v>
      </c>
      <c r="G6103" s="188" t="s">
        <v>1023</v>
      </c>
      <c r="H6103" s="188"/>
      <c r="I6103" s="187" t="s">
        <v>1021</v>
      </c>
      <c r="J6103" s="191"/>
      <c r="K6103" s="191"/>
      <c r="L6103" s="191"/>
      <c r="M6103" s="191"/>
    </row>
    <row r="6104" spans="1:13" s="190" customFormat="1" ht="63.75" x14ac:dyDescent="0.2">
      <c r="A6104" s="187" t="s">
        <v>1028</v>
      </c>
      <c r="B6104" s="187" t="s">
        <v>1026</v>
      </c>
      <c r="C6104" s="186" t="s">
        <v>212</v>
      </c>
      <c r="D6104" s="189">
        <v>3804.03</v>
      </c>
      <c r="E6104" s="189"/>
      <c r="F6104" s="189">
        <v>3804.03</v>
      </c>
      <c r="G6104" s="188" t="s">
        <v>1027</v>
      </c>
      <c r="H6104" s="188"/>
      <c r="I6104" s="187" t="s">
        <v>1025</v>
      </c>
      <c r="J6104" s="191"/>
      <c r="K6104" s="191"/>
      <c r="L6104" s="191"/>
      <c r="M6104" s="191"/>
    </row>
    <row r="6105" spans="1:13" s="190" customFormat="1" ht="63.75" x14ac:dyDescent="0.2">
      <c r="A6105" s="187" t="s">
        <v>1032</v>
      </c>
      <c r="B6105" s="187" t="s">
        <v>1030</v>
      </c>
      <c r="C6105" s="186" t="s">
        <v>212</v>
      </c>
      <c r="D6105" s="189">
        <v>3098.55</v>
      </c>
      <c r="E6105" s="189"/>
      <c r="F6105" s="189">
        <v>3098.55</v>
      </c>
      <c r="G6105" s="188" t="s">
        <v>1031</v>
      </c>
      <c r="H6105" s="188"/>
      <c r="I6105" s="187" t="s">
        <v>1029</v>
      </c>
      <c r="J6105" s="191"/>
      <c r="K6105" s="191"/>
      <c r="L6105" s="191"/>
      <c r="M6105" s="191"/>
    </row>
    <row r="6106" spans="1:13" s="190" customFormat="1" ht="63.75" x14ac:dyDescent="0.2">
      <c r="A6106" s="187" t="s">
        <v>1036</v>
      </c>
      <c r="B6106" s="187" t="s">
        <v>1034</v>
      </c>
      <c r="C6106" s="186" t="s">
        <v>212</v>
      </c>
      <c r="D6106" s="189">
        <v>2243.7800000000002</v>
      </c>
      <c r="E6106" s="189"/>
      <c r="F6106" s="189">
        <v>2243.7800000000002</v>
      </c>
      <c r="G6106" s="188" t="s">
        <v>1035</v>
      </c>
      <c r="H6106" s="188"/>
      <c r="I6106" s="187" t="s">
        <v>1033</v>
      </c>
      <c r="J6106" s="191"/>
      <c r="K6106" s="191"/>
      <c r="L6106" s="191"/>
      <c r="M6106" s="191"/>
    </row>
    <row r="6107" spans="1:13" s="190" customFormat="1" ht="63.75" x14ac:dyDescent="0.2">
      <c r="A6107" s="187" t="s">
        <v>1040</v>
      </c>
      <c r="B6107" s="187" t="s">
        <v>1038</v>
      </c>
      <c r="C6107" s="186" t="s">
        <v>212</v>
      </c>
      <c r="D6107" s="189">
        <v>1602.7</v>
      </c>
      <c r="E6107" s="189"/>
      <c r="F6107" s="189">
        <v>1602.7</v>
      </c>
      <c r="G6107" s="188" t="s">
        <v>1039</v>
      </c>
      <c r="H6107" s="188"/>
      <c r="I6107" s="187" t="s">
        <v>1037</v>
      </c>
      <c r="J6107" s="191"/>
      <c r="K6107" s="191"/>
      <c r="L6107" s="191"/>
      <c r="M6107" s="191"/>
    </row>
    <row r="6108" spans="1:13" s="190" customFormat="1" ht="76.5" x14ac:dyDescent="0.2">
      <c r="A6108" s="186" t="s">
        <v>1044</v>
      </c>
      <c r="B6108" s="187" t="s">
        <v>1042</v>
      </c>
      <c r="C6108" s="186" t="s">
        <v>212</v>
      </c>
      <c r="D6108" s="356">
        <v>5529.54</v>
      </c>
      <c r="E6108" s="356"/>
      <c r="F6108" s="356">
        <v>5529.54</v>
      </c>
      <c r="G6108" s="188" t="s">
        <v>1043</v>
      </c>
      <c r="H6108" s="357"/>
      <c r="I6108" s="186" t="s">
        <v>1041</v>
      </c>
      <c r="J6108" s="191"/>
      <c r="K6108" s="191"/>
      <c r="L6108" s="191"/>
      <c r="M6108" s="191"/>
    </row>
    <row r="6109" spans="1:13" s="190" customFormat="1" ht="76.5" x14ac:dyDescent="0.2">
      <c r="A6109" s="186" t="s">
        <v>1048</v>
      </c>
      <c r="B6109" s="187" t="s">
        <v>1046</v>
      </c>
      <c r="C6109" s="186" t="s">
        <v>212</v>
      </c>
      <c r="D6109" s="356">
        <v>6431.9</v>
      </c>
      <c r="E6109" s="356"/>
      <c r="F6109" s="356">
        <v>6431.9</v>
      </c>
      <c r="G6109" s="188" t="s">
        <v>1047</v>
      </c>
      <c r="H6109" s="357"/>
      <c r="I6109" s="186" t="s">
        <v>1045</v>
      </c>
      <c r="J6109" s="191"/>
      <c r="K6109" s="191"/>
      <c r="L6109" s="191"/>
      <c r="M6109" s="191"/>
    </row>
    <row r="6110" spans="1:13" s="190" customFormat="1" ht="76.5" x14ac:dyDescent="0.2">
      <c r="A6110" s="186" t="s">
        <v>1052</v>
      </c>
      <c r="B6110" s="187" t="s">
        <v>1050</v>
      </c>
      <c r="C6110" s="186" t="s">
        <v>212</v>
      </c>
      <c r="D6110" s="356">
        <v>7690.14</v>
      </c>
      <c r="E6110" s="356"/>
      <c r="F6110" s="356">
        <v>7690.14</v>
      </c>
      <c r="G6110" s="188" t="s">
        <v>1051</v>
      </c>
      <c r="H6110" s="357"/>
      <c r="I6110" s="186" t="s">
        <v>1049</v>
      </c>
      <c r="J6110" s="191"/>
      <c r="K6110" s="191"/>
      <c r="L6110" s="191"/>
      <c r="M6110" s="191"/>
    </row>
    <row r="6111" spans="1:13" s="190" customFormat="1" ht="76.5" x14ac:dyDescent="0.2">
      <c r="A6111" s="186" t="s">
        <v>1056</v>
      </c>
      <c r="B6111" s="187" t="s">
        <v>1054</v>
      </c>
      <c r="C6111" s="186" t="s">
        <v>212</v>
      </c>
      <c r="D6111" s="356">
        <v>9005.16</v>
      </c>
      <c r="E6111" s="356"/>
      <c r="F6111" s="356">
        <v>9005.16</v>
      </c>
      <c r="G6111" s="188" t="s">
        <v>1055</v>
      </c>
      <c r="H6111" s="357"/>
      <c r="I6111" s="186" t="s">
        <v>1053</v>
      </c>
      <c r="J6111" s="191"/>
      <c r="K6111" s="191"/>
      <c r="L6111" s="191"/>
      <c r="M6111" s="191"/>
    </row>
    <row r="6112" spans="1:13" s="190" customFormat="1" ht="76.5" x14ac:dyDescent="0.2">
      <c r="A6112" s="186" t="s">
        <v>1060</v>
      </c>
      <c r="B6112" s="187" t="s">
        <v>1058</v>
      </c>
      <c r="C6112" s="186" t="s">
        <v>212</v>
      </c>
      <c r="D6112" s="356">
        <v>10543.71</v>
      </c>
      <c r="E6112" s="356"/>
      <c r="F6112" s="356">
        <v>10543.71</v>
      </c>
      <c r="G6112" s="188" t="s">
        <v>1059</v>
      </c>
      <c r="H6112" s="357"/>
      <c r="I6112" s="186" t="s">
        <v>1057</v>
      </c>
      <c r="J6112" s="191"/>
      <c r="K6112" s="191"/>
      <c r="L6112" s="191"/>
      <c r="M6112" s="191"/>
    </row>
    <row r="6113" spans="1:13" s="190" customFormat="1" ht="76.5" x14ac:dyDescent="0.2">
      <c r="A6113" s="186" t="s">
        <v>1064</v>
      </c>
      <c r="B6113" s="187" t="s">
        <v>1062</v>
      </c>
      <c r="C6113" s="186" t="s">
        <v>212</v>
      </c>
      <c r="D6113" s="356">
        <v>12383.61</v>
      </c>
      <c r="E6113" s="356"/>
      <c r="F6113" s="356">
        <v>12383.61</v>
      </c>
      <c r="G6113" s="188" t="s">
        <v>1063</v>
      </c>
      <c r="H6113" s="357"/>
      <c r="I6113" s="186" t="s">
        <v>1061</v>
      </c>
      <c r="J6113" s="191"/>
      <c r="K6113" s="191"/>
      <c r="L6113" s="191"/>
      <c r="M6113" s="191"/>
    </row>
    <row r="6114" spans="1:13" s="190" customFormat="1" ht="76.5" x14ac:dyDescent="0.2">
      <c r="A6114" s="187" t="s">
        <v>1068</v>
      </c>
      <c r="B6114" s="187" t="s">
        <v>1066</v>
      </c>
      <c r="C6114" s="186" t="s">
        <v>212</v>
      </c>
      <c r="D6114" s="189">
        <v>1789.68</v>
      </c>
      <c r="E6114" s="189"/>
      <c r="F6114" s="189">
        <v>1789.68</v>
      </c>
      <c r="G6114" s="188" t="s">
        <v>1067</v>
      </c>
      <c r="H6114" s="188"/>
      <c r="I6114" s="187" t="s">
        <v>1065</v>
      </c>
      <c r="J6114" s="191"/>
      <c r="K6114" s="191"/>
      <c r="L6114" s="191"/>
      <c r="M6114" s="191"/>
    </row>
    <row r="6115" spans="1:13" s="190" customFormat="1" ht="89.25" x14ac:dyDescent="0.2">
      <c r="A6115" s="187" t="s">
        <v>1072</v>
      </c>
      <c r="B6115" s="187" t="s">
        <v>1070</v>
      </c>
      <c r="C6115" s="186" t="s">
        <v>212</v>
      </c>
      <c r="D6115" s="189">
        <v>1202.02</v>
      </c>
      <c r="E6115" s="189"/>
      <c r="F6115" s="189">
        <v>1202.02</v>
      </c>
      <c r="G6115" s="188" t="s">
        <v>1071</v>
      </c>
      <c r="H6115" s="188"/>
      <c r="I6115" s="187" t="s">
        <v>1069</v>
      </c>
      <c r="J6115" s="191"/>
      <c r="K6115" s="191"/>
      <c r="L6115" s="191"/>
      <c r="M6115" s="191"/>
    </row>
    <row r="6116" spans="1:13" s="190" customFormat="1" ht="76.5" x14ac:dyDescent="0.2">
      <c r="A6116" s="187" t="s">
        <v>1076</v>
      </c>
      <c r="B6116" s="187" t="s">
        <v>1074</v>
      </c>
      <c r="C6116" s="186" t="s">
        <v>212</v>
      </c>
      <c r="D6116" s="189">
        <v>747.92</v>
      </c>
      <c r="E6116" s="189"/>
      <c r="F6116" s="189">
        <v>747.92</v>
      </c>
      <c r="G6116" s="188" t="s">
        <v>1075</v>
      </c>
      <c r="H6116" s="188"/>
      <c r="I6116" s="187" t="s">
        <v>1073</v>
      </c>
      <c r="J6116" s="191"/>
      <c r="K6116" s="191"/>
      <c r="L6116" s="191"/>
      <c r="M6116" s="191"/>
    </row>
    <row r="6117" spans="1:13" s="190" customFormat="1" ht="76.5" x14ac:dyDescent="0.2">
      <c r="A6117" s="186" t="s">
        <v>1080</v>
      </c>
      <c r="B6117" s="187" t="s">
        <v>1078</v>
      </c>
      <c r="C6117" s="186" t="s">
        <v>212</v>
      </c>
      <c r="D6117" s="356">
        <v>2192.37</v>
      </c>
      <c r="E6117" s="356"/>
      <c r="F6117" s="356">
        <v>2192.37</v>
      </c>
      <c r="G6117" s="188" t="s">
        <v>1079</v>
      </c>
      <c r="H6117" s="357"/>
      <c r="I6117" s="186" t="s">
        <v>1077</v>
      </c>
      <c r="J6117" s="191"/>
      <c r="K6117" s="191"/>
      <c r="L6117" s="191"/>
      <c r="M6117" s="191"/>
    </row>
    <row r="6118" spans="1:13" s="190" customFormat="1" ht="76.5" x14ac:dyDescent="0.2">
      <c r="A6118" s="186" t="s">
        <v>1084</v>
      </c>
      <c r="B6118" s="187" t="s">
        <v>1082</v>
      </c>
      <c r="C6118" s="186" t="s">
        <v>212</v>
      </c>
      <c r="D6118" s="356">
        <v>1990.81</v>
      </c>
      <c r="E6118" s="356"/>
      <c r="F6118" s="356">
        <v>1990.81</v>
      </c>
      <c r="G6118" s="188" t="s">
        <v>1083</v>
      </c>
      <c r="H6118" s="357"/>
      <c r="I6118" s="186" t="s">
        <v>1081</v>
      </c>
      <c r="J6118" s="191"/>
      <c r="K6118" s="191"/>
      <c r="L6118" s="191"/>
      <c r="M6118" s="191"/>
    </row>
    <row r="6119" spans="1:13" s="190" customFormat="1" ht="76.5" x14ac:dyDescent="0.2">
      <c r="A6119" s="186" t="s">
        <v>1088</v>
      </c>
      <c r="B6119" s="187" t="s">
        <v>1086</v>
      </c>
      <c r="C6119" s="186" t="s">
        <v>212</v>
      </c>
      <c r="D6119" s="356">
        <v>1483.26</v>
      </c>
      <c r="E6119" s="356"/>
      <c r="F6119" s="356">
        <v>1483.26</v>
      </c>
      <c r="G6119" s="188" t="s">
        <v>1087</v>
      </c>
      <c r="H6119" s="357"/>
      <c r="I6119" s="186" t="s">
        <v>1085</v>
      </c>
      <c r="J6119" s="191"/>
      <c r="K6119" s="191"/>
      <c r="L6119" s="191"/>
      <c r="M6119" s="191"/>
    </row>
    <row r="6120" spans="1:13" s="190" customFormat="1" ht="76.5" x14ac:dyDescent="0.2">
      <c r="A6120" s="186" t="s">
        <v>1092</v>
      </c>
      <c r="B6120" s="187" t="s">
        <v>1090</v>
      </c>
      <c r="C6120" s="186" t="s">
        <v>212</v>
      </c>
      <c r="D6120" s="356">
        <v>1255.1300000000001</v>
      </c>
      <c r="E6120" s="356"/>
      <c r="F6120" s="356">
        <v>1255.1300000000001</v>
      </c>
      <c r="G6120" s="188" t="s">
        <v>1091</v>
      </c>
      <c r="H6120" s="357"/>
      <c r="I6120" s="186" t="s">
        <v>1089</v>
      </c>
      <c r="J6120" s="191"/>
      <c r="K6120" s="191"/>
      <c r="L6120" s="191"/>
      <c r="M6120" s="191"/>
    </row>
    <row r="6121" spans="1:13" s="190" customFormat="1" ht="76.5" x14ac:dyDescent="0.2">
      <c r="A6121" s="186" t="s">
        <v>1096</v>
      </c>
      <c r="B6121" s="187" t="s">
        <v>1094</v>
      </c>
      <c r="C6121" s="186" t="s">
        <v>212</v>
      </c>
      <c r="D6121" s="356">
        <v>1064.43</v>
      </c>
      <c r="E6121" s="356"/>
      <c r="F6121" s="356">
        <v>1064.43</v>
      </c>
      <c r="G6121" s="188" t="s">
        <v>1095</v>
      </c>
      <c r="H6121" s="357"/>
      <c r="I6121" s="186" t="s">
        <v>1093</v>
      </c>
      <c r="J6121" s="191"/>
      <c r="K6121" s="191"/>
      <c r="L6121" s="191"/>
      <c r="M6121" s="191"/>
    </row>
    <row r="6122" spans="1:13" s="190" customFormat="1" ht="102" x14ac:dyDescent="0.2">
      <c r="A6122" s="186" t="s">
        <v>1100</v>
      </c>
      <c r="B6122" s="187" t="s">
        <v>1098</v>
      </c>
      <c r="C6122" s="186" t="s">
        <v>212</v>
      </c>
      <c r="D6122" s="356">
        <v>2753.07</v>
      </c>
      <c r="E6122" s="356"/>
      <c r="F6122" s="356">
        <v>2753.07</v>
      </c>
      <c r="G6122" s="358" t="s">
        <v>1099</v>
      </c>
      <c r="H6122" s="357"/>
      <c r="I6122" s="186" t="s">
        <v>1097</v>
      </c>
      <c r="J6122" s="191"/>
      <c r="K6122" s="191"/>
      <c r="L6122" s="191"/>
      <c r="M6122" s="191"/>
    </row>
    <row r="6123" spans="1:13" s="190" customFormat="1" ht="102" x14ac:dyDescent="0.2">
      <c r="A6123" s="186" t="s">
        <v>1104</v>
      </c>
      <c r="B6123" s="187" t="s">
        <v>1102</v>
      </c>
      <c r="C6123" s="186" t="s">
        <v>212</v>
      </c>
      <c r="D6123" s="356">
        <v>2018.79</v>
      </c>
      <c r="E6123" s="356"/>
      <c r="F6123" s="356">
        <v>2018.79</v>
      </c>
      <c r="G6123" s="358" t="s">
        <v>1103</v>
      </c>
      <c r="H6123" s="357"/>
      <c r="I6123" s="186" t="s">
        <v>1101</v>
      </c>
      <c r="J6123" s="191"/>
      <c r="K6123" s="191"/>
      <c r="L6123" s="191"/>
      <c r="M6123" s="191"/>
    </row>
    <row r="6124" spans="1:13" s="190" customFormat="1" ht="102" x14ac:dyDescent="0.2">
      <c r="A6124" s="186" t="s">
        <v>1108</v>
      </c>
      <c r="B6124" s="187" t="s">
        <v>1106</v>
      </c>
      <c r="C6124" s="186" t="s">
        <v>212</v>
      </c>
      <c r="D6124" s="356">
        <v>2478.25</v>
      </c>
      <c r="E6124" s="356"/>
      <c r="F6124" s="356">
        <v>2478.25</v>
      </c>
      <c r="G6124" s="358" t="s">
        <v>1107</v>
      </c>
      <c r="H6124" s="357"/>
      <c r="I6124" s="186" t="s">
        <v>1105</v>
      </c>
      <c r="J6124" s="191"/>
      <c r="K6124" s="191"/>
      <c r="L6124" s="191"/>
      <c r="M6124" s="191"/>
    </row>
    <row r="6125" spans="1:13" s="190" customFormat="1" ht="89.25" x14ac:dyDescent="0.2">
      <c r="A6125" s="186" t="s">
        <v>1112</v>
      </c>
      <c r="B6125" s="187" t="s">
        <v>1110</v>
      </c>
      <c r="C6125" s="186" t="s">
        <v>212</v>
      </c>
      <c r="D6125" s="356">
        <v>1918.54</v>
      </c>
      <c r="E6125" s="356"/>
      <c r="F6125" s="356">
        <v>1918.54</v>
      </c>
      <c r="G6125" s="358" t="s">
        <v>1111</v>
      </c>
      <c r="H6125" s="357"/>
      <c r="I6125" s="186" t="s">
        <v>1109</v>
      </c>
      <c r="J6125" s="191"/>
      <c r="K6125" s="191"/>
      <c r="L6125" s="191"/>
      <c r="M6125" s="191"/>
    </row>
    <row r="6126" spans="1:13" s="190" customFormat="1" x14ac:dyDescent="0.2">
      <c r="A6126" s="194" t="s">
        <v>1115</v>
      </c>
      <c r="B6126" s="194" t="s">
        <v>1114</v>
      </c>
      <c r="C6126" s="194"/>
      <c r="D6126" s="189"/>
      <c r="E6126" s="193"/>
      <c r="F6126" s="189"/>
      <c r="G6126" s="192"/>
      <c r="H6126" s="192"/>
      <c r="I6126" s="194" t="s">
        <v>1113</v>
      </c>
      <c r="J6126" s="191"/>
      <c r="K6126" s="191"/>
      <c r="L6126" s="191"/>
      <c r="M6126" s="191"/>
    </row>
    <row r="6127" spans="1:13" s="190" customFormat="1" x14ac:dyDescent="0.2">
      <c r="A6127" s="194" t="s">
        <v>1118</v>
      </c>
      <c r="B6127" s="194" t="s">
        <v>1117</v>
      </c>
      <c r="C6127" s="194"/>
      <c r="D6127" s="189"/>
      <c r="E6127" s="193"/>
      <c r="F6127" s="189"/>
      <c r="G6127" s="192"/>
      <c r="H6127" s="192"/>
      <c r="I6127" s="194" t="s">
        <v>1116</v>
      </c>
      <c r="J6127" s="191"/>
      <c r="K6127" s="191"/>
      <c r="L6127" s="191"/>
      <c r="M6127" s="191"/>
    </row>
    <row r="6128" spans="1:13" s="190" customFormat="1" ht="38.25" x14ac:dyDescent="0.2">
      <c r="A6128" s="187" t="s">
        <v>1122</v>
      </c>
      <c r="B6128" s="187" t="s">
        <v>1120</v>
      </c>
      <c r="C6128" s="186" t="s">
        <v>276</v>
      </c>
      <c r="D6128" s="189">
        <v>9.08</v>
      </c>
      <c r="E6128" s="189"/>
      <c r="F6128" s="189">
        <v>9.08</v>
      </c>
      <c r="G6128" s="188" t="s">
        <v>1121</v>
      </c>
      <c r="H6128" s="188"/>
      <c r="I6128" s="187" t="s">
        <v>1119</v>
      </c>
      <c r="J6128" s="191"/>
      <c r="K6128" s="191"/>
      <c r="L6128" s="191"/>
      <c r="M6128" s="191"/>
    </row>
    <row r="6129" spans="1:13" s="190" customFormat="1" ht="51" x14ac:dyDescent="0.2">
      <c r="A6129" s="187" t="s">
        <v>1126</v>
      </c>
      <c r="B6129" s="187" t="s">
        <v>1124</v>
      </c>
      <c r="C6129" s="186" t="s">
        <v>276</v>
      </c>
      <c r="D6129" s="189">
        <v>8.65</v>
      </c>
      <c r="E6129" s="189"/>
      <c r="F6129" s="189">
        <v>8.65</v>
      </c>
      <c r="G6129" s="188" t="s">
        <v>1125</v>
      </c>
      <c r="H6129" s="188"/>
      <c r="I6129" s="187" t="s">
        <v>1123</v>
      </c>
      <c r="J6129" s="191"/>
      <c r="K6129" s="191"/>
      <c r="L6129" s="191"/>
      <c r="M6129" s="191"/>
    </row>
    <row r="6130" spans="1:13" s="190" customFormat="1" ht="51" x14ac:dyDescent="0.2">
      <c r="A6130" s="187" t="s">
        <v>1130</v>
      </c>
      <c r="B6130" s="187" t="s">
        <v>1128</v>
      </c>
      <c r="C6130" s="186" t="s">
        <v>276</v>
      </c>
      <c r="D6130" s="189">
        <v>8.01</v>
      </c>
      <c r="E6130" s="189"/>
      <c r="F6130" s="189">
        <v>8.01</v>
      </c>
      <c r="G6130" s="188" t="s">
        <v>1129</v>
      </c>
      <c r="H6130" s="188"/>
      <c r="I6130" s="187" t="s">
        <v>1127</v>
      </c>
      <c r="J6130" s="191"/>
      <c r="K6130" s="191"/>
      <c r="L6130" s="191"/>
      <c r="M6130" s="191"/>
    </row>
    <row r="6131" spans="1:13" s="190" customFormat="1" ht="51" x14ac:dyDescent="0.2">
      <c r="A6131" s="187" t="s">
        <v>1134</v>
      </c>
      <c r="B6131" s="187" t="s">
        <v>1132</v>
      </c>
      <c r="C6131" s="186" t="s">
        <v>276</v>
      </c>
      <c r="D6131" s="189">
        <v>12.77</v>
      </c>
      <c r="E6131" s="189"/>
      <c r="F6131" s="189">
        <v>12.77</v>
      </c>
      <c r="G6131" s="188" t="s">
        <v>1133</v>
      </c>
      <c r="H6131" s="188"/>
      <c r="I6131" s="187" t="s">
        <v>1131</v>
      </c>
      <c r="J6131" s="191"/>
      <c r="K6131" s="191"/>
      <c r="L6131" s="191"/>
      <c r="M6131" s="191"/>
    </row>
    <row r="6132" spans="1:13" s="190" customFormat="1" ht="63.75" x14ac:dyDescent="0.2">
      <c r="A6132" s="187" t="s">
        <v>1138</v>
      </c>
      <c r="B6132" s="187" t="s">
        <v>1136</v>
      </c>
      <c r="C6132" s="186" t="s">
        <v>276</v>
      </c>
      <c r="D6132" s="189">
        <v>6.95</v>
      </c>
      <c r="E6132" s="189"/>
      <c r="F6132" s="189">
        <v>6.95</v>
      </c>
      <c r="G6132" s="188" t="s">
        <v>1137</v>
      </c>
      <c r="H6132" s="188"/>
      <c r="I6132" s="187" t="s">
        <v>1135</v>
      </c>
      <c r="J6132" s="191"/>
      <c r="K6132" s="191"/>
      <c r="L6132" s="191"/>
      <c r="M6132" s="191"/>
    </row>
    <row r="6133" spans="1:13" s="190" customFormat="1" ht="63.75" x14ac:dyDescent="0.2">
      <c r="A6133" s="187" t="s">
        <v>1142</v>
      </c>
      <c r="B6133" s="187" t="s">
        <v>1140</v>
      </c>
      <c r="C6133" s="186" t="s">
        <v>276</v>
      </c>
      <c r="D6133" s="189">
        <v>3.95</v>
      </c>
      <c r="E6133" s="189"/>
      <c r="F6133" s="189">
        <v>3.95</v>
      </c>
      <c r="G6133" s="188" t="s">
        <v>1141</v>
      </c>
      <c r="H6133" s="188"/>
      <c r="I6133" s="187" t="s">
        <v>1139</v>
      </c>
      <c r="J6133" s="191"/>
      <c r="K6133" s="191"/>
      <c r="L6133" s="191"/>
      <c r="M6133" s="191"/>
    </row>
    <row r="6134" spans="1:13" s="190" customFormat="1" ht="114.75" x14ac:dyDescent="0.2">
      <c r="A6134" s="187" t="s">
        <v>1146</v>
      </c>
      <c r="B6134" s="187" t="s">
        <v>1144</v>
      </c>
      <c r="C6134" s="186" t="s">
        <v>276</v>
      </c>
      <c r="D6134" s="189">
        <v>3.81</v>
      </c>
      <c r="E6134" s="189"/>
      <c r="F6134" s="189">
        <v>3.81</v>
      </c>
      <c r="G6134" s="188" t="s">
        <v>1145</v>
      </c>
      <c r="H6134" s="188"/>
      <c r="I6134" s="187" t="s">
        <v>1143</v>
      </c>
      <c r="J6134" s="191"/>
      <c r="K6134" s="191"/>
      <c r="L6134" s="191"/>
      <c r="M6134" s="191"/>
    </row>
    <row r="6135" spans="1:13" s="190" customFormat="1" ht="89.25" x14ac:dyDescent="0.2">
      <c r="A6135" s="187" t="s">
        <v>1150</v>
      </c>
      <c r="B6135" s="187" t="s">
        <v>1148</v>
      </c>
      <c r="C6135" s="186" t="s">
        <v>276</v>
      </c>
      <c r="D6135" s="189">
        <v>19.05</v>
      </c>
      <c r="E6135" s="189"/>
      <c r="F6135" s="189">
        <v>19.05</v>
      </c>
      <c r="G6135" s="188" t="s">
        <v>1149</v>
      </c>
      <c r="H6135" s="188"/>
      <c r="I6135" s="187" t="s">
        <v>1147</v>
      </c>
      <c r="J6135" s="191"/>
      <c r="K6135" s="191"/>
      <c r="L6135" s="191"/>
      <c r="M6135" s="191"/>
    </row>
    <row r="6136" spans="1:13" s="190" customFormat="1" ht="63.75" x14ac:dyDescent="0.2">
      <c r="A6136" s="187" t="s">
        <v>1154</v>
      </c>
      <c r="B6136" s="187" t="s">
        <v>1152</v>
      </c>
      <c r="C6136" s="186" t="s">
        <v>276</v>
      </c>
      <c r="D6136" s="189">
        <v>20.84</v>
      </c>
      <c r="E6136" s="189"/>
      <c r="F6136" s="189">
        <v>20.84</v>
      </c>
      <c r="G6136" s="188" t="s">
        <v>1153</v>
      </c>
      <c r="H6136" s="188"/>
      <c r="I6136" s="187" t="s">
        <v>1151</v>
      </c>
      <c r="J6136" s="191"/>
      <c r="K6136" s="191"/>
      <c r="L6136" s="191"/>
      <c r="M6136" s="191"/>
    </row>
    <row r="6137" spans="1:13" s="190" customFormat="1" ht="38.25" x14ac:dyDescent="0.2">
      <c r="A6137" s="187" t="s">
        <v>1158</v>
      </c>
      <c r="B6137" s="187" t="s">
        <v>1156</v>
      </c>
      <c r="C6137" s="186" t="s">
        <v>276</v>
      </c>
      <c r="D6137" s="189">
        <v>9.1</v>
      </c>
      <c r="E6137" s="189"/>
      <c r="F6137" s="189">
        <v>9.1</v>
      </c>
      <c r="G6137" s="188" t="s">
        <v>1157</v>
      </c>
      <c r="H6137" s="188"/>
      <c r="I6137" s="187" t="s">
        <v>1155</v>
      </c>
      <c r="J6137" s="191"/>
      <c r="K6137" s="191"/>
      <c r="L6137" s="191"/>
      <c r="M6137" s="191"/>
    </row>
    <row r="6138" spans="1:13" s="190" customFormat="1" ht="51" x14ac:dyDescent="0.2">
      <c r="A6138" s="187" t="s">
        <v>1162</v>
      </c>
      <c r="B6138" s="187" t="s">
        <v>1160</v>
      </c>
      <c r="C6138" s="186" t="s">
        <v>276</v>
      </c>
      <c r="D6138" s="189">
        <v>4.54</v>
      </c>
      <c r="E6138" s="189"/>
      <c r="F6138" s="189">
        <v>4.54</v>
      </c>
      <c r="G6138" s="188" t="s">
        <v>1161</v>
      </c>
      <c r="H6138" s="188"/>
      <c r="I6138" s="187" t="s">
        <v>1159</v>
      </c>
      <c r="J6138" s="191"/>
      <c r="K6138" s="191"/>
      <c r="L6138" s="191"/>
      <c r="M6138" s="191"/>
    </row>
    <row r="6139" spans="1:13" s="190" customFormat="1" ht="38.25" x14ac:dyDescent="0.2">
      <c r="A6139" s="187" t="s">
        <v>1166</v>
      </c>
      <c r="B6139" s="187" t="s">
        <v>1164</v>
      </c>
      <c r="C6139" s="186" t="s">
        <v>641</v>
      </c>
      <c r="D6139" s="189">
        <v>14.74</v>
      </c>
      <c r="E6139" s="189"/>
      <c r="F6139" s="189">
        <v>14.74</v>
      </c>
      <c r="G6139" s="188" t="s">
        <v>1165</v>
      </c>
      <c r="H6139" s="188"/>
      <c r="I6139" s="187" t="s">
        <v>1163</v>
      </c>
      <c r="J6139" s="191"/>
      <c r="K6139" s="191"/>
      <c r="L6139" s="191"/>
      <c r="M6139" s="191"/>
    </row>
    <row r="6140" spans="1:13" s="190" customFormat="1" ht="63.75" x14ac:dyDescent="0.2">
      <c r="A6140" s="187" t="s">
        <v>1170</v>
      </c>
      <c r="B6140" s="187" t="s">
        <v>1168</v>
      </c>
      <c r="C6140" s="186" t="s">
        <v>641</v>
      </c>
      <c r="D6140" s="189">
        <v>19.23</v>
      </c>
      <c r="E6140" s="189"/>
      <c r="F6140" s="189">
        <v>19.23</v>
      </c>
      <c r="G6140" s="188" t="s">
        <v>1169</v>
      </c>
      <c r="H6140" s="188"/>
      <c r="I6140" s="187" t="s">
        <v>1167</v>
      </c>
      <c r="J6140" s="191"/>
      <c r="K6140" s="191"/>
      <c r="L6140" s="191"/>
      <c r="M6140" s="191"/>
    </row>
    <row r="6141" spans="1:13" s="190" customFormat="1" ht="38.25" x14ac:dyDescent="0.2">
      <c r="A6141" s="187" t="s">
        <v>1174</v>
      </c>
      <c r="B6141" s="187" t="s">
        <v>1172</v>
      </c>
      <c r="C6141" s="186" t="s">
        <v>641</v>
      </c>
      <c r="D6141" s="189">
        <v>120.36</v>
      </c>
      <c r="E6141" s="189"/>
      <c r="F6141" s="189">
        <v>120.36</v>
      </c>
      <c r="G6141" s="188" t="s">
        <v>1173</v>
      </c>
      <c r="H6141" s="188"/>
      <c r="I6141" s="187" t="s">
        <v>1171</v>
      </c>
      <c r="J6141" s="191"/>
      <c r="K6141" s="191"/>
      <c r="L6141" s="191"/>
      <c r="M6141" s="191"/>
    </row>
    <row r="6142" spans="1:13" s="190" customFormat="1" x14ac:dyDescent="0.2">
      <c r="A6142" s="194" t="s">
        <v>1177</v>
      </c>
      <c r="B6142" s="194" t="s">
        <v>1176</v>
      </c>
      <c r="C6142" s="194"/>
      <c r="D6142" s="189"/>
      <c r="E6142" s="193"/>
      <c r="F6142" s="189"/>
      <c r="G6142" s="192"/>
      <c r="H6142" s="192"/>
      <c r="I6142" s="194" t="s">
        <v>1175</v>
      </c>
      <c r="J6142" s="191"/>
      <c r="K6142" s="191"/>
      <c r="L6142" s="191"/>
      <c r="M6142" s="191"/>
    </row>
    <row r="6143" spans="1:13" s="190" customFormat="1" ht="38.25" x14ac:dyDescent="0.2">
      <c r="A6143" s="187" t="s">
        <v>1181</v>
      </c>
      <c r="B6143" s="187" t="s">
        <v>1179</v>
      </c>
      <c r="C6143" s="186" t="s">
        <v>276</v>
      </c>
      <c r="D6143" s="189">
        <v>14.42</v>
      </c>
      <c r="E6143" s="189"/>
      <c r="F6143" s="189">
        <v>14.42</v>
      </c>
      <c r="G6143" s="188" t="s">
        <v>1180</v>
      </c>
      <c r="H6143" s="188"/>
      <c r="I6143" s="187" t="s">
        <v>1178</v>
      </c>
      <c r="J6143" s="191"/>
      <c r="K6143" s="191"/>
      <c r="L6143" s="191"/>
      <c r="M6143" s="191"/>
    </row>
    <row r="6144" spans="1:13" s="190" customFormat="1" ht="38.25" x14ac:dyDescent="0.2">
      <c r="A6144" s="187" t="s">
        <v>1185</v>
      </c>
      <c r="B6144" s="187" t="s">
        <v>1183</v>
      </c>
      <c r="C6144" s="186" t="s">
        <v>276</v>
      </c>
      <c r="D6144" s="189">
        <v>10.87</v>
      </c>
      <c r="E6144" s="189"/>
      <c r="F6144" s="189">
        <v>10.87</v>
      </c>
      <c r="G6144" s="188" t="s">
        <v>1184</v>
      </c>
      <c r="H6144" s="188"/>
      <c r="I6144" s="187" t="s">
        <v>1182</v>
      </c>
      <c r="J6144" s="191"/>
      <c r="K6144" s="191"/>
      <c r="L6144" s="191"/>
      <c r="M6144" s="191"/>
    </row>
    <row r="6145" spans="1:13" s="190" customFormat="1" ht="63.75" x14ac:dyDescent="0.2">
      <c r="A6145" s="187" t="s">
        <v>1189</v>
      </c>
      <c r="B6145" s="187" t="s">
        <v>1187</v>
      </c>
      <c r="C6145" s="186" t="s">
        <v>276</v>
      </c>
      <c r="D6145" s="189">
        <v>8.9700000000000006</v>
      </c>
      <c r="E6145" s="189"/>
      <c r="F6145" s="189">
        <v>8.9700000000000006</v>
      </c>
      <c r="G6145" s="188" t="s">
        <v>1188</v>
      </c>
      <c r="H6145" s="188"/>
      <c r="I6145" s="187" t="s">
        <v>1186</v>
      </c>
      <c r="J6145" s="191"/>
      <c r="K6145" s="191"/>
      <c r="L6145" s="191"/>
      <c r="M6145" s="191"/>
    </row>
    <row r="6146" spans="1:13" s="190" customFormat="1" ht="38.25" x14ac:dyDescent="0.2">
      <c r="A6146" s="187" t="s">
        <v>1193</v>
      </c>
      <c r="B6146" s="187" t="s">
        <v>1191</v>
      </c>
      <c r="C6146" s="186" t="s">
        <v>276</v>
      </c>
      <c r="D6146" s="189">
        <v>5.42</v>
      </c>
      <c r="E6146" s="189"/>
      <c r="F6146" s="189">
        <v>5.42</v>
      </c>
      <c r="G6146" s="188" t="s">
        <v>1192</v>
      </c>
      <c r="H6146" s="188"/>
      <c r="I6146" s="187" t="s">
        <v>1190</v>
      </c>
      <c r="J6146" s="191"/>
      <c r="K6146" s="191"/>
      <c r="L6146" s="191"/>
      <c r="M6146" s="191"/>
    </row>
    <row r="6147" spans="1:13" s="190" customFormat="1" ht="51" x14ac:dyDescent="0.2">
      <c r="A6147" s="187" t="s">
        <v>1197</v>
      </c>
      <c r="B6147" s="187" t="s">
        <v>1195</v>
      </c>
      <c r="C6147" s="186" t="s">
        <v>276</v>
      </c>
      <c r="D6147" s="189">
        <v>7.4</v>
      </c>
      <c r="E6147" s="189"/>
      <c r="F6147" s="189">
        <v>7.4</v>
      </c>
      <c r="G6147" s="188" t="s">
        <v>1196</v>
      </c>
      <c r="H6147" s="188"/>
      <c r="I6147" s="187" t="s">
        <v>1194</v>
      </c>
      <c r="J6147" s="191"/>
      <c r="K6147" s="191"/>
      <c r="L6147" s="191"/>
      <c r="M6147" s="191"/>
    </row>
    <row r="6148" spans="1:13" s="190" customFormat="1" ht="114.75" x14ac:dyDescent="0.2">
      <c r="A6148" s="187" t="s">
        <v>1201</v>
      </c>
      <c r="B6148" s="187" t="s">
        <v>1199</v>
      </c>
      <c r="C6148" s="186" t="s">
        <v>276</v>
      </c>
      <c r="D6148" s="189">
        <v>16.03</v>
      </c>
      <c r="E6148" s="189"/>
      <c r="F6148" s="189">
        <v>16.03</v>
      </c>
      <c r="G6148" s="188" t="s">
        <v>1200</v>
      </c>
      <c r="H6148" s="188"/>
      <c r="I6148" s="187" t="s">
        <v>1198</v>
      </c>
      <c r="J6148" s="191"/>
      <c r="K6148" s="191"/>
      <c r="L6148" s="191"/>
      <c r="M6148" s="191"/>
    </row>
    <row r="6149" spans="1:13" s="190" customFormat="1" ht="76.5" x14ac:dyDescent="0.2">
      <c r="A6149" s="187" t="s">
        <v>1205</v>
      </c>
      <c r="B6149" s="187" t="s">
        <v>1203</v>
      </c>
      <c r="C6149" s="186" t="s">
        <v>276</v>
      </c>
      <c r="D6149" s="189">
        <v>48.75</v>
      </c>
      <c r="E6149" s="189"/>
      <c r="F6149" s="189">
        <v>48.75</v>
      </c>
      <c r="G6149" s="188" t="s">
        <v>1204</v>
      </c>
      <c r="H6149" s="188"/>
      <c r="I6149" s="187" t="s">
        <v>1202</v>
      </c>
      <c r="J6149" s="191"/>
      <c r="K6149" s="191"/>
      <c r="L6149" s="191"/>
      <c r="M6149" s="191"/>
    </row>
    <row r="6150" spans="1:13" s="190" customFormat="1" ht="25.5" x14ac:dyDescent="0.2">
      <c r="A6150" s="187" t="s">
        <v>1209</v>
      </c>
      <c r="B6150" s="187" t="s">
        <v>1207</v>
      </c>
      <c r="C6150" s="186" t="s">
        <v>276</v>
      </c>
      <c r="D6150" s="189">
        <v>29.38</v>
      </c>
      <c r="E6150" s="189"/>
      <c r="F6150" s="189">
        <v>29.38</v>
      </c>
      <c r="G6150" s="188" t="s">
        <v>1208</v>
      </c>
      <c r="H6150" s="188"/>
      <c r="I6150" s="187" t="s">
        <v>1206</v>
      </c>
      <c r="J6150" s="191"/>
      <c r="K6150" s="191"/>
      <c r="L6150" s="191"/>
      <c r="M6150" s="191"/>
    </row>
    <row r="6151" spans="1:13" s="190" customFormat="1" ht="102" x14ac:dyDescent="0.2">
      <c r="A6151" s="187" t="s">
        <v>1213</v>
      </c>
      <c r="B6151" s="187" t="s">
        <v>1211</v>
      </c>
      <c r="C6151" s="186" t="s">
        <v>276</v>
      </c>
      <c r="D6151" s="189">
        <v>8.9700000000000006</v>
      </c>
      <c r="E6151" s="189"/>
      <c r="F6151" s="189">
        <v>8.9700000000000006</v>
      </c>
      <c r="G6151" s="188" t="s">
        <v>1212</v>
      </c>
      <c r="H6151" s="188"/>
      <c r="I6151" s="187" t="s">
        <v>1210</v>
      </c>
      <c r="J6151" s="191"/>
      <c r="K6151" s="191"/>
      <c r="L6151" s="191"/>
      <c r="M6151" s="191"/>
    </row>
    <row r="6152" spans="1:13" s="190" customFormat="1" ht="114.75" x14ac:dyDescent="0.2">
      <c r="A6152" s="187" t="s">
        <v>1217</v>
      </c>
      <c r="B6152" s="187" t="s">
        <v>1215</v>
      </c>
      <c r="C6152" s="186" t="s">
        <v>641</v>
      </c>
      <c r="D6152" s="189">
        <v>6.41</v>
      </c>
      <c r="E6152" s="189"/>
      <c r="F6152" s="189">
        <v>6.41</v>
      </c>
      <c r="G6152" s="188" t="s">
        <v>1216</v>
      </c>
      <c r="H6152" s="188"/>
      <c r="I6152" s="187" t="s">
        <v>1214</v>
      </c>
      <c r="J6152" s="191"/>
      <c r="K6152" s="191"/>
      <c r="L6152" s="191"/>
      <c r="M6152" s="191"/>
    </row>
    <row r="6153" spans="1:13" s="190" customFormat="1" ht="63.75" x14ac:dyDescent="0.2">
      <c r="A6153" s="187" t="s">
        <v>1221</v>
      </c>
      <c r="B6153" s="187" t="s">
        <v>1219</v>
      </c>
      <c r="C6153" s="186" t="s">
        <v>641</v>
      </c>
      <c r="D6153" s="189">
        <v>12.39</v>
      </c>
      <c r="E6153" s="189"/>
      <c r="F6153" s="189">
        <v>12.39</v>
      </c>
      <c r="G6153" s="188" t="s">
        <v>1220</v>
      </c>
      <c r="H6153" s="188"/>
      <c r="I6153" s="187" t="s">
        <v>1218</v>
      </c>
      <c r="J6153" s="191"/>
      <c r="K6153" s="191"/>
      <c r="L6153" s="191"/>
      <c r="M6153" s="191"/>
    </row>
    <row r="6154" spans="1:13" s="190" customFormat="1" x14ac:dyDescent="0.2">
      <c r="A6154" s="194" t="s">
        <v>1224</v>
      </c>
      <c r="B6154" s="194" t="s">
        <v>1223</v>
      </c>
      <c r="C6154" s="194"/>
      <c r="D6154" s="189"/>
      <c r="E6154" s="193"/>
      <c r="F6154" s="189"/>
      <c r="G6154" s="192"/>
      <c r="H6154" s="192"/>
      <c r="I6154" s="194" t="s">
        <v>1222</v>
      </c>
      <c r="J6154" s="191"/>
      <c r="K6154" s="191"/>
      <c r="L6154" s="191"/>
      <c r="M6154" s="191"/>
    </row>
    <row r="6155" spans="1:13" s="190" customFormat="1" ht="38.25" x14ac:dyDescent="0.2">
      <c r="A6155" s="187" t="s">
        <v>1228</v>
      </c>
      <c r="B6155" s="187" t="s">
        <v>1226</v>
      </c>
      <c r="C6155" s="186" t="s">
        <v>276</v>
      </c>
      <c r="D6155" s="189">
        <v>30.45</v>
      </c>
      <c r="E6155" s="189"/>
      <c r="F6155" s="189">
        <v>30.45</v>
      </c>
      <c r="G6155" s="188" t="s">
        <v>1227</v>
      </c>
      <c r="H6155" s="188"/>
      <c r="I6155" s="187" t="s">
        <v>1225</v>
      </c>
      <c r="J6155" s="191"/>
      <c r="K6155" s="191"/>
      <c r="L6155" s="191"/>
      <c r="M6155" s="191"/>
    </row>
    <row r="6156" spans="1:13" s="190" customFormat="1" ht="38.25" x14ac:dyDescent="0.2">
      <c r="A6156" s="187" t="s">
        <v>1232</v>
      </c>
      <c r="B6156" s="187" t="s">
        <v>1230</v>
      </c>
      <c r="C6156" s="186" t="s">
        <v>276</v>
      </c>
      <c r="D6156" s="189">
        <v>31.79</v>
      </c>
      <c r="E6156" s="189"/>
      <c r="F6156" s="189">
        <v>31.79</v>
      </c>
      <c r="G6156" s="188" t="s">
        <v>1231</v>
      </c>
      <c r="H6156" s="188"/>
      <c r="I6156" s="187" t="s">
        <v>1229</v>
      </c>
      <c r="J6156" s="191"/>
      <c r="K6156" s="191"/>
      <c r="L6156" s="191"/>
      <c r="M6156" s="191"/>
    </row>
    <row r="6157" spans="1:13" s="190" customFormat="1" ht="51" x14ac:dyDescent="0.2">
      <c r="A6157" s="187" t="s">
        <v>1236</v>
      </c>
      <c r="B6157" s="187" t="s">
        <v>1234</v>
      </c>
      <c r="C6157" s="186" t="s">
        <v>276</v>
      </c>
      <c r="D6157" s="189">
        <v>19.23</v>
      </c>
      <c r="E6157" s="189"/>
      <c r="F6157" s="189">
        <v>19.23</v>
      </c>
      <c r="G6157" s="188" t="s">
        <v>1235</v>
      </c>
      <c r="H6157" s="188"/>
      <c r="I6157" s="187" t="s">
        <v>1233</v>
      </c>
      <c r="J6157" s="191"/>
      <c r="K6157" s="191"/>
      <c r="L6157" s="191"/>
      <c r="M6157" s="191"/>
    </row>
    <row r="6158" spans="1:13" s="190" customFormat="1" ht="89.25" x14ac:dyDescent="0.2">
      <c r="A6158" s="187" t="s">
        <v>1240</v>
      </c>
      <c r="B6158" s="187" t="s">
        <v>1238</v>
      </c>
      <c r="C6158" s="186" t="s">
        <v>276</v>
      </c>
      <c r="D6158" s="189">
        <v>28.85</v>
      </c>
      <c r="E6158" s="189"/>
      <c r="F6158" s="189">
        <v>28.85</v>
      </c>
      <c r="G6158" s="188" t="s">
        <v>1239</v>
      </c>
      <c r="H6158" s="188"/>
      <c r="I6158" s="187" t="s">
        <v>1237</v>
      </c>
      <c r="J6158" s="191"/>
      <c r="K6158" s="191"/>
      <c r="L6158" s="191"/>
      <c r="M6158" s="191"/>
    </row>
    <row r="6159" spans="1:13" s="190" customFormat="1" ht="153" x14ac:dyDescent="0.2">
      <c r="A6159" s="187" t="s">
        <v>1244</v>
      </c>
      <c r="B6159" s="187" t="s">
        <v>1242</v>
      </c>
      <c r="C6159" s="186" t="s">
        <v>276</v>
      </c>
      <c r="D6159" s="189">
        <v>24.58</v>
      </c>
      <c r="E6159" s="189"/>
      <c r="F6159" s="189">
        <v>24.58</v>
      </c>
      <c r="G6159" s="188" t="s">
        <v>1243</v>
      </c>
      <c r="H6159" s="188"/>
      <c r="I6159" s="187" t="s">
        <v>1241</v>
      </c>
      <c r="J6159" s="191"/>
      <c r="K6159" s="191"/>
      <c r="L6159" s="191"/>
      <c r="M6159" s="191"/>
    </row>
    <row r="6160" spans="1:13" s="190" customFormat="1" ht="38.25" x14ac:dyDescent="0.2">
      <c r="A6160" s="187" t="s">
        <v>1248</v>
      </c>
      <c r="B6160" s="187" t="s">
        <v>1246</v>
      </c>
      <c r="C6160" s="186" t="s">
        <v>276</v>
      </c>
      <c r="D6160" s="189">
        <v>8.0299999999999994</v>
      </c>
      <c r="E6160" s="189"/>
      <c r="F6160" s="189">
        <v>8.0299999999999994</v>
      </c>
      <c r="G6160" s="188" t="s">
        <v>1247</v>
      </c>
      <c r="H6160" s="188"/>
      <c r="I6160" s="187" t="s">
        <v>1245</v>
      </c>
      <c r="J6160" s="191"/>
      <c r="K6160" s="191"/>
      <c r="L6160" s="191"/>
      <c r="M6160" s="191"/>
    </row>
    <row r="6161" spans="1:13" s="190" customFormat="1" ht="51" x14ac:dyDescent="0.2">
      <c r="A6161" s="187" t="s">
        <v>1252</v>
      </c>
      <c r="B6161" s="187" t="s">
        <v>1250</v>
      </c>
      <c r="C6161" s="186" t="s">
        <v>276</v>
      </c>
      <c r="D6161" s="189">
        <v>33</v>
      </c>
      <c r="E6161" s="189"/>
      <c r="F6161" s="189">
        <v>33</v>
      </c>
      <c r="G6161" s="188" t="s">
        <v>1251</v>
      </c>
      <c r="H6161" s="188"/>
      <c r="I6161" s="187" t="s">
        <v>1249</v>
      </c>
      <c r="J6161" s="191"/>
      <c r="K6161" s="191"/>
      <c r="L6161" s="191"/>
      <c r="M6161" s="191"/>
    </row>
    <row r="6162" spans="1:13" s="190" customFormat="1" x14ac:dyDescent="0.2">
      <c r="A6162" s="194" t="s">
        <v>1255</v>
      </c>
      <c r="B6162" s="194" t="s">
        <v>1254</v>
      </c>
      <c r="C6162" s="194"/>
      <c r="D6162" s="189"/>
      <c r="E6162" s="193"/>
      <c r="F6162" s="189"/>
      <c r="G6162" s="192"/>
      <c r="H6162" s="192"/>
      <c r="I6162" s="194" t="s">
        <v>1253</v>
      </c>
      <c r="J6162" s="191"/>
      <c r="K6162" s="191"/>
      <c r="L6162" s="191"/>
      <c r="M6162" s="191"/>
    </row>
    <row r="6163" spans="1:13" s="190" customFormat="1" ht="51" x14ac:dyDescent="0.2">
      <c r="A6163" s="187" t="s">
        <v>1259</v>
      </c>
      <c r="B6163" s="187" t="s">
        <v>1257</v>
      </c>
      <c r="C6163" s="186" t="s">
        <v>276</v>
      </c>
      <c r="D6163" s="189">
        <v>44.88</v>
      </c>
      <c r="E6163" s="189"/>
      <c r="F6163" s="189">
        <v>44.88</v>
      </c>
      <c r="G6163" s="188" t="s">
        <v>1258</v>
      </c>
      <c r="H6163" s="188"/>
      <c r="I6163" s="187" t="s">
        <v>1256</v>
      </c>
      <c r="J6163" s="191"/>
      <c r="K6163" s="191"/>
      <c r="L6163" s="191"/>
      <c r="M6163" s="191"/>
    </row>
    <row r="6164" spans="1:13" s="190" customFormat="1" ht="51" x14ac:dyDescent="0.2">
      <c r="A6164" s="187" t="s">
        <v>1263</v>
      </c>
      <c r="B6164" s="187" t="s">
        <v>1261</v>
      </c>
      <c r="C6164" s="186" t="s">
        <v>276</v>
      </c>
      <c r="D6164" s="189">
        <v>16.03</v>
      </c>
      <c r="E6164" s="189"/>
      <c r="F6164" s="189">
        <v>16.03</v>
      </c>
      <c r="G6164" s="188" t="s">
        <v>1262</v>
      </c>
      <c r="H6164" s="188"/>
      <c r="I6164" s="187" t="s">
        <v>1260</v>
      </c>
      <c r="J6164" s="191"/>
      <c r="K6164" s="191"/>
      <c r="L6164" s="191"/>
      <c r="M6164" s="191"/>
    </row>
    <row r="6165" spans="1:13" s="190" customFormat="1" ht="63.75" x14ac:dyDescent="0.2">
      <c r="A6165" s="187" t="s">
        <v>1267</v>
      </c>
      <c r="B6165" s="187" t="s">
        <v>1265</v>
      </c>
      <c r="C6165" s="186" t="s">
        <v>276</v>
      </c>
      <c r="D6165" s="189">
        <v>12.5</v>
      </c>
      <c r="E6165" s="189"/>
      <c r="F6165" s="189">
        <v>12.5</v>
      </c>
      <c r="G6165" s="188" t="s">
        <v>1266</v>
      </c>
      <c r="H6165" s="188"/>
      <c r="I6165" s="187" t="s">
        <v>1264</v>
      </c>
      <c r="J6165" s="191"/>
      <c r="K6165" s="191"/>
      <c r="L6165" s="191"/>
      <c r="M6165" s="191"/>
    </row>
    <row r="6166" spans="1:13" s="190" customFormat="1" ht="76.5" x14ac:dyDescent="0.2">
      <c r="A6166" s="187" t="s">
        <v>1271</v>
      </c>
      <c r="B6166" s="187" t="s">
        <v>1269</v>
      </c>
      <c r="C6166" s="186" t="s">
        <v>276</v>
      </c>
      <c r="D6166" s="189">
        <v>9.08</v>
      </c>
      <c r="E6166" s="189"/>
      <c r="F6166" s="189">
        <v>9.08</v>
      </c>
      <c r="G6166" s="188" t="s">
        <v>1270</v>
      </c>
      <c r="H6166" s="188"/>
      <c r="I6166" s="187" t="s">
        <v>1268</v>
      </c>
      <c r="J6166" s="191"/>
      <c r="K6166" s="191"/>
      <c r="L6166" s="191"/>
      <c r="M6166" s="191"/>
    </row>
    <row r="6167" spans="1:13" s="190" customFormat="1" ht="76.5" x14ac:dyDescent="0.2">
      <c r="A6167" s="187" t="s">
        <v>1275</v>
      </c>
      <c r="B6167" s="187" t="s">
        <v>1273</v>
      </c>
      <c r="C6167" s="186" t="s">
        <v>276</v>
      </c>
      <c r="D6167" s="189">
        <v>6.41</v>
      </c>
      <c r="E6167" s="189"/>
      <c r="F6167" s="189">
        <v>6.41</v>
      </c>
      <c r="G6167" s="188" t="s">
        <v>1274</v>
      </c>
      <c r="H6167" s="188"/>
      <c r="I6167" s="187" t="s">
        <v>1272</v>
      </c>
      <c r="J6167" s="191"/>
      <c r="K6167" s="191"/>
      <c r="L6167" s="191"/>
      <c r="M6167" s="191"/>
    </row>
    <row r="6168" spans="1:13" s="190" customFormat="1" ht="89.25" x14ac:dyDescent="0.2">
      <c r="A6168" s="187" t="s">
        <v>1279</v>
      </c>
      <c r="B6168" s="187" t="s">
        <v>1277</v>
      </c>
      <c r="C6168" s="186" t="s">
        <v>276</v>
      </c>
      <c r="D6168" s="189">
        <v>24.04</v>
      </c>
      <c r="E6168" s="189"/>
      <c r="F6168" s="189">
        <v>24.04</v>
      </c>
      <c r="G6168" s="188" t="s">
        <v>1278</v>
      </c>
      <c r="H6168" s="188"/>
      <c r="I6168" s="187" t="s">
        <v>1276</v>
      </c>
      <c r="J6168" s="191"/>
      <c r="K6168" s="191"/>
      <c r="L6168" s="191"/>
      <c r="M6168" s="191"/>
    </row>
    <row r="6169" spans="1:13" s="190" customFormat="1" ht="63.75" x14ac:dyDescent="0.2">
      <c r="A6169" s="187" t="s">
        <v>1283</v>
      </c>
      <c r="B6169" s="187" t="s">
        <v>1281</v>
      </c>
      <c r="C6169" s="186" t="s">
        <v>276</v>
      </c>
      <c r="D6169" s="189">
        <v>5.77</v>
      </c>
      <c r="E6169" s="189"/>
      <c r="F6169" s="189">
        <v>5.77</v>
      </c>
      <c r="G6169" s="188" t="s">
        <v>1282</v>
      </c>
      <c r="H6169" s="188"/>
      <c r="I6169" s="187" t="s">
        <v>1280</v>
      </c>
      <c r="J6169" s="191"/>
      <c r="K6169" s="191"/>
      <c r="L6169" s="191"/>
      <c r="M6169" s="191"/>
    </row>
    <row r="6170" spans="1:13" s="190" customFormat="1" ht="76.5" x14ac:dyDescent="0.2">
      <c r="A6170" s="187" t="s">
        <v>1287</v>
      </c>
      <c r="B6170" s="187" t="s">
        <v>1285</v>
      </c>
      <c r="C6170" s="186" t="s">
        <v>276</v>
      </c>
      <c r="D6170" s="189">
        <v>13.46</v>
      </c>
      <c r="E6170" s="189"/>
      <c r="F6170" s="189">
        <v>13.46</v>
      </c>
      <c r="G6170" s="188" t="s">
        <v>1286</v>
      </c>
      <c r="H6170" s="188"/>
      <c r="I6170" s="187" t="s">
        <v>1284</v>
      </c>
      <c r="J6170" s="191"/>
      <c r="K6170" s="191"/>
      <c r="L6170" s="191"/>
      <c r="M6170" s="191"/>
    </row>
    <row r="6171" spans="1:13" s="190" customFormat="1" ht="25.5" x14ac:dyDescent="0.2">
      <c r="A6171" s="187" t="s">
        <v>1291</v>
      </c>
      <c r="B6171" s="187" t="s">
        <v>1289</v>
      </c>
      <c r="C6171" s="186" t="s">
        <v>276</v>
      </c>
      <c r="D6171" s="189">
        <v>5.13</v>
      </c>
      <c r="E6171" s="189"/>
      <c r="F6171" s="189">
        <v>5.13</v>
      </c>
      <c r="G6171" s="188" t="s">
        <v>1290</v>
      </c>
      <c r="H6171" s="188"/>
      <c r="I6171" s="187" t="s">
        <v>1288</v>
      </c>
      <c r="J6171" s="191"/>
      <c r="K6171" s="191"/>
      <c r="L6171" s="191"/>
      <c r="M6171" s="191"/>
    </row>
    <row r="6172" spans="1:13" s="190" customFormat="1" ht="25.5" x14ac:dyDescent="0.2">
      <c r="A6172" s="194" t="s">
        <v>1294</v>
      </c>
      <c r="B6172" s="194" t="s">
        <v>1293</v>
      </c>
      <c r="C6172" s="194"/>
      <c r="D6172" s="189"/>
      <c r="E6172" s="193"/>
      <c r="F6172" s="189"/>
      <c r="G6172" s="192"/>
      <c r="H6172" s="192"/>
      <c r="I6172" s="194" t="s">
        <v>1292</v>
      </c>
      <c r="J6172" s="191"/>
      <c r="K6172" s="191"/>
      <c r="L6172" s="191"/>
      <c r="M6172" s="191"/>
    </row>
    <row r="6173" spans="1:13" s="190" customFormat="1" ht="51" x14ac:dyDescent="0.2">
      <c r="A6173" s="187" t="s">
        <v>1298</v>
      </c>
      <c r="B6173" s="187" t="s">
        <v>1296</v>
      </c>
      <c r="C6173" s="186" t="s">
        <v>276</v>
      </c>
      <c r="D6173" s="189">
        <v>5.29</v>
      </c>
      <c r="E6173" s="189"/>
      <c r="F6173" s="189">
        <v>5.29</v>
      </c>
      <c r="G6173" s="188" t="s">
        <v>1297</v>
      </c>
      <c r="H6173" s="188"/>
      <c r="I6173" s="187" t="s">
        <v>1295</v>
      </c>
      <c r="J6173" s="191"/>
      <c r="K6173" s="191"/>
      <c r="L6173" s="191"/>
      <c r="M6173" s="191"/>
    </row>
    <row r="6174" spans="1:13" s="190" customFormat="1" ht="51" x14ac:dyDescent="0.2">
      <c r="A6174" s="187" t="s">
        <v>1302</v>
      </c>
      <c r="B6174" s="187" t="s">
        <v>1300</v>
      </c>
      <c r="C6174" s="186" t="s">
        <v>276</v>
      </c>
      <c r="D6174" s="189">
        <v>1.44</v>
      </c>
      <c r="E6174" s="189"/>
      <c r="F6174" s="189">
        <v>1.44</v>
      </c>
      <c r="G6174" s="188" t="s">
        <v>1301</v>
      </c>
      <c r="H6174" s="188"/>
      <c r="I6174" s="187" t="s">
        <v>1299</v>
      </c>
      <c r="J6174" s="191"/>
      <c r="K6174" s="191"/>
      <c r="L6174" s="191"/>
      <c r="M6174" s="191"/>
    </row>
    <row r="6175" spans="1:13" s="190" customFormat="1" ht="25.5" x14ac:dyDescent="0.2">
      <c r="A6175" s="187" t="s">
        <v>1306</v>
      </c>
      <c r="B6175" s="187" t="s">
        <v>1304</v>
      </c>
      <c r="C6175" s="186" t="s">
        <v>276</v>
      </c>
      <c r="D6175" s="189">
        <v>2.15</v>
      </c>
      <c r="E6175" s="189"/>
      <c r="F6175" s="189">
        <v>2.15</v>
      </c>
      <c r="G6175" s="188" t="s">
        <v>1305</v>
      </c>
      <c r="H6175" s="188"/>
      <c r="I6175" s="187" t="s">
        <v>1303</v>
      </c>
      <c r="J6175" s="191"/>
      <c r="K6175" s="191"/>
      <c r="L6175" s="191"/>
      <c r="M6175" s="191"/>
    </row>
    <row r="6176" spans="1:13" s="190" customFormat="1" ht="25.5" x14ac:dyDescent="0.2">
      <c r="A6176" s="187" t="s">
        <v>1310</v>
      </c>
      <c r="B6176" s="187" t="s">
        <v>1308</v>
      </c>
      <c r="C6176" s="186" t="s">
        <v>276</v>
      </c>
      <c r="D6176" s="189">
        <v>7.13</v>
      </c>
      <c r="E6176" s="189"/>
      <c r="F6176" s="189">
        <v>7.13</v>
      </c>
      <c r="G6176" s="188" t="s">
        <v>1309</v>
      </c>
      <c r="H6176" s="188"/>
      <c r="I6176" s="187" t="s">
        <v>1307</v>
      </c>
      <c r="J6176" s="191"/>
      <c r="K6176" s="191"/>
      <c r="L6176" s="191"/>
      <c r="M6176" s="191"/>
    </row>
    <row r="6177" spans="1:13" s="190" customFormat="1" ht="25.5" x14ac:dyDescent="0.2">
      <c r="A6177" s="194" t="s">
        <v>1313</v>
      </c>
      <c r="B6177" s="194" t="s">
        <v>1312</v>
      </c>
      <c r="C6177" s="194"/>
      <c r="D6177" s="189"/>
      <c r="E6177" s="193"/>
      <c r="F6177" s="189"/>
      <c r="G6177" s="192"/>
      <c r="H6177" s="192"/>
      <c r="I6177" s="194" t="s">
        <v>1311</v>
      </c>
      <c r="J6177" s="191"/>
      <c r="K6177" s="191"/>
      <c r="L6177" s="191"/>
      <c r="M6177" s="191"/>
    </row>
    <row r="6178" spans="1:13" s="190" customFormat="1" ht="76.5" x14ac:dyDescent="0.2">
      <c r="A6178" s="187" t="s">
        <v>1317</v>
      </c>
      <c r="B6178" s="187" t="s">
        <v>1315</v>
      </c>
      <c r="C6178" s="186" t="s">
        <v>212</v>
      </c>
      <c r="D6178" s="189">
        <v>731.9</v>
      </c>
      <c r="E6178" s="189"/>
      <c r="F6178" s="189">
        <v>731.9</v>
      </c>
      <c r="G6178" s="188" t="s">
        <v>1316</v>
      </c>
      <c r="H6178" s="188"/>
      <c r="I6178" s="187" t="s">
        <v>1314</v>
      </c>
      <c r="J6178" s="191"/>
      <c r="K6178" s="191"/>
      <c r="L6178" s="191"/>
      <c r="M6178" s="191"/>
    </row>
    <row r="6179" spans="1:13" s="190" customFormat="1" ht="76.5" x14ac:dyDescent="0.2">
      <c r="A6179" s="187" t="s">
        <v>1321</v>
      </c>
      <c r="B6179" s="187" t="s">
        <v>1319</v>
      </c>
      <c r="C6179" s="186" t="s">
        <v>212</v>
      </c>
      <c r="D6179" s="189">
        <v>267.11</v>
      </c>
      <c r="E6179" s="189"/>
      <c r="F6179" s="189">
        <v>267.11</v>
      </c>
      <c r="G6179" s="188" t="s">
        <v>1320</v>
      </c>
      <c r="H6179" s="188"/>
      <c r="I6179" s="187" t="s">
        <v>1318</v>
      </c>
      <c r="J6179" s="191"/>
      <c r="K6179" s="191"/>
      <c r="L6179" s="191"/>
      <c r="M6179" s="191"/>
    </row>
    <row r="6180" spans="1:13" s="190" customFormat="1" ht="76.5" x14ac:dyDescent="0.2">
      <c r="A6180" s="187" t="s">
        <v>1325</v>
      </c>
      <c r="B6180" s="187" t="s">
        <v>1323</v>
      </c>
      <c r="C6180" s="186" t="s">
        <v>641</v>
      </c>
      <c r="D6180" s="189">
        <v>9.6199999999999992</v>
      </c>
      <c r="E6180" s="189"/>
      <c r="F6180" s="189">
        <v>9.6199999999999992</v>
      </c>
      <c r="G6180" s="188" t="s">
        <v>1324</v>
      </c>
      <c r="H6180" s="188"/>
      <c r="I6180" s="187" t="s">
        <v>1322</v>
      </c>
      <c r="J6180" s="191"/>
      <c r="K6180" s="191"/>
      <c r="L6180" s="191"/>
      <c r="M6180" s="191"/>
    </row>
    <row r="6181" spans="1:13" s="190" customFormat="1" ht="140.25" x14ac:dyDescent="0.2">
      <c r="A6181" s="187" t="s">
        <v>1329</v>
      </c>
      <c r="B6181" s="187" t="s">
        <v>1327</v>
      </c>
      <c r="C6181" s="186" t="s">
        <v>212</v>
      </c>
      <c r="D6181" s="189">
        <v>166.14</v>
      </c>
      <c r="E6181" s="189"/>
      <c r="F6181" s="189">
        <v>166.14</v>
      </c>
      <c r="G6181" s="188" t="s">
        <v>1328</v>
      </c>
      <c r="H6181" s="188"/>
      <c r="I6181" s="187" t="s">
        <v>1326</v>
      </c>
      <c r="J6181" s="191"/>
      <c r="K6181" s="191"/>
      <c r="L6181" s="191"/>
      <c r="M6181" s="191"/>
    </row>
    <row r="6182" spans="1:13" s="190" customFormat="1" ht="89.25" x14ac:dyDescent="0.2">
      <c r="A6182" s="187" t="s">
        <v>1333</v>
      </c>
      <c r="B6182" s="187" t="s">
        <v>1331</v>
      </c>
      <c r="C6182" s="186" t="s">
        <v>212</v>
      </c>
      <c r="D6182" s="189">
        <v>26.71</v>
      </c>
      <c r="E6182" s="189"/>
      <c r="F6182" s="189">
        <v>26.71</v>
      </c>
      <c r="G6182" s="188" t="s">
        <v>1332</v>
      </c>
      <c r="H6182" s="188"/>
      <c r="I6182" s="187" t="s">
        <v>1330</v>
      </c>
      <c r="J6182" s="191"/>
      <c r="K6182" s="191"/>
      <c r="L6182" s="191"/>
      <c r="M6182" s="191"/>
    </row>
    <row r="6183" spans="1:13" s="190" customFormat="1" ht="63.75" x14ac:dyDescent="0.2">
      <c r="A6183" s="187" t="s">
        <v>1337</v>
      </c>
      <c r="B6183" s="187" t="s">
        <v>1335</v>
      </c>
      <c r="C6183" s="186" t="s">
        <v>212</v>
      </c>
      <c r="D6183" s="189">
        <v>26.71</v>
      </c>
      <c r="E6183" s="189"/>
      <c r="F6183" s="189">
        <v>26.71</v>
      </c>
      <c r="G6183" s="188" t="s">
        <v>1336</v>
      </c>
      <c r="H6183" s="188"/>
      <c r="I6183" s="187" t="s">
        <v>1334</v>
      </c>
      <c r="J6183" s="191"/>
      <c r="K6183" s="191"/>
      <c r="L6183" s="191"/>
      <c r="M6183" s="191"/>
    </row>
    <row r="6184" spans="1:13" s="190" customFormat="1" ht="63.75" x14ac:dyDescent="0.2">
      <c r="A6184" s="187" t="s">
        <v>1341</v>
      </c>
      <c r="B6184" s="187" t="s">
        <v>1339</v>
      </c>
      <c r="C6184" s="186" t="s">
        <v>212</v>
      </c>
      <c r="D6184" s="189">
        <v>26.71</v>
      </c>
      <c r="E6184" s="189"/>
      <c r="F6184" s="189">
        <v>26.71</v>
      </c>
      <c r="G6184" s="188" t="s">
        <v>1340</v>
      </c>
      <c r="H6184" s="188"/>
      <c r="I6184" s="187" t="s">
        <v>1338</v>
      </c>
      <c r="J6184" s="191"/>
      <c r="K6184" s="191"/>
      <c r="L6184" s="191"/>
      <c r="M6184" s="191"/>
    </row>
    <row r="6185" spans="1:13" s="190" customFormat="1" ht="76.5" x14ac:dyDescent="0.2">
      <c r="A6185" s="187" t="s">
        <v>1345</v>
      </c>
      <c r="B6185" s="187" t="s">
        <v>1343</v>
      </c>
      <c r="C6185" s="186" t="s">
        <v>212</v>
      </c>
      <c r="D6185" s="189">
        <v>10.69</v>
      </c>
      <c r="E6185" s="189"/>
      <c r="F6185" s="189">
        <v>10.69</v>
      </c>
      <c r="G6185" s="188" t="s">
        <v>1344</v>
      </c>
      <c r="H6185" s="188"/>
      <c r="I6185" s="187" t="s">
        <v>1342</v>
      </c>
      <c r="J6185" s="191"/>
      <c r="K6185" s="191"/>
      <c r="L6185" s="191"/>
      <c r="M6185" s="191"/>
    </row>
    <row r="6186" spans="1:13" s="190" customFormat="1" ht="51" x14ac:dyDescent="0.2">
      <c r="A6186" s="187" t="s">
        <v>1349</v>
      </c>
      <c r="B6186" s="187" t="s">
        <v>1347</v>
      </c>
      <c r="C6186" s="186" t="s">
        <v>212</v>
      </c>
      <c r="D6186" s="189">
        <v>24.04</v>
      </c>
      <c r="E6186" s="189"/>
      <c r="F6186" s="189">
        <v>24.04</v>
      </c>
      <c r="G6186" s="188" t="s">
        <v>1348</v>
      </c>
      <c r="H6186" s="188"/>
      <c r="I6186" s="187" t="s">
        <v>1346</v>
      </c>
      <c r="J6186" s="191"/>
      <c r="K6186" s="191"/>
      <c r="L6186" s="191"/>
      <c r="M6186" s="191"/>
    </row>
    <row r="6187" spans="1:13" s="190" customFormat="1" ht="38.25" x14ac:dyDescent="0.2">
      <c r="A6187" s="187" t="s">
        <v>1353</v>
      </c>
      <c r="B6187" s="187" t="s">
        <v>1351</v>
      </c>
      <c r="C6187" s="186" t="s">
        <v>212</v>
      </c>
      <c r="D6187" s="189">
        <v>74.790000000000006</v>
      </c>
      <c r="E6187" s="189"/>
      <c r="F6187" s="189">
        <v>74.790000000000006</v>
      </c>
      <c r="G6187" s="188" t="s">
        <v>1352</v>
      </c>
      <c r="H6187" s="188"/>
      <c r="I6187" s="187" t="s">
        <v>1350</v>
      </c>
      <c r="J6187" s="191"/>
      <c r="K6187" s="191"/>
      <c r="L6187" s="191"/>
      <c r="M6187" s="191"/>
    </row>
    <row r="6188" spans="1:13" s="190" customFormat="1" ht="38.25" x14ac:dyDescent="0.2">
      <c r="A6188" s="187" t="s">
        <v>1357</v>
      </c>
      <c r="B6188" s="187" t="s">
        <v>1355</v>
      </c>
      <c r="C6188" s="186" t="s">
        <v>212</v>
      </c>
      <c r="D6188" s="189">
        <v>106.85</v>
      </c>
      <c r="E6188" s="189"/>
      <c r="F6188" s="189">
        <v>106.85</v>
      </c>
      <c r="G6188" s="188" t="s">
        <v>1356</v>
      </c>
      <c r="H6188" s="188"/>
      <c r="I6188" s="187" t="s">
        <v>1354</v>
      </c>
      <c r="J6188" s="191"/>
      <c r="K6188" s="191"/>
      <c r="L6188" s="191"/>
      <c r="M6188" s="191"/>
    </row>
    <row r="6189" spans="1:13" s="190" customFormat="1" ht="25.5" x14ac:dyDescent="0.2">
      <c r="A6189" s="187" t="s">
        <v>1361</v>
      </c>
      <c r="B6189" s="187" t="s">
        <v>1359</v>
      </c>
      <c r="C6189" s="186" t="s">
        <v>212</v>
      </c>
      <c r="D6189" s="189">
        <v>106.85</v>
      </c>
      <c r="E6189" s="189"/>
      <c r="F6189" s="189">
        <v>106.85</v>
      </c>
      <c r="G6189" s="188" t="s">
        <v>1360</v>
      </c>
      <c r="H6189" s="188"/>
      <c r="I6189" s="187" t="s">
        <v>1358</v>
      </c>
      <c r="J6189" s="191"/>
      <c r="K6189" s="191"/>
      <c r="L6189" s="191"/>
      <c r="M6189" s="191"/>
    </row>
    <row r="6190" spans="1:13" s="190" customFormat="1" ht="165.75" x14ac:dyDescent="0.2">
      <c r="A6190" s="187" t="s">
        <v>1365</v>
      </c>
      <c r="B6190" s="187" t="s">
        <v>1363</v>
      </c>
      <c r="C6190" s="186" t="s">
        <v>212</v>
      </c>
      <c r="D6190" s="359">
        <v>1661.59</v>
      </c>
      <c r="E6190" s="359"/>
      <c r="F6190" s="359">
        <v>1661.59</v>
      </c>
      <c r="G6190" s="188" t="s">
        <v>1364</v>
      </c>
      <c r="H6190" s="188"/>
      <c r="I6190" s="187" t="s">
        <v>1362</v>
      </c>
      <c r="J6190" s="191"/>
      <c r="K6190" s="191"/>
      <c r="L6190" s="191"/>
      <c r="M6190" s="191"/>
    </row>
    <row r="6191" spans="1:13" s="190" customFormat="1" ht="204" x14ac:dyDescent="0.2">
      <c r="A6191" s="187" t="s">
        <v>1369</v>
      </c>
      <c r="B6191" s="187" t="s">
        <v>1367</v>
      </c>
      <c r="C6191" s="186" t="s">
        <v>212</v>
      </c>
      <c r="D6191" s="189">
        <v>1302.19</v>
      </c>
      <c r="E6191" s="189"/>
      <c r="F6191" s="189">
        <v>1302.19</v>
      </c>
      <c r="G6191" s="188" t="s">
        <v>1368</v>
      </c>
      <c r="H6191" s="188"/>
      <c r="I6191" s="187" t="s">
        <v>1366</v>
      </c>
      <c r="J6191" s="191"/>
      <c r="K6191" s="191"/>
      <c r="L6191" s="191"/>
      <c r="M6191" s="191"/>
    </row>
    <row r="6192" spans="1:13" s="190" customFormat="1" ht="76.5" x14ac:dyDescent="0.2">
      <c r="A6192" s="187" t="s">
        <v>1373</v>
      </c>
      <c r="B6192" s="187" t="s">
        <v>1371</v>
      </c>
      <c r="C6192" s="186" t="s">
        <v>641</v>
      </c>
      <c r="D6192" s="189">
        <v>10.62</v>
      </c>
      <c r="E6192" s="189"/>
      <c r="F6192" s="189">
        <v>10.62</v>
      </c>
      <c r="G6192" s="188" t="s">
        <v>1372</v>
      </c>
      <c r="H6192" s="188"/>
      <c r="I6192" s="187" t="s">
        <v>1370</v>
      </c>
      <c r="J6192" s="191"/>
      <c r="K6192" s="191"/>
      <c r="L6192" s="191"/>
      <c r="M6192" s="191"/>
    </row>
    <row r="6193" spans="1:13" s="190" customFormat="1" ht="25.5" x14ac:dyDescent="0.2">
      <c r="A6193" s="194" t="s">
        <v>1376</v>
      </c>
      <c r="B6193" s="194" t="s">
        <v>1375</v>
      </c>
      <c r="C6193" s="194"/>
      <c r="D6193" s="189"/>
      <c r="E6193" s="193"/>
      <c r="F6193" s="189"/>
      <c r="G6193" s="192"/>
      <c r="H6193" s="192"/>
      <c r="I6193" s="194" t="s">
        <v>1374</v>
      </c>
      <c r="J6193" s="191"/>
      <c r="K6193" s="191"/>
      <c r="L6193" s="191"/>
      <c r="M6193" s="191"/>
    </row>
    <row r="6194" spans="1:13" s="190" customFormat="1" ht="38.25" x14ac:dyDescent="0.2">
      <c r="A6194" s="187" t="s">
        <v>1380</v>
      </c>
      <c r="B6194" s="187" t="s">
        <v>1378</v>
      </c>
      <c r="C6194" s="186" t="s">
        <v>212</v>
      </c>
      <c r="D6194" s="189">
        <v>21.37</v>
      </c>
      <c r="E6194" s="189"/>
      <c r="F6194" s="189">
        <v>21.37</v>
      </c>
      <c r="G6194" s="188" t="s">
        <v>1379</v>
      </c>
      <c r="H6194" s="188"/>
      <c r="I6194" s="187" t="s">
        <v>1377</v>
      </c>
      <c r="J6194" s="191"/>
      <c r="K6194" s="191"/>
      <c r="L6194" s="191"/>
      <c r="M6194" s="191"/>
    </row>
    <row r="6195" spans="1:13" s="190" customFormat="1" ht="76.5" x14ac:dyDescent="0.2">
      <c r="A6195" s="187" t="s">
        <v>1384</v>
      </c>
      <c r="B6195" s="187" t="s">
        <v>1382</v>
      </c>
      <c r="C6195" s="186" t="s">
        <v>641</v>
      </c>
      <c r="D6195" s="189">
        <v>37.39</v>
      </c>
      <c r="E6195" s="189"/>
      <c r="F6195" s="189">
        <v>37.39</v>
      </c>
      <c r="G6195" s="188" t="s">
        <v>1383</v>
      </c>
      <c r="H6195" s="188"/>
      <c r="I6195" s="187" t="s">
        <v>1381</v>
      </c>
      <c r="J6195" s="191"/>
      <c r="K6195" s="191"/>
      <c r="L6195" s="191"/>
      <c r="M6195" s="191"/>
    </row>
    <row r="6196" spans="1:13" s="190" customFormat="1" ht="76.5" x14ac:dyDescent="0.2">
      <c r="A6196" s="187" t="s">
        <v>1388</v>
      </c>
      <c r="B6196" s="187" t="s">
        <v>1386</v>
      </c>
      <c r="C6196" s="186" t="s">
        <v>212</v>
      </c>
      <c r="D6196" s="189">
        <v>11.22</v>
      </c>
      <c r="E6196" s="189"/>
      <c r="F6196" s="189">
        <v>11.22</v>
      </c>
      <c r="G6196" s="188" t="s">
        <v>1387</v>
      </c>
      <c r="H6196" s="188"/>
      <c r="I6196" s="187" t="s">
        <v>1385</v>
      </c>
      <c r="J6196" s="191"/>
      <c r="K6196" s="191"/>
      <c r="L6196" s="191"/>
      <c r="M6196" s="191"/>
    </row>
    <row r="6197" spans="1:13" s="190" customFormat="1" ht="25.5" x14ac:dyDescent="0.2">
      <c r="A6197" s="187" t="s">
        <v>1392</v>
      </c>
      <c r="B6197" s="187" t="s">
        <v>1390</v>
      </c>
      <c r="C6197" s="186" t="s">
        <v>212</v>
      </c>
      <c r="D6197" s="189">
        <v>21.8</v>
      </c>
      <c r="E6197" s="189"/>
      <c r="F6197" s="189">
        <v>21.8</v>
      </c>
      <c r="G6197" s="188" t="s">
        <v>1391</v>
      </c>
      <c r="H6197" s="188"/>
      <c r="I6197" s="187" t="s">
        <v>1389</v>
      </c>
      <c r="J6197" s="191"/>
      <c r="K6197" s="191"/>
      <c r="L6197" s="191"/>
      <c r="M6197" s="191"/>
    </row>
    <row r="6198" spans="1:13" s="190" customFormat="1" ht="89.25" x14ac:dyDescent="0.2">
      <c r="A6198" s="187" t="s">
        <v>1396</v>
      </c>
      <c r="B6198" s="187" t="s">
        <v>1394</v>
      </c>
      <c r="C6198" s="186" t="s">
        <v>276</v>
      </c>
      <c r="D6198" s="189">
        <v>104.71</v>
      </c>
      <c r="E6198" s="189"/>
      <c r="F6198" s="189">
        <v>104.71</v>
      </c>
      <c r="G6198" s="188" t="s">
        <v>1395</v>
      </c>
      <c r="H6198" s="188"/>
      <c r="I6198" s="187" t="s">
        <v>1393</v>
      </c>
      <c r="J6198" s="191"/>
      <c r="K6198" s="191"/>
      <c r="L6198" s="191"/>
      <c r="M6198" s="191"/>
    </row>
    <row r="6199" spans="1:13" s="190" customFormat="1" ht="89.25" x14ac:dyDescent="0.2">
      <c r="A6199" s="187" t="s">
        <v>1400</v>
      </c>
      <c r="B6199" s="187" t="s">
        <v>1398</v>
      </c>
      <c r="C6199" s="186" t="s">
        <v>276</v>
      </c>
      <c r="D6199" s="189">
        <v>72.66</v>
      </c>
      <c r="E6199" s="189"/>
      <c r="F6199" s="189">
        <v>72.66</v>
      </c>
      <c r="G6199" s="188" t="s">
        <v>1399</v>
      </c>
      <c r="H6199" s="188"/>
      <c r="I6199" s="187" t="s">
        <v>1397</v>
      </c>
      <c r="J6199" s="191"/>
      <c r="K6199" s="191"/>
      <c r="L6199" s="191"/>
      <c r="M6199" s="191"/>
    </row>
    <row r="6200" spans="1:13" s="190" customFormat="1" ht="242.25" x14ac:dyDescent="0.2">
      <c r="A6200" s="187" t="s">
        <v>1404</v>
      </c>
      <c r="B6200" s="187" t="s">
        <v>1402</v>
      </c>
      <c r="C6200" s="186" t="s">
        <v>276</v>
      </c>
      <c r="D6200" s="189">
        <v>95.52</v>
      </c>
      <c r="E6200" s="189"/>
      <c r="F6200" s="189">
        <v>95.52</v>
      </c>
      <c r="G6200" s="188" t="s">
        <v>1403</v>
      </c>
      <c r="H6200" s="188"/>
      <c r="I6200" s="187" t="s">
        <v>1401</v>
      </c>
      <c r="J6200" s="191"/>
      <c r="K6200" s="191"/>
      <c r="L6200" s="191"/>
      <c r="M6200" s="191"/>
    </row>
    <row r="6201" spans="1:13" s="190" customFormat="1" ht="242.25" x14ac:dyDescent="0.2">
      <c r="A6201" s="187" t="s">
        <v>1408</v>
      </c>
      <c r="B6201" s="187" t="s">
        <v>1406</v>
      </c>
      <c r="C6201" s="186" t="s">
        <v>276</v>
      </c>
      <c r="D6201" s="189">
        <v>103.85</v>
      </c>
      <c r="E6201" s="189"/>
      <c r="F6201" s="189">
        <v>103.85</v>
      </c>
      <c r="G6201" s="188" t="s">
        <v>1407</v>
      </c>
      <c r="H6201" s="188"/>
      <c r="I6201" s="187" t="s">
        <v>1405</v>
      </c>
      <c r="J6201" s="191"/>
      <c r="K6201" s="191"/>
      <c r="L6201" s="191"/>
      <c r="M6201" s="191"/>
    </row>
    <row r="6202" spans="1:13" s="190" customFormat="1" ht="267.75" x14ac:dyDescent="0.2">
      <c r="A6202" s="187" t="s">
        <v>1412</v>
      </c>
      <c r="B6202" s="187" t="s">
        <v>1410</v>
      </c>
      <c r="C6202" s="186" t="s">
        <v>276</v>
      </c>
      <c r="D6202" s="189">
        <v>94.24</v>
      </c>
      <c r="E6202" s="189"/>
      <c r="F6202" s="189">
        <v>94.24</v>
      </c>
      <c r="G6202" s="188" t="s">
        <v>1411</v>
      </c>
      <c r="H6202" s="188"/>
      <c r="I6202" s="187" t="s">
        <v>1409</v>
      </c>
      <c r="J6202" s="191"/>
      <c r="K6202" s="191"/>
      <c r="L6202" s="191"/>
      <c r="M6202" s="191"/>
    </row>
    <row r="6203" spans="1:13" s="190" customFormat="1" ht="178.5" x14ac:dyDescent="0.2">
      <c r="A6203" s="187" t="s">
        <v>1416</v>
      </c>
      <c r="B6203" s="187" t="s">
        <v>1414</v>
      </c>
      <c r="C6203" s="186" t="s">
        <v>276</v>
      </c>
      <c r="D6203" s="189">
        <v>110.48</v>
      </c>
      <c r="E6203" s="189"/>
      <c r="F6203" s="189">
        <v>110.48</v>
      </c>
      <c r="G6203" s="188" t="s">
        <v>1415</v>
      </c>
      <c r="H6203" s="188"/>
      <c r="I6203" s="187" t="s">
        <v>1413</v>
      </c>
      <c r="J6203" s="191"/>
      <c r="K6203" s="191"/>
      <c r="L6203" s="191"/>
      <c r="M6203" s="191"/>
    </row>
    <row r="6204" spans="1:13" s="190" customFormat="1" ht="204" x14ac:dyDescent="0.2">
      <c r="A6204" s="187" t="s">
        <v>1420</v>
      </c>
      <c r="B6204" s="187" t="s">
        <v>1418</v>
      </c>
      <c r="C6204" s="186" t="s">
        <v>276</v>
      </c>
      <c r="D6204" s="189">
        <v>98.3</v>
      </c>
      <c r="E6204" s="189"/>
      <c r="F6204" s="189">
        <v>98.3</v>
      </c>
      <c r="G6204" s="188" t="s">
        <v>1419</v>
      </c>
      <c r="H6204" s="188"/>
      <c r="I6204" s="187" t="s">
        <v>1417</v>
      </c>
      <c r="J6204" s="191"/>
      <c r="K6204" s="191"/>
      <c r="L6204" s="191"/>
      <c r="M6204" s="191"/>
    </row>
    <row r="6205" spans="1:13" s="190" customFormat="1" ht="204" x14ac:dyDescent="0.2">
      <c r="A6205" s="187" t="s">
        <v>1424</v>
      </c>
      <c r="B6205" s="187" t="s">
        <v>1422</v>
      </c>
      <c r="C6205" s="186" t="s">
        <v>276</v>
      </c>
      <c r="D6205" s="189">
        <v>144.24</v>
      </c>
      <c r="E6205" s="189"/>
      <c r="F6205" s="189">
        <v>144.24</v>
      </c>
      <c r="G6205" s="188" t="s">
        <v>1423</v>
      </c>
      <c r="H6205" s="188"/>
      <c r="I6205" s="187" t="s">
        <v>1421</v>
      </c>
      <c r="J6205" s="191"/>
      <c r="K6205" s="191"/>
      <c r="L6205" s="191"/>
      <c r="M6205" s="191"/>
    </row>
    <row r="6206" spans="1:13" s="190" customFormat="1" ht="76.5" x14ac:dyDescent="0.2">
      <c r="A6206" s="187" t="s">
        <v>1428</v>
      </c>
      <c r="B6206" s="187" t="s">
        <v>1426</v>
      </c>
      <c r="C6206" s="186" t="s">
        <v>276</v>
      </c>
      <c r="D6206" s="189">
        <v>8.5500000000000007</v>
      </c>
      <c r="E6206" s="189"/>
      <c r="F6206" s="189">
        <v>8.5500000000000007</v>
      </c>
      <c r="G6206" s="188" t="s">
        <v>1427</v>
      </c>
      <c r="H6206" s="188"/>
      <c r="I6206" s="187" t="s">
        <v>1425</v>
      </c>
      <c r="J6206" s="191"/>
      <c r="K6206" s="191"/>
      <c r="L6206" s="191"/>
      <c r="M6206" s="191"/>
    </row>
    <row r="6207" spans="1:13" s="190" customFormat="1" ht="51" x14ac:dyDescent="0.2">
      <c r="A6207" s="187" t="s">
        <v>1432</v>
      </c>
      <c r="B6207" s="187" t="s">
        <v>1430</v>
      </c>
      <c r="C6207" s="186" t="s">
        <v>276</v>
      </c>
      <c r="D6207" s="189">
        <v>74.790000000000006</v>
      </c>
      <c r="E6207" s="189"/>
      <c r="F6207" s="189">
        <v>74.790000000000006</v>
      </c>
      <c r="G6207" s="188" t="s">
        <v>1431</v>
      </c>
      <c r="H6207" s="188"/>
      <c r="I6207" s="187" t="s">
        <v>1429</v>
      </c>
      <c r="J6207" s="191"/>
      <c r="K6207" s="191"/>
      <c r="L6207" s="191"/>
      <c r="M6207" s="191"/>
    </row>
    <row r="6208" spans="1:13" s="190" customFormat="1" ht="51" x14ac:dyDescent="0.2">
      <c r="A6208" s="187" t="s">
        <v>1436</v>
      </c>
      <c r="B6208" s="187" t="s">
        <v>1434</v>
      </c>
      <c r="C6208" s="186" t="s">
        <v>276</v>
      </c>
      <c r="D6208" s="189">
        <v>1.45</v>
      </c>
      <c r="E6208" s="189"/>
      <c r="F6208" s="189">
        <v>1.45</v>
      </c>
      <c r="G6208" s="188" t="s">
        <v>1435</v>
      </c>
      <c r="H6208" s="188"/>
      <c r="I6208" s="187" t="s">
        <v>1433</v>
      </c>
      <c r="J6208" s="191"/>
      <c r="K6208" s="191"/>
      <c r="L6208" s="191"/>
      <c r="M6208" s="191"/>
    </row>
    <row r="6209" spans="1:13" s="190" customFormat="1" ht="51" x14ac:dyDescent="0.2">
      <c r="A6209" s="187" t="s">
        <v>1440</v>
      </c>
      <c r="B6209" s="187" t="s">
        <v>1438</v>
      </c>
      <c r="C6209" s="186" t="s">
        <v>276</v>
      </c>
      <c r="D6209" s="189">
        <v>1.82</v>
      </c>
      <c r="E6209" s="189"/>
      <c r="F6209" s="189">
        <v>1.82</v>
      </c>
      <c r="G6209" s="188" t="s">
        <v>1439</v>
      </c>
      <c r="H6209" s="188"/>
      <c r="I6209" s="187" t="s">
        <v>1437</v>
      </c>
      <c r="J6209" s="191"/>
      <c r="K6209" s="191"/>
      <c r="L6209" s="191"/>
      <c r="M6209" s="191"/>
    </row>
    <row r="6210" spans="1:13" s="190" customFormat="1" ht="51" x14ac:dyDescent="0.2">
      <c r="A6210" s="187" t="s">
        <v>1444</v>
      </c>
      <c r="B6210" s="187" t="s">
        <v>1442</v>
      </c>
      <c r="C6210" s="186" t="s">
        <v>276</v>
      </c>
      <c r="D6210" s="189">
        <v>1.03</v>
      </c>
      <c r="E6210" s="189"/>
      <c r="F6210" s="189">
        <v>1.03</v>
      </c>
      <c r="G6210" s="188" t="s">
        <v>1443</v>
      </c>
      <c r="H6210" s="188"/>
      <c r="I6210" s="187" t="s">
        <v>1441</v>
      </c>
      <c r="J6210" s="191"/>
      <c r="K6210" s="191"/>
      <c r="L6210" s="191"/>
      <c r="M6210" s="191"/>
    </row>
    <row r="6211" spans="1:13" s="190" customFormat="1" ht="25.5" x14ac:dyDescent="0.2">
      <c r="A6211" s="187" t="s">
        <v>1448</v>
      </c>
      <c r="B6211" s="187" t="s">
        <v>1446</v>
      </c>
      <c r="C6211" s="186" t="s">
        <v>276</v>
      </c>
      <c r="D6211" s="189">
        <v>2.99</v>
      </c>
      <c r="E6211" s="189"/>
      <c r="F6211" s="189">
        <v>2.99</v>
      </c>
      <c r="G6211" s="188" t="s">
        <v>1447</v>
      </c>
      <c r="H6211" s="188"/>
      <c r="I6211" s="187" t="s">
        <v>1445</v>
      </c>
      <c r="J6211" s="191"/>
      <c r="K6211" s="191"/>
      <c r="L6211" s="191"/>
      <c r="M6211" s="191"/>
    </row>
    <row r="6212" spans="1:13" s="190" customFormat="1" ht="89.25" x14ac:dyDescent="0.2">
      <c r="A6212" s="187" t="s">
        <v>1452</v>
      </c>
      <c r="B6212" s="187" t="s">
        <v>1450</v>
      </c>
      <c r="C6212" s="186" t="s">
        <v>276</v>
      </c>
      <c r="D6212" s="189">
        <v>2.99</v>
      </c>
      <c r="E6212" s="189"/>
      <c r="F6212" s="189">
        <v>2.99</v>
      </c>
      <c r="G6212" s="188" t="s">
        <v>1451</v>
      </c>
      <c r="H6212" s="188"/>
      <c r="I6212" s="187" t="s">
        <v>1449</v>
      </c>
      <c r="J6212" s="191"/>
      <c r="K6212" s="191"/>
      <c r="L6212" s="191"/>
      <c r="M6212" s="191"/>
    </row>
    <row r="6213" spans="1:13" s="190" customFormat="1" ht="89.25" x14ac:dyDescent="0.2">
      <c r="A6213" s="187" t="s">
        <v>1456</v>
      </c>
      <c r="B6213" s="187" t="s">
        <v>1454</v>
      </c>
      <c r="C6213" s="186" t="s">
        <v>276</v>
      </c>
      <c r="D6213" s="189">
        <v>104</v>
      </c>
      <c r="E6213" s="189"/>
      <c r="F6213" s="189">
        <v>104</v>
      </c>
      <c r="G6213" s="188" t="s">
        <v>1455</v>
      </c>
      <c r="H6213" s="188"/>
      <c r="I6213" s="187" t="s">
        <v>1453</v>
      </c>
      <c r="J6213" s="191"/>
      <c r="K6213" s="191"/>
      <c r="L6213" s="191"/>
      <c r="M6213" s="191"/>
    </row>
    <row r="6214" spans="1:13" s="190" customFormat="1" ht="25.5" x14ac:dyDescent="0.2">
      <c r="A6214" s="194" t="s">
        <v>1459</v>
      </c>
      <c r="B6214" s="194" t="s">
        <v>1458</v>
      </c>
      <c r="C6214" s="194"/>
      <c r="D6214" s="189"/>
      <c r="E6214" s="193"/>
      <c r="F6214" s="189"/>
      <c r="G6214" s="192"/>
      <c r="H6214" s="192"/>
      <c r="I6214" s="194" t="s">
        <v>1457</v>
      </c>
      <c r="J6214" s="191"/>
      <c r="K6214" s="191"/>
      <c r="L6214" s="191"/>
      <c r="M6214" s="191"/>
    </row>
    <row r="6215" spans="1:13" s="190" customFormat="1" ht="38.25" x14ac:dyDescent="0.2">
      <c r="A6215" s="187" t="s">
        <v>1463</v>
      </c>
      <c r="B6215" s="187" t="s">
        <v>1461</v>
      </c>
      <c r="C6215" s="186" t="s">
        <v>276</v>
      </c>
      <c r="D6215" s="189">
        <v>278.3</v>
      </c>
      <c r="E6215" s="189"/>
      <c r="F6215" s="189">
        <v>278.3</v>
      </c>
      <c r="G6215" s="188" t="s">
        <v>1462</v>
      </c>
      <c r="H6215" s="188"/>
      <c r="I6215" s="187" t="s">
        <v>1460</v>
      </c>
      <c r="J6215" s="191"/>
      <c r="K6215" s="191"/>
      <c r="L6215" s="191"/>
      <c r="M6215" s="191"/>
    </row>
    <row r="6216" spans="1:13" s="190" customFormat="1" ht="51" x14ac:dyDescent="0.2">
      <c r="A6216" s="187" t="s">
        <v>1467</v>
      </c>
      <c r="B6216" s="187" t="s">
        <v>1465</v>
      </c>
      <c r="C6216" s="186" t="s">
        <v>276</v>
      </c>
      <c r="D6216" s="189">
        <v>314.2</v>
      </c>
      <c r="E6216" s="189"/>
      <c r="F6216" s="189">
        <v>314.2</v>
      </c>
      <c r="G6216" s="188" t="s">
        <v>1466</v>
      </c>
      <c r="H6216" s="188"/>
      <c r="I6216" s="187" t="s">
        <v>1464</v>
      </c>
      <c r="J6216" s="191"/>
      <c r="K6216" s="191"/>
      <c r="L6216" s="191"/>
      <c r="M6216" s="191"/>
    </row>
    <row r="6217" spans="1:13" s="190" customFormat="1" ht="63.75" x14ac:dyDescent="0.2">
      <c r="A6217" s="187" t="s">
        <v>1471</v>
      </c>
      <c r="B6217" s="187" t="s">
        <v>1469</v>
      </c>
      <c r="C6217" s="186" t="s">
        <v>276</v>
      </c>
      <c r="D6217" s="189">
        <v>225.59</v>
      </c>
      <c r="E6217" s="189"/>
      <c r="F6217" s="189">
        <v>225.59</v>
      </c>
      <c r="G6217" s="188" t="s">
        <v>1470</v>
      </c>
      <c r="H6217" s="188"/>
      <c r="I6217" s="187" t="s">
        <v>1468</v>
      </c>
      <c r="J6217" s="191"/>
      <c r="K6217" s="191"/>
      <c r="L6217" s="191"/>
      <c r="M6217" s="191"/>
    </row>
    <row r="6218" spans="1:13" s="190" customFormat="1" ht="63.75" x14ac:dyDescent="0.2">
      <c r="A6218" s="187" t="s">
        <v>1475</v>
      </c>
      <c r="B6218" s="187" t="s">
        <v>1473</v>
      </c>
      <c r="C6218" s="186" t="s">
        <v>276</v>
      </c>
      <c r="D6218" s="189">
        <v>156.85</v>
      </c>
      <c r="E6218" s="189"/>
      <c r="F6218" s="189">
        <v>156.85</v>
      </c>
      <c r="G6218" s="188" t="s">
        <v>1474</v>
      </c>
      <c r="H6218" s="188"/>
      <c r="I6218" s="187" t="s">
        <v>1472</v>
      </c>
      <c r="J6218" s="191"/>
      <c r="K6218" s="191"/>
      <c r="L6218" s="191"/>
      <c r="M6218" s="191"/>
    </row>
    <row r="6219" spans="1:13" s="190" customFormat="1" ht="51" x14ac:dyDescent="0.2">
      <c r="A6219" s="194" t="s">
        <v>1478</v>
      </c>
      <c r="B6219" s="194" t="s">
        <v>1477</v>
      </c>
      <c r="C6219" s="194"/>
      <c r="D6219" s="189"/>
      <c r="E6219" s="193"/>
      <c r="F6219" s="189"/>
      <c r="G6219" s="192"/>
      <c r="H6219" s="192"/>
      <c r="I6219" s="194" t="s">
        <v>1476</v>
      </c>
      <c r="J6219" s="191"/>
      <c r="K6219" s="191"/>
      <c r="L6219" s="191"/>
      <c r="M6219" s="191"/>
    </row>
    <row r="6220" spans="1:13" s="190" customFormat="1" ht="76.5" x14ac:dyDescent="0.2">
      <c r="A6220" s="187" t="s">
        <v>1482</v>
      </c>
      <c r="B6220" s="187" t="s">
        <v>1480</v>
      </c>
      <c r="C6220" s="186" t="s">
        <v>276</v>
      </c>
      <c r="D6220" s="189">
        <v>8.6300000000000008</v>
      </c>
      <c r="E6220" s="189"/>
      <c r="F6220" s="189">
        <v>8.6300000000000008</v>
      </c>
      <c r="G6220" s="188" t="s">
        <v>1481</v>
      </c>
      <c r="H6220" s="188"/>
      <c r="I6220" s="187" t="s">
        <v>1479</v>
      </c>
      <c r="J6220" s="191"/>
      <c r="K6220" s="191"/>
      <c r="L6220" s="191"/>
      <c r="M6220" s="191"/>
    </row>
    <row r="6221" spans="1:13" s="190" customFormat="1" ht="63.75" x14ac:dyDescent="0.2">
      <c r="A6221" s="187" t="s">
        <v>1486</v>
      </c>
      <c r="B6221" s="187" t="s">
        <v>1484</v>
      </c>
      <c r="C6221" s="186" t="s">
        <v>212</v>
      </c>
      <c r="D6221" s="189">
        <v>19.04</v>
      </c>
      <c r="E6221" s="189"/>
      <c r="F6221" s="189">
        <v>19.04</v>
      </c>
      <c r="G6221" s="188" t="s">
        <v>1485</v>
      </c>
      <c r="H6221" s="188"/>
      <c r="I6221" s="187" t="s">
        <v>1483</v>
      </c>
      <c r="J6221" s="191"/>
      <c r="K6221" s="191"/>
      <c r="L6221" s="191"/>
      <c r="M6221" s="191"/>
    </row>
    <row r="6222" spans="1:13" s="190" customFormat="1" ht="38.25" x14ac:dyDescent="0.2">
      <c r="A6222" s="187" t="s">
        <v>1490</v>
      </c>
      <c r="B6222" s="187" t="s">
        <v>1488</v>
      </c>
      <c r="C6222" s="186" t="s">
        <v>276</v>
      </c>
      <c r="D6222" s="189">
        <v>5.72</v>
      </c>
      <c r="E6222" s="189"/>
      <c r="F6222" s="189">
        <v>5.72</v>
      </c>
      <c r="G6222" s="188" t="s">
        <v>1489</v>
      </c>
      <c r="H6222" s="188"/>
      <c r="I6222" s="187" t="s">
        <v>1487</v>
      </c>
      <c r="J6222" s="191"/>
      <c r="K6222" s="191"/>
      <c r="L6222" s="191"/>
      <c r="M6222" s="191"/>
    </row>
    <row r="6223" spans="1:13" s="190" customFormat="1" ht="38.25" x14ac:dyDescent="0.2">
      <c r="A6223" s="187" t="s">
        <v>1494</v>
      </c>
      <c r="B6223" s="187" t="s">
        <v>1492</v>
      </c>
      <c r="C6223" s="186" t="s">
        <v>276</v>
      </c>
      <c r="D6223" s="189">
        <v>5.72</v>
      </c>
      <c r="E6223" s="189"/>
      <c r="F6223" s="189">
        <v>5.72</v>
      </c>
      <c r="G6223" s="188" t="s">
        <v>1493</v>
      </c>
      <c r="H6223" s="188"/>
      <c r="I6223" s="187" t="s">
        <v>1491</v>
      </c>
      <c r="J6223" s="191"/>
      <c r="K6223" s="191"/>
      <c r="L6223" s="191"/>
      <c r="M6223" s="191"/>
    </row>
    <row r="6224" spans="1:13" s="190" customFormat="1" ht="25.5" x14ac:dyDescent="0.2">
      <c r="A6224" s="187" t="s">
        <v>1498</v>
      </c>
      <c r="B6224" s="187" t="s">
        <v>1496</v>
      </c>
      <c r="C6224" s="186" t="s">
        <v>641</v>
      </c>
      <c r="D6224" s="189">
        <v>21.2</v>
      </c>
      <c r="E6224" s="189"/>
      <c r="F6224" s="189">
        <v>21.2</v>
      </c>
      <c r="G6224" s="188" t="s">
        <v>1497</v>
      </c>
      <c r="H6224" s="188"/>
      <c r="I6224" s="187" t="s">
        <v>1495</v>
      </c>
      <c r="J6224" s="191"/>
      <c r="K6224" s="191"/>
      <c r="L6224" s="191"/>
      <c r="M6224" s="191"/>
    </row>
    <row r="6225" spans="1:13" s="190" customFormat="1" ht="25.5" x14ac:dyDescent="0.2">
      <c r="A6225" s="187" t="s">
        <v>1502</v>
      </c>
      <c r="B6225" s="187" t="s">
        <v>1500</v>
      </c>
      <c r="C6225" s="186" t="s">
        <v>641</v>
      </c>
      <c r="D6225" s="189">
        <v>33.01</v>
      </c>
      <c r="E6225" s="189"/>
      <c r="F6225" s="189">
        <v>33.01</v>
      </c>
      <c r="G6225" s="188" t="s">
        <v>1501</v>
      </c>
      <c r="H6225" s="188"/>
      <c r="I6225" s="187" t="s">
        <v>1499</v>
      </c>
      <c r="J6225" s="191"/>
      <c r="K6225" s="191"/>
      <c r="L6225" s="191"/>
      <c r="M6225" s="191"/>
    </row>
    <row r="6226" spans="1:13" s="190" customFormat="1" ht="25.5" x14ac:dyDescent="0.2">
      <c r="A6226" s="194" t="s">
        <v>1505</v>
      </c>
      <c r="B6226" s="194" t="s">
        <v>1504</v>
      </c>
      <c r="C6226" s="194"/>
      <c r="D6226" s="189"/>
      <c r="E6226" s="193"/>
      <c r="F6226" s="189"/>
      <c r="G6226" s="192"/>
      <c r="H6226" s="192"/>
      <c r="I6226" s="194" t="s">
        <v>1503</v>
      </c>
      <c r="J6226" s="191"/>
      <c r="K6226" s="191"/>
      <c r="L6226" s="191"/>
      <c r="M6226" s="191"/>
    </row>
    <row r="6227" spans="1:13" s="190" customFormat="1" x14ac:dyDescent="0.2">
      <c r="A6227" s="194" t="s">
        <v>1508</v>
      </c>
      <c r="B6227" s="194" t="s">
        <v>1507</v>
      </c>
      <c r="C6227" s="194"/>
      <c r="D6227" s="189"/>
      <c r="E6227" s="193"/>
      <c r="F6227" s="189"/>
      <c r="G6227" s="192"/>
      <c r="H6227" s="192"/>
      <c r="I6227" s="194" t="s">
        <v>1506</v>
      </c>
      <c r="J6227" s="191"/>
      <c r="K6227" s="191"/>
      <c r="L6227" s="191"/>
      <c r="M6227" s="191"/>
    </row>
    <row r="6228" spans="1:13" s="190" customFormat="1" ht="51" x14ac:dyDescent="0.2">
      <c r="A6228" s="187" t="s">
        <v>1512</v>
      </c>
      <c r="B6228" s="187" t="s">
        <v>1510</v>
      </c>
      <c r="C6228" s="186" t="s">
        <v>641</v>
      </c>
      <c r="D6228" s="189">
        <v>1.37</v>
      </c>
      <c r="E6228" s="189"/>
      <c r="F6228" s="189">
        <v>1.37</v>
      </c>
      <c r="G6228" s="188" t="s">
        <v>1511</v>
      </c>
      <c r="H6228" s="188"/>
      <c r="I6228" s="187" t="s">
        <v>1509</v>
      </c>
      <c r="J6228" s="191"/>
      <c r="K6228" s="191"/>
      <c r="L6228" s="191"/>
      <c r="M6228" s="191"/>
    </row>
    <row r="6229" spans="1:13" s="190" customFormat="1" ht="63.75" x14ac:dyDescent="0.2">
      <c r="A6229" s="187" t="s">
        <v>1516</v>
      </c>
      <c r="B6229" s="187" t="s">
        <v>1514</v>
      </c>
      <c r="C6229" s="186" t="s">
        <v>641</v>
      </c>
      <c r="D6229" s="189">
        <v>1.52</v>
      </c>
      <c r="E6229" s="189"/>
      <c r="F6229" s="189">
        <v>1.52</v>
      </c>
      <c r="G6229" s="188" t="s">
        <v>1515</v>
      </c>
      <c r="H6229" s="188"/>
      <c r="I6229" s="187" t="s">
        <v>1513</v>
      </c>
      <c r="J6229" s="191"/>
      <c r="K6229" s="191"/>
      <c r="L6229" s="191"/>
      <c r="M6229" s="191"/>
    </row>
    <row r="6230" spans="1:13" s="190" customFormat="1" ht="63.75" x14ac:dyDescent="0.2">
      <c r="A6230" s="187" t="s">
        <v>1520</v>
      </c>
      <c r="B6230" s="187" t="s">
        <v>1518</v>
      </c>
      <c r="C6230" s="186" t="s">
        <v>641</v>
      </c>
      <c r="D6230" s="189">
        <v>1.52</v>
      </c>
      <c r="E6230" s="189"/>
      <c r="F6230" s="189">
        <v>1.52</v>
      </c>
      <c r="G6230" s="188" t="s">
        <v>1519</v>
      </c>
      <c r="H6230" s="188"/>
      <c r="I6230" s="187" t="s">
        <v>1517</v>
      </c>
      <c r="J6230" s="191"/>
      <c r="K6230" s="191"/>
      <c r="L6230" s="191"/>
      <c r="M6230" s="191"/>
    </row>
    <row r="6231" spans="1:13" s="190" customFormat="1" ht="63.75" x14ac:dyDescent="0.2">
      <c r="A6231" s="187" t="s">
        <v>1524</v>
      </c>
      <c r="B6231" s="187" t="s">
        <v>1522</v>
      </c>
      <c r="C6231" s="186" t="s">
        <v>641</v>
      </c>
      <c r="D6231" s="189">
        <v>1.52</v>
      </c>
      <c r="E6231" s="189"/>
      <c r="F6231" s="189">
        <v>1.52</v>
      </c>
      <c r="G6231" s="188" t="s">
        <v>1523</v>
      </c>
      <c r="H6231" s="188"/>
      <c r="I6231" s="187" t="s">
        <v>1521</v>
      </c>
      <c r="J6231" s="191"/>
      <c r="K6231" s="191"/>
      <c r="L6231" s="191"/>
      <c r="M6231" s="191"/>
    </row>
    <row r="6232" spans="1:13" s="190" customFormat="1" ht="38.25" x14ac:dyDescent="0.2">
      <c r="A6232" s="187" t="s">
        <v>1528</v>
      </c>
      <c r="B6232" s="187" t="s">
        <v>1526</v>
      </c>
      <c r="C6232" s="186" t="s">
        <v>212</v>
      </c>
      <c r="D6232" s="189">
        <v>54</v>
      </c>
      <c r="E6232" s="189"/>
      <c r="F6232" s="189">
        <v>54</v>
      </c>
      <c r="G6232" s="188" t="s">
        <v>1527</v>
      </c>
      <c r="H6232" s="188"/>
      <c r="I6232" s="187" t="s">
        <v>1525</v>
      </c>
      <c r="J6232" s="191"/>
      <c r="K6232" s="191"/>
      <c r="L6232" s="191"/>
      <c r="M6232" s="191"/>
    </row>
    <row r="6233" spans="1:13" s="190" customFormat="1" ht="63.75" x14ac:dyDescent="0.2">
      <c r="A6233" s="187" t="s">
        <v>1532</v>
      </c>
      <c r="B6233" s="187" t="s">
        <v>1530</v>
      </c>
      <c r="C6233" s="186" t="s">
        <v>212</v>
      </c>
      <c r="D6233" s="189">
        <v>1</v>
      </c>
      <c r="E6233" s="189"/>
      <c r="F6233" s="189">
        <v>1</v>
      </c>
      <c r="G6233" s="188" t="s">
        <v>1531</v>
      </c>
      <c r="H6233" s="188"/>
      <c r="I6233" s="187" t="s">
        <v>1529</v>
      </c>
      <c r="J6233" s="191"/>
      <c r="K6233" s="191"/>
      <c r="L6233" s="191"/>
      <c r="M6233" s="191"/>
    </row>
    <row r="6234" spans="1:13" s="190" customFormat="1" ht="76.5" x14ac:dyDescent="0.2">
      <c r="A6234" s="187" t="s">
        <v>1536</v>
      </c>
      <c r="B6234" s="187" t="s">
        <v>1534</v>
      </c>
      <c r="C6234" s="186" t="s">
        <v>212</v>
      </c>
      <c r="D6234" s="189">
        <v>2.88</v>
      </c>
      <c r="E6234" s="189"/>
      <c r="F6234" s="189">
        <v>2.88</v>
      </c>
      <c r="G6234" s="188" t="s">
        <v>1535</v>
      </c>
      <c r="H6234" s="188"/>
      <c r="I6234" s="187" t="s">
        <v>1533</v>
      </c>
      <c r="J6234" s="191"/>
      <c r="K6234" s="191"/>
      <c r="L6234" s="191"/>
      <c r="M6234" s="191"/>
    </row>
    <row r="6235" spans="1:13" s="190" customFormat="1" ht="76.5" x14ac:dyDescent="0.2">
      <c r="A6235" s="187" t="s">
        <v>1540</v>
      </c>
      <c r="B6235" s="187" t="s">
        <v>1538</v>
      </c>
      <c r="C6235" s="186" t="s">
        <v>212</v>
      </c>
      <c r="D6235" s="189">
        <v>1.85</v>
      </c>
      <c r="E6235" s="189"/>
      <c r="F6235" s="189">
        <v>1.85</v>
      </c>
      <c r="G6235" s="188" t="s">
        <v>1539</v>
      </c>
      <c r="H6235" s="188"/>
      <c r="I6235" s="187" t="s">
        <v>1537</v>
      </c>
      <c r="J6235" s="191"/>
      <c r="K6235" s="191"/>
      <c r="L6235" s="191"/>
      <c r="M6235" s="191"/>
    </row>
    <row r="6236" spans="1:13" s="190" customFormat="1" ht="76.5" x14ac:dyDescent="0.2">
      <c r="A6236" s="187" t="s">
        <v>1544</v>
      </c>
      <c r="B6236" s="187" t="s">
        <v>1542</v>
      </c>
      <c r="C6236" s="186" t="s">
        <v>212</v>
      </c>
      <c r="D6236" s="189">
        <v>3.46</v>
      </c>
      <c r="E6236" s="189"/>
      <c r="F6236" s="189">
        <v>3.46</v>
      </c>
      <c r="G6236" s="188" t="s">
        <v>1543</v>
      </c>
      <c r="H6236" s="188"/>
      <c r="I6236" s="187" t="s">
        <v>1541</v>
      </c>
      <c r="J6236" s="191"/>
      <c r="K6236" s="191"/>
      <c r="L6236" s="191"/>
      <c r="M6236" s="191"/>
    </row>
    <row r="6237" spans="1:13" s="190" customFormat="1" ht="76.5" x14ac:dyDescent="0.2">
      <c r="A6237" s="187" t="s">
        <v>1548</v>
      </c>
      <c r="B6237" s="187" t="s">
        <v>1546</v>
      </c>
      <c r="C6237" s="186" t="s">
        <v>212</v>
      </c>
      <c r="D6237" s="189">
        <v>2.2200000000000002</v>
      </c>
      <c r="E6237" s="189"/>
      <c r="F6237" s="189">
        <v>2.2200000000000002</v>
      </c>
      <c r="G6237" s="188" t="s">
        <v>1547</v>
      </c>
      <c r="H6237" s="188"/>
      <c r="I6237" s="187" t="s">
        <v>1545</v>
      </c>
      <c r="J6237" s="191"/>
      <c r="K6237" s="191"/>
      <c r="L6237" s="191"/>
      <c r="M6237" s="191"/>
    </row>
    <row r="6238" spans="1:13" s="190" customFormat="1" ht="127.5" x14ac:dyDescent="0.2">
      <c r="A6238" s="187" t="s">
        <v>1552</v>
      </c>
      <c r="B6238" s="187" t="s">
        <v>1550</v>
      </c>
      <c r="C6238" s="186" t="s">
        <v>641</v>
      </c>
      <c r="D6238" s="189">
        <v>3.91</v>
      </c>
      <c r="E6238" s="189"/>
      <c r="F6238" s="189">
        <v>3.91</v>
      </c>
      <c r="G6238" s="188" t="s">
        <v>1551</v>
      </c>
      <c r="H6238" s="188"/>
      <c r="I6238" s="187" t="s">
        <v>1549</v>
      </c>
      <c r="J6238" s="191"/>
      <c r="K6238" s="191"/>
      <c r="L6238" s="191"/>
      <c r="M6238" s="191"/>
    </row>
    <row r="6239" spans="1:13" s="190" customFormat="1" ht="127.5" x14ac:dyDescent="0.2">
      <c r="A6239" s="187" t="s">
        <v>1556</v>
      </c>
      <c r="B6239" s="187" t="s">
        <v>1554</v>
      </c>
      <c r="C6239" s="186" t="s">
        <v>641</v>
      </c>
      <c r="D6239" s="189">
        <v>3.91</v>
      </c>
      <c r="E6239" s="189"/>
      <c r="F6239" s="189">
        <v>3.91</v>
      </c>
      <c r="G6239" s="188" t="s">
        <v>1555</v>
      </c>
      <c r="H6239" s="188"/>
      <c r="I6239" s="187" t="s">
        <v>1553</v>
      </c>
      <c r="J6239" s="191"/>
      <c r="K6239" s="191"/>
      <c r="L6239" s="191"/>
      <c r="M6239" s="191"/>
    </row>
    <row r="6240" spans="1:13" s="190" customFormat="1" ht="127.5" x14ac:dyDescent="0.2">
      <c r="A6240" s="187" t="s">
        <v>1560</v>
      </c>
      <c r="B6240" s="187" t="s">
        <v>1558</v>
      </c>
      <c r="C6240" s="186" t="s">
        <v>641</v>
      </c>
      <c r="D6240" s="189">
        <v>3.91</v>
      </c>
      <c r="E6240" s="189"/>
      <c r="F6240" s="189">
        <v>3.91</v>
      </c>
      <c r="G6240" s="188" t="s">
        <v>1559</v>
      </c>
      <c r="H6240" s="188"/>
      <c r="I6240" s="187" t="s">
        <v>1557</v>
      </c>
      <c r="J6240" s="191"/>
      <c r="K6240" s="191"/>
      <c r="L6240" s="191"/>
      <c r="M6240" s="191"/>
    </row>
    <row r="6241" spans="1:13" s="190" customFormat="1" ht="38.25" x14ac:dyDescent="0.2">
      <c r="A6241" s="187" t="s">
        <v>1564</v>
      </c>
      <c r="B6241" s="187" t="s">
        <v>1562</v>
      </c>
      <c r="C6241" s="186" t="s">
        <v>212</v>
      </c>
      <c r="D6241" s="189">
        <v>26.17</v>
      </c>
      <c r="E6241" s="189"/>
      <c r="F6241" s="189">
        <v>26.17</v>
      </c>
      <c r="G6241" s="188" t="s">
        <v>1563</v>
      </c>
      <c r="H6241" s="188"/>
      <c r="I6241" s="187" t="s">
        <v>1561</v>
      </c>
      <c r="J6241" s="191"/>
      <c r="K6241" s="191"/>
      <c r="L6241" s="191"/>
      <c r="M6241" s="191"/>
    </row>
    <row r="6242" spans="1:13" s="190" customFormat="1" ht="89.25" x14ac:dyDescent="0.2">
      <c r="A6242" s="187" t="s">
        <v>1568</v>
      </c>
      <c r="B6242" s="187" t="s">
        <v>1566</v>
      </c>
      <c r="C6242" s="186" t="s">
        <v>212</v>
      </c>
      <c r="D6242" s="189">
        <v>4.24</v>
      </c>
      <c r="E6242" s="189"/>
      <c r="F6242" s="189">
        <v>4.24</v>
      </c>
      <c r="G6242" s="188" t="s">
        <v>1567</v>
      </c>
      <c r="H6242" s="188"/>
      <c r="I6242" s="187" t="s">
        <v>1565</v>
      </c>
      <c r="J6242" s="191"/>
      <c r="K6242" s="191"/>
      <c r="L6242" s="191"/>
      <c r="M6242" s="191"/>
    </row>
    <row r="6243" spans="1:13" s="190" customFormat="1" ht="89.25" x14ac:dyDescent="0.2">
      <c r="A6243" s="187" t="s">
        <v>1572</v>
      </c>
      <c r="B6243" s="187" t="s">
        <v>1570</v>
      </c>
      <c r="C6243" s="186" t="s">
        <v>212</v>
      </c>
      <c r="D6243" s="189">
        <v>4.24</v>
      </c>
      <c r="E6243" s="189"/>
      <c r="F6243" s="189">
        <v>4.24</v>
      </c>
      <c r="G6243" s="188" t="s">
        <v>1571</v>
      </c>
      <c r="H6243" s="188"/>
      <c r="I6243" s="187" t="s">
        <v>1569</v>
      </c>
      <c r="J6243" s="191"/>
      <c r="K6243" s="191"/>
      <c r="L6243" s="191"/>
      <c r="M6243" s="191"/>
    </row>
    <row r="6244" spans="1:13" s="190" customFormat="1" ht="51" x14ac:dyDescent="0.2">
      <c r="A6244" s="187" t="s">
        <v>1576</v>
      </c>
      <c r="B6244" s="187" t="s">
        <v>1574</v>
      </c>
      <c r="C6244" s="186" t="s">
        <v>212</v>
      </c>
      <c r="D6244" s="189">
        <v>5.0999999999999996</v>
      </c>
      <c r="E6244" s="189"/>
      <c r="F6244" s="189">
        <v>5.0999999999999996</v>
      </c>
      <c r="G6244" s="188" t="s">
        <v>1575</v>
      </c>
      <c r="H6244" s="188"/>
      <c r="I6244" s="187" t="s">
        <v>1573</v>
      </c>
      <c r="J6244" s="191"/>
      <c r="K6244" s="191"/>
      <c r="L6244" s="191"/>
      <c r="M6244" s="191"/>
    </row>
    <row r="6245" spans="1:13" s="190" customFormat="1" ht="38.25" x14ac:dyDescent="0.2">
      <c r="A6245" s="187" t="s">
        <v>1580</v>
      </c>
      <c r="B6245" s="187" t="s">
        <v>1578</v>
      </c>
      <c r="C6245" s="186" t="s">
        <v>212</v>
      </c>
      <c r="D6245" s="189">
        <v>3.98</v>
      </c>
      <c r="E6245" s="189"/>
      <c r="F6245" s="189">
        <v>3.98</v>
      </c>
      <c r="G6245" s="188" t="s">
        <v>1579</v>
      </c>
      <c r="H6245" s="188"/>
      <c r="I6245" s="187" t="s">
        <v>1577</v>
      </c>
      <c r="J6245" s="191"/>
      <c r="K6245" s="191"/>
      <c r="L6245" s="191"/>
      <c r="M6245" s="191"/>
    </row>
    <row r="6246" spans="1:13" s="190" customFormat="1" ht="63.75" x14ac:dyDescent="0.2">
      <c r="A6246" s="187" t="s">
        <v>1584</v>
      </c>
      <c r="B6246" s="187" t="s">
        <v>1582</v>
      </c>
      <c r="C6246" s="186" t="s">
        <v>212</v>
      </c>
      <c r="D6246" s="189">
        <v>4.87</v>
      </c>
      <c r="E6246" s="189"/>
      <c r="F6246" s="189">
        <v>4.87</v>
      </c>
      <c r="G6246" s="188" t="s">
        <v>1583</v>
      </c>
      <c r="H6246" s="188"/>
      <c r="I6246" s="187" t="s">
        <v>1581</v>
      </c>
      <c r="J6246" s="191"/>
      <c r="K6246" s="191"/>
      <c r="L6246" s="191"/>
      <c r="M6246" s="191"/>
    </row>
    <row r="6247" spans="1:13" s="190" customFormat="1" ht="63.75" x14ac:dyDescent="0.2">
      <c r="A6247" s="187" t="s">
        <v>1588</v>
      </c>
      <c r="B6247" s="187" t="s">
        <v>1586</v>
      </c>
      <c r="C6247" s="186" t="s">
        <v>212</v>
      </c>
      <c r="D6247" s="189">
        <v>5.99</v>
      </c>
      <c r="E6247" s="189"/>
      <c r="F6247" s="189">
        <v>5.99</v>
      </c>
      <c r="G6247" s="188" t="s">
        <v>1587</v>
      </c>
      <c r="H6247" s="188"/>
      <c r="I6247" s="187" t="s">
        <v>1585</v>
      </c>
      <c r="J6247" s="191"/>
      <c r="K6247" s="191"/>
      <c r="L6247" s="191"/>
      <c r="M6247" s="191"/>
    </row>
    <row r="6248" spans="1:13" s="190" customFormat="1" ht="51" x14ac:dyDescent="0.2">
      <c r="A6248" s="187" t="s">
        <v>1592</v>
      </c>
      <c r="B6248" s="187" t="s">
        <v>1590</v>
      </c>
      <c r="C6248" s="186" t="s">
        <v>212</v>
      </c>
      <c r="D6248" s="189">
        <v>5.99</v>
      </c>
      <c r="E6248" s="189"/>
      <c r="F6248" s="189">
        <v>5.99</v>
      </c>
      <c r="G6248" s="188" t="s">
        <v>1591</v>
      </c>
      <c r="H6248" s="188"/>
      <c r="I6248" s="187" t="s">
        <v>1589</v>
      </c>
      <c r="J6248" s="191"/>
      <c r="K6248" s="191"/>
      <c r="L6248" s="191"/>
      <c r="M6248" s="191"/>
    </row>
    <row r="6249" spans="1:13" s="190" customFormat="1" ht="63.75" x14ac:dyDescent="0.2">
      <c r="A6249" s="187" t="s">
        <v>1596</v>
      </c>
      <c r="B6249" s="187" t="s">
        <v>1594</v>
      </c>
      <c r="C6249" s="186" t="s">
        <v>212</v>
      </c>
      <c r="D6249" s="189">
        <v>12.02</v>
      </c>
      <c r="E6249" s="189"/>
      <c r="F6249" s="189">
        <v>12.02</v>
      </c>
      <c r="G6249" s="188" t="s">
        <v>1595</v>
      </c>
      <c r="H6249" s="188"/>
      <c r="I6249" s="187" t="s">
        <v>1593</v>
      </c>
      <c r="J6249" s="191"/>
      <c r="K6249" s="191"/>
      <c r="L6249" s="191"/>
      <c r="M6249" s="191"/>
    </row>
    <row r="6250" spans="1:13" s="190" customFormat="1" ht="38.25" x14ac:dyDescent="0.2">
      <c r="A6250" s="187" t="s">
        <v>1600</v>
      </c>
      <c r="B6250" s="187" t="s">
        <v>1598</v>
      </c>
      <c r="C6250" s="186" t="s">
        <v>212</v>
      </c>
      <c r="D6250" s="189">
        <v>90.15</v>
      </c>
      <c r="E6250" s="189"/>
      <c r="F6250" s="189">
        <v>90.15</v>
      </c>
      <c r="G6250" s="188" t="s">
        <v>1599</v>
      </c>
      <c r="H6250" s="188"/>
      <c r="I6250" s="187" t="s">
        <v>1597</v>
      </c>
      <c r="J6250" s="191"/>
      <c r="K6250" s="191"/>
      <c r="L6250" s="191"/>
      <c r="M6250" s="191"/>
    </row>
    <row r="6251" spans="1:13" s="190" customFormat="1" x14ac:dyDescent="0.2">
      <c r="A6251" s="194" t="s">
        <v>1603</v>
      </c>
      <c r="B6251" s="194" t="s">
        <v>1602</v>
      </c>
      <c r="C6251" s="194"/>
      <c r="D6251" s="189"/>
      <c r="E6251" s="193"/>
      <c r="F6251" s="189"/>
      <c r="G6251" s="192"/>
      <c r="H6251" s="192"/>
      <c r="I6251" s="194" t="s">
        <v>1601</v>
      </c>
      <c r="J6251" s="191"/>
      <c r="K6251" s="191"/>
      <c r="L6251" s="191"/>
      <c r="M6251" s="191"/>
    </row>
    <row r="6252" spans="1:13" s="190" customFormat="1" ht="51" x14ac:dyDescent="0.2">
      <c r="A6252" s="187" t="s">
        <v>1607</v>
      </c>
      <c r="B6252" s="187" t="s">
        <v>1605</v>
      </c>
      <c r="C6252" s="186" t="s">
        <v>725</v>
      </c>
      <c r="D6252" s="189">
        <v>1.17</v>
      </c>
      <c r="E6252" s="189"/>
      <c r="F6252" s="189">
        <v>1.17</v>
      </c>
      <c r="G6252" s="188" t="s">
        <v>1606</v>
      </c>
      <c r="H6252" s="188"/>
      <c r="I6252" s="187" t="s">
        <v>1604</v>
      </c>
      <c r="J6252" s="191"/>
      <c r="K6252" s="191"/>
      <c r="L6252" s="191"/>
      <c r="M6252" s="191"/>
    </row>
    <row r="6253" spans="1:13" s="190" customFormat="1" ht="191.25" x14ac:dyDescent="0.2">
      <c r="A6253" s="187" t="s">
        <v>1611</v>
      </c>
      <c r="B6253" s="187" t="s">
        <v>1609</v>
      </c>
      <c r="C6253" s="186" t="s">
        <v>725</v>
      </c>
      <c r="D6253" s="189">
        <v>0.54</v>
      </c>
      <c r="E6253" s="189"/>
      <c r="F6253" s="189">
        <v>0.54</v>
      </c>
      <c r="G6253" s="188" t="s">
        <v>1610</v>
      </c>
      <c r="H6253" s="188"/>
      <c r="I6253" s="187" t="s">
        <v>1608</v>
      </c>
      <c r="J6253" s="191"/>
      <c r="K6253" s="191"/>
      <c r="L6253" s="191"/>
      <c r="M6253" s="191"/>
    </row>
    <row r="6254" spans="1:13" s="190" customFormat="1" ht="38.25" x14ac:dyDescent="0.2">
      <c r="A6254" s="187" t="s">
        <v>1615</v>
      </c>
      <c r="B6254" s="187" t="s">
        <v>1613</v>
      </c>
      <c r="C6254" s="186" t="s">
        <v>725</v>
      </c>
      <c r="D6254" s="189">
        <v>3.94</v>
      </c>
      <c r="E6254" s="189"/>
      <c r="F6254" s="189">
        <v>3.94</v>
      </c>
      <c r="G6254" s="188" t="s">
        <v>1614</v>
      </c>
      <c r="H6254" s="188"/>
      <c r="I6254" s="187" t="s">
        <v>1612</v>
      </c>
      <c r="J6254" s="191"/>
      <c r="K6254" s="191"/>
      <c r="L6254" s="191"/>
      <c r="M6254" s="191"/>
    </row>
    <row r="6255" spans="1:13" s="190" customFormat="1" ht="25.5" x14ac:dyDescent="0.2">
      <c r="A6255" s="187" t="s">
        <v>1619</v>
      </c>
      <c r="B6255" s="187" t="s">
        <v>1617</v>
      </c>
      <c r="C6255" s="186" t="s">
        <v>725</v>
      </c>
      <c r="D6255" s="189">
        <v>0.99</v>
      </c>
      <c r="E6255" s="189"/>
      <c r="F6255" s="189">
        <v>0.99</v>
      </c>
      <c r="G6255" s="188" t="s">
        <v>1618</v>
      </c>
      <c r="H6255" s="188"/>
      <c r="I6255" s="187" t="s">
        <v>1616</v>
      </c>
      <c r="J6255" s="191"/>
      <c r="K6255" s="191"/>
      <c r="L6255" s="191"/>
      <c r="M6255" s="191"/>
    </row>
    <row r="6256" spans="1:13" s="190" customFormat="1" ht="89.25" x14ac:dyDescent="0.2">
      <c r="A6256" s="187" t="s">
        <v>1623</v>
      </c>
      <c r="B6256" s="187" t="s">
        <v>1621</v>
      </c>
      <c r="C6256" s="186" t="s">
        <v>276</v>
      </c>
      <c r="D6256" s="189">
        <v>17.29</v>
      </c>
      <c r="E6256" s="189"/>
      <c r="F6256" s="189">
        <v>17.29</v>
      </c>
      <c r="G6256" s="188" t="s">
        <v>1622</v>
      </c>
      <c r="H6256" s="188"/>
      <c r="I6256" s="187" t="s">
        <v>1620</v>
      </c>
      <c r="J6256" s="191"/>
      <c r="K6256" s="191"/>
      <c r="L6256" s="191"/>
      <c r="M6256" s="191"/>
    </row>
    <row r="6257" spans="1:13" s="190" customFormat="1" ht="102" x14ac:dyDescent="0.2">
      <c r="A6257" s="187" t="s">
        <v>1627</v>
      </c>
      <c r="B6257" s="187" t="s">
        <v>1625</v>
      </c>
      <c r="C6257" s="186" t="s">
        <v>276</v>
      </c>
      <c r="D6257" s="189">
        <v>84.14</v>
      </c>
      <c r="E6257" s="189"/>
      <c r="F6257" s="189">
        <v>84.14</v>
      </c>
      <c r="G6257" s="188" t="s">
        <v>1626</v>
      </c>
      <c r="H6257" s="188"/>
      <c r="I6257" s="187" t="s">
        <v>1624</v>
      </c>
      <c r="J6257" s="191"/>
      <c r="K6257" s="191"/>
      <c r="L6257" s="191"/>
      <c r="M6257" s="191"/>
    </row>
    <row r="6258" spans="1:13" s="190" customFormat="1" ht="89.25" x14ac:dyDescent="0.2">
      <c r="A6258" s="187" t="s">
        <v>1631</v>
      </c>
      <c r="B6258" s="187" t="s">
        <v>1629</v>
      </c>
      <c r="C6258" s="186" t="s">
        <v>276</v>
      </c>
      <c r="D6258" s="189">
        <v>75.900000000000006</v>
      </c>
      <c r="E6258" s="189"/>
      <c r="F6258" s="189">
        <v>75.900000000000006</v>
      </c>
      <c r="G6258" s="188" t="s">
        <v>1630</v>
      </c>
      <c r="H6258" s="188"/>
      <c r="I6258" s="187" t="s">
        <v>1628</v>
      </c>
      <c r="J6258" s="191"/>
      <c r="K6258" s="191"/>
      <c r="L6258" s="191"/>
      <c r="M6258" s="191"/>
    </row>
    <row r="6259" spans="1:13" s="190" customFormat="1" ht="63.75" x14ac:dyDescent="0.2">
      <c r="A6259" s="187" t="s">
        <v>1635</v>
      </c>
      <c r="B6259" s="187" t="s">
        <v>1633</v>
      </c>
      <c r="C6259" s="186" t="s">
        <v>276</v>
      </c>
      <c r="D6259" s="189">
        <v>3.98</v>
      </c>
      <c r="E6259" s="189"/>
      <c r="F6259" s="189">
        <v>3.98</v>
      </c>
      <c r="G6259" s="188" t="s">
        <v>1634</v>
      </c>
      <c r="H6259" s="188"/>
      <c r="I6259" s="187" t="s">
        <v>1632</v>
      </c>
      <c r="J6259" s="191"/>
      <c r="K6259" s="191"/>
      <c r="L6259" s="191"/>
      <c r="M6259" s="191"/>
    </row>
    <row r="6260" spans="1:13" s="190" customFormat="1" ht="140.25" x14ac:dyDescent="0.2">
      <c r="A6260" s="187" t="s">
        <v>1639</v>
      </c>
      <c r="B6260" s="187" t="s">
        <v>1637</v>
      </c>
      <c r="C6260" s="186" t="s">
        <v>641</v>
      </c>
      <c r="D6260" s="189">
        <v>9.02</v>
      </c>
      <c r="E6260" s="189"/>
      <c r="F6260" s="189">
        <v>9.02</v>
      </c>
      <c r="G6260" s="188" t="s">
        <v>1638</v>
      </c>
      <c r="H6260" s="188"/>
      <c r="I6260" s="187" t="s">
        <v>1636</v>
      </c>
      <c r="J6260" s="191"/>
      <c r="K6260" s="191"/>
      <c r="L6260" s="191"/>
      <c r="M6260" s="191"/>
    </row>
    <row r="6261" spans="1:13" s="190" customFormat="1" ht="127.5" x14ac:dyDescent="0.2">
      <c r="A6261" s="187" t="s">
        <v>1643</v>
      </c>
      <c r="B6261" s="187" t="s">
        <v>1641</v>
      </c>
      <c r="C6261" s="186" t="s">
        <v>641</v>
      </c>
      <c r="D6261" s="189">
        <v>7.21</v>
      </c>
      <c r="E6261" s="189"/>
      <c r="F6261" s="189">
        <v>7.21</v>
      </c>
      <c r="G6261" s="188" t="s">
        <v>1642</v>
      </c>
      <c r="H6261" s="188"/>
      <c r="I6261" s="187" t="s">
        <v>1640</v>
      </c>
      <c r="J6261" s="191"/>
      <c r="K6261" s="191"/>
      <c r="L6261" s="191"/>
      <c r="M6261" s="191"/>
    </row>
    <row r="6262" spans="1:13" s="190" customFormat="1" ht="51" x14ac:dyDescent="0.2">
      <c r="A6262" s="187" t="s">
        <v>1647</v>
      </c>
      <c r="B6262" s="187" t="s">
        <v>1645</v>
      </c>
      <c r="C6262" s="186" t="s">
        <v>725</v>
      </c>
      <c r="D6262" s="189">
        <v>0.63</v>
      </c>
      <c r="E6262" s="189"/>
      <c r="F6262" s="189">
        <v>0.63</v>
      </c>
      <c r="G6262" s="188" t="s">
        <v>1646</v>
      </c>
      <c r="H6262" s="188"/>
      <c r="I6262" s="187" t="s">
        <v>1644</v>
      </c>
      <c r="J6262" s="191"/>
      <c r="K6262" s="191"/>
      <c r="L6262" s="191"/>
      <c r="M6262" s="191"/>
    </row>
    <row r="6263" spans="1:13" s="190" customFormat="1" ht="38.25" x14ac:dyDescent="0.2">
      <c r="A6263" s="187" t="s">
        <v>1651</v>
      </c>
      <c r="B6263" s="187" t="s">
        <v>1649</v>
      </c>
      <c r="C6263" s="186" t="s">
        <v>725</v>
      </c>
      <c r="D6263" s="189">
        <v>0.39</v>
      </c>
      <c r="E6263" s="189"/>
      <c r="F6263" s="189">
        <v>0.39</v>
      </c>
      <c r="G6263" s="188" t="s">
        <v>1650</v>
      </c>
      <c r="H6263" s="188"/>
      <c r="I6263" s="187" t="s">
        <v>1648</v>
      </c>
      <c r="J6263" s="191"/>
      <c r="K6263" s="191"/>
      <c r="L6263" s="191"/>
      <c r="M6263" s="191"/>
    </row>
    <row r="6264" spans="1:13" s="190" customFormat="1" ht="63.75" x14ac:dyDescent="0.2">
      <c r="A6264" s="187" t="s">
        <v>1655</v>
      </c>
      <c r="B6264" s="187" t="s">
        <v>1653</v>
      </c>
      <c r="C6264" s="186" t="s">
        <v>212</v>
      </c>
      <c r="D6264" s="189">
        <v>7.51</v>
      </c>
      <c r="E6264" s="189"/>
      <c r="F6264" s="189">
        <v>7.51</v>
      </c>
      <c r="G6264" s="188" t="s">
        <v>1654</v>
      </c>
      <c r="H6264" s="188"/>
      <c r="I6264" s="187" t="s">
        <v>1652</v>
      </c>
      <c r="J6264" s="191"/>
      <c r="K6264" s="191"/>
      <c r="L6264" s="191"/>
      <c r="M6264" s="191"/>
    </row>
    <row r="6265" spans="1:13" s="190" customFormat="1" ht="63.75" x14ac:dyDescent="0.2">
      <c r="A6265" s="187" t="s">
        <v>1659</v>
      </c>
      <c r="B6265" s="187" t="s">
        <v>1657</v>
      </c>
      <c r="C6265" s="186" t="s">
        <v>212</v>
      </c>
      <c r="D6265" s="189">
        <v>9.32</v>
      </c>
      <c r="E6265" s="189"/>
      <c r="F6265" s="189">
        <v>9.32</v>
      </c>
      <c r="G6265" s="188" t="s">
        <v>1658</v>
      </c>
      <c r="H6265" s="188"/>
      <c r="I6265" s="187" t="s">
        <v>1656</v>
      </c>
      <c r="J6265" s="191"/>
      <c r="K6265" s="191"/>
      <c r="L6265" s="191"/>
      <c r="M6265" s="191"/>
    </row>
    <row r="6266" spans="1:13" s="190" customFormat="1" ht="63.75" x14ac:dyDescent="0.2">
      <c r="A6266" s="187" t="s">
        <v>1663</v>
      </c>
      <c r="B6266" s="187" t="s">
        <v>1661</v>
      </c>
      <c r="C6266" s="186" t="s">
        <v>212</v>
      </c>
      <c r="D6266" s="189">
        <v>11.42</v>
      </c>
      <c r="E6266" s="189"/>
      <c r="F6266" s="189">
        <v>11.42</v>
      </c>
      <c r="G6266" s="188" t="s">
        <v>1662</v>
      </c>
      <c r="H6266" s="188"/>
      <c r="I6266" s="187" t="s">
        <v>1660</v>
      </c>
      <c r="J6266" s="191"/>
      <c r="K6266" s="191"/>
      <c r="L6266" s="191"/>
      <c r="M6266" s="191"/>
    </row>
    <row r="6267" spans="1:13" s="190" customFormat="1" ht="63.75" x14ac:dyDescent="0.2">
      <c r="A6267" s="187" t="s">
        <v>1667</v>
      </c>
      <c r="B6267" s="187" t="s">
        <v>1665</v>
      </c>
      <c r="C6267" s="186" t="s">
        <v>212</v>
      </c>
      <c r="D6267" s="189">
        <v>12.62</v>
      </c>
      <c r="E6267" s="189"/>
      <c r="F6267" s="189">
        <v>12.62</v>
      </c>
      <c r="G6267" s="188" t="s">
        <v>1666</v>
      </c>
      <c r="H6267" s="188"/>
      <c r="I6267" s="187" t="s">
        <v>1664</v>
      </c>
      <c r="J6267" s="191"/>
      <c r="K6267" s="191"/>
      <c r="L6267" s="191"/>
      <c r="M6267" s="191"/>
    </row>
    <row r="6268" spans="1:13" s="190" customFormat="1" ht="63.75" x14ac:dyDescent="0.2">
      <c r="A6268" s="187" t="s">
        <v>1671</v>
      </c>
      <c r="B6268" s="187" t="s">
        <v>1669</v>
      </c>
      <c r="C6268" s="186" t="s">
        <v>212</v>
      </c>
      <c r="D6268" s="189">
        <v>8.4700000000000006</v>
      </c>
      <c r="E6268" s="189"/>
      <c r="F6268" s="189">
        <v>8.4700000000000006</v>
      </c>
      <c r="G6268" s="188" t="s">
        <v>1670</v>
      </c>
      <c r="H6268" s="188"/>
      <c r="I6268" s="187" t="s">
        <v>1668</v>
      </c>
      <c r="J6268" s="191"/>
      <c r="K6268" s="191"/>
      <c r="L6268" s="191"/>
      <c r="M6268" s="191"/>
    </row>
    <row r="6269" spans="1:13" s="190" customFormat="1" ht="63.75" x14ac:dyDescent="0.2">
      <c r="A6269" s="187" t="s">
        <v>1675</v>
      </c>
      <c r="B6269" s="187" t="s">
        <v>1673</v>
      </c>
      <c r="C6269" s="186" t="s">
        <v>212</v>
      </c>
      <c r="D6269" s="189">
        <v>10.72</v>
      </c>
      <c r="E6269" s="189"/>
      <c r="F6269" s="189">
        <v>10.72</v>
      </c>
      <c r="G6269" s="188" t="s">
        <v>1674</v>
      </c>
      <c r="H6269" s="188"/>
      <c r="I6269" s="187" t="s">
        <v>1672</v>
      </c>
      <c r="J6269" s="191"/>
      <c r="K6269" s="191"/>
      <c r="L6269" s="191"/>
      <c r="M6269" s="191"/>
    </row>
    <row r="6270" spans="1:13" s="190" customFormat="1" ht="63.75" x14ac:dyDescent="0.2">
      <c r="A6270" s="187" t="s">
        <v>1679</v>
      </c>
      <c r="B6270" s="187" t="s">
        <v>1677</v>
      </c>
      <c r="C6270" s="186" t="s">
        <v>212</v>
      </c>
      <c r="D6270" s="189">
        <v>11.92</v>
      </c>
      <c r="E6270" s="189"/>
      <c r="F6270" s="189">
        <v>11.92</v>
      </c>
      <c r="G6270" s="188" t="s">
        <v>1678</v>
      </c>
      <c r="H6270" s="188"/>
      <c r="I6270" s="187" t="s">
        <v>1676</v>
      </c>
      <c r="J6270" s="191"/>
      <c r="K6270" s="191"/>
      <c r="L6270" s="191"/>
      <c r="M6270" s="191"/>
    </row>
    <row r="6271" spans="1:13" s="190" customFormat="1" ht="63.75" x14ac:dyDescent="0.2">
      <c r="A6271" s="187" t="s">
        <v>1683</v>
      </c>
      <c r="B6271" s="187" t="s">
        <v>1681</v>
      </c>
      <c r="C6271" s="186" t="s">
        <v>212</v>
      </c>
      <c r="D6271" s="189">
        <v>12.53</v>
      </c>
      <c r="E6271" s="189"/>
      <c r="F6271" s="189">
        <v>12.53</v>
      </c>
      <c r="G6271" s="188" t="s">
        <v>1682</v>
      </c>
      <c r="H6271" s="188"/>
      <c r="I6271" s="187" t="s">
        <v>1680</v>
      </c>
      <c r="J6271" s="191"/>
      <c r="K6271" s="191"/>
      <c r="L6271" s="191"/>
      <c r="M6271" s="191"/>
    </row>
    <row r="6272" spans="1:13" s="190" customFormat="1" ht="63.75" x14ac:dyDescent="0.2">
      <c r="A6272" s="187" t="s">
        <v>1687</v>
      </c>
      <c r="B6272" s="187" t="s">
        <v>1685</v>
      </c>
      <c r="C6272" s="186" t="s">
        <v>212</v>
      </c>
      <c r="D6272" s="189">
        <v>13.73</v>
      </c>
      <c r="E6272" s="189"/>
      <c r="F6272" s="189">
        <v>13.73</v>
      </c>
      <c r="G6272" s="188" t="s">
        <v>1686</v>
      </c>
      <c r="H6272" s="188"/>
      <c r="I6272" s="187" t="s">
        <v>1684</v>
      </c>
      <c r="J6272" s="191"/>
      <c r="K6272" s="191"/>
      <c r="L6272" s="191"/>
      <c r="M6272" s="191"/>
    </row>
    <row r="6273" spans="1:13" s="190" customFormat="1" ht="25.5" x14ac:dyDescent="0.2">
      <c r="A6273" s="194" t="s">
        <v>1690</v>
      </c>
      <c r="B6273" s="194" t="s">
        <v>1689</v>
      </c>
      <c r="C6273" s="194"/>
      <c r="D6273" s="189"/>
      <c r="E6273" s="193"/>
      <c r="F6273" s="189"/>
      <c r="G6273" s="192"/>
      <c r="H6273" s="192"/>
      <c r="I6273" s="194" t="s">
        <v>1688</v>
      </c>
      <c r="J6273" s="191"/>
      <c r="K6273" s="191"/>
      <c r="L6273" s="191"/>
      <c r="M6273" s="191"/>
    </row>
    <row r="6274" spans="1:13" s="190" customFormat="1" ht="76.5" x14ac:dyDescent="0.2">
      <c r="A6274" s="187" t="s">
        <v>1694</v>
      </c>
      <c r="B6274" s="187" t="s">
        <v>1692</v>
      </c>
      <c r="C6274" s="186" t="s">
        <v>725</v>
      </c>
      <c r="D6274" s="189">
        <v>1.5</v>
      </c>
      <c r="E6274" s="189"/>
      <c r="F6274" s="189">
        <v>1.5</v>
      </c>
      <c r="G6274" s="188" t="s">
        <v>1693</v>
      </c>
      <c r="H6274" s="188"/>
      <c r="I6274" s="187" t="s">
        <v>1691</v>
      </c>
      <c r="J6274" s="191"/>
      <c r="K6274" s="191"/>
      <c r="L6274" s="191"/>
      <c r="M6274" s="191"/>
    </row>
    <row r="6275" spans="1:13" s="190" customFormat="1" ht="89.25" x14ac:dyDescent="0.2">
      <c r="A6275" s="187" t="s">
        <v>1698</v>
      </c>
      <c r="B6275" s="187" t="s">
        <v>1696</v>
      </c>
      <c r="C6275" s="186" t="s">
        <v>641</v>
      </c>
      <c r="D6275" s="189">
        <v>2.4</v>
      </c>
      <c r="E6275" s="189"/>
      <c r="F6275" s="189">
        <v>2.4</v>
      </c>
      <c r="G6275" s="188" t="s">
        <v>1697</v>
      </c>
      <c r="H6275" s="188"/>
      <c r="I6275" s="187" t="s">
        <v>1695</v>
      </c>
      <c r="J6275" s="191"/>
      <c r="K6275" s="191"/>
      <c r="L6275" s="191"/>
      <c r="M6275" s="191"/>
    </row>
    <row r="6276" spans="1:13" s="190" customFormat="1" ht="89.25" x14ac:dyDescent="0.2">
      <c r="A6276" s="187" t="s">
        <v>1702</v>
      </c>
      <c r="B6276" s="187" t="s">
        <v>1700</v>
      </c>
      <c r="C6276" s="186" t="s">
        <v>641</v>
      </c>
      <c r="D6276" s="189">
        <v>2.5499999999999998</v>
      </c>
      <c r="E6276" s="189"/>
      <c r="F6276" s="189">
        <v>2.5499999999999998</v>
      </c>
      <c r="G6276" s="188" t="s">
        <v>1701</v>
      </c>
      <c r="H6276" s="188"/>
      <c r="I6276" s="187" t="s">
        <v>1699</v>
      </c>
      <c r="J6276" s="191"/>
      <c r="K6276" s="191"/>
      <c r="L6276" s="191"/>
      <c r="M6276" s="191"/>
    </row>
    <row r="6277" spans="1:13" s="190" customFormat="1" ht="89.25" x14ac:dyDescent="0.2">
      <c r="A6277" s="187" t="s">
        <v>1706</v>
      </c>
      <c r="B6277" s="187" t="s">
        <v>1704</v>
      </c>
      <c r="C6277" s="186" t="s">
        <v>641</v>
      </c>
      <c r="D6277" s="189">
        <v>2.7</v>
      </c>
      <c r="E6277" s="189"/>
      <c r="F6277" s="189">
        <v>2.7</v>
      </c>
      <c r="G6277" s="188" t="s">
        <v>1705</v>
      </c>
      <c r="H6277" s="188"/>
      <c r="I6277" s="187" t="s">
        <v>1703</v>
      </c>
      <c r="J6277" s="191"/>
      <c r="K6277" s="191"/>
      <c r="L6277" s="191"/>
      <c r="M6277" s="191"/>
    </row>
    <row r="6278" spans="1:13" s="190" customFormat="1" ht="89.25" x14ac:dyDescent="0.2">
      <c r="A6278" s="187" t="s">
        <v>1710</v>
      </c>
      <c r="B6278" s="187" t="s">
        <v>1708</v>
      </c>
      <c r="C6278" s="186" t="s">
        <v>641</v>
      </c>
      <c r="D6278" s="189">
        <v>3.53</v>
      </c>
      <c r="E6278" s="189"/>
      <c r="F6278" s="189">
        <v>3.53</v>
      </c>
      <c r="G6278" s="188" t="s">
        <v>1709</v>
      </c>
      <c r="H6278" s="188"/>
      <c r="I6278" s="187" t="s">
        <v>1707</v>
      </c>
      <c r="J6278" s="191"/>
      <c r="K6278" s="191"/>
      <c r="L6278" s="191"/>
      <c r="M6278" s="191"/>
    </row>
    <row r="6279" spans="1:13" s="190" customFormat="1" ht="89.25" x14ac:dyDescent="0.2">
      <c r="A6279" s="187" t="s">
        <v>1714</v>
      </c>
      <c r="B6279" s="187" t="s">
        <v>1712</v>
      </c>
      <c r="C6279" s="186" t="s">
        <v>641</v>
      </c>
      <c r="D6279" s="189">
        <v>3.55</v>
      </c>
      <c r="E6279" s="189"/>
      <c r="F6279" s="189">
        <v>3.55</v>
      </c>
      <c r="G6279" s="188" t="s">
        <v>1713</v>
      </c>
      <c r="H6279" s="188"/>
      <c r="I6279" s="187" t="s">
        <v>1711</v>
      </c>
      <c r="J6279" s="191"/>
      <c r="K6279" s="191"/>
      <c r="L6279" s="191"/>
      <c r="M6279" s="191"/>
    </row>
    <row r="6280" spans="1:13" s="190" customFormat="1" ht="89.25" x14ac:dyDescent="0.2">
      <c r="A6280" s="187" t="s">
        <v>1718</v>
      </c>
      <c r="B6280" s="187" t="s">
        <v>1716</v>
      </c>
      <c r="C6280" s="186" t="s">
        <v>641</v>
      </c>
      <c r="D6280" s="189">
        <v>4.53</v>
      </c>
      <c r="E6280" s="189"/>
      <c r="F6280" s="189">
        <v>4.53</v>
      </c>
      <c r="G6280" s="188" t="s">
        <v>1717</v>
      </c>
      <c r="H6280" s="188"/>
      <c r="I6280" s="187" t="s">
        <v>1715</v>
      </c>
      <c r="J6280" s="191"/>
      <c r="K6280" s="191"/>
      <c r="L6280" s="191"/>
      <c r="M6280" s="191"/>
    </row>
    <row r="6281" spans="1:13" s="190" customFormat="1" ht="89.25" x14ac:dyDescent="0.2">
      <c r="A6281" s="187" t="s">
        <v>1722</v>
      </c>
      <c r="B6281" s="187" t="s">
        <v>1720</v>
      </c>
      <c r="C6281" s="186" t="s">
        <v>641</v>
      </c>
      <c r="D6281" s="189">
        <v>3.89</v>
      </c>
      <c r="E6281" s="189"/>
      <c r="F6281" s="189">
        <v>3.89</v>
      </c>
      <c r="G6281" s="188" t="s">
        <v>1721</v>
      </c>
      <c r="H6281" s="188"/>
      <c r="I6281" s="187" t="s">
        <v>1719</v>
      </c>
      <c r="J6281" s="191"/>
      <c r="K6281" s="191"/>
      <c r="L6281" s="191"/>
      <c r="M6281" s="191"/>
    </row>
    <row r="6282" spans="1:13" s="190" customFormat="1" ht="89.25" x14ac:dyDescent="0.2">
      <c r="A6282" s="187" t="s">
        <v>1726</v>
      </c>
      <c r="B6282" s="187" t="s">
        <v>1724</v>
      </c>
      <c r="C6282" s="186" t="s">
        <v>641</v>
      </c>
      <c r="D6282" s="189">
        <v>5.58</v>
      </c>
      <c r="E6282" s="189"/>
      <c r="F6282" s="189">
        <v>5.58</v>
      </c>
      <c r="G6282" s="188" t="s">
        <v>1725</v>
      </c>
      <c r="H6282" s="188"/>
      <c r="I6282" s="187" t="s">
        <v>1723</v>
      </c>
      <c r="J6282" s="191"/>
      <c r="K6282" s="191"/>
      <c r="L6282" s="191"/>
      <c r="M6282" s="191"/>
    </row>
    <row r="6283" spans="1:13" s="190" customFormat="1" ht="89.25" x14ac:dyDescent="0.2">
      <c r="A6283" s="187" t="s">
        <v>1730</v>
      </c>
      <c r="B6283" s="187" t="s">
        <v>1728</v>
      </c>
      <c r="C6283" s="186" t="s">
        <v>641</v>
      </c>
      <c r="D6283" s="189">
        <v>6.61</v>
      </c>
      <c r="E6283" s="189"/>
      <c r="F6283" s="189">
        <v>6.61</v>
      </c>
      <c r="G6283" s="188" t="s">
        <v>1729</v>
      </c>
      <c r="H6283" s="188"/>
      <c r="I6283" s="187" t="s">
        <v>1727</v>
      </c>
      <c r="J6283" s="191"/>
      <c r="K6283" s="191"/>
      <c r="L6283" s="191"/>
      <c r="M6283" s="191"/>
    </row>
    <row r="6284" spans="1:13" s="190" customFormat="1" ht="89.25" x14ac:dyDescent="0.2">
      <c r="A6284" s="187" t="s">
        <v>1734</v>
      </c>
      <c r="B6284" s="187" t="s">
        <v>1732</v>
      </c>
      <c r="C6284" s="186" t="s">
        <v>641</v>
      </c>
      <c r="D6284" s="189">
        <v>11</v>
      </c>
      <c r="E6284" s="189"/>
      <c r="F6284" s="189">
        <v>11</v>
      </c>
      <c r="G6284" s="188" t="s">
        <v>1733</v>
      </c>
      <c r="H6284" s="188"/>
      <c r="I6284" s="187" t="s">
        <v>1731</v>
      </c>
      <c r="J6284" s="191"/>
      <c r="K6284" s="191"/>
      <c r="L6284" s="191"/>
      <c r="M6284" s="191"/>
    </row>
    <row r="6285" spans="1:13" s="190" customFormat="1" ht="89.25" x14ac:dyDescent="0.2">
      <c r="A6285" s="187" t="s">
        <v>1738</v>
      </c>
      <c r="B6285" s="187" t="s">
        <v>1736</v>
      </c>
      <c r="C6285" s="186" t="s">
        <v>641</v>
      </c>
      <c r="D6285" s="189">
        <v>5.41</v>
      </c>
      <c r="E6285" s="189"/>
      <c r="F6285" s="189">
        <v>5.41</v>
      </c>
      <c r="G6285" s="188" t="s">
        <v>1737</v>
      </c>
      <c r="H6285" s="188"/>
      <c r="I6285" s="187" t="s">
        <v>1735</v>
      </c>
      <c r="J6285" s="191"/>
      <c r="K6285" s="191"/>
      <c r="L6285" s="191"/>
      <c r="M6285" s="191"/>
    </row>
    <row r="6286" spans="1:13" s="190" customFormat="1" ht="89.25" x14ac:dyDescent="0.2">
      <c r="A6286" s="187" t="s">
        <v>1742</v>
      </c>
      <c r="B6286" s="187" t="s">
        <v>1740</v>
      </c>
      <c r="C6286" s="186" t="s">
        <v>641</v>
      </c>
      <c r="D6286" s="189">
        <v>7.07</v>
      </c>
      <c r="E6286" s="189"/>
      <c r="F6286" s="189">
        <v>7.07</v>
      </c>
      <c r="G6286" s="188" t="s">
        <v>1741</v>
      </c>
      <c r="H6286" s="188"/>
      <c r="I6286" s="187" t="s">
        <v>1739</v>
      </c>
      <c r="J6286" s="191"/>
      <c r="K6286" s="191"/>
      <c r="L6286" s="191"/>
      <c r="M6286" s="191"/>
    </row>
    <row r="6287" spans="1:13" s="190" customFormat="1" ht="89.25" x14ac:dyDescent="0.2">
      <c r="A6287" s="187" t="s">
        <v>1746</v>
      </c>
      <c r="B6287" s="187" t="s">
        <v>1744</v>
      </c>
      <c r="C6287" s="186" t="s">
        <v>641</v>
      </c>
      <c r="D6287" s="189">
        <v>7.09</v>
      </c>
      <c r="E6287" s="189"/>
      <c r="F6287" s="189">
        <v>7.09</v>
      </c>
      <c r="G6287" s="188" t="s">
        <v>1745</v>
      </c>
      <c r="H6287" s="188"/>
      <c r="I6287" s="187" t="s">
        <v>1743</v>
      </c>
      <c r="J6287" s="191"/>
      <c r="K6287" s="191"/>
      <c r="L6287" s="191"/>
      <c r="M6287" s="191"/>
    </row>
    <row r="6288" spans="1:13" s="190" customFormat="1" ht="89.25" x14ac:dyDescent="0.2">
      <c r="A6288" s="187" t="s">
        <v>1749</v>
      </c>
      <c r="B6288" s="187" t="s">
        <v>1748</v>
      </c>
      <c r="C6288" s="186" t="s">
        <v>641</v>
      </c>
      <c r="D6288" s="189">
        <v>9.1999999999999993</v>
      </c>
      <c r="E6288" s="189"/>
      <c r="F6288" s="189">
        <v>9.1999999999999993</v>
      </c>
      <c r="G6288" s="188" t="s">
        <v>1729</v>
      </c>
      <c r="H6288" s="188"/>
      <c r="I6288" s="187" t="s">
        <v>1747</v>
      </c>
      <c r="J6288" s="191"/>
      <c r="K6288" s="191"/>
      <c r="L6288" s="191"/>
      <c r="M6288" s="191"/>
    </row>
    <row r="6289" spans="1:13" s="190" customFormat="1" ht="89.25" x14ac:dyDescent="0.2">
      <c r="A6289" s="187" t="s">
        <v>1753</v>
      </c>
      <c r="B6289" s="187" t="s">
        <v>1751</v>
      </c>
      <c r="C6289" s="186" t="s">
        <v>641</v>
      </c>
      <c r="D6289" s="189">
        <v>8.3800000000000008</v>
      </c>
      <c r="E6289" s="189"/>
      <c r="F6289" s="189">
        <v>8.3800000000000008</v>
      </c>
      <c r="G6289" s="188" t="s">
        <v>1752</v>
      </c>
      <c r="H6289" s="188"/>
      <c r="I6289" s="187" t="s">
        <v>1750</v>
      </c>
      <c r="J6289" s="191"/>
      <c r="K6289" s="191"/>
      <c r="L6289" s="191"/>
      <c r="M6289" s="191"/>
    </row>
    <row r="6290" spans="1:13" s="190" customFormat="1" ht="89.25" x14ac:dyDescent="0.2">
      <c r="A6290" s="187" t="s">
        <v>1756</v>
      </c>
      <c r="B6290" s="187" t="s">
        <v>1755</v>
      </c>
      <c r="C6290" s="186" t="s">
        <v>641</v>
      </c>
      <c r="D6290" s="189">
        <v>15.29</v>
      </c>
      <c r="E6290" s="189"/>
      <c r="F6290" s="189">
        <v>15.29</v>
      </c>
      <c r="G6290" s="188" t="s">
        <v>1733</v>
      </c>
      <c r="H6290" s="188"/>
      <c r="I6290" s="187" t="s">
        <v>1754</v>
      </c>
      <c r="J6290" s="191"/>
      <c r="K6290" s="191"/>
      <c r="L6290" s="191"/>
      <c r="M6290" s="191"/>
    </row>
    <row r="6291" spans="1:13" s="190" customFormat="1" ht="51" x14ac:dyDescent="0.2">
      <c r="A6291" s="187" t="s">
        <v>1760</v>
      </c>
      <c r="B6291" s="187" t="s">
        <v>1758</v>
      </c>
      <c r="C6291" s="186" t="s">
        <v>641</v>
      </c>
      <c r="D6291" s="189">
        <v>4.59</v>
      </c>
      <c r="E6291" s="189"/>
      <c r="F6291" s="189">
        <v>4.59</v>
      </c>
      <c r="G6291" s="188" t="s">
        <v>1759</v>
      </c>
      <c r="H6291" s="188"/>
      <c r="I6291" s="187" t="s">
        <v>1757</v>
      </c>
      <c r="J6291" s="191"/>
      <c r="K6291" s="191"/>
      <c r="L6291" s="191"/>
      <c r="M6291" s="191"/>
    </row>
    <row r="6292" spans="1:13" s="190" customFormat="1" ht="63.75" x14ac:dyDescent="0.2">
      <c r="A6292" s="187" t="s">
        <v>1764</v>
      </c>
      <c r="B6292" s="187" t="s">
        <v>1762</v>
      </c>
      <c r="C6292" s="186" t="s">
        <v>641</v>
      </c>
      <c r="D6292" s="189">
        <v>2.4500000000000002</v>
      </c>
      <c r="E6292" s="189"/>
      <c r="F6292" s="189">
        <v>2.4500000000000002</v>
      </c>
      <c r="G6292" s="188" t="s">
        <v>1763</v>
      </c>
      <c r="H6292" s="188"/>
      <c r="I6292" s="187" t="s">
        <v>1761</v>
      </c>
      <c r="J6292" s="191"/>
      <c r="K6292" s="191"/>
      <c r="L6292" s="191"/>
      <c r="M6292" s="191"/>
    </row>
    <row r="6293" spans="1:13" s="190" customFormat="1" ht="25.5" x14ac:dyDescent="0.2">
      <c r="A6293" s="194" t="s">
        <v>1767</v>
      </c>
      <c r="B6293" s="194" t="s">
        <v>1766</v>
      </c>
      <c r="C6293" s="194"/>
      <c r="D6293" s="189"/>
      <c r="E6293" s="193"/>
      <c r="F6293" s="189"/>
      <c r="G6293" s="192"/>
      <c r="H6293" s="192"/>
      <c r="I6293" s="194" t="s">
        <v>1765</v>
      </c>
      <c r="J6293" s="191"/>
      <c r="K6293" s="191"/>
      <c r="L6293" s="191"/>
      <c r="M6293" s="191"/>
    </row>
    <row r="6294" spans="1:13" s="190" customFormat="1" ht="153" x14ac:dyDescent="0.2">
      <c r="A6294" s="187" t="s">
        <v>1771</v>
      </c>
      <c r="B6294" s="187" t="s">
        <v>1769</v>
      </c>
      <c r="C6294" s="186" t="s">
        <v>641</v>
      </c>
      <c r="D6294" s="189">
        <v>24.04</v>
      </c>
      <c r="E6294" s="189"/>
      <c r="F6294" s="189">
        <v>24.04</v>
      </c>
      <c r="G6294" s="188" t="s">
        <v>1770</v>
      </c>
      <c r="H6294" s="188"/>
      <c r="I6294" s="187" t="s">
        <v>1768</v>
      </c>
      <c r="J6294" s="191"/>
      <c r="K6294" s="191"/>
      <c r="L6294" s="191"/>
      <c r="M6294" s="191"/>
    </row>
    <row r="6295" spans="1:13" s="190" customFormat="1" ht="153" x14ac:dyDescent="0.2">
      <c r="A6295" s="187" t="s">
        <v>1775</v>
      </c>
      <c r="B6295" s="187" t="s">
        <v>1773</v>
      </c>
      <c r="C6295" s="186" t="s">
        <v>641</v>
      </c>
      <c r="D6295" s="189">
        <v>27.05</v>
      </c>
      <c r="E6295" s="189"/>
      <c r="F6295" s="189">
        <v>27.05</v>
      </c>
      <c r="G6295" s="188" t="s">
        <v>1774</v>
      </c>
      <c r="H6295" s="188"/>
      <c r="I6295" s="187" t="s">
        <v>1772</v>
      </c>
      <c r="J6295" s="191"/>
      <c r="K6295" s="191"/>
      <c r="L6295" s="191"/>
      <c r="M6295" s="191"/>
    </row>
    <row r="6296" spans="1:13" s="190" customFormat="1" ht="153" x14ac:dyDescent="0.2">
      <c r="A6296" s="187" t="s">
        <v>1779</v>
      </c>
      <c r="B6296" s="187" t="s">
        <v>1777</v>
      </c>
      <c r="C6296" s="186" t="s">
        <v>641</v>
      </c>
      <c r="D6296" s="189">
        <v>30.05</v>
      </c>
      <c r="E6296" s="189"/>
      <c r="F6296" s="189">
        <v>30.05</v>
      </c>
      <c r="G6296" s="188" t="s">
        <v>1778</v>
      </c>
      <c r="H6296" s="188"/>
      <c r="I6296" s="187" t="s">
        <v>1776</v>
      </c>
      <c r="J6296" s="191"/>
      <c r="K6296" s="191"/>
      <c r="L6296" s="191"/>
      <c r="M6296" s="191"/>
    </row>
    <row r="6297" spans="1:13" s="190" customFormat="1" ht="165.75" x14ac:dyDescent="0.2">
      <c r="A6297" s="187" t="s">
        <v>1783</v>
      </c>
      <c r="B6297" s="187" t="s">
        <v>1781</v>
      </c>
      <c r="C6297" s="186" t="s">
        <v>641</v>
      </c>
      <c r="D6297" s="189">
        <v>14.77</v>
      </c>
      <c r="E6297" s="189"/>
      <c r="F6297" s="189">
        <v>14.77</v>
      </c>
      <c r="G6297" s="188" t="s">
        <v>1782</v>
      </c>
      <c r="H6297" s="188"/>
      <c r="I6297" s="187" t="s">
        <v>1780</v>
      </c>
      <c r="J6297" s="191"/>
      <c r="K6297" s="191"/>
      <c r="L6297" s="191"/>
      <c r="M6297" s="191"/>
    </row>
    <row r="6298" spans="1:13" s="190" customFormat="1" ht="165.75" x14ac:dyDescent="0.2">
      <c r="A6298" s="187" t="s">
        <v>1787</v>
      </c>
      <c r="B6298" s="187" t="s">
        <v>1785</v>
      </c>
      <c r="C6298" s="186" t="s">
        <v>641</v>
      </c>
      <c r="D6298" s="189">
        <v>14.77</v>
      </c>
      <c r="E6298" s="189"/>
      <c r="F6298" s="189">
        <v>14.77</v>
      </c>
      <c r="G6298" s="188" t="s">
        <v>1786</v>
      </c>
      <c r="H6298" s="188"/>
      <c r="I6298" s="187" t="s">
        <v>1784</v>
      </c>
      <c r="J6298" s="191"/>
      <c r="K6298" s="191"/>
      <c r="L6298" s="191"/>
      <c r="M6298" s="191"/>
    </row>
    <row r="6299" spans="1:13" s="190" customFormat="1" ht="165.75" x14ac:dyDescent="0.2">
      <c r="A6299" s="187" t="s">
        <v>1791</v>
      </c>
      <c r="B6299" s="187" t="s">
        <v>1789</v>
      </c>
      <c r="C6299" s="186" t="s">
        <v>641</v>
      </c>
      <c r="D6299" s="189">
        <v>17.72</v>
      </c>
      <c r="E6299" s="189"/>
      <c r="F6299" s="189">
        <v>17.72</v>
      </c>
      <c r="G6299" s="188" t="s">
        <v>1790</v>
      </c>
      <c r="H6299" s="188"/>
      <c r="I6299" s="187" t="s">
        <v>1788</v>
      </c>
      <c r="J6299" s="191"/>
      <c r="K6299" s="191"/>
      <c r="L6299" s="191"/>
      <c r="M6299" s="191"/>
    </row>
    <row r="6300" spans="1:13" s="190" customFormat="1" ht="165.75" x14ac:dyDescent="0.2">
      <c r="A6300" s="187" t="s">
        <v>1795</v>
      </c>
      <c r="B6300" s="187" t="s">
        <v>1793</v>
      </c>
      <c r="C6300" s="186" t="s">
        <v>641</v>
      </c>
      <c r="D6300" s="189">
        <v>17.72</v>
      </c>
      <c r="E6300" s="189"/>
      <c r="F6300" s="189">
        <v>17.72</v>
      </c>
      <c r="G6300" s="188" t="s">
        <v>1794</v>
      </c>
      <c r="H6300" s="188"/>
      <c r="I6300" s="187" t="s">
        <v>1792</v>
      </c>
      <c r="J6300" s="191"/>
      <c r="K6300" s="191"/>
      <c r="L6300" s="191"/>
      <c r="M6300" s="191"/>
    </row>
    <row r="6301" spans="1:13" s="190" customFormat="1" ht="153" x14ac:dyDescent="0.2">
      <c r="A6301" s="187" t="s">
        <v>1799</v>
      </c>
      <c r="B6301" s="187" t="s">
        <v>1797</v>
      </c>
      <c r="C6301" s="186" t="s">
        <v>641</v>
      </c>
      <c r="D6301" s="189">
        <v>22.15</v>
      </c>
      <c r="E6301" s="189"/>
      <c r="F6301" s="189">
        <v>22.15</v>
      </c>
      <c r="G6301" s="188" t="s">
        <v>1798</v>
      </c>
      <c r="H6301" s="188"/>
      <c r="I6301" s="187" t="s">
        <v>1796</v>
      </c>
      <c r="J6301" s="191"/>
      <c r="K6301" s="191"/>
      <c r="L6301" s="191"/>
      <c r="M6301" s="191"/>
    </row>
    <row r="6302" spans="1:13" s="190" customFormat="1" ht="153" x14ac:dyDescent="0.2">
      <c r="A6302" s="187" t="s">
        <v>1802</v>
      </c>
      <c r="B6302" s="187" t="s">
        <v>1801</v>
      </c>
      <c r="C6302" s="186" t="s">
        <v>641</v>
      </c>
      <c r="D6302" s="189">
        <v>22.15</v>
      </c>
      <c r="E6302" s="189"/>
      <c r="F6302" s="189">
        <v>22.15</v>
      </c>
      <c r="G6302" s="188" t="s">
        <v>1798</v>
      </c>
      <c r="H6302" s="188"/>
      <c r="I6302" s="187" t="s">
        <v>1800</v>
      </c>
      <c r="J6302" s="191"/>
      <c r="K6302" s="191"/>
      <c r="L6302" s="191"/>
      <c r="M6302" s="191"/>
    </row>
    <row r="6303" spans="1:13" s="190" customFormat="1" ht="63.75" x14ac:dyDescent="0.2">
      <c r="A6303" s="187" t="s">
        <v>1806</v>
      </c>
      <c r="B6303" s="187" t="s">
        <v>1804</v>
      </c>
      <c r="C6303" s="186" t="s">
        <v>641</v>
      </c>
      <c r="D6303" s="189">
        <v>0.9</v>
      </c>
      <c r="E6303" s="189"/>
      <c r="F6303" s="189">
        <v>0.9</v>
      </c>
      <c r="G6303" s="188" t="s">
        <v>1805</v>
      </c>
      <c r="H6303" s="188"/>
      <c r="I6303" s="187" t="s">
        <v>1803</v>
      </c>
      <c r="J6303" s="191"/>
      <c r="K6303" s="191"/>
      <c r="L6303" s="191"/>
      <c r="M6303" s="191"/>
    </row>
    <row r="6304" spans="1:13" s="190" customFormat="1" ht="63.75" x14ac:dyDescent="0.2">
      <c r="A6304" s="187" t="s">
        <v>1810</v>
      </c>
      <c r="B6304" s="187" t="s">
        <v>1808</v>
      </c>
      <c r="C6304" s="186" t="s">
        <v>641</v>
      </c>
      <c r="D6304" s="189">
        <v>9.02</v>
      </c>
      <c r="E6304" s="189"/>
      <c r="F6304" s="189">
        <v>9.02</v>
      </c>
      <c r="G6304" s="188" t="s">
        <v>1809</v>
      </c>
      <c r="H6304" s="188"/>
      <c r="I6304" s="187" t="s">
        <v>1807</v>
      </c>
      <c r="J6304" s="191"/>
      <c r="K6304" s="191"/>
      <c r="L6304" s="191"/>
      <c r="M6304" s="191"/>
    </row>
    <row r="6305" spans="1:13" s="190" customFormat="1" ht="63.75" x14ac:dyDescent="0.2">
      <c r="A6305" s="187" t="s">
        <v>1814</v>
      </c>
      <c r="B6305" s="187" t="s">
        <v>1812</v>
      </c>
      <c r="C6305" s="186" t="s">
        <v>641</v>
      </c>
      <c r="D6305" s="189">
        <v>13.82</v>
      </c>
      <c r="E6305" s="189"/>
      <c r="F6305" s="189">
        <v>13.82</v>
      </c>
      <c r="G6305" s="188" t="s">
        <v>1813</v>
      </c>
      <c r="H6305" s="188"/>
      <c r="I6305" s="187" t="s">
        <v>1811</v>
      </c>
      <c r="J6305" s="191"/>
      <c r="K6305" s="191"/>
      <c r="L6305" s="191"/>
      <c r="M6305" s="191"/>
    </row>
    <row r="6306" spans="1:13" s="190" customFormat="1" ht="63.75" x14ac:dyDescent="0.2">
      <c r="A6306" s="187" t="s">
        <v>1818</v>
      </c>
      <c r="B6306" s="187" t="s">
        <v>1816</v>
      </c>
      <c r="C6306" s="186" t="s">
        <v>641</v>
      </c>
      <c r="D6306" s="189">
        <v>15.03</v>
      </c>
      <c r="E6306" s="189"/>
      <c r="F6306" s="189">
        <v>15.03</v>
      </c>
      <c r="G6306" s="188" t="s">
        <v>1817</v>
      </c>
      <c r="H6306" s="188"/>
      <c r="I6306" s="187" t="s">
        <v>1815</v>
      </c>
      <c r="J6306" s="191"/>
      <c r="K6306" s="191"/>
      <c r="L6306" s="191"/>
      <c r="M6306" s="191"/>
    </row>
    <row r="6307" spans="1:13" s="190" customFormat="1" ht="63.75" x14ac:dyDescent="0.2">
      <c r="A6307" s="187" t="s">
        <v>1822</v>
      </c>
      <c r="B6307" s="187" t="s">
        <v>1820</v>
      </c>
      <c r="C6307" s="186" t="s">
        <v>641</v>
      </c>
      <c r="D6307" s="189">
        <v>16.350000000000001</v>
      </c>
      <c r="E6307" s="189"/>
      <c r="F6307" s="189">
        <v>16.350000000000001</v>
      </c>
      <c r="G6307" s="188" t="s">
        <v>1821</v>
      </c>
      <c r="H6307" s="188"/>
      <c r="I6307" s="187" t="s">
        <v>1819</v>
      </c>
      <c r="J6307" s="191"/>
      <c r="K6307" s="191"/>
      <c r="L6307" s="191"/>
      <c r="M6307" s="191"/>
    </row>
    <row r="6308" spans="1:13" s="190" customFormat="1" ht="63.75" x14ac:dyDescent="0.2">
      <c r="A6308" s="187" t="s">
        <v>1826</v>
      </c>
      <c r="B6308" s="187" t="s">
        <v>1824</v>
      </c>
      <c r="C6308" s="186" t="s">
        <v>641</v>
      </c>
      <c r="D6308" s="189">
        <v>18.23</v>
      </c>
      <c r="E6308" s="189"/>
      <c r="F6308" s="189">
        <v>18.23</v>
      </c>
      <c r="G6308" s="188" t="s">
        <v>1825</v>
      </c>
      <c r="H6308" s="188"/>
      <c r="I6308" s="187" t="s">
        <v>1823</v>
      </c>
      <c r="J6308" s="191"/>
      <c r="K6308" s="191"/>
      <c r="L6308" s="191"/>
      <c r="M6308" s="191"/>
    </row>
    <row r="6309" spans="1:13" s="190" customFormat="1" ht="63.75" x14ac:dyDescent="0.2">
      <c r="A6309" s="187" t="s">
        <v>1830</v>
      </c>
      <c r="B6309" s="187" t="s">
        <v>1828</v>
      </c>
      <c r="C6309" s="186" t="s">
        <v>641</v>
      </c>
      <c r="D6309" s="189">
        <v>19.829999999999998</v>
      </c>
      <c r="E6309" s="189"/>
      <c r="F6309" s="189">
        <v>19.829999999999998</v>
      </c>
      <c r="G6309" s="188" t="s">
        <v>1829</v>
      </c>
      <c r="H6309" s="188"/>
      <c r="I6309" s="187" t="s">
        <v>1827</v>
      </c>
      <c r="J6309" s="191"/>
      <c r="K6309" s="191"/>
      <c r="L6309" s="191"/>
      <c r="M6309" s="191"/>
    </row>
    <row r="6310" spans="1:13" s="190" customFormat="1" ht="63.75" x14ac:dyDescent="0.2">
      <c r="A6310" s="187" t="s">
        <v>1834</v>
      </c>
      <c r="B6310" s="187" t="s">
        <v>1832</v>
      </c>
      <c r="C6310" s="186" t="s">
        <v>641</v>
      </c>
      <c r="D6310" s="189">
        <v>21.04</v>
      </c>
      <c r="E6310" s="189"/>
      <c r="F6310" s="189">
        <v>21.04</v>
      </c>
      <c r="G6310" s="188" t="s">
        <v>1833</v>
      </c>
      <c r="H6310" s="188"/>
      <c r="I6310" s="187" t="s">
        <v>1831</v>
      </c>
      <c r="J6310" s="191"/>
      <c r="K6310" s="191"/>
      <c r="L6310" s="191"/>
      <c r="M6310" s="191"/>
    </row>
    <row r="6311" spans="1:13" s="190" customFormat="1" ht="63.75" x14ac:dyDescent="0.2">
      <c r="A6311" s="187" t="s">
        <v>1838</v>
      </c>
      <c r="B6311" s="187" t="s">
        <v>1836</v>
      </c>
      <c r="C6311" s="186" t="s">
        <v>641</v>
      </c>
      <c r="D6311" s="189">
        <v>23.75</v>
      </c>
      <c r="E6311" s="189"/>
      <c r="F6311" s="189">
        <v>23.75</v>
      </c>
      <c r="G6311" s="188" t="s">
        <v>1837</v>
      </c>
      <c r="H6311" s="188"/>
      <c r="I6311" s="187" t="s">
        <v>1835</v>
      </c>
      <c r="J6311" s="191"/>
      <c r="K6311" s="191"/>
      <c r="L6311" s="191"/>
      <c r="M6311" s="191"/>
    </row>
    <row r="6312" spans="1:13" s="190" customFormat="1" ht="63.75" x14ac:dyDescent="0.2">
      <c r="A6312" s="187" t="s">
        <v>1842</v>
      </c>
      <c r="B6312" s="187" t="s">
        <v>1840</v>
      </c>
      <c r="C6312" s="186" t="s">
        <v>212</v>
      </c>
      <c r="D6312" s="189">
        <v>9.25</v>
      </c>
      <c r="E6312" s="189"/>
      <c r="F6312" s="189">
        <v>9.25</v>
      </c>
      <c r="G6312" s="188" t="s">
        <v>1841</v>
      </c>
      <c r="H6312" s="188"/>
      <c r="I6312" s="187" t="s">
        <v>1839</v>
      </c>
      <c r="J6312" s="191"/>
      <c r="K6312" s="191"/>
      <c r="L6312" s="191"/>
      <c r="M6312" s="191"/>
    </row>
    <row r="6313" spans="1:13" s="190" customFormat="1" ht="25.5" x14ac:dyDescent="0.2">
      <c r="A6313" s="194" t="s">
        <v>1845</v>
      </c>
      <c r="B6313" s="194" t="s">
        <v>1844</v>
      </c>
      <c r="C6313" s="194"/>
      <c r="D6313" s="189"/>
      <c r="E6313" s="193"/>
      <c r="F6313" s="189"/>
      <c r="G6313" s="192"/>
      <c r="H6313" s="192"/>
      <c r="I6313" s="194" t="s">
        <v>1843</v>
      </c>
      <c r="J6313" s="191"/>
      <c r="K6313" s="191"/>
      <c r="L6313" s="191"/>
      <c r="M6313" s="191"/>
    </row>
    <row r="6314" spans="1:13" s="190" customFormat="1" ht="51" x14ac:dyDescent="0.2">
      <c r="A6314" s="187" t="s">
        <v>1849</v>
      </c>
      <c r="B6314" s="187" t="s">
        <v>1847</v>
      </c>
      <c r="C6314" s="186" t="s">
        <v>212</v>
      </c>
      <c r="D6314" s="189">
        <v>12.47</v>
      </c>
      <c r="E6314" s="189"/>
      <c r="F6314" s="189">
        <v>12.47</v>
      </c>
      <c r="G6314" s="188" t="s">
        <v>1848</v>
      </c>
      <c r="H6314" s="188"/>
      <c r="I6314" s="187" t="s">
        <v>1846</v>
      </c>
      <c r="J6314" s="191"/>
      <c r="K6314" s="191"/>
      <c r="L6314" s="191"/>
      <c r="M6314" s="191"/>
    </row>
    <row r="6315" spans="1:13" s="190" customFormat="1" ht="51" x14ac:dyDescent="0.2">
      <c r="A6315" s="187" t="s">
        <v>1853</v>
      </c>
      <c r="B6315" s="187" t="s">
        <v>1851</v>
      </c>
      <c r="C6315" s="186" t="s">
        <v>212</v>
      </c>
      <c r="D6315" s="189">
        <v>4.57</v>
      </c>
      <c r="E6315" s="189"/>
      <c r="F6315" s="189">
        <v>4.57</v>
      </c>
      <c r="G6315" s="188" t="s">
        <v>1852</v>
      </c>
      <c r="H6315" s="188"/>
      <c r="I6315" s="187" t="s">
        <v>1850</v>
      </c>
      <c r="J6315" s="191"/>
      <c r="K6315" s="191"/>
      <c r="L6315" s="191"/>
      <c r="M6315" s="191"/>
    </row>
    <row r="6316" spans="1:13" s="190" customFormat="1" ht="51" x14ac:dyDescent="0.2">
      <c r="A6316" s="187" t="s">
        <v>1857</v>
      </c>
      <c r="B6316" s="187" t="s">
        <v>1855</v>
      </c>
      <c r="C6316" s="186" t="s">
        <v>212</v>
      </c>
      <c r="D6316" s="189">
        <v>5.67</v>
      </c>
      <c r="E6316" s="189"/>
      <c r="F6316" s="189">
        <v>5.67</v>
      </c>
      <c r="G6316" s="188" t="s">
        <v>1856</v>
      </c>
      <c r="H6316" s="188"/>
      <c r="I6316" s="187" t="s">
        <v>1854</v>
      </c>
      <c r="J6316" s="191"/>
      <c r="K6316" s="191"/>
      <c r="L6316" s="191"/>
      <c r="M6316" s="191"/>
    </row>
    <row r="6317" spans="1:13" s="190" customFormat="1" ht="63.75" x14ac:dyDescent="0.2">
      <c r="A6317" s="187" t="s">
        <v>1861</v>
      </c>
      <c r="B6317" s="187" t="s">
        <v>1859</v>
      </c>
      <c r="C6317" s="186" t="s">
        <v>212</v>
      </c>
      <c r="D6317" s="189">
        <v>6.54</v>
      </c>
      <c r="E6317" s="189"/>
      <c r="F6317" s="189">
        <v>6.54</v>
      </c>
      <c r="G6317" s="188" t="s">
        <v>1860</v>
      </c>
      <c r="H6317" s="188"/>
      <c r="I6317" s="187" t="s">
        <v>1858</v>
      </c>
      <c r="J6317" s="191"/>
      <c r="K6317" s="191"/>
      <c r="L6317" s="191"/>
      <c r="M6317" s="191"/>
    </row>
    <row r="6318" spans="1:13" s="190" customFormat="1" ht="51" x14ac:dyDescent="0.2">
      <c r="A6318" s="187" t="s">
        <v>1865</v>
      </c>
      <c r="B6318" s="187" t="s">
        <v>1863</v>
      </c>
      <c r="C6318" s="186" t="s">
        <v>212</v>
      </c>
      <c r="D6318" s="189">
        <v>33.47</v>
      </c>
      <c r="E6318" s="189"/>
      <c r="F6318" s="189">
        <v>33.47</v>
      </c>
      <c r="G6318" s="188" t="s">
        <v>1864</v>
      </c>
      <c r="H6318" s="188"/>
      <c r="I6318" s="187" t="s">
        <v>1862</v>
      </c>
      <c r="J6318" s="191"/>
      <c r="K6318" s="191"/>
      <c r="L6318" s="191"/>
      <c r="M6318" s="191"/>
    </row>
    <row r="6319" spans="1:13" s="190" customFormat="1" ht="51" x14ac:dyDescent="0.2">
      <c r="A6319" s="187" t="s">
        <v>1869</v>
      </c>
      <c r="B6319" s="187" t="s">
        <v>1867</v>
      </c>
      <c r="C6319" s="186" t="s">
        <v>212</v>
      </c>
      <c r="D6319" s="189">
        <v>37.31</v>
      </c>
      <c r="E6319" s="189"/>
      <c r="F6319" s="189">
        <v>37.31</v>
      </c>
      <c r="G6319" s="188" t="s">
        <v>1868</v>
      </c>
      <c r="H6319" s="188"/>
      <c r="I6319" s="187" t="s">
        <v>1866</v>
      </c>
      <c r="J6319" s="191"/>
      <c r="K6319" s="191"/>
      <c r="L6319" s="191"/>
      <c r="M6319" s="191"/>
    </row>
    <row r="6320" spans="1:13" s="190" customFormat="1" ht="51" x14ac:dyDescent="0.2">
      <c r="A6320" s="187" t="s">
        <v>1873</v>
      </c>
      <c r="B6320" s="187" t="s">
        <v>1871</v>
      </c>
      <c r="C6320" s="186" t="s">
        <v>212</v>
      </c>
      <c r="D6320" s="189">
        <v>35.36</v>
      </c>
      <c r="E6320" s="189"/>
      <c r="F6320" s="189">
        <v>35.36</v>
      </c>
      <c r="G6320" s="188" t="s">
        <v>1872</v>
      </c>
      <c r="H6320" s="188"/>
      <c r="I6320" s="187" t="s">
        <v>1870</v>
      </c>
      <c r="J6320" s="191"/>
      <c r="K6320" s="191"/>
      <c r="L6320" s="191"/>
      <c r="M6320" s="191"/>
    </row>
    <row r="6321" spans="1:13" s="190" customFormat="1" ht="51" x14ac:dyDescent="0.2">
      <c r="A6321" s="187" t="s">
        <v>1877</v>
      </c>
      <c r="B6321" s="187" t="s">
        <v>1875</v>
      </c>
      <c r="C6321" s="186" t="s">
        <v>212</v>
      </c>
      <c r="D6321" s="189">
        <v>36.880000000000003</v>
      </c>
      <c r="E6321" s="189"/>
      <c r="F6321" s="189">
        <v>36.880000000000003</v>
      </c>
      <c r="G6321" s="188" t="s">
        <v>1876</v>
      </c>
      <c r="H6321" s="188"/>
      <c r="I6321" s="187" t="s">
        <v>1874</v>
      </c>
      <c r="J6321" s="191"/>
      <c r="K6321" s="191"/>
      <c r="L6321" s="191"/>
      <c r="M6321" s="191"/>
    </row>
    <row r="6322" spans="1:13" s="190" customFormat="1" ht="51" x14ac:dyDescent="0.2">
      <c r="A6322" s="187" t="s">
        <v>1881</v>
      </c>
      <c r="B6322" s="187" t="s">
        <v>1879</v>
      </c>
      <c r="C6322" s="186" t="s">
        <v>212</v>
      </c>
      <c r="D6322" s="189">
        <v>33.69</v>
      </c>
      <c r="E6322" s="189"/>
      <c r="F6322" s="189">
        <v>33.69</v>
      </c>
      <c r="G6322" s="188" t="s">
        <v>1880</v>
      </c>
      <c r="H6322" s="188"/>
      <c r="I6322" s="187" t="s">
        <v>1878</v>
      </c>
      <c r="J6322" s="191"/>
      <c r="K6322" s="191"/>
      <c r="L6322" s="191"/>
      <c r="M6322" s="191"/>
    </row>
    <row r="6323" spans="1:13" s="190" customFormat="1" ht="51" x14ac:dyDescent="0.2">
      <c r="A6323" s="187" t="s">
        <v>1885</v>
      </c>
      <c r="B6323" s="187" t="s">
        <v>1883</v>
      </c>
      <c r="C6323" s="186" t="s">
        <v>212</v>
      </c>
      <c r="D6323" s="189">
        <v>39.65</v>
      </c>
      <c r="E6323" s="189"/>
      <c r="F6323" s="189">
        <v>39.65</v>
      </c>
      <c r="G6323" s="188" t="s">
        <v>1884</v>
      </c>
      <c r="H6323" s="188"/>
      <c r="I6323" s="187" t="s">
        <v>1882</v>
      </c>
      <c r="J6323" s="191"/>
      <c r="K6323" s="191"/>
      <c r="L6323" s="191"/>
      <c r="M6323" s="191"/>
    </row>
    <row r="6324" spans="1:13" s="190" customFormat="1" ht="51" x14ac:dyDescent="0.2">
      <c r="A6324" s="187" t="s">
        <v>1889</v>
      </c>
      <c r="B6324" s="187" t="s">
        <v>1887</v>
      </c>
      <c r="C6324" s="186" t="s">
        <v>212</v>
      </c>
      <c r="D6324" s="189">
        <v>41.42</v>
      </c>
      <c r="E6324" s="189"/>
      <c r="F6324" s="189">
        <v>41.42</v>
      </c>
      <c r="G6324" s="188" t="s">
        <v>1888</v>
      </c>
      <c r="H6324" s="188"/>
      <c r="I6324" s="187" t="s">
        <v>1886</v>
      </c>
      <c r="J6324" s="191"/>
      <c r="K6324" s="191"/>
      <c r="L6324" s="191"/>
      <c r="M6324" s="191"/>
    </row>
    <row r="6325" spans="1:13" s="190" customFormat="1" ht="51" x14ac:dyDescent="0.2">
      <c r="A6325" s="187" t="s">
        <v>1893</v>
      </c>
      <c r="B6325" s="187" t="s">
        <v>1891</v>
      </c>
      <c r="C6325" s="186" t="s">
        <v>212</v>
      </c>
      <c r="D6325" s="189">
        <v>45.34</v>
      </c>
      <c r="E6325" s="189"/>
      <c r="F6325" s="189">
        <v>45.34</v>
      </c>
      <c r="G6325" s="188" t="s">
        <v>1892</v>
      </c>
      <c r="H6325" s="188"/>
      <c r="I6325" s="187" t="s">
        <v>1890</v>
      </c>
      <c r="J6325" s="191"/>
      <c r="K6325" s="191"/>
      <c r="L6325" s="191"/>
      <c r="M6325" s="191"/>
    </row>
    <row r="6326" spans="1:13" s="190" customFormat="1" ht="51" x14ac:dyDescent="0.2">
      <c r="A6326" s="187" t="s">
        <v>1897</v>
      </c>
      <c r="B6326" s="187" t="s">
        <v>1895</v>
      </c>
      <c r="C6326" s="186" t="s">
        <v>212</v>
      </c>
      <c r="D6326" s="189">
        <v>52.47</v>
      </c>
      <c r="E6326" s="189"/>
      <c r="F6326" s="189">
        <v>52.47</v>
      </c>
      <c r="G6326" s="188" t="s">
        <v>1896</v>
      </c>
      <c r="H6326" s="188"/>
      <c r="I6326" s="187" t="s">
        <v>1894</v>
      </c>
      <c r="J6326" s="191"/>
      <c r="K6326" s="191"/>
      <c r="L6326" s="191"/>
      <c r="M6326" s="191"/>
    </row>
    <row r="6327" spans="1:13" s="190" customFormat="1" ht="51" x14ac:dyDescent="0.2">
      <c r="A6327" s="187" t="s">
        <v>1901</v>
      </c>
      <c r="B6327" s="187" t="s">
        <v>1899</v>
      </c>
      <c r="C6327" s="186" t="s">
        <v>212</v>
      </c>
      <c r="D6327" s="189">
        <v>56.8</v>
      </c>
      <c r="E6327" s="189"/>
      <c r="F6327" s="189">
        <v>56.8</v>
      </c>
      <c r="G6327" s="188" t="s">
        <v>1900</v>
      </c>
      <c r="H6327" s="188"/>
      <c r="I6327" s="187" t="s">
        <v>1898</v>
      </c>
      <c r="J6327" s="191"/>
      <c r="K6327" s="191"/>
      <c r="L6327" s="191"/>
      <c r="M6327" s="191"/>
    </row>
    <row r="6328" spans="1:13" s="190" customFormat="1" ht="51" x14ac:dyDescent="0.2">
      <c r="A6328" s="187" t="s">
        <v>1905</v>
      </c>
      <c r="B6328" s="187" t="s">
        <v>1903</v>
      </c>
      <c r="C6328" s="186" t="s">
        <v>212</v>
      </c>
      <c r="D6328" s="189">
        <v>55.07</v>
      </c>
      <c r="E6328" s="189"/>
      <c r="F6328" s="189">
        <v>55.07</v>
      </c>
      <c r="G6328" s="188" t="s">
        <v>1904</v>
      </c>
      <c r="H6328" s="188"/>
      <c r="I6328" s="187" t="s">
        <v>1902</v>
      </c>
      <c r="J6328" s="191"/>
      <c r="K6328" s="191"/>
      <c r="L6328" s="191"/>
      <c r="M6328" s="191"/>
    </row>
    <row r="6329" spans="1:13" s="190" customFormat="1" ht="51" x14ac:dyDescent="0.2">
      <c r="A6329" s="187" t="s">
        <v>1909</v>
      </c>
      <c r="B6329" s="187" t="s">
        <v>1907</v>
      </c>
      <c r="C6329" s="186" t="s">
        <v>212</v>
      </c>
      <c r="D6329" s="189">
        <v>61.56</v>
      </c>
      <c r="E6329" s="189"/>
      <c r="F6329" s="189">
        <v>61.56</v>
      </c>
      <c r="G6329" s="188" t="s">
        <v>1908</v>
      </c>
      <c r="H6329" s="188"/>
      <c r="I6329" s="187" t="s">
        <v>1906</v>
      </c>
      <c r="J6329" s="191"/>
      <c r="K6329" s="191"/>
      <c r="L6329" s="191"/>
      <c r="M6329" s="191"/>
    </row>
    <row r="6330" spans="1:13" s="190" customFormat="1" ht="51" x14ac:dyDescent="0.2">
      <c r="A6330" s="187" t="s">
        <v>1913</v>
      </c>
      <c r="B6330" s="187" t="s">
        <v>1911</v>
      </c>
      <c r="C6330" s="186" t="s">
        <v>212</v>
      </c>
      <c r="D6330" s="189">
        <v>75</v>
      </c>
      <c r="E6330" s="189"/>
      <c r="F6330" s="189">
        <v>75</v>
      </c>
      <c r="G6330" s="188" t="s">
        <v>1912</v>
      </c>
      <c r="H6330" s="188"/>
      <c r="I6330" s="187" t="s">
        <v>1910</v>
      </c>
      <c r="J6330" s="191"/>
      <c r="K6330" s="191"/>
      <c r="L6330" s="191"/>
      <c r="M6330" s="191"/>
    </row>
    <row r="6331" spans="1:13" s="190" customFormat="1" ht="51" x14ac:dyDescent="0.2">
      <c r="A6331" s="187" t="s">
        <v>1917</v>
      </c>
      <c r="B6331" s="187" t="s">
        <v>1915</v>
      </c>
      <c r="C6331" s="186" t="s">
        <v>212</v>
      </c>
      <c r="D6331" s="189">
        <v>76</v>
      </c>
      <c r="E6331" s="189"/>
      <c r="F6331" s="189">
        <v>76</v>
      </c>
      <c r="G6331" s="188" t="s">
        <v>1916</v>
      </c>
      <c r="H6331" s="188"/>
      <c r="I6331" s="187" t="s">
        <v>1914</v>
      </c>
      <c r="J6331" s="191"/>
      <c r="K6331" s="191"/>
      <c r="L6331" s="191"/>
      <c r="M6331" s="191"/>
    </row>
    <row r="6332" spans="1:13" s="190" customFormat="1" ht="51" x14ac:dyDescent="0.2">
      <c r="A6332" s="187" t="s">
        <v>1921</v>
      </c>
      <c r="B6332" s="187" t="s">
        <v>1919</v>
      </c>
      <c r="C6332" s="186" t="s">
        <v>212</v>
      </c>
      <c r="D6332" s="189">
        <v>115</v>
      </c>
      <c r="E6332" s="189"/>
      <c r="F6332" s="189">
        <v>115</v>
      </c>
      <c r="G6332" s="188" t="s">
        <v>1920</v>
      </c>
      <c r="H6332" s="188"/>
      <c r="I6332" s="187" t="s">
        <v>1918</v>
      </c>
      <c r="J6332" s="191"/>
      <c r="K6332" s="191"/>
      <c r="L6332" s="191"/>
      <c r="M6332" s="191"/>
    </row>
    <row r="6333" spans="1:13" s="190" customFormat="1" ht="51" x14ac:dyDescent="0.2">
      <c r="A6333" s="187" t="s">
        <v>1925</v>
      </c>
      <c r="B6333" s="187" t="s">
        <v>1923</v>
      </c>
      <c r="C6333" s="186" t="s">
        <v>212</v>
      </c>
      <c r="D6333" s="189">
        <v>117.5</v>
      </c>
      <c r="E6333" s="189"/>
      <c r="F6333" s="189">
        <v>117.5</v>
      </c>
      <c r="G6333" s="188" t="s">
        <v>1924</v>
      </c>
      <c r="H6333" s="188"/>
      <c r="I6333" s="187" t="s">
        <v>1922</v>
      </c>
      <c r="J6333" s="191"/>
      <c r="K6333" s="191"/>
      <c r="L6333" s="191"/>
      <c r="M6333" s="191"/>
    </row>
    <row r="6334" spans="1:13" s="190" customFormat="1" ht="51" x14ac:dyDescent="0.2">
      <c r="A6334" s="187" t="s">
        <v>1929</v>
      </c>
      <c r="B6334" s="187" t="s">
        <v>1927</v>
      </c>
      <c r="C6334" s="186" t="s">
        <v>212</v>
      </c>
      <c r="D6334" s="189">
        <v>122</v>
      </c>
      <c r="E6334" s="189"/>
      <c r="F6334" s="189">
        <v>122</v>
      </c>
      <c r="G6334" s="188" t="s">
        <v>1928</v>
      </c>
      <c r="H6334" s="188"/>
      <c r="I6334" s="187" t="s">
        <v>1926</v>
      </c>
      <c r="J6334" s="191"/>
      <c r="K6334" s="191"/>
      <c r="L6334" s="191"/>
      <c r="M6334" s="191"/>
    </row>
    <row r="6335" spans="1:13" s="190" customFormat="1" ht="51" x14ac:dyDescent="0.2">
      <c r="A6335" s="187" t="s">
        <v>1933</v>
      </c>
      <c r="B6335" s="187" t="s">
        <v>1931</v>
      </c>
      <c r="C6335" s="186" t="s">
        <v>212</v>
      </c>
      <c r="D6335" s="189">
        <v>125</v>
      </c>
      <c r="E6335" s="189"/>
      <c r="F6335" s="189">
        <v>125</v>
      </c>
      <c r="G6335" s="188" t="s">
        <v>1932</v>
      </c>
      <c r="H6335" s="188"/>
      <c r="I6335" s="187" t="s">
        <v>1930</v>
      </c>
      <c r="J6335" s="191"/>
      <c r="K6335" s="191"/>
      <c r="L6335" s="191"/>
      <c r="M6335" s="191"/>
    </row>
    <row r="6336" spans="1:13" s="190" customFormat="1" ht="51" x14ac:dyDescent="0.2">
      <c r="A6336" s="187" t="s">
        <v>1937</v>
      </c>
      <c r="B6336" s="187" t="s">
        <v>1935</v>
      </c>
      <c r="C6336" s="186" t="s">
        <v>212</v>
      </c>
      <c r="D6336" s="189">
        <v>145</v>
      </c>
      <c r="E6336" s="189"/>
      <c r="F6336" s="189">
        <v>145</v>
      </c>
      <c r="G6336" s="188" t="s">
        <v>1936</v>
      </c>
      <c r="H6336" s="188"/>
      <c r="I6336" s="187" t="s">
        <v>1934</v>
      </c>
      <c r="J6336" s="191"/>
      <c r="K6336" s="191"/>
      <c r="L6336" s="191"/>
      <c r="M6336" s="191"/>
    </row>
    <row r="6337" spans="1:13" s="190" customFormat="1" ht="51" x14ac:dyDescent="0.2">
      <c r="A6337" s="187" t="s">
        <v>1941</v>
      </c>
      <c r="B6337" s="187" t="s">
        <v>1939</v>
      </c>
      <c r="C6337" s="186" t="s">
        <v>212</v>
      </c>
      <c r="D6337" s="189">
        <v>155</v>
      </c>
      <c r="E6337" s="189"/>
      <c r="F6337" s="189">
        <v>155</v>
      </c>
      <c r="G6337" s="188" t="s">
        <v>1940</v>
      </c>
      <c r="H6337" s="188"/>
      <c r="I6337" s="187" t="s">
        <v>1938</v>
      </c>
      <c r="J6337" s="191"/>
      <c r="K6337" s="191"/>
      <c r="L6337" s="191"/>
      <c r="M6337" s="191"/>
    </row>
    <row r="6338" spans="1:13" s="190" customFormat="1" ht="25.5" x14ac:dyDescent="0.2">
      <c r="A6338" s="194" t="s">
        <v>1944</v>
      </c>
      <c r="B6338" s="194" t="s">
        <v>1943</v>
      </c>
      <c r="C6338" s="194"/>
      <c r="D6338" s="189"/>
      <c r="E6338" s="193"/>
      <c r="F6338" s="189"/>
      <c r="G6338" s="192"/>
      <c r="H6338" s="192"/>
      <c r="I6338" s="194" t="s">
        <v>1942</v>
      </c>
      <c r="J6338" s="191"/>
      <c r="K6338" s="191"/>
      <c r="L6338" s="191"/>
      <c r="M6338" s="191"/>
    </row>
    <row r="6339" spans="1:13" s="190" customFormat="1" ht="102" x14ac:dyDescent="0.2">
      <c r="A6339" s="187" t="s">
        <v>1948</v>
      </c>
      <c r="B6339" s="187" t="s">
        <v>1946</v>
      </c>
      <c r="C6339" s="186" t="s">
        <v>212</v>
      </c>
      <c r="D6339" s="189">
        <v>21.64</v>
      </c>
      <c r="E6339" s="189"/>
      <c r="F6339" s="189">
        <v>21.64</v>
      </c>
      <c r="G6339" s="188" t="s">
        <v>1947</v>
      </c>
      <c r="H6339" s="188"/>
      <c r="I6339" s="187" t="s">
        <v>1945</v>
      </c>
      <c r="J6339" s="191"/>
      <c r="K6339" s="191"/>
      <c r="L6339" s="191"/>
      <c r="M6339" s="191"/>
    </row>
    <row r="6340" spans="1:13" s="190" customFormat="1" ht="114.75" x14ac:dyDescent="0.2">
      <c r="A6340" s="187" t="s">
        <v>1952</v>
      </c>
      <c r="B6340" s="187" t="s">
        <v>1950</v>
      </c>
      <c r="C6340" s="186" t="s">
        <v>212</v>
      </c>
      <c r="D6340" s="189">
        <v>21.64</v>
      </c>
      <c r="E6340" s="189"/>
      <c r="F6340" s="189">
        <v>21.64</v>
      </c>
      <c r="G6340" s="188" t="s">
        <v>1951</v>
      </c>
      <c r="H6340" s="188"/>
      <c r="I6340" s="187" t="s">
        <v>1949</v>
      </c>
      <c r="J6340" s="191"/>
      <c r="K6340" s="191"/>
      <c r="L6340" s="191"/>
      <c r="M6340" s="191"/>
    </row>
    <row r="6341" spans="1:13" s="190" customFormat="1" ht="114.75" x14ac:dyDescent="0.2">
      <c r="A6341" s="187" t="s">
        <v>1956</v>
      </c>
      <c r="B6341" s="187" t="s">
        <v>1954</v>
      </c>
      <c r="C6341" s="186" t="s">
        <v>212</v>
      </c>
      <c r="D6341" s="189">
        <v>70.92</v>
      </c>
      <c r="E6341" s="189"/>
      <c r="F6341" s="189">
        <v>70.92</v>
      </c>
      <c r="G6341" s="188" t="s">
        <v>1955</v>
      </c>
      <c r="H6341" s="188"/>
      <c r="I6341" s="187" t="s">
        <v>1953</v>
      </c>
      <c r="J6341" s="191"/>
      <c r="K6341" s="191"/>
      <c r="L6341" s="191"/>
      <c r="M6341" s="191"/>
    </row>
    <row r="6342" spans="1:13" s="190" customFormat="1" ht="114.75" x14ac:dyDescent="0.2">
      <c r="A6342" s="187" t="s">
        <v>1960</v>
      </c>
      <c r="B6342" s="187" t="s">
        <v>1958</v>
      </c>
      <c r="C6342" s="186" t="s">
        <v>212</v>
      </c>
      <c r="D6342" s="189">
        <v>88.95</v>
      </c>
      <c r="E6342" s="189"/>
      <c r="F6342" s="189">
        <v>88.95</v>
      </c>
      <c r="G6342" s="188" t="s">
        <v>1959</v>
      </c>
      <c r="H6342" s="188"/>
      <c r="I6342" s="187" t="s">
        <v>1957</v>
      </c>
      <c r="J6342" s="191"/>
      <c r="K6342" s="191"/>
      <c r="L6342" s="191"/>
      <c r="M6342" s="191"/>
    </row>
    <row r="6343" spans="1:13" s="190" customFormat="1" ht="114.75" x14ac:dyDescent="0.2">
      <c r="A6343" s="187" t="s">
        <v>1964</v>
      </c>
      <c r="B6343" s="187" t="s">
        <v>1962</v>
      </c>
      <c r="C6343" s="186" t="s">
        <v>212</v>
      </c>
      <c r="D6343" s="189">
        <v>141.84</v>
      </c>
      <c r="E6343" s="189"/>
      <c r="F6343" s="189">
        <v>141.84</v>
      </c>
      <c r="G6343" s="188" t="s">
        <v>1963</v>
      </c>
      <c r="H6343" s="188"/>
      <c r="I6343" s="187" t="s">
        <v>1961</v>
      </c>
      <c r="J6343" s="191"/>
      <c r="K6343" s="191"/>
      <c r="L6343" s="191"/>
      <c r="M6343" s="191"/>
    </row>
    <row r="6344" spans="1:13" s="190" customFormat="1" ht="63.75" x14ac:dyDescent="0.2">
      <c r="A6344" s="187" t="s">
        <v>1968</v>
      </c>
      <c r="B6344" s="187" t="s">
        <v>1966</v>
      </c>
      <c r="C6344" s="186" t="s">
        <v>212</v>
      </c>
      <c r="D6344" s="189">
        <v>270.45999999999998</v>
      </c>
      <c r="E6344" s="189"/>
      <c r="F6344" s="189">
        <v>270.45999999999998</v>
      </c>
      <c r="G6344" s="188" t="s">
        <v>1967</v>
      </c>
      <c r="H6344" s="188"/>
      <c r="I6344" s="187" t="s">
        <v>1965</v>
      </c>
      <c r="J6344" s="191"/>
      <c r="K6344" s="191"/>
      <c r="L6344" s="191"/>
      <c r="M6344" s="191"/>
    </row>
    <row r="6345" spans="1:13" s="190" customFormat="1" ht="25.5" x14ac:dyDescent="0.2">
      <c r="A6345" s="187" t="s">
        <v>1972</v>
      </c>
      <c r="B6345" s="187" t="s">
        <v>1970</v>
      </c>
      <c r="C6345" s="186" t="s">
        <v>212</v>
      </c>
      <c r="D6345" s="189">
        <v>21.04</v>
      </c>
      <c r="E6345" s="189"/>
      <c r="F6345" s="189">
        <v>21.04</v>
      </c>
      <c r="G6345" s="188" t="s">
        <v>1971</v>
      </c>
      <c r="H6345" s="188"/>
      <c r="I6345" s="187" t="s">
        <v>1969</v>
      </c>
      <c r="J6345" s="191"/>
      <c r="K6345" s="191"/>
      <c r="L6345" s="191"/>
      <c r="M6345" s="191"/>
    </row>
    <row r="6346" spans="1:13" s="190" customFormat="1" ht="25.5" x14ac:dyDescent="0.2">
      <c r="A6346" s="187" t="s">
        <v>1975</v>
      </c>
      <c r="B6346" s="187" t="s">
        <v>1974</v>
      </c>
      <c r="C6346" s="186" t="s">
        <v>212</v>
      </c>
      <c r="D6346" s="189">
        <v>42.07</v>
      </c>
      <c r="E6346" s="189"/>
      <c r="F6346" s="189">
        <v>42.07</v>
      </c>
      <c r="G6346" s="188" t="s">
        <v>1971</v>
      </c>
      <c r="H6346" s="188"/>
      <c r="I6346" s="187" t="s">
        <v>1973</v>
      </c>
      <c r="J6346" s="191"/>
      <c r="K6346" s="191"/>
      <c r="L6346" s="191"/>
      <c r="M6346" s="191"/>
    </row>
    <row r="6347" spans="1:13" s="190" customFormat="1" ht="25.5" x14ac:dyDescent="0.2">
      <c r="A6347" s="187" t="s">
        <v>1978</v>
      </c>
      <c r="B6347" s="187" t="s">
        <v>1977</v>
      </c>
      <c r="C6347" s="186" t="s">
        <v>212</v>
      </c>
      <c r="D6347" s="189">
        <v>72.12</v>
      </c>
      <c r="E6347" s="189"/>
      <c r="F6347" s="189">
        <v>72.12</v>
      </c>
      <c r="G6347" s="188" t="s">
        <v>1971</v>
      </c>
      <c r="H6347" s="188"/>
      <c r="I6347" s="187" t="s">
        <v>1976</v>
      </c>
      <c r="J6347" s="191"/>
      <c r="K6347" s="191"/>
      <c r="L6347" s="191"/>
      <c r="M6347" s="191"/>
    </row>
    <row r="6348" spans="1:13" s="190" customFormat="1" ht="25.5" x14ac:dyDescent="0.2">
      <c r="A6348" s="187" t="s">
        <v>1982</v>
      </c>
      <c r="B6348" s="187" t="s">
        <v>1980</v>
      </c>
      <c r="C6348" s="186" t="s">
        <v>212</v>
      </c>
      <c r="D6348" s="189">
        <v>90.15</v>
      </c>
      <c r="E6348" s="189"/>
      <c r="F6348" s="189">
        <v>90.15</v>
      </c>
      <c r="G6348" s="188" t="s">
        <v>1981</v>
      </c>
      <c r="H6348" s="188"/>
      <c r="I6348" s="187" t="s">
        <v>1979</v>
      </c>
      <c r="J6348" s="191"/>
      <c r="K6348" s="191"/>
      <c r="L6348" s="191"/>
      <c r="M6348" s="191"/>
    </row>
    <row r="6349" spans="1:13" s="190" customFormat="1" ht="25.5" x14ac:dyDescent="0.2">
      <c r="A6349" s="194" t="s">
        <v>1985</v>
      </c>
      <c r="B6349" s="194" t="s">
        <v>1984</v>
      </c>
      <c r="C6349" s="194"/>
      <c r="D6349" s="189"/>
      <c r="E6349" s="193"/>
      <c r="F6349" s="189"/>
      <c r="G6349" s="192"/>
      <c r="H6349" s="192"/>
      <c r="I6349" s="194" t="s">
        <v>1983</v>
      </c>
      <c r="J6349" s="191"/>
      <c r="K6349" s="191"/>
      <c r="L6349" s="191"/>
      <c r="M6349" s="191"/>
    </row>
    <row r="6350" spans="1:13" s="190" customFormat="1" ht="25.5" x14ac:dyDescent="0.2">
      <c r="A6350" s="187" t="s">
        <v>1989</v>
      </c>
      <c r="B6350" s="187" t="s">
        <v>1987</v>
      </c>
      <c r="C6350" s="186" t="s">
        <v>212</v>
      </c>
      <c r="D6350" s="189">
        <v>9.6199999999999992</v>
      </c>
      <c r="E6350" s="189"/>
      <c r="F6350" s="189">
        <v>9.6199999999999992</v>
      </c>
      <c r="G6350" s="188" t="s">
        <v>1988</v>
      </c>
      <c r="H6350" s="188"/>
      <c r="I6350" s="187" t="s">
        <v>1986</v>
      </c>
      <c r="J6350" s="191"/>
      <c r="K6350" s="191"/>
      <c r="L6350" s="191"/>
      <c r="M6350" s="191"/>
    </row>
    <row r="6351" spans="1:13" s="190" customFormat="1" ht="102" x14ac:dyDescent="0.2">
      <c r="A6351" s="187" t="s">
        <v>1993</v>
      </c>
      <c r="B6351" s="187" t="s">
        <v>1991</v>
      </c>
      <c r="C6351" s="186" t="s">
        <v>212</v>
      </c>
      <c r="D6351" s="189">
        <v>10.220000000000001</v>
      </c>
      <c r="E6351" s="189"/>
      <c r="F6351" s="189">
        <v>10.220000000000001</v>
      </c>
      <c r="G6351" s="188" t="s">
        <v>1992</v>
      </c>
      <c r="H6351" s="188"/>
      <c r="I6351" s="187" t="s">
        <v>1990</v>
      </c>
      <c r="J6351" s="191"/>
      <c r="K6351" s="191"/>
      <c r="L6351" s="191"/>
      <c r="M6351" s="191"/>
    </row>
    <row r="6352" spans="1:13" s="190" customFormat="1" ht="102" x14ac:dyDescent="0.2">
      <c r="A6352" s="187" t="s">
        <v>1997</v>
      </c>
      <c r="B6352" s="187" t="s">
        <v>1995</v>
      </c>
      <c r="C6352" s="186" t="s">
        <v>212</v>
      </c>
      <c r="D6352" s="189">
        <v>9.02</v>
      </c>
      <c r="E6352" s="189"/>
      <c r="F6352" s="189">
        <v>9.02</v>
      </c>
      <c r="G6352" s="188" t="s">
        <v>1996</v>
      </c>
      <c r="H6352" s="188"/>
      <c r="I6352" s="187" t="s">
        <v>1994</v>
      </c>
      <c r="J6352" s="191"/>
      <c r="K6352" s="191"/>
      <c r="L6352" s="191"/>
      <c r="M6352" s="191"/>
    </row>
    <row r="6353" spans="1:13" s="190" customFormat="1" ht="102" x14ac:dyDescent="0.2">
      <c r="A6353" s="187" t="s">
        <v>2001</v>
      </c>
      <c r="B6353" s="187" t="s">
        <v>1999</v>
      </c>
      <c r="C6353" s="186" t="s">
        <v>212</v>
      </c>
      <c r="D6353" s="189">
        <v>10.220000000000001</v>
      </c>
      <c r="E6353" s="189"/>
      <c r="F6353" s="189">
        <v>10.220000000000001</v>
      </c>
      <c r="G6353" s="188" t="s">
        <v>2000</v>
      </c>
      <c r="H6353" s="188"/>
      <c r="I6353" s="187" t="s">
        <v>1998</v>
      </c>
      <c r="J6353" s="191"/>
      <c r="K6353" s="191"/>
      <c r="L6353" s="191"/>
      <c r="M6353" s="191"/>
    </row>
    <row r="6354" spans="1:13" s="190" customFormat="1" ht="89.25" x14ac:dyDescent="0.2">
      <c r="A6354" s="187" t="s">
        <v>2005</v>
      </c>
      <c r="B6354" s="187" t="s">
        <v>2003</v>
      </c>
      <c r="C6354" s="186" t="s">
        <v>212</v>
      </c>
      <c r="D6354" s="189">
        <v>9.6199999999999992</v>
      </c>
      <c r="E6354" s="189"/>
      <c r="F6354" s="189">
        <v>9.6199999999999992</v>
      </c>
      <c r="G6354" s="188" t="s">
        <v>2004</v>
      </c>
      <c r="H6354" s="188"/>
      <c r="I6354" s="187" t="s">
        <v>2002</v>
      </c>
      <c r="J6354" s="191"/>
      <c r="K6354" s="191"/>
      <c r="L6354" s="191"/>
      <c r="M6354" s="191"/>
    </row>
    <row r="6355" spans="1:13" s="190" customFormat="1" ht="89.25" x14ac:dyDescent="0.2">
      <c r="A6355" s="187" t="s">
        <v>2009</v>
      </c>
      <c r="B6355" s="187" t="s">
        <v>2007</v>
      </c>
      <c r="C6355" s="186" t="s">
        <v>212</v>
      </c>
      <c r="D6355" s="189">
        <v>10.220000000000001</v>
      </c>
      <c r="E6355" s="189"/>
      <c r="F6355" s="189">
        <v>10.220000000000001</v>
      </c>
      <c r="G6355" s="188" t="s">
        <v>2008</v>
      </c>
      <c r="H6355" s="188"/>
      <c r="I6355" s="187" t="s">
        <v>2006</v>
      </c>
      <c r="J6355" s="191"/>
      <c r="K6355" s="191"/>
      <c r="L6355" s="191"/>
      <c r="M6355" s="191"/>
    </row>
    <row r="6356" spans="1:13" s="190" customFormat="1" ht="89.25" x14ac:dyDescent="0.2">
      <c r="A6356" s="187" t="s">
        <v>2013</v>
      </c>
      <c r="B6356" s="187" t="s">
        <v>2011</v>
      </c>
      <c r="C6356" s="186" t="s">
        <v>212</v>
      </c>
      <c r="D6356" s="189">
        <v>12.02</v>
      </c>
      <c r="E6356" s="189"/>
      <c r="F6356" s="189">
        <v>12.02</v>
      </c>
      <c r="G6356" s="188" t="s">
        <v>2012</v>
      </c>
      <c r="H6356" s="188"/>
      <c r="I6356" s="187" t="s">
        <v>2010</v>
      </c>
      <c r="J6356" s="191"/>
      <c r="K6356" s="191"/>
      <c r="L6356" s="191"/>
      <c r="M6356" s="191"/>
    </row>
    <row r="6357" spans="1:13" s="190" customFormat="1" ht="89.25" x14ac:dyDescent="0.2">
      <c r="A6357" s="187" t="s">
        <v>2017</v>
      </c>
      <c r="B6357" s="187" t="s">
        <v>2015</v>
      </c>
      <c r="C6357" s="186" t="s">
        <v>212</v>
      </c>
      <c r="D6357" s="189">
        <v>12.02</v>
      </c>
      <c r="E6357" s="189"/>
      <c r="F6357" s="189">
        <v>12.02</v>
      </c>
      <c r="G6357" s="188" t="s">
        <v>2016</v>
      </c>
      <c r="H6357" s="188"/>
      <c r="I6357" s="187" t="s">
        <v>2014</v>
      </c>
      <c r="J6357" s="191"/>
      <c r="K6357" s="191"/>
      <c r="L6357" s="191"/>
      <c r="M6357" s="191"/>
    </row>
    <row r="6358" spans="1:13" s="190" customFormat="1" ht="89.25" x14ac:dyDescent="0.2">
      <c r="A6358" s="187" t="s">
        <v>2021</v>
      </c>
      <c r="B6358" s="187" t="s">
        <v>2019</v>
      </c>
      <c r="C6358" s="186" t="s">
        <v>212</v>
      </c>
      <c r="D6358" s="189">
        <v>11.96</v>
      </c>
      <c r="E6358" s="189"/>
      <c r="F6358" s="189">
        <v>11.96</v>
      </c>
      <c r="G6358" s="188" t="s">
        <v>2020</v>
      </c>
      <c r="H6358" s="188"/>
      <c r="I6358" s="187" t="s">
        <v>2018</v>
      </c>
      <c r="J6358" s="191"/>
      <c r="K6358" s="191"/>
      <c r="L6358" s="191"/>
      <c r="M6358" s="191"/>
    </row>
    <row r="6359" spans="1:13" s="190" customFormat="1" ht="63.75" x14ac:dyDescent="0.2">
      <c r="A6359" s="187" t="s">
        <v>2025</v>
      </c>
      <c r="B6359" s="187" t="s">
        <v>2023</v>
      </c>
      <c r="C6359" s="186" t="s">
        <v>212</v>
      </c>
      <c r="D6359" s="189">
        <v>12.02</v>
      </c>
      <c r="E6359" s="189"/>
      <c r="F6359" s="189">
        <v>12.02</v>
      </c>
      <c r="G6359" s="188" t="s">
        <v>2024</v>
      </c>
      <c r="H6359" s="188"/>
      <c r="I6359" s="187" t="s">
        <v>2022</v>
      </c>
      <c r="J6359" s="191"/>
      <c r="K6359" s="191"/>
      <c r="L6359" s="191"/>
      <c r="M6359" s="191"/>
    </row>
    <row r="6360" spans="1:13" s="190" customFormat="1" ht="63.75" x14ac:dyDescent="0.2">
      <c r="A6360" s="187" t="s">
        <v>2029</v>
      </c>
      <c r="B6360" s="187" t="s">
        <v>2027</v>
      </c>
      <c r="C6360" s="186" t="s">
        <v>212</v>
      </c>
      <c r="D6360" s="189">
        <v>12.02</v>
      </c>
      <c r="E6360" s="189"/>
      <c r="F6360" s="189">
        <v>12.02</v>
      </c>
      <c r="G6360" s="188" t="s">
        <v>2028</v>
      </c>
      <c r="H6360" s="188"/>
      <c r="I6360" s="187" t="s">
        <v>2026</v>
      </c>
      <c r="J6360" s="191"/>
      <c r="K6360" s="191"/>
      <c r="L6360" s="191"/>
      <c r="M6360" s="191"/>
    </row>
    <row r="6361" spans="1:13" s="190" customFormat="1" ht="89.25" x14ac:dyDescent="0.2">
      <c r="A6361" s="187" t="s">
        <v>2033</v>
      </c>
      <c r="B6361" s="187" t="s">
        <v>2031</v>
      </c>
      <c r="C6361" s="186" t="s">
        <v>212</v>
      </c>
      <c r="D6361" s="189">
        <v>15.03</v>
      </c>
      <c r="E6361" s="189"/>
      <c r="F6361" s="189">
        <v>15.03</v>
      </c>
      <c r="G6361" s="188" t="s">
        <v>2032</v>
      </c>
      <c r="H6361" s="188"/>
      <c r="I6361" s="187" t="s">
        <v>2030</v>
      </c>
      <c r="J6361" s="191"/>
      <c r="K6361" s="191"/>
      <c r="L6361" s="191"/>
      <c r="M6361" s="191"/>
    </row>
    <row r="6362" spans="1:13" s="190" customFormat="1" ht="76.5" x14ac:dyDescent="0.2">
      <c r="A6362" s="187" t="s">
        <v>2037</v>
      </c>
      <c r="B6362" s="187" t="s">
        <v>2035</v>
      </c>
      <c r="C6362" s="186" t="s">
        <v>212</v>
      </c>
      <c r="D6362" s="189">
        <v>15.03</v>
      </c>
      <c r="E6362" s="189"/>
      <c r="F6362" s="189">
        <v>15.03</v>
      </c>
      <c r="G6362" s="188" t="s">
        <v>2036</v>
      </c>
      <c r="H6362" s="188"/>
      <c r="I6362" s="187" t="s">
        <v>2034</v>
      </c>
      <c r="J6362" s="191"/>
      <c r="K6362" s="191"/>
      <c r="L6362" s="191"/>
      <c r="M6362" s="191"/>
    </row>
    <row r="6363" spans="1:13" s="190" customFormat="1" ht="63.75" x14ac:dyDescent="0.2">
      <c r="A6363" s="187" t="s">
        <v>2041</v>
      </c>
      <c r="B6363" s="187" t="s">
        <v>2039</v>
      </c>
      <c r="C6363" s="186" t="s">
        <v>212</v>
      </c>
      <c r="D6363" s="189">
        <v>16.53</v>
      </c>
      <c r="E6363" s="189"/>
      <c r="F6363" s="189">
        <v>16.53</v>
      </c>
      <c r="G6363" s="188" t="s">
        <v>2040</v>
      </c>
      <c r="H6363" s="188"/>
      <c r="I6363" s="187" t="s">
        <v>2038</v>
      </c>
      <c r="J6363" s="191"/>
      <c r="K6363" s="191"/>
      <c r="L6363" s="191"/>
      <c r="M6363" s="191"/>
    </row>
    <row r="6364" spans="1:13" s="190" customFormat="1" ht="76.5" x14ac:dyDescent="0.2">
      <c r="A6364" s="187" t="s">
        <v>2045</v>
      </c>
      <c r="B6364" s="187" t="s">
        <v>2043</v>
      </c>
      <c r="C6364" s="186" t="s">
        <v>212</v>
      </c>
      <c r="D6364" s="189">
        <v>18.63</v>
      </c>
      <c r="E6364" s="189"/>
      <c r="F6364" s="189">
        <v>18.63</v>
      </c>
      <c r="G6364" s="188" t="s">
        <v>2044</v>
      </c>
      <c r="H6364" s="188"/>
      <c r="I6364" s="187" t="s">
        <v>2042</v>
      </c>
      <c r="J6364" s="191"/>
      <c r="K6364" s="191"/>
      <c r="L6364" s="191"/>
      <c r="M6364" s="191"/>
    </row>
    <row r="6365" spans="1:13" s="190" customFormat="1" ht="76.5" x14ac:dyDescent="0.2">
      <c r="A6365" s="187" t="s">
        <v>2049</v>
      </c>
      <c r="B6365" s="187" t="s">
        <v>2047</v>
      </c>
      <c r="C6365" s="186" t="s">
        <v>212</v>
      </c>
      <c r="D6365" s="189">
        <v>20.73</v>
      </c>
      <c r="E6365" s="189"/>
      <c r="F6365" s="189">
        <v>20.73</v>
      </c>
      <c r="G6365" s="188" t="s">
        <v>2048</v>
      </c>
      <c r="H6365" s="188"/>
      <c r="I6365" s="187" t="s">
        <v>2046</v>
      </c>
      <c r="J6365" s="191"/>
      <c r="K6365" s="191"/>
      <c r="L6365" s="191"/>
      <c r="M6365" s="191"/>
    </row>
    <row r="6366" spans="1:13" s="190" customFormat="1" ht="89.25" x14ac:dyDescent="0.2">
      <c r="A6366" s="187" t="s">
        <v>2053</v>
      </c>
      <c r="B6366" s="187" t="s">
        <v>2051</v>
      </c>
      <c r="C6366" s="186" t="s">
        <v>212</v>
      </c>
      <c r="D6366" s="189">
        <v>16.53</v>
      </c>
      <c r="E6366" s="189"/>
      <c r="F6366" s="189">
        <v>16.53</v>
      </c>
      <c r="G6366" s="188" t="s">
        <v>2052</v>
      </c>
      <c r="H6366" s="188"/>
      <c r="I6366" s="187" t="s">
        <v>2050</v>
      </c>
      <c r="J6366" s="191"/>
      <c r="K6366" s="191"/>
      <c r="L6366" s="191"/>
      <c r="M6366" s="191"/>
    </row>
    <row r="6367" spans="1:13" s="190" customFormat="1" ht="51" x14ac:dyDescent="0.2">
      <c r="A6367" s="187" t="s">
        <v>2057</v>
      </c>
      <c r="B6367" s="187" t="s">
        <v>2055</v>
      </c>
      <c r="C6367" s="186" t="s">
        <v>212</v>
      </c>
      <c r="D6367" s="189">
        <v>6.61</v>
      </c>
      <c r="E6367" s="189"/>
      <c r="F6367" s="189">
        <v>6.61</v>
      </c>
      <c r="G6367" s="188" t="s">
        <v>2056</v>
      </c>
      <c r="H6367" s="188"/>
      <c r="I6367" s="187" t="s">
        <v>2054</v>
      </c>
      <c r="J6367" s="191"/>
      <c r="K6367" s="191"/>
      <c r="L6367" s="191"/>
      <c r="M6367" s="191"/>
    </row>
    <row r="6368" spans="1:13" s="190" customFormat="1" ht="63.75" x14ac:dyDescent="0.2">
      <c r="A6368" s="187" t="s">
        <v>2061</v>
      </c>
      <c r="B6368" s="187" t="s">
        <v>2059</v>
      </c>
      <c r="C6368" s="186" t="s">
        <v>212</v>
      </c>
      <c r="D6368" s="189">
        <v>6.61</v>
      </c>
      <c r="E6368" s="189"/>
      <c r="F6368" s="189">
        <v>6.61</v>
      </c>
      <c r="G6368" s="188" t="s">
        <v>2060</v>
      </c>
      <c r="H6368" s="188"/>
      <c r="I6368" s="187" t="s">
        <v>2058</v>
      </c>
      <c r="J6368" s="191"/>
      <c r="K6368" s="191"/>
      <c r="L6368" s="191"/>
      <c r="M6368" s="191"/>
    </row>
    <row r="6369" spans="1:13" s="190" customFormat="1" ht="76.5" x14ac:dyDescent="0.2">
      <c r="A6369" s="187" t="s">
        <v>2065</v>
      </c>
      <c r="B6369" s="187" t="s">
        <v>2063</v>
      </c>
      <c r="C6369" s="186" t="s">
        <v>212</v>
      </c>
      <c r="D6369" s="189">
        <v>36.06</v>
      </c>
      <c r="E6369" s="189"/>
      <c r="F6369" s="189">
        <v>36.06</v>
      </c>
      <c r="G6369" s="188" t="s">
        <v>2064</v>
      </c>
      <c r="H6369" s="188"/>
      <c r="I6369" s="187" t="s">
        <v>2062</v>
      </c>
      <c r="J6369" s="191"/>
      <c r="K6369" s="191"/>
      <c r="L6369" s="191"/>
      <c r="M6369" s="191"/>
    </row>
    <row r="6370" spans="1:13" s="190" customFormat="1" ht="63.75" x14ac:dyDescent="0.2">
      <c r="A6370" s="187" t="s">
        <v>2069</v>
      </c>
      <c r="B6370" s="187" t="s">
        <v>2067</v>
      </c>
      <c r="C6370" s="186" t="s">
        <v>212</v>
      </c>
      <c r="D6370" s="189">
        <v>30.05</v>
      </c>
      <c r="E6370" s="189"/>
      <c r="F6370" s="189">
        <v>30.05</v>
      </c>
      <c r="G6370" s="188" t="s">
        <v>2068</v>
      </c>
      <c r="H6370" s="188"/>
      <c r="I6370" s="187" t="s">
        <v>2066</v>
      </c>
      <c r="J6370" s="191"/>
      <c r="K6370" s="191"/>
      <c r="L6370" s="191"/>
      <c r="M6370" s="191"/>
    </row>
    <row r="6371" spans="1:13" s="190" customFormat="1" ht="63.75" x14ac:dyDescent="0.2">
      <c r="A6371" s="187" t="s">
        <v>2073</v>
      </c>
      <c r="B6371" s="187" t="s">
        <v>2071</v>
      </c>
      <c r="C6371" s="186" t="s">
        <v>212</v>
      </c>
      <c r="D6371" s="189">
        <v>36.06</v>
      </c>
      <c r="E6371" s="189"/>
      <c r="F6371" s="189">
        <v>36.06</v>
      </c>
      <c r="G6371" s="188" t="s">
        <v>2072</v>
      </c>
      <c r="H6371" s="188"/>
      <c r="I6371" s="187" t="s">
        <v>2070</v>
      </c>
      <c r="J6371" s="191"/>
      <c r="K6371" s="191"/>
      <c r="L6371" s="191"/>
      <c r="M6371" s="191"/>
    </row>
    <row r="6372" spans="1:13" s="190" customFormat="1" ht="51" x14ac:dyDescent="0.2">
      <c r="A6372" s="187" t="s">
        <v>2077</v>
      </c>
      <c r="B6372" s="187" t="s">
        <v>2075</v>
      </c>
      <c r="C6372" s="186" t="s">
        <v>212</v>
      </c>
      <c r="D6372" s="189">
        <v>15.03</v>
      </c>
      <c r="E6372" s="189"/>
      <c r="F6372" s="189">
        <v>15.03</v>
      </c>
      <c r="G6372" s="188" t="s">
        <v>2076</v>
      </c>
      <c r="H6372" s="188"/>
      <c r="I6372" s="187" t="s">
        <v>2074</v>
      </c>
      <c r="J6372" s="191"/>
      <c r="K6372" s="191"/>
      <c r="L6372" s="191"/>
      <c r="M6372" s="191"/>
    </row>
    <row r="6373" spans="1:13" s="190" customFormat="1" ht="51" x14ac:dyDescent="0.2">
      <c r="A6373" s="187" t="s">
        <v>2081</v>
      </c>
      <c r="B6373" s="187" t="s">
        <v>2079</v>
      </c>
      <c r="C6373" s="186" t="s">
        <v>212</v>
      </c>
      <c r="D6373" s="189">
        <v>15.03</v>
      </c>
      <c r="E6373" s="189"/>
      <c r="F6373" s="189">
        <v>15.03</v>
      </c>
      <c r="G6373" s="188" t="s">
        <v>2080</v>
      </c>
      <c r="H6373" s="188"/>
      <c r="I6373" s="187" t="s">
        <v>2078</v>
      </c>
      <c r="J6373" s="191"/>
      <c r="K6373" s="191"/>
      <c r="L6373" s="191"/>
      <c r="M6373" s="191"/>
    </row>
    <row r="6374" spans="1:13" s="190" customFormat="1" ht="51" x14ac:dyDescent="0.2">
      <c r="A6374" s="187" t="s">
        <v>2085</v>
      </c>
      <c r="B6374" s="187" t="s">
        <v>2083</v>
      </c>
      <c r="C6374" s="186" t="s">
        <v>212</v>
      </c>
      <c r="D6374" s="189">
        <v>2.4</v>
      </c>
      <c r="E6374" s="189"/>
      <c r="F6374" s="189">
        <v>2.4</v>
      </c>
      <c r="G6374" s="188" t="s">
        <v>2084</v>
      </c>
      <c r="H6374" s="188"/>
      <c r="I6374" s="187" t="s">
        <v>2082</v>
      </c>
      <c r="J6374" s="191"/>
      <c r="K6374" s="191"/>
      <c r="L6374" s="191"/>
      <c r="M6374" s="191"/>
    </row>
    <row r="6375" spans="1:13" s="190" customFormat="1" ht="89.25" x14ac:dyDescent="0.2">
      <c r="A6375" s="187" t="s">
        <v>2089</v>
      </c>
      <c r="B6375" s="187" t="s">
        <v>2087</v>
      </c>
      <c r="C6375" s="186" t="s">
        <v>212</v>
      </c>
      <c r="D6375" s="189">
        <v>15.03</v>
      </c>
      <c r="E6375" s="189"/>
      <c r="F6375" s="189">
        <v>15.03</v>
      </c>
      <c r="G6375" s="188" t="s">
        <v>2088</v>
      </c>
      <c r="H6375" s="188"/>
      <c r="I6375" s="187" t="s">
        <v>2086</v>
      </c>
      <c r="J6375" s="191"/>
      <c r="K6375" s="191"/>
      <c r="L6375" s="191"/>
      <c r="M6375" s="191"/>
    </row>
    <row r="6376" spans="1:13" s="190" customFormat="1" ht="25.5" x14ac:dyDescent="0.2">
      <c r="A6376" s="194" t="s">
        <v>2092</v>
      </c>
      <c r="B6376" s="194" t="s">
        <v>2091</v>
      </c>
      <c r="C6376" s="194"/>
      <c r="D6376" s="189"/>
      <c r="E6376" s="193"/>
      <c r="F6376" s="189"/>
      <c r="G6376" s="192"/>
      <c r="H6376" s="192"/>
      <c r="I6376" s="194" t="s">
        <v>2090</v>
      </c>
      <c r="J6376" s="191"/>
      <c r="K6376" s="191"/>
      <c r="L6376" s="191"/>
      <c r="M6376" s="191"/>
    </row>
    <row r="6377" spans="1:13" s="190" customFormat="1" ht="89.25" x14ac:dyDescent="0.2">
      <c r="A6377" s="187" t="s">
        <v>2096</v>
      </c>
      <c r="B6377" s="187" t="s">
        <v>2094</v>
      </c>
      <c r="C6377" s="186" t="s">
        <v>212</v>
      </c>
      <c r="D6377" s="189">
        <v>27.05</v>
      </c>
      <c r="E6377" s="189"/>
      <c r="F6377" s="189">
        <v>27.05</v>
      </c>
      <c r="G6377" s="188" t="s">
        <v>2095</v>
      </c>
      <c r="H6377" s="188"/>
      <c r="I6377" s="187" t="s">
        <v>2093</v>
      </c>
      <c r="J6377" s="191"/>
      <c r="K6377" s="191"/>
      <c r="L6377" s="191"/>
      <c r="M6377" s="191"/>
    </row>
    <row r="6378" spans="1:13" s="190" customFormat="1" ht="102" x14ac:dyDescent="0.2">
      <c r="A6378" s="187" t="s">
        <v>2100</v>
      </c>
      <c r="B6378" s="187" t="s">
        <v>2098</v>
      </c>
      <c r="C6378" s="186" t="s">
        <v>212</v>
      </c>
      <c r="D6378" s="189">
        <v>16.23</v>
      </c>
      <c r="E6378" s="189"/>
      <c r="F6378" s="189">
        <v>16.23</v>
      </c>
      <c r="G6378" s="188" t="s">
        <v>2099</v>
      </c>
      <c r="H6378" s="188"/>
      <c r="I6378" s="187" t="s">
        <v>2097</v>
      </c>
      <c r="J6378" s="191"/>
      <c r="K6378" s="191"/>
      <c r="L6378" s="191"/>
      <c r="M6378" s="191"/>
    </row>
    <row r="6379" spans="1:13" s="190" customFormat="1" ht="89.25" x14ac:dyDescent="0.2">
      <c r="A6379" s="187" t="s">
        <v>2104</v>
      </c>
      <c r="B6379" s="187" t="s">
        <v>2102</v>
      </c>
      <c r="C6379" s="186" t="s">
        <v>212</v>
      </c>
      <c r="D6379" s="189">
        <v>67.62</v>
      </c>
      <c r="E6379" s="189"/>
      <c r="F6379" s="189">
        <v>67.62</v>
      </c>
      <c r="G6379" s="188" t="s">
        <v>2103</v>
      </c>
      <c r="H6379" s="188"/>
      <c r="I6379" s="187" t="s">
        <v>2101</v>
      </c>
      <c r="J6379" s="191"/>
      <c r="K6379" s="191"/>
      <c r="L6379" s="191"/>
      <c r="M6379" s="191"/>
    </row>
    <row r="6380" spans="1:13" s="190" customFormat="1" ht="89.25" x14ac:dyDescent="0.2">
      <c r="A6380" s="187" t="s">
        <v>2108</v>
      </c>
      <c r="B6380" s="187" t="s">
        <v>2106</v>
      </c>
      <c r="C6380" s="186" t="s">
        <v>212</v>
      </c>
      <c r="D6380" s="189">
        <v>105.48</v>
      </c>
      <c r="E6380" s="189"/>
      <c r="F6380" s="189">
        <v>105.48</v>
      </c>
      <c r="G6380" s="188" t="s">
        <v>2107</v>
      </c>
      <c r="H6380" s="188"/>
      <c r="I6380" s="187" t="s">
        <v>2105</v>
      </c>
      <c r="J6380" s="191"/>
      <c r="K6380" s="191"/>
      <c r="L6380" s="191"/>
      <c r="M6380" s="191"/>
    </row>
    <row r="6381" spans="1:13" s="190" customFormat="1" ht="89.25" x14ac:dyDescent="0.2">
      <c r="A6381" s="187" t="s">
        <v>2112</v>
      </c>
      <c r="B6381" s="187" t="s">
        <v>2110</v>
      </c>
      <c r="C6381" s="186" t="s">
        <v>212</v>
      </c>
      <c r="D6381" s="189">
        <v>146.04</v>
      </c>
      <c r="E6381" s="189"/>
      <c r="F6381" s="189">
        <v>146.04</v>
      </c>
      <c r="G6381" s="188" t="s">
        <v>2111</v>
      </c>
      <c r="H6381" s="188"/>
      <c r="I6381" s="187" t="s">
        <v>2109</v>
      </c>
      <c r="J6381" s="191"/>
      <c r="K6381" s="191"/>
      <c r="L6381" s="191"/>
      <c r="M6381" s="191"/>
    </row>
    <row r="6382" spans="1:13" s="190" customFormat="1" ht="76.5" x14ac:dyDescent="0.2">
      <c r="A6382" s="187" t="s">
        <v>2116</v>
      </c>
      <c r="B6382" s="187" t="s">
        <v>2114</v>
      </c>
      <c r="C6382" s="186" t="s">
        <v>212</v>
      </c>
      <c r="D6382" s="189">
        <v>16.23</v>
      </c>
      <c r="E6382" s="189"/>
      <c r="F6382" s="189">
        <v>16.23</v>
      </c>
      <c r="G6382" s="188" t="s">
        <v>2115</v>
      </c>
      <c r="H6382" s="188"/>
      <c r="I6382" s="187" t="s">
        <v>2113</v>
      </c>
      <c r="J6382" s="191"/>
      <c r="K6382" s="191"/>
      <c r="L6382" s="191"/>
      <c r="M6382" s="191"/>
    </row>
    <row r="6383" spans="1:13" s="190" customFormat="1" ht="76.5" x14ac:dyDescent="0.2">
      <c r="A6383" s="187" t="s">
        <v>2120</v>
      </c>
      <c r="B6383" s="187" t="s">
        <v>2118</v>
      </c>
      <c r="C6383" s="186" t="s">
        <v>212</v>
      </c>
      <c r="D6383" s="189">
        <v>21.64</v>
      </c>
      <c r="E6383" s="189"/>
      <c r="F6383" s="189">
        <v>21.64</v>
      </c>
      <c r="G6383" s="188" t="s">
        <v>2119</v>
      </c>
      <c r="H6383" s="188"/>
      <c r="I6383" s="187" t="s">
        <v>2117</v>
      </c>
      <c r="J6383" s="191"/>
      <c r="K6383" s="191"/>
      <c r="L6383" s="191"/>
      <c r="M6383" s="191"/>
    </row>
    <row r="6384" spans="1:13" s="190" customFormat="1" ht="76.5" x14ac:dyDescent="0.2">
      <c r="A6384" s="187" t="s">
        <v>2124</v>
      </c>
      <c r="B6384" s="187" t="s">
        <v>2122</v>
      </c>
      <c r="C6384" s="186" t="s">
        <v>212</v>
      </c>
      <c r="D6384" s="189">
        <v>46.74</v>
      </c>
      <c r="E6384" s="189"/>
      <c r="F6384" s="189">
        <v>46.74</v>
      </c>
      <c r="G6384" s="188" t="s">
        <v>2123</v>
      </c>
      <c r="H6384" s="188"/>
      <c r="I6384" s="187" t="s">
        <v>2121</v>
      </c>
      <c r="J6384" s="191"/>
      <c r="K6384" s="191"/>
      <c r="L6384" s="191"/>
      <c r="M6384" s="191"/>
    </row>
    <row r="6385" spans="1:13" s="190" customFormat="1" ht="76.5" x14ac:dyDescent="0.2">
      <c r="A6385" s="187" t="s">
        <v>2128</v>
      </c>
      <c r="B6385" s="187" t="s">
        <v>2126</v>
      </c>
      <c r="C6385" s="186" t="s">
        <v>212</v>
      </c>
      <c r="D6385" s="189">
        <v>49.32</v>
      </c>
      <c r="E6385" s="189"/>
      <c r="F6385" s="189">
        <v>49.32</v>
      </c>
      <c r="G6385" s="188" t="s">
        <v>2127</v>
      </c>
      <c r="H6385" s="188"/>
      <c r="I6385" s="187" t="s">
        <v>2125</v>
      </c>
      <c r="J6385" s="191"/>
      <c r="K6385" s="191"/>
      <c r="L6385" s="191"/>
      <c r="M6385" s="191"/>
    </row>
    <row r="6386" spans="1:13" s="190" customFormat="1" ht="76.5" x14ac:dyDescent="0.2">
      <c r="A6386" s="187" t="s">
        <v>2132</v>
      </c>
      <c r="B6386" s="187" t="s">
        <v>2130</v>
      </c>
      <c r="C6386" s="186" t="s">
        <v>212</v>
      </c>
      <c r="D6386" s="189">
        <v>90.3</v>
      </c>
      <c r="E6386" s="189"/>
      <c r="F6386" s="189">
        <v>90.3</v>
      </c>
      <c r="G6386" s="188" t="s">
        <v>2131</v>
      </c>
      <c r="H6386" s="188"/>
      <c r="I6386" s="187" t="s">
        <v>2129</v>
      </c>
      <c r="J6386" s="191"/>
      <c r="K6386" s="191"/>
      <c r="L6386" s="191"/>
      <c r="M6386" s="191"/>
    </row>
    <row r="6387" spans="1:13" s="190" customFormat="1" ht="76.5" x14ac:dyDescent="0.2">
      <c r="A6387" s="187" t="s">
        <v>2136</v>
      </c>
      <c r="B6387" s="187" t="s">
        <v>2134</v>
      </c>
      <c r="C6387" s="186" t="s">
        <v>212</v>
      </c>
      <c r="D6387" s="189">
        <v>118.7</v>
      </c>
      <c r="E6387" s="189"/>
      <c r="F6387" s="189">
        <v>118.7</v>
      </c>
      <c r="G6387" s="188" t="s">
        <v>2135</v>
      </c>
      <c r="H6387" s="188"/>
      <c r="I6387" s="187" t="s">
        <v>2133</v>
      </c>
      <c r="J6387" s="191"/>
      <c r="K6387" s="191"/>
      <c r="L6387" s="191"/>
      <c r="M6387" s="191"/>
    </row>
    <row r="6388" spans="1:13" s="190" customFormat="1" ht="76.5" x14ac:dyDescent="0.2">
      <c r="A6388" s="187" t="s">
        <v>2140</v>
      </c>
      <c r="B6388" s="187" t="s">
        <v>2138</v>
      </c>
      <c r="C6388" s="186" t="s">
        <v>212</v>
      </c>
      <c r="D6388" s="189">
        <v>182.03</v>
      </c>
      <c r="E6388" s="189"/>
      <c r="F6388" s="189">
        <v>182.03</v>
      </c>
      <c r="G6388" s="188" t="s">
        <v>2139</v>
      </c>
      <c r="H6388" s="188"/>
      <c r="I6388" s="187" t="s">
        <v>2137</v>
      </c>
      <c r="J6388" s="191"/>
      <c r="K6388" s="191"/>
      <c r="L6388" s="191"/>
      <c r="M6388" s="191"/>
    </row>
    <row r="6389" spans="1:13" s="190" customFormat="1" ht="51" x14ac:dyDescent="0.2">
      <c r="A6389" s="187" t="s">
        <v>2144</v>
      </c>
      <c r="B6389" s="187" t="s">
        <v>2142</v>
      </c>
      <c r="C6389" s="186" t="s">
        <v>212</v>
      </c>
      <c r="D6389" s="189">
        <v>47.62</v>
      </c>
      <c r="E6389" s="189"/>
      <c r="F6389" s="189">
        <v>47.62</v>
      </c>
      <c r="G6389" s="188" t="s">
        <v>2143</v>
      </c>
      <c r="H6389" s="188"/>
      <c r="I6389" s="187" t="s">
        <v>2141</v>
      </c>
      <c r="J6389" s="191"/>
      <c r="K6389" s="191"/>
      <c r="L6389" s="191"/>
      <c r="M6389" s="191"/>
    </row>
    <row r="6390" spans="1:13" s="190" customFormat="1" ht="51" x14ac:dyDescent="0.2">
      <c r="A6390" s="187" t="s">
        <v>2148</v>
      </c>
      <c r="B6390" s="187" t="s">
        <v>2146</v>
      </c>
      <c r="C6390" s="186" t="s">
        <v>212</v>
      </c>
      <c r="D6390" s="189">
        <v>64.41</v>
      </c>
      <c r="E6390" s="189"/>
      <c r="F6390" s="189">
        <v>64.41</v>
      </c>
      <c r="G6390" s="188" t="s">
        <v>2147</v>
      </c>
      <c r="H6390" s="188"/>
      <c r="I6390" s="187" t="s">
        <v>2145</v>
      </c>
      <c r="J6390" s="191"/>
      <c r="K6390" s="191"/>
      <c r="L6390" s="191"/>
      <c r="M6390" s="191"/>
    </row>
    <row r="6391" spans="1:13" s="190" customFormat="1" ht="51" x14ac:dyDescent="0.2">
      <c r="A6391" s="187" t="s">
        <v>2152</v>
      </c>
      <c r="B6391" s="187" t="s">
        <v>2150</v>
      </c>
      <c r="C6391" s="186" t="s">
        <v>212</v>
      </c>
      <c r="D6391" s="189">
        <v>97.15</v>
      </c>
      <c r="E6391" s="189"/>
      <c r="F6391" s="189">
        <v>97.15</v>
      </c>
      <c r="G6391" s="188" t="s">
        <v>2151</v>
      </c>
      <c r="H6391" s="188"/>
      <c r="I6391" s="187" t="s">
        <v>2149</v>
      </c>
      <c r="J6391" s="191"/>
      <c r="K6391" s="191"/>
      <c r="L6391" s="191"/>
      <c r="M6391" s="191"/>
    </row>
    <row r="6392" spans="1:13" s="190" customFormat="1" ht="114.75" x14ac:dyDescent="0.2">
      <c r="A6392" s="187" t="s">
        <v>2156</v>
      </c>
      <c r="B6392" s="187" t="s">
        <v>2154</v>
      </c>
      <c r="C6392" s="186" t="s">
        <v>212</v>
      </c>
      <c r="D6392" s="189">
        <v>209.87</v>
      </c>
      <c r="E6392" s="189"/>
      <c r="F6392" s="189">
        <v>209.87</v>
      </c>
      <c r="G6392" s="188" t="s">
        <v>2155</v>
      </c>
      <c r="H6392" s="188"/>
      <c r="I6392" s="187" t="s">
        <v>2153</v>
      </c>
      <c r="J6392" s="191"/>
      <c r="K6392" s="191"/>
      <c r="L6392" s="191"/>
      <c r="M6392" s="191"/>
    </row>
    <row r="6393" spans="1:13" s="190" customFormat="1" ht="114.75" x14ac:dyDescent="0.2">
      <c r="A6393" s="187" t="s">
        <v>2160</v>
      </c>
      <c r="B6393" s="187" t="s">
        <v>2158</v>
      </c>
      <c r="C6393" s="186" t="s">
        <v>212</v>
      </c>
      <c r="D6393" s="189">
        <v>120.05</v>
      </c>
      <c r="E6393" s="189"/>
      <c r="F6393" s="189">
        <v>120.05</v>
      </c>
      <c r="G6393" s="188" t="s">
        <v>2159</v>
      </c>
      <c r="H6393" s="188"/>
      <c r="I6393" s="187" t="s">
        <v>2157</v>
      </c>
      <c r="J6393" s="191"/>
      <c r="K6393" s="191"/>
      <c r="L6393" s="191"/>
      <c r="M6393" s="191"/>
    </row>
    <row r="6394" spans="1:13" s="190" customFormat="1" ht="114.75" x14ac:dyDescent="0.2">
      <c r="A6394" s="187" t="s">
        <v>2164</v>
      </c>
      <c r="B6394" s="187" t="s">
        <v>2162</v>
      </c>
      <c r="C6394" s="186" t="s">
        <v>212</v>
      </c>
      <c r="D6394" s="189">
        <v>269.37</v>
      </c>
      <c r="E6394" s="189"/>
      <c r="F6394" s="189">
        <v>269.37</v>
      </c>
      <c r="G6394" s="188" t="s">
        <v>2163</v>
      </c>
      <c r="H6394" s="188"/>
      <c r="I6394" s="187" t="s">
        <v>2161</v>
      </c>
      <c r="J6394" s="191"/>
      <c r="K6394" s="191"/>
      <c r="L6394" s="191"/>
      <c r="M6394" s="191"/>
    </row>
    <row r="6395" spans="1:13" s="190" customFormat="1" ht="127.5" x14ac:dyDescent="0.2">
      <c r="A6395" s="187" t="s">
        <v>2168</v>
      </c>
      <c r="B6395" s="187" t="s">
        <v>2166</v>
      </c>
      <c r="C6395" s="186" t="s">
        <v>212</v>
      </c>
      <c r="D6395" s="189">
        <v>297.5</v>
      </c>
      <c r="E6395" s="189"/>
      <c r="F6395" s="189">
        <v>297.5</v>
      </c>
      <c r="G6395" s="188" t="s">
        <v>2167</v>
      </c>
      <c r="H6395" s="188"/>
      <c r="I6395" s="187" t="s">
        <v>2165</v>
      </c>
      <c r="J6395" s="191"/>
      <c r="K6395" s="191"/>
      <c r="L6395" s="191"/>
      <c r="M6395" s="191"/>
    </row>
    <row r="6396" spans="1:13" s="190" customFormat="1" ht="89.25" x14ac:dyDescent="0.2">
      <c r="A6396" s="187" t="s">
        <v>2172</v>
      </c>
      <c r="B6396" s="187" t="s">
        <v>2170</v>
      </c>
      <c r="C6396" s="186" t="s">
        <v>212</v>
      </c>
      <c r="D6396" s="189">
        <v>83.84</v>
      </c>
      <c r="E6396" s="189"/>
      <c r="F6396" s="189">
        <v>83.84</v>
      </c>
      <c r="G6396" s="188" t="s">
        <v>2171</v>
      </c>
      <c r="H6396" s="188"/>
      <c r="I6396" s="187" t="s">
        <v>2169</v>
      </c>
      <c r="J6396" s="191"/>
      <c r="K6396" s="191"/>
      <c r="L6396" s="191"/>
      <c r="M6396" s="191"/>
    </row>
    <row r="6397" spans="1:13" s="190" customFormat="1" ht="127.5" x14ac:dyDescent="0.2">
      <c r="A6397" s="187" t="s">
        <v>2176</v>
      </c>
      <c r="B6397" s="187" t="s">
        <v>2174</v>
      </c>
      <c r="C6397" s="186" t="s">
        <v>212</v>
      </c>
      <c r="D6397" s="189">
        <v>264.10000000000002</v>
      </c>
      <c r="E6397" s="189"/>
      <c r="F6397" s="189">
        <v>264.10000000000002</v>
      </c>
      <c r="G6397" s="188" t="s">
        <v>2175</v>
      </c>
      <c r="H6397" s="188"/>
      <c r="I6397" s="187" t="s">
        <v>2173</v>
      </c>
      <c r="J6397" s="191"/>
      <c r="K6397" s="191"/>
      <c r="L6397" s="191"/>
      <c r="M6397" s="191"/>
    </row>
    <row r="6398" spans="1:13" s="190" customFormat="1" ht="178.5" x14ac:dyDescent="0.2">
      <c r="A6398" s="187" t="s">
        <v>2180</v>
      </c>
      <c r="B6398" s="187" t="s">
        <v>2178</v>
      </c>
      <c r="C6398" s="186" t="s">
        <v>212</v>
      </c>
      <c r="D6398" s="189">
        <v>353.82</v>
      </c>
      <c r="E6398" s="189"/>
      <c r="F6398" s="189">
        <v>353.82</v>
      </c>
      <c r="G6398" s="188" t="s">
        <v>2179</v>
      </c>
      <c r="H6398" s="188"/>
      <c r="I6398" s="187" t="s">
        <v>2177</v>
      </c>
      <c r="J6398" s="191"/>
      <c r="K6398" s="191"/>
      <c r="L6398" s="191"/>
      <c r="M6398" s="191"/>
    </row>
    <row r="6399" spans="1:13" s="190" customFormat="1" ht="127.5" x14ac:dyDescent="0.2">
      <c r="A6399" s="187" t="s">
        <v>2184</v>
      </c>
      <c r="B6399" s="187" t="s">
        <v>2182</v>
      </c>
      <c r="C6399" s="186" t="s">
        <v>212</v>
      </c>
      <c r="D6399" s="189">
        <v>336.57</v>
      </c>
      <c r="E6399" s="189"/>
      <c r="F6399" s="189">
        <v>336.57</v>
      </c>
      <c r="G6399" s="188" t="s">
        <v>2183</v>
      </c>
      <c r="H6399" s="188"/>
      <c r="I6399" s="187" t="s">
        <v>2181</v>
      </c>
      <c r="J6399" s="191"/>
      <c r="K6399" s="191"/>
      <c r="L6399" s="191"/>
      <c r="M6399" s="191"/>
    </row>
    <row r="6400" spans="1:13" s="190" customFormat="1" ht="140.25" x14ac:dyDescent="0.2">
      <c r="A6400" s="187" t="s">
        <v>2188</v>
      </c>
      <c r="B6400" s="187" t="s">
        <v>2186</v>
      </c>
      <c r="C6400" s="186" t="s">
        <v>212</v>
      </c>
      <c r="D6400" s="189">
        <v>282.48</v>
      </c>
      <c r="E6400" s="189"/>
      <c r="F6400" s="189">
        <v>282.48</v>
      </c>
      <c r="G6400" s="188" t="s">
        <v>2187</v>
      </c>
      <c r="H6400" s="188"/>
      <c r="I6400" s="187" t="s">
        <v>2185</v>
      </c>
      <c r="J6400" s="191"/>
      <c r="K6400" s="191"/>
      <c r="L6400" s="191"/>
      <c r="M6400" s="191"/>
    </row>
    <row r="6401" spans="1:13" s="190" customFormat="1" ht="178.5" x14ac:dyDescent="0.2">
      <c r="A6401" s="187" t="s">
        <v>2192</v>
      </c>
      <c r="B6401" s="187" t="s">
        <v>2190</v>
      </c>
      <c r="C6401" s="186" t="s">
        <v>212</v>
      </c>
      <c r="D6401" s="189">
        <v>412.05</v>
      </c>
      <c r="E6401" s="189"/>
      <c r="F6401" s="189">
        <v>412.05</v>
      </c>
      <c r="G6401" s="188" t="s">
        <v>2191</v>
      </c>
      <c r="H6401" s="188"/>
      <c r="I6401" s="187" t="s">
        <v>2189</v>
      </c>
      <c r="J6401" s="191"/>
      <c r="K6401" s="191"/>
      <c r="L6401" s="191"/>
      <c r="M6401" s="191"/>
    </row>
    <row r="6402" spans="1:13" s="190" customFormat="1" ht="191.25" x14ac:dyDescent="0.2">
      <c r="A6402" s="187" t="s">
        <v>2196</v>
      </c>
      <c r="B6402" s="187" t="s">
        <v>2194</v>
      </c>
      <c r="C6402" s="186" t="s">
        <v>212</v>
      </c>
      <c r="D6402" s="189">
        <v>357.96</v>
      </c>
      <c r="E6402" s="189"/>
      <c r="F6402" s="189">
        <v>357.96</v>
      </c>
      <c r="G6402" s="188" t="s">
        <v>2195</v>
      </c>
      <c r="H6402" s="188"/>
      <c r="I6402" s="187" t="s">
        <v>2193</v>
      </c>
      <c r="J6402" s="191"/>
      <c r="K6402" s="191"/>
      <c r="L6402" s="191"/>
      <c r="M6402" s="191"/>
    </row>
    <row r="6403" spans="1:13" s="190" customFormat="1" ht="127.5" x14ac:dyDescent="0.2">
      <c r="A6403" s="187" t="s">
        <v>2200</v>
      </c>
      <c r="B6403" s="187" t="s">
        <v>2198</v>
      </c>
      <c r="C6403" s="186" t="s">
        <v>212</v>
      </c>
      <c r="D6403" s="189">
        <v>876.28</v>
      </c>
      <c r="E6403" s="189"/>
      <c r="F6403" s="189">
        <v>876.28</v>
      </c>
      <c r="G6403" s="188" t="s">
        <v>2199</v>
      </c>
      <c r="H6403" s="188"/>
      <c r="I6403" s="187" t="s">
        <v>2197</v>
      </c>
      <c r="J6403" s="191"/>
      <c r="K6403" s="191"/>
      <c r="L6403" s="191"/>
      <c r="M6403" s="191"/>
    </row>
    <row r="6404" spans="1:13" s="190" customFormat="1" ht="178.5" x14ac:dyDescent="0.2">
      <c r="A6404" s="187" t="s">
        <v>2204</v>
      </c>
      <c r="B6404" s="187" t="s">
        <v>2202</v>
      </c>
      <c r="C6404" s="186" t="s">
        <v>212</v>
      </c>
      <c r="D6404" s="189">
        <v>955.9</v>
      </c>
      <c r="E6404" s="189"/>
      <c r="F6404" s="189">
        <v>955.9</v>
      </c>
      <c r="G6404" s="188" t="s">
        <v>2203</v>
      </c>
      <c r="H6404" s="188"/>
      <c r="I6404" s="187" t="s">
        <v>2201</v>
      </c>
      <c r="J6404" s="191"/>
      <c r="K6404" s="191"/>
      <c r="L6404" s="191"/>
      <c r="M6404" s="191"/>
    </row>
    <row r="6405" spans="1:13" s="190" customFormat="1" ht="127.5" x14ac:dyDescent="0.2">
      <c r="A6405" s="187" t="s">
        <v>2208</v>
      </c>
      <c r="B6405" s="187" t="s">
        <v>2206</v>
      </c>
      <c r="C6405" s="186" t="s">
        <v>212</v>
      </c>
      <c r="D6405" s="189">
        <v>551.73</v>
      </c>
      <c r="E6405" s="189"/>
      <c r="F6405" s="189">
        <v>551.73</v>
      </c>
      <c r="G6405" s="188" t="s">
        <v>2207</v>
      </c>
      <c r="H6405" s="188"/>
      <c r="I6405" s="187" t="s">
        <v>2205</v>
      </c>
      <c r="J6405" s="191"/>
      <c r="K6405" s="191"/>
      <c r="L6405" s="191"/>
      <c r="M6405" s="191"/>
    </row>
    <row r="6406" spans="1:13" s="190" customFormat="1" ht="127.5" x14ac:dyDescent="0.2">
      <c r="A6406" s="187" t="s">
        <v>2212</v>
      </c>
      <c r="B6406" s="187" t="s">
        <v>2210</v>
      </c>
      <c r="C6406" s="186" t="s">
        <v>212</v>
      </c>
      <c r="D6406" s="189">
        <v>632.86</v>
      </c>
      <c r="E6406" s="189"/>
      <c r="F6406" s="189">
        <v>632.86</v>
      </c>
      <c r="G6406" s="188" t="s">
        <v>2211</v>
      </c>
      <c r="H6406" s="188"/>
      <c r="I6406" s="187" t="s">
        <v>2209</v>
      </c>
      <c r="J6406" s="191"/>
      <c r="K6406" s="191"/>
      <c r="L6406" s="191"/>
      <c r="M6406" s="191"/>
    </row>
    <row r="6407" spans="1:13" s="190" customFormat="1" ht="127.5" x14ac:dyDescent="0.2">
      <c r="A6407" s="187" t="s">
        <v>2216</v>
      </c>
      <c r="B6407" s="187" t="s">
        <v>2214</v>
      </c>
      <c r="C6407" s="186" t="s">
        <v>212</v>
      </c>
      <c r="D6407" s="189">
        <v>735.64</v>
      </c>
      <c r="E6407" s="189"/>
      <c r="F6407" s="189">
        <v>735.64</v>
      </c>
      <c r="G6407" s="188" t="s">
        <v>2215</v>
      </c>
      <c r="H6407" s="188"/>
      <c r="I6407" s="187" t="s">
        <v>2213</v>
      </c>
      <c r="J6407" s="191"/>
      <c r="K6407" s="191"/>
      <c r="L6407" s="191"/>
      <c r="M6407" s="191"/>
    </row>
    <row r="6408" spans="1:13" s="190" customFormat="1" ht="127.5" x14ac:dyDescent="0.2">
      <c r="A6408" s="187" t="s">
        <v>2220</v>
      </c>
      <c r="B6408" s="187" t="s">
        <v>2218</v>
      </c>
      <c r="C6408" s="186" t="s">
        <v>212</v>
      </c>
      <c r="D6408" s="189">
        <v>903.32</v>
      </c>
      <c r="E6408" s="189"/>
      <c r="F6408" s="189">
        <v>903.32</v>
      </c>
      <c r="G6408" s="188" t="s">
        <v>2219</v>
      </c>
      <c r="H6408" s="188"/>
      <c r="I6408" s="187" t="s">
        <v>2217</v>
      </c>
      <c r="J6408" s="191"/>
      <c r="K6408" s="191"/>
      <c r="L6408" s="191"/>
      <c r="M6408" s="191"/>
    </row>
    <row r="6409" spans="1:13" s="190" customFormat="1" ht="127.5" x14ac:dyDescent="0.2">
      <c r="A6409" s="187" t="s">
        <v>2224</v>
      </c>
      <c r="B6409" s="187" t="s">
        <v>2222</v>
      </c>
      <c r="C6409" s="186" t="s">
        <v>212</v>
      </c>
      <c r="D6409" s="189">
        <v>795.14</v>
      </c>
      <c r="E6409" s="189"/>
      <c r="F6409" s="189">
        <v>795.14</v>
      </c>
      <c r="G6409" s="188" t="s">
        <v>2223</v>
      </c>
      <c r="H6409" s="188"/>
      <c r="I6409" s="187" t="s">
        <v>2221</v>
      </c>
      <c r="J6409" s="191"/>
      <c r="K6409" s="191"/>
      <c r="L6409" s="191"/>
      <c r="M6409" s="191"/>
    </row>
    <row r="6410" spans="1:13" s="190" customFormat="1" ht="127.5" x14ac:dyDescent="0.2">
      <c r="A6410" s="187" t="s">
        <v>2228</v>
      </c>
      <c r="B6410" s="187" t="s">
        <v>2226</v>
      </c>
      <c r="C6410" s="186" t="s">
        <v>212</v>
      </c>
      <c r="D6410" s="189">
        <v>1038.55</v>
      </c>
      <c r="E6410" s="189"/>
      <c r="F6410" s="189">
        <v>1038.55</v>
      </c>
      <c r="G6410" s="188" t="s">
        <v>2227</v>
      </c>
      <c r="H6410" s="188"/>
      <c r="I6410" s="187" t="s">
        <v>2225</v>
      </c>
      <c r="J6410" s="191"/>
      <c r="K6410" s="191"/>
      <c r="L6410" s="191"/>
      <c r="M6410" s="191"/>
    </row>
    <row r="6411" spans="1:13" s="190" customFormat="1" ht="127.5" x14ac:dyDescent="0.2">
      <c r="A6411" s="187" t="s">
        <v>2232</v>
      </c>
      <c r="B6411" s="187" t="s">
        <v>2230</v>
      </c>
      <c r="C6411" s="186" t="s">
        <v>212</v>
      </c>
      <c r="D6411" s="189">
        <v>892.5</v>
      </c>
      <c r="E6411" s="189"/>
      <c r="F6411" s="189">
        <v>892.5</v>
      </c>
      <c r="G6411" s="188" t="s">
        <v>2231</v>
      </c>
      <c r="H6411" s="188"/>
      <c r="I6411" s="187" t="s">
        <v>2229</v>
      </c>
      <c r="J6411" s="191"/>
      <c r="K6411" s="191"/>
      <c r="L6411" s="191"/>
      <c r="M6411" s="191"/>
    </row>
    <row r="6412" spans="1:13" s="190" customFormat="1" ht="127.5" x14ac:dyDescent="0.2">
      <c r="A6412" s="187" t="s">
        <v>2236</v>
      </c>
      <c r="B6412" s="187" t="s">
        <v>2234</v>
      </c>
      <c r="C6412" s="186" t="s">
        <v>212</v>
      </c>
      <c r="D6412" s="189">
        <v>1065.5899999999999</v>
      </c>
      <c r="E6412" s="189"/>
      <c r="F6412" s="189">
        <v>1065.5899999999999</v>
      </c>
      <c r="G6412" s="188" t="s">
        <v>2235</v>
      </c>
      <c r="H6412" s="188"/>
      <c r="I6412" s="187" t="s">
        <v>2233</v>
      </c>
      <c r="J6412" s="191"/>
      <c r="K6412" s="191"/>
      <c r="L6412" s="191"/>
      <c r="M6412" s="191"/>
    </row>
    <row r="6413" spans="1:13" s="190" customFormat="1" ht="127.5" x14ac:dyDescent="0.2">
      <c r="A6413" s="187" t="s">
        <v>2240</v>
      </c>
      <c r="B6413" s="187" t="s">
        <v>2238</v>
      </c>
      <c r="C6413" s="186" t="s">
        <v>212</v>
      </c>
      <c r="D6413" s="189">
        <v>1217.05</v>
      </c>
      <c r="E6413" s="189"/>
      <c r="F6413" s="189">
        <v>1217.05</v>
      </c>
      <c r="G6413" s="188" t="s">
        <v>2239</v>
      </c>
      <c r="H6413" s="188"/>
      <c r="I6413" s="187" t="s">
        <v>2237</v>
      </c>
      <c r="J6413" s="191"/>
      <c r="K6413" s="191"/>
      <c r="L6413" s="191"/>
      <c r="M6413" s="191"/>
    </row>
    <row r="6414" spans="1:13" s="190" customFormat="1" ht="127.5" x14ac:dyDescent="0.2">
      <c r="A6414" s="187" t="s">
        <v>2244</v>
      </c>
      <c r="B6414" s="187" t="s">
        <v>2242</v>
      </c>
      <c r="C6414" s="186" t="s">
        <v>212</v>
      </c>
      <c r="D6414" s="189">
        <v>1168.3699999999999</v>
      </c>
      <c r="E6414" s="189"/>
      <c r="F6414" s="189">
        <v>1168.3699999999999</v>
      </c>
      <c r="G6414" s="188" t="s">
        <v>2243</v>
      </c>
      <c r="H6414" s="188"/>
      <c r="I6414" s="187" t="s">
        <v>2241</v>
      </c>
      <c r="J6414" s="191"/>
      <c r="K6414" s="191"/>
      <c r="L6414" s="191"/>
      <c r="M6414" s="191"/>
    </row>
    <row r="6415" spans="1:13" s="190" customFormat="1" ht="63.75" x14ac:dyDescent="0.2">
      <c r="A6415" s="187" t="s">
        <v>2248</v>
      </c>
      <c r="B6415" s="187" t="s">
        <v>2246</v>
      </c>
      <c r="C6415" s="186" t="s">
        <v>212</v>
      </c>
      <c r="D6415" s="189">
        <v>94.31</v>
      </c>
      <c r="E6415" s="189"/>
      <c r="F6415" s="189">
        <v>94.31</v>
      </c>
      <c r="G6415" s="188" t="s">
        <v>2247</v>
      </c>
      <c r="H6415" s="188"/>
      <c r="I6415" s="187" t="s">
        <v>2245</v>
      </c>
      <c r="J6415" s="191"/>
      <c r="K6415" s="191"/>
      <c r="L6415" s="191"/>
      <c r="M6415" s="191"/>
    </row>
    <row r="6416" spans="1:13" s="190" customFormat="1" ht="63.75" x14ac:dyDescent="0.2">
      <c r="A6416" s="187" t="s">
        <v>2252</v>
      </c>
      <c r="B6416" s="187" t="s">
        <v>2250</v>
      </c>
      <c r="C6416" s="186" t="s">
        <v>212</v>
      </c>
      <c r="D6416" s="189">
        <v>99.72</v>
      </c>
      <c r="E6416" s="189"/>
      <c r="F6416" s="189">
        <v>99.72</v>
      </c>
      <c r="G6416" s="188" t="s">
        <v>2251</v>
      </c>
      <c r="H6416" s="188"/>
      <c r="I6416" s="187" t="s">
        <v>2249</v>
      </c>
      <c r="J6416" s="191"/>
      <c r="K6416" s="191"/>
      <c r="L6416" s="191"/>
      <c r="M6416" s="191"/>
    </row>
    <row r="6417" spans="1:13" s="190" customFormat="1" ht="63.75" x14ac:dyDescent="0.2">
      <c r="A6417" s="187" t="s">
        <v>2256</v>
      </c>
      <c r="B6417" s="187" t="s">
        <v>2254</v>
      </c>
      <c r="C6417" s="186" t="s">
        <v>212</v>
      </c>
      <c r="D6417" s="189">
        <v>107.25</v>
      </c>
      <c r="E6417" s="189"/>
      <c r="F6417" s="189">
        <v>107.25</v>
      </c>
      <c r="G6417" s="188" t="s">
        <v>2255</v>
      </c>
      <c r="H6417" s="188"/>
      <c r="I6417" s="187" t="s">
        <v>2253</v>
      </c>
      <c r="J6417" s="191"/>
      <c r="K6417" s="191"/>
      <c r="L6417" s="191"/>
      <c r="M6417" s="191"/>
    </row>
    <row r="6418" spans="1:13" s="190" customFormat="1" ht="63.75" x14ac:dyDescent="0.2">
      <c r="A6418" s="187" t="s">
        <v>2260</v>
      </c>
      <c r="B6418" s="187" t="s">
        <v>2258</v>
      </c>
      <c r="C6418" s="186" t="s">
        <v>212</v>
      </c>
      <c r="D6418" s="189">
        <v>112.66</v>
      </c>
      <c r="E6418" s="189"/>
      <c r="F6418" s="189">
        <v>112.66</v>
      </c>
      <c r="G6418" s="188" t="s">
        <v>2259</v>
      </c>
      <c r="H6418" s="188"/>
      <c r="I6418" s="187" t="s">
        <v>2257</v>
      </c>
      <c r="J6418" s="191"/>
      <c r="K6418" s="191"/>
      <c r="L6418" s="191"/>
      <c r="M6418" s="191"/>
    </row>
    <row r="6419" spans="1:13" s="190" customFormat="1" ht="51" x14ac:dyDescent="0.2">
      <c r="A6419" s="187" t="s">
        <v>2264</v>
      </c>
      <c r="B6419" s="187" t="s">
        <v>2262</v>
      </c>
      <c r="C6419" s="186" t="s">
        <v>212</v>
      </c>
      <c r="D6419" s="189">
        <v>135.22999999999999</v>
      </c>
      <c r="E6419" s="189"/>
      <c r="F6419" s="189">
        <v>135.22999999999999</v>
      </c>
      <c r="G6419" s="188" t="s">
        <v>2263</v>
      </c>
      <c r="H6419" s="188"/>
      <c r="I6419" s="187" t="s">
        <v>2261</v>
      </c>
      <c r="J6419" s="191"/>
      <c r="K6419" s="191"/>
      <c r="L6419" s="191"/>
      <c r="M6419" s="191"/>
    </row>
    <row r="6420" spans="1:13" s="190" customFormat="1" ht="51" x14ac:dyDescent="0.2">
      <c r="A6420" s="187" t="s">
        <v>2268</v>
      </c>
      <c r="B6420" s="187" t="s">
        <v>2266</v>
      </c>
      <c r="C6420" s="186" t="s">
        <v>212</v>
      </c>
      <c r="D6420" s="189">
        <v>140.63</v>
      </c>
      <c r="E6420" s="189"/>
      <c r="F6420" s="189">
        <v>140.63</v>
      </c>
      <c r="G6420" s="188" t="s">
        <v>2267</v>
      </c>
      <c r="H6420" s="188"/>
      <c r="I6420" s="187" t="s">
        <v>2265</v>
      </c>
      <c r="J6420" s="191"/>
      <c r="K6420" s="191"/>
      <c r="L6420" s="191"/>
      <c r="M6420" s="191"/>
    </row>
    <row r="6421" spans="1:13" s="190" customFormat="1" ht="127.5" x14ac:dyDescent="0.2">
      <c r="A6421" s="187" t="s">
        <v>2272</v>
      </c>
      <c r="B6421" s="187" t="s">
        <v>2270</v>
      </c>
      <c r="C6421" s="186" t="s">
        <v>212</v>
      </c>
      <c r="D6421" s="189">
        <v>579.85</v>
      </c>
      <c r="E6421" s="189"/>
      <c r="F6421" s="189">
        <v>579.85</v>
      </c>
      <c r="G6421" s="188" t="s">
        <v>2271</v>
      </c>
      <c r="H6421" s="188"/>
      <c r="I6421" s="187" t="s">
        <v>2269</v>
      </c>
      <c r="J6421" s="191"/>
      <c r="K6421" s="191"/>
      <c r="L6421" s="191"/>
      <c r="M6421" s="191"/>
    </row>
    <row r="6422" spans="1:13" s="190" customFormat="1" ht="127.5" x14ac:dyDescent="0.2">
      <c r="A6422" s="187" t="s">
        <v>2276</v>
      </c>
      <c r="B6422" s="187" t="s">
        <v>2274</v>
      </c>
      <c r="C6422" s="186" t="s">
        <v>212</v>
      </c>
      <c r="D6422" s="189">
        <v>836.24</v>
      </c>
      <c r="E6422" s="189"/>
      <c r="F6422" s="189">
        <v>836.24</v>
      </c>
      <c r="G6422" s="188" t="s">
        <v>2275</v>
      </c>
      <c r="H6422" s="188"/>
      <c r="I6422" s="187" t="s">
        <v>2273</v>
      </c>
      <c r="J6422" s="191"/>
      <c r="K6422" s="191"/>
      <c r="L6422" s="191"/>
      <c r="M6422" s="191"/>
    </row>
    <row r="6423" spans="1:13" s="190" customFormat="1" ht="63.75" x14ac:dyDescent="0.2">
      <c r="A6423" s="187" t="s">
        <v>2280</v>
      </c>
      <c r="B6423" s="187" t="s">
        <v>2278</v>
      </c>
      <c r="C6423" s="186" t="s">
        <v>212</v>
      </c>
      <c r="D6423" s="189">
        <v>253.63</v>
      </c>
      <c r="E6423" s="189"/>
      <c r="F6423" s="189">
        <v>253.63</v>
      </c>
      <c r="G6423" s="188" t="s">
        <v>2279</v>
      </c>
      <c r="H6423" s="188"/>
      <c r="I6423" s="187" t="s">
        <v>2277</v>
      </c>
      <c r="J6423" s="191"/>
      <c r="K6423" s="191"/>
      <c r="L6423" s="191"/>
      <c r="M6423" s="191"/>
    </row>
    <row r="6424" spans="1:13" s="190" customFormat="1" ht="63.75" x14ac:dyDescent="0.2">
      <c r="A6424" s="187" t="s">
        <v>2284</v>
      </c>
      <c r="B6424" s="187" t="s">
        <v>2282</v>
      </c>
      <c r="C6424" s="186" t="s">
        <v>212</v>
      </c>
      <c r="D6424" s="189">
        <v>283.68</v>
      </c>
      <c r="E6424" s="189"/>
      <c r="F6424" s="189">
        <v>283.68</v>
      </c>
      <c r="G6424" s="188" t="s">
        <v>2283</v>
      </c>
      <c r="H6424" s="188"/>
      <c r="I6424" s="187" t="s">
        <v>2281</v>
      </c>
      <c r="J6424" s="191"/>
      <c r="K6424" s="191"/>
      <c r="L6424" s="191"/>
      <c r="M6424" s="191"/>
    </row>
    <row r="6425" spans="1:13" s="190" customFormat="1" ht="25.5" x14ac:dyDescent="0.2">
      <c r="A6425" s="194" t="s">
        <v>2287</v>
      </c>
      <c r="B6425" s="194" t="s">
        <v>2286</v>
      </c>
      <c r="C6425" s="194"/>
      <c r="D6425" s="189"/>
      <c r="E6425" s="193"/>
      <c r="F6425" s="189"/>
      <c r="G6425" s="192"/>
      <c r="H6425" s="192"/>
      <c r="I6425" s="194" t="s">
        <v>2285</v>
      </c>
      <c r="J6425" s="191"/>
      <c r="K6425" s="191"/>
      <c r="L6425" s="191"/>
      <c r="M6425" s="191"/>
    </row>
    <row r="6426" spans="1:13" s="190" customFormat="1" ht="25.5" x14ac:dyDescent="0.2">
      <c r="A6426" s="187" t="s">
        <v>2291</v>
      </c>
      <c r="B6426" s="187" t="s">
        <v>2289</v>
      </c>
      <c r="C6426" s="186" t="s">
        <v>212</v>
      </c>
      <c r="D6426" s="189">
        <v>27.05</v>
      </c>
      <c r="E6426" s="189"/>
      <c r="F6426" s="189">
        <v>27.05</v>
      </c>
      <c r="G6426" s="188" t="s">
        <v>2290</v>
      </c>
      <c r="H6426" s="188"/>
      <c r="I6426" s="187" t="s">
        <v>2288</v>
      </c>
      <c r="J6426" s="191"/>
      <c r="K6426" s="191"/>
      <c r="L6426" s="191"/>
      <c r="M6426" s="191"/>
    </row>
    <row r="6427" spans="1:13" s="190" customFormat="1" ht="25.5" x14ac:dyDescent="0.2">
      <c r="A6427" s="187" t="s">
        <v>2295</v>
      </c>
      <c r="B6427" s="187" t="s">
        <v>2293</v>
      </c>
      <c r="C6427" s="186" t="s">
        <v>212</v>
      </c>
      <c r="D6427" s="189">
        <v>27.05</v>
      </c>
      <c r="E6427" s="189"/>
      <c r="F6427" s="189">
        <v>27.05</v>
      </c>
      <c r="G6427" s="188" t="s">
        <v>2294</v>
      </c>
      <c r="H6427" s="188"/>
      <c r="I6427" s="187" t="s">
        <v>2292</v>
      </c>
      <c r="J6427" s="191"/>
      <c r="K6427" s="191"/>
      <c r="L6427" s="191"/>
      <c r="M6427" s="191"/>
    </row>
    <row r="6428" spans="1:13" s="190" customFormat="1" ht="25.5" x14ac:dyDescent="0.2">
      <c r="A6428" s="187" t="s">
        <v>2299</v>
      </c>
      <c r="B6428" s="187" t="s">
        <v>2297</v>
      </c>
      <c r="C6428" s="186" t="s">
        <v>212</v>
      </c>
      <c r="D6428" s="189">
        <v>27.05</v>
      </c>
      <c r="E6428" s="189"/>
      <c r="F6428" s="189">
        <v>27.05</v>
      </c>
      <c r="G6428" s="188" t="s">
        <v>2298</v>
      </c>
      <c r="H6428" s="188"/>
      <c r="I6428" s="187" t="s">
        <v>2296</v>
      </c>
      <c r="J6428" s="191"/>
      <c r="K6428" s="191"/>
      <c r="L6428" s="191"/>
      <c r="M6428" s="191"/>
    </row>
    <row r="6429" spans="1:13" s="190" customFormat="1" ht="25.5" x14ac:dyDescent="0.2">
      <c r="A6429" s="187" t="s">
        <v>2303</v>
      </c>
      <c r="B6429" s="187" t="s">
        <v>2301</v>
      </c>
      <c r="C6429" s="186" t="s">
        <v>212</v>
      </c>
      <c r="D6429" s="189">
        <v>27.05</v>
      </c>
      <c r="E6429" s="189"/>
      <c r="F6429" s="189">
        <v>27.05</v>
      </c>
      <c r="G6429" s="188" t="s">
        <v>2302</v>
      </c>
      <c r="H6429" s="188"/>
      <c r="I6429" s="187" t="s">
        <v>2300</v>
      </c>
      <c r="J6429" s="191"/>
      <c r="K6429" s="191"/>
      <c r="L6429" s="191"/>
      <c r="M6429" s="191"/>
    </row>
    <row r="6430" spans="1:13" s="190" customFormat="1" ht="76.5" x14ac:dyDescent="0.2">
      <c r="A6430" s="187" t="s">
        <v>2307</v>
      </c>
      <c r="B6430" s="187" t="s">
        <v>2305</v>
      </c>
      <c r="C6430" s="186" t="s">
        <v>212</v>
      </c>
      <c r="D6430" s="189">
        <v>64.91</v>
      </c>
      <c r="E6430" s="189"/>
      <c r="F6430" s="189">
        <v>64.91</v>
      </c>
      <c r="G6430" s="188" t="s">
        <v>2306</v>
      </c>
      <c r="H6430" s="188"/>
      <c r="I6430" s="187" t="s">
        <v>2304</v>
      </c>
      <c r="J6430" s="191"/>
      <c r="K6430" s="191"/>
      <c r="L6430" s="191"/>
      <c r="M6430" s="191"/>
    </row>
    <row r="6431" spans="1:13" s="190" customFormat="1" ht="76.5" x14ac:dyDescent="0.2">
      <c r="A6431" s="187" t="s">
        <v>2311</v>
      </c>
      <c r="B6431" s="187" t="s">
        <v>2309</v>
      </c>
      <c r="C6431" s="186" t="s">
        <v>212</v>
      </c>
      <c r="D6431" s="189">
        <v>110.89</v>
      </c>
      <c r="E6431" s="189"/>
      <c r="F6431" s="189">
        <v>110.89</v>
      </c>
      <c r="G6431" s="188" t="s">
        <v>2310</v>
      </c>
      <c r="H6431" s="188"/>
      <c r="I6431" s="187" t="s">
        <v>2308</v>
      </c>
      <c r="J6431" s="191"/>
      <c r="K6431" s="191"/>
      <c r="L6431" s="191"/>
      <c r="M6431" s="191"/>
    </row>
    <row r="6432" spans="1:13" s="190" customFormat="1" ht="76.5" x14ac:dyDescent="0.2">
      <c r="A6432" s="187" t="s">
        <v>2315</v>
      </c>
      <c r="B6432" s="187" t="s">
        <v>2313</v>
      </c>
      <c r="C6432" s="186" t="s">
        <v>212</v>
      </c>
      <c r="D6432" s="189">
        <v>154.16</v>
      </c>
      <c r="E6432" s="189"/>
      <c r="F6432" s="189">
        <v>154.16</v>
      </c>
      <c r="G6432" s="188" t="s">
        <v>2314</v>
      </c>
      <c r="H6432" s="188"/>
      <c r="I6432" s="187" t="s">
        <v>2312</v>
      </c>
      <c r="J6432" s="191"/>
      <c r="K6432" s="191"/>
      <c r="L6432" s="191"/>
      <c r="M6432" s="191"/>
    </row>
    <row r="6433" spans="1:13" s="190" customFormat="1" ht="38.25" x14ac:dyDescent="0.2">
      <c r="A6433" s="187" t="s">
        <v>2319</v>
      </c>
      <c r="B6433" s="187" t="s">
        <v>2317</v>
      </c>
      <c r="C6433" s="186" t="s">
        <v>212</v>
      </c>
      <c r="D6433" s="189">
        <v>15.03</v>
      </c>
      <c r="E6433" s="189"/>
      <c r="F6433" s="189">
        <v>15.03</v>
      </c>
      <c r="G6433" s="188" t="s">
        <v>2318</v>
      </c>
      <c r="H6433" s="188"/>
      <c r="I6433" s="187" t="s">
        <v>2316</v>
      </c>
      <c r="J6433" s="191"/>
      <c r="K6433" s="191"/>
      <c r="L6433" s="191"/>
      <c r="M6433" s="191"/>
    </row>
    <row r="6434" spans="1:13" s="190" customFormat="1" ht="38.25" x14ac:dyDescent="0.2">
      <c r="A6434" s="187" t="s">
        <v>2322</v>
      </c>
      <c r="B6434" s="187" t="s">
        <v>2321</v>
      </c>
      <c r="C6434" s="186" t="s">
        <v>212</v>
      </c>
      <c r="D6434" s="189">
        <v>39.58</v>
      </c>
      <c r="E6434" s="189"/>
      <c r="F6434" s="189">
        <v>39.58</v>
      </c>
      <c r="G6434" s="188" t="s">
        <v>2318</v>
      </c>
      <c r="H6434" s="188"/>
      <c r="I6434" s="187" t="s">
        <v>2320</v>
      </c>
      <c r="J6434" s="191"/>
      <c r="K6434" s="191"/>
      <c r="L6434" s="191"/>
      <c r="M6434" s="191"/>
    </row>
    <row r="6435" spans="1:13" s="190" customFormat="1" ht="38.25" x14ac:dyDescent="0.2">
      <c r="A6435" s="187" t="s">
        <v>2325</v>
      </c>
      <c r="B6435" s="187" t="s">
        <v>2324</v>
      </c>
      <c r="C6435" s="186" t="s">
        <v>212</v>
      </c>
      <c r="D6435" s="189">
        <v>62.51</v>
      </c>
      <c r="E6435" s="189"/>
      <c r="F6435" s="189">
        <v>62.51</v>
      </c>
      <c r="G6435" s="188" t="s">
        <v>2318</v>
      </c>
      <c r="H6435" s="188"/>
      <c r="I6435" s="187" t="s">
        <v>2323</v>
      </c>
      <c r="J6435" s="191"/>
      <c r="K6435" s="191"/>
      <c r="L6435" s="191"/>
      <c r="M6435" s="191"/>
    </row>
    <row r="6436" spans="1:13" s="190" customFormat="1" ht="38.25" x14ac:dyDescent="0.2">
      <c r="A6436" s="187" t="s">
        <v>2328</v>
      </c>
      <c r="B6436" s="187" t="s">
        <v>2327</v>
      </c>
      <c r="C6436" s="186" t="s">
        <v>212</v>
      </c>
      <c r="D6436" s="189">
        <v>85.16</v>
      </c>
      <c r="E6436" s="189"/>
      <c r="F6436" s="189">
        <v>85.16</v>
      </c>
      <c r="G6436" s="188" t="s">
        <v>2318</v>
      </c>
      <c r="H6436" s="188"/>
      <c r="I6436" s="187" t="s">
        <v>2326</v>
      </c>
      <c r="J6436" s="191"/>
      <c r="K6436" s="191"/>
      <c r="L6436" s="191"/>
      <c r="M6436" s="191"/>
    </row>
    <row r="6437" spans="1:13" s="190" customFormat="1" ht="76.5" x14ac:dyDescent="0.2">
      <c r="A6437" s="187" t="s">
        <v>2332</v>
      </c>
      <c r="B6437" s="187" t="s">
        <v>2330</v>
      </c>
      <c r="C6437" s="186" t="s">
        <v>212</v>
      </c>
      <c r="D6437" s="189">
        <v>278.87</v>
      </c>
      <c r="E6437" s="189"/>
      <c r="F6437" s="189">
        <v>278.87</v>
      </c>
      <c r="G6437" s="188" t="s">
        <v>2331</v>
      </c>
      <c r="H6437" s="188"/>
      <c r="I6437" s="187" t="s">
        <v>2329</v>
      </c>
      <c r="J6437" s="191"/>
      <c r="K6437" s="191"/>
      <c r="L6437" s="191"/>
      <c r="M6437" s="191"/>
    </row>
    <row r="6438" spans="1:13" s="190" customFormat="1" ht="76.5" x14ac:dyDescent="0.2">
      <c r="A6438" s="187" t="s">
        <v>2336</v>
      </c>
      <c r="B6438" s="187" t="s">
        <v>2334</v>
      </c>
      <c r="C6438" s="186" t="s">
        <v>212</v>
      </c>
      <c r="D6438" s="189">
        <v>336.56</v>
      </c>
      <c r="E6438" s="189"/>
      <c r="F6438" s="189">
        <v>336.56</v>
      </c>
      <c r="G6438" s="188" t="s">
        <v>2335</v>
      </c>
      <c r="H6438" s="188"/>
      <c r="I6438" s="187" t="s">
        <v>2333</v>
      </c>
      <c r="J6438" s="191"/>
      <c r="K6438" s="191"/>
      <c r="L6438" s="191"/>
      <c r="M6438" s="191"/>
    </row>
    <row r="6439" spans="1:13" s="190" customFormat="1" ht="76.5" x14ac:dyDescent="0.2">
      <c r="A6439" s="187" t="s">
        <v>2340</v>
      </c>
      <c r="B6439" s="187" t="s">
        <v>2338</v>
      </c>
      <c r="C6439" s="186" t="s">
        <v>212</v>
      </c>
      <c r="D6439" s="189">
        <v>456.77</v>
      </c>
      <c r="E6439" s="189"/>
      <c r="F6439" s="189">
        <v>456.77</v>
      </c>
      <c r="G6439" s="188" t="s">
        <v>2339</v>
      </c>
      <c r="H6439" s="188"/>
      <c r="I6439" s="187" t="s">
        <v>2337</v>
      </c>
      <c r="J6439" s="191"/>
      <c r="K6439" s="191"/>
      <c r="L6439" s="191"/>
      <c r="M6439" s="191"/>
    </row>
    <row r="6440" spans="1:13" s="190" customFormat="1" ht="76.5" x14ac:dyDescent="0.2">
      <c r="A6440" s="187" t="s">
        <v>2344</v>
      </c>
      <c r="B6440" s="187" t="s">
        <v>2342</v>
      </c>
      <c r="C6440" s="186" t="s">
        <v>212</v>
      </c>
      <c r="D6440" s="189">
        <v>552.92999999999995</v>
      </c>
      <c r="E6440" s="189"/>
      <c r="F6440" s="189">
        <v>552.92999999999995</v>
      </c>
      <c r="G6440" s="188" t="s">
        <v>2343</v>
      </c>
      <c r="H6440" s="188"/>
      <c r="I6440" s="187" t="s">
        <v>2341</v>
      </c>
      <c r="J6440" s="191"/>
      <c r="K6440" s="191"/>
      <c r="L6440" s="191"/>
      <c r="M6440" s="191"/>
    </row>
    <row r="6441" spans="1:13" s="190" customFormat="1" ht="89.25" x14ac:dyDescent="0.2">
      <c r="A6441" s="187" t="s">
        <v>2348</v>
      </c>
      <c r="B6441" s="187" t="s">
        <v>2346</v>
      </c>
      <c r="C6441" s="186" t="s">
        <v>212</v>
      </c>
      <c r="D6441" s="189">
        <v>601.01</v>
      </c>
      <c r="E6441" s="189"/>
      <c r="F6441" s="189">
        <v>601.01</v>
      </c>
      <c r="G6441" s="188" t="s">
        <v>2347</v>
      </c>
      <c r="H6441" s="188"/>
      <c r="I6441" s="187" t="s">
        <v>2345</v>
      </c>
      <c r="J6441" s="191"/>
      <c r="K6441" s="191"/>
      <c r="L6441" s="191"/>
      <c r="M6441" s="191"/>
    </row>
    <row r="6442" spans="1:13" s="190" customFormat="1" ht="127.5" x14ac:dyDescent="0.2">
      <c r="A6442" s="187" t="s">
        <v>2352</v>
      </c>
      <c r="B6442" s="187" t="s">
        <v>2350</v>
      </c>
      <c r="C6442" s="186" t="s">
        <v>212</v>
      </c>
      <c r="D6442" s="189">
        <v>662.37</v>
      </c>
      <c r="E6442" s="189"/>
      <c r="F6442" s="189">
        <v>662.37</v>
      </c>
      <c r="G6442" s="188" t="s">
        <v>2351</v>
      </c>
      <c r="H6442" s="188"/>
      <c r="I6442" s="187" t="s">
        <v>2349</v>
      </c>
      <c r="J6442" s="191"/>
      <c r="K6442" s="191"/>
      <c r="L6442" s="191"/>
      <c r="M6442" s="191"/>
    </row>
    <row r="6443" spans="1:13" s="190" customFormat="1" ht="140.25" x14ac:dyDescent="0.2">
      <c r="A6443" s="187" t="s">
        <v>2356</v>
      </c>
      <c r="B6443" s="187" t="s">
        <v>2354</v>
      </c>
      <c r="C6443" s="186" t="s">
        <v>212</v>
      </c>
      <c r="D6443" s="189">
        <v>735.14</v>
      </c>
      <c r="E6443" s="189"/>
      <c r="F6443" s="189">
        <v>735.14</v>
      </c>
      <c r="G6443" s="188" t="s">
        <v>2355</v>
      </c>
      <c r="H6443" s="188"/>
      <c r="I6443" s="187" t="s">
        <v>2353</v>
      </c>
      <c r="J6443" s="191"/>
      <c r="K6443" s="191"/>
      <c r="L6443" s="191"/>
      <c r="M6443" s="191"/>
    </row>
    <row r="6444" spans="1:13" s="190" customFormat="1" ht="127.5" x14ac:dyDescent="0.2">
      <c r="A6444" s="187" t="s">
        <v>2360</v>
      </c>
      <c r="B6444" s="187" t="s">
        <v>2358</v>
      </c>
      <c r="C6444" s="186" t="s">
        <v>212</v>
      </c>
      <c r="D6444" s="189">
        <v>829.16</v>
      </c>
      <c r="E6444" s="189"/>
      <c r="F6444" s="189">
        <v>829.16</v>
      </c>
      <c r="G6444" s="188" t="s">
        <v>2359</v>
      </c>
      <c r="H6444" s="188"/>
      <c r="I6444" s="187" t="s">
        <v>2357</v>
      </c>
      <c r="J6444" s="191"/>
      <c r="K6444" s="191"/>
      <c r="L6444" s="191"/>
      <c r="M6444" s="191"/>
    </row>
    <row r="6445" spans="1:13" s="190" customFormat="1" ht="140.25" x14ac:dyDescent="0.2">
      <c r="A6445" s="187" t="s">
        <v>2364</v>
      </c>
      <c r="B6445" s="187" t="s">
        <v>2362</v>
      </c>
      <c r="C6445" s="186" t="s">
        <v>212</v>
      </c>
      <c r="D6445" s="189">
        <v>922.89</v>
      </c>
      <c r="E6445" s="189"/>
      <c r="F6445" s="189">
        <v>922.89</v>
      </c>
      <c r="G6445" s="188" t="s">
        <v>2363</v>
      </c>
      <c r="H6445" s="188"/>
      <c r="I6445" s="187" t="s">
        <v>2361</v>
      </c>
      <c r="J6445" s="191"/>
      <c r="K6445" s="191"/>
      <c r="L6445" s="191"/>
      <c r="M6445" s="191"/>
    </row>
    <row r="6446" spans="1:13" s="190" customFormat="1" ht="38.25" x14ac:dyDescent="0.2">
      <c r="A6446" s="187" t="s">
        <v>2367</v>
      </c>
      <c r="B6446" s="187" t="s">
        <v>2366</v>
      </c>
      <c r="C6446" s="186" t="s">
        <v>212</v>
      </c>
      <c r="D6446" s="189">
        <v>125.55</v>
      </c>
      <c r="E6446" s="189"/>
      <c r="F6446" s="189">
        <v>125.55</v>
      </c>
      <c r="G6446" s="188" t="s">
        <v>2318</v>
      </c>
      <c r="H6446" s="188"/>
      <c r="I6446" s="187" t="s">
        <v>2365</v>
      </c>
      <c r="J6446" s="191"/>
      <c r="K6446" s="191"/>
      <c r="L6446" s="191"/>
      <c r="M6446" s="191"/>
    </row>
    <row r="6447" spans="1:13" s="190" customFormat="1" ht="38.25" x14ac:dyDescent="0.2">
      <c r="A6447" s="187" t="s">
        <v>2370</v>
      </c>
      <c r="B6447" s="187" t="s">
        <v>2369</v>
      </c>
      <c r="C6447" s="186" t="s">
        <v>212</v>
      </c>
      <c r="D6447" s="189">
        <v>155.09</v>
      </c>
      <c r="E6447" s="189"/>
      <c r="F6447" s="189">
        <v>155.09</v>
      </c>
      <c r="G6447" s="188" t="s">
        <v>2318</v>
      </c>
      <c r="H6447" s="188"/>
      <c r="I6447" s="187" t="s">
        <v>2368</v>
      </c>
      <c r="J6447" s="191"/>
      <c r="K6447" s="191"/>
      <c r="L6447" s="191"/>
      <c r="M6447" s="191"/>
    </row>
    <row r="6448" spans="1:13" s="190" customFormat="1" ht="38.25" x14ac:dyDescent="0.2">
      <c r="A6448" s="187" t="s">
        <v>2373</v>
      </c>
      <c r="B6448" s="187" t="s">
        <v>2372</v>
      </c>
      <c r="C6448" s="186" t="s">
        <v>212</v>
      </c>
      <c r="D6448" s="189">
        <v>254.72</v>
      </c>
      <c r="E6448" s="189"/>
      <c r="F6448" s="189">
        <v>254.72</v>
      </c>
      <c r="G6448" s="188" t="s">
        <v>2318</v>
      </c>
      <c r="H6448" s="188"/>
      <c r="I6448" s="187" t="s">
        <v>2371</v>
      </c>
      <c r="J6448" s="191"/>
      <c r="K6448" s="191"/>
      <c r="L6448" s="191"/>
      <c r="M6448" s="191"/>
    </row>
    <row r="6449" spans="1:13" s="190" customFormat="1" ht="38.25" x14ac:dyDescent="0.2">
      <c r="A6449" s="187" t="s">
        <v>2376</v>
      </c>
      <c r="B6449" s="187" t="s">
        <v>2375</v>
      </c>
      <c r="C6449" s="186" t="s">
        <v>212</v>
      </c>
      <c r="D6449" s="189">
        <v>422.04</v>
      </c>
      <c r="E6449" s="189"/>
      <c r="F6449" s="189">
        <v>422.04</v>
      </c>
      <c r="G6449" s="188" t="s">
        <v>2318</v>
      </c>
      <c r="H6449" s="188"/>
      <c r="I6449" s="187" t="s">
        <v>2374</v>
      </c>
      <c r="J6449" s="191"/>
      <c r="K6449" s="191"/>
      <c r="L6449" s="191"/>
      <c r="M6449" s="191"/>
    </row>
    <row r="6450" spans="1:13" s="190" customFormat="1" ht="89.25" x14ac:dyDescent="0.2">
      <c r="A6450" s="187" t="s">
        <v>2380</v>
      </c>
      <c r="B6450" s="187" t="s">
        <v>2378</v>
      </c>
      <c r="C6450" s="186" t="s">
        <v>212</v>
      </c>
      <c r="D6450" s="189">
        <v>259.64</v>
      </c>
      <c r="E6450" s="189"/>
      <c r="F6450" s="189">
        <v>259.64</v>
      </c>
      <c r="G6450" s="188" t="s">
        <v>2379</v>
      </c>
      <c r="H6450" s="188"/>
      <c r="I6450" s="187" t="s">
        <v>2377</v>
      </c>
      <c r="J6450" s="191"/>
      <c r="K6450" s="191"/>
      <c r="L6450" s="191"/>
      <c r="M6450" s="191"/>
    </row>
    <row r="6451" spans="1:13" s="190" customFormat="1" ht="38.25" x14ac:dyDescent="0.2">
      <c r="A6451" s="187" t="s">
        <v>2384</v>
      </c>
      <c r="B6451" s="187" t="s">
        <v>2382</v>
      </c>
      <c r="C6451" s="186" t="s">
        <v>212</v>
      </c>
      <c r="D6451" s="189">
        <v>129.82</v>
      </c>
      <c r="E6451" s="189"/>
      <c r="F6451" s="189">
        <v>129.82</v>
      </c>
      <c r="G6451" s="188" t="s">
        <v>2383</v>
      </c>
      <c r="H6451" s="188"/>
      <c r="I6451" s="187" t="s">
        <v>2381</v>
      </c>
      <c r="J6451" s="191"/>
      <c r="K6451" s="191"/>
      <c r="L6451" s="191"/>
      <c r="M6451" s="191"/>
    </row>
    <row r="6452" spans="1:13" s="190" customFormat="1" ht="89.25" x14ac:dyDescent="0.2">
      <c r="A6452" s="187" t="s">
        <v>2388</v>
      </c>
      <c r="B6452" s="187" t="s">
        <v>2386</v>
      </c>
      <c r="C6452" s="186" t="s">
        <v>212</v>
      </c>
      <c r="D6452" s="189">
        <v>326.95</v>
      </c>
      <c r="E6452" s="189"/>
      <c r="F6452" s="189">
        <v>326.95</v>
      </c>
      <c r="G6452" s="188" t="s">
        <v>2387</v>
      </c>
      <c r="H6452" s="188"/>
      <c r="I6452" s="187" t="s">
        <v>2385</v>
      </c>
      <c r="J6452" s="191"/>
      <c r="K6452" s="191"/>
      <c r="L6452" s="191"/>
      <c r="M6452" s="191"/>
    </row>
    <row r="6453" spans="1:13" s="190" customFormat="1" ht="38.25" x14ac:dyDescent="0.2">
      <c r="A6453" s="187" t="s">
        <v>2392</v>
      </c>
      <c r="B6453" s="187" t="s">
        <v>2390</v>
      </c>
      <c r="C6453" s="186" t="s">
        <v>212</v>
      </c>
      <c r="D6453" s="189">
        <v>163.47999999999999</v>
      </c>
      <c r="E6453" s="189"/>
      <c r="F6453" s="189">
        <v>163.47999999999999</v>
      </c>
      <c r="G6453" s="188" t="s">
        <v>2391</v>
      </c>
      <c r="H6453" s="188"/>
      <c r="I6453" s="187" t="s">
        <v>2389</v>
      </c>
      <c r="J6453" s="191"/>
      <c r="K6453" s="191"/>
      <c r="L6453" s="191"/>
      <c r="M6453" s="191"/>
    </row>
    <row r="6454" spans="1:13" s="190" customFormat="1" ht="102" x14ac:dyDescent="0.2">
      <c r="A6454" s="187" t="s">
        <v>2396</v>
      </c>
      <c r="B6454" s="187" t="s">
        <v>2394</v>
      </c>
      <c r="C6454" s="186" t="s">
        <v>212</v>
      </c>
      <c r="D6454" s="189">
        <v>375.03</v>
      </c>
      <c r="E6454" s="189"/>
      <c r="F6454" s="189">
        <v>375.03</v>
      </c>
      <c r="G6454" s="188" t="s">
        <v>2395</v>
      </c>
      <c r="H6454" s="188"/>
      <c r="I6454" s="187" t="s">
        <v>2393</v>
      </c>
      <c r="J6454" s="191"/>
      <c r="K6454" s="191"/>
      <c r="L6454" s="191"/>
      <c r="M6454" s="191"/>
    </row>
    <row r="6455" spans="1:13" s="190" customFormat="1" ht="102" x14ac:dyDescent="0.2">
      <c r="A6455" s="187" t="s">
        <v>2400</v>
      </c>
      <c r="B6455" s="187" t="s">
        <v>2398</v>
      </c>
      <c r="C6455" s="186" t="s">
        <v>212</v>
      </c>
      <c r="D6455" s="189">
        <v>427.92</v>
      </c>
      <c r="E6455" s="189"/>
      <c r="F6455" s="189">
        <v>427.92</v>
      </c>
      <c r="G6455" s="188" t="s">
        <v>2399</v>
      </c>
      <c r="H6455" s="188"/>
      <c r="I6455" s="187" t="s">
        <v>2397</v>
      </c>
      <c r="J6455" s="191"/>
      <c r="K6455" s="191"/>
      <c r="L6455" s="191"/>
      <c r="M6455" s="191"/>
    </row>
    <row r="6456" spans="1:13" s="190" customFormat="1" ht="38.25" x14ac:dyDescent="0.2">
      <c r="A6456" s="187" t="s">
        <v>2404</v>
      </c>
      <c r="B6456" s="187" t="s">
        <v>2402</v>
      </c>
      <c r="C6456" s="186" t="s">
        <v>212</v>
      </c>
      <c r="D6456" s="189">
        <v>272.31</v>
      </c>
      <c r="E6456" s="189"/>
      <c r="F6456" s="189">
        <v>272.31</v>
      </c>
      <c r="G6456" s="188" t="s">
        <v>2403</v>
      </c>
      <c r="H6456" s="188"/>
      <c r="I6456" s="187" t="s">
        <v>2401</v>
      </c>
      <c r="J6456" s="191"/>
      <c r="K6456" s="191"/>
      <c r="L6456" s="191"/>
      <c r="M6456" s="191"/>
    </row>
    <row r="6457" spans="1:13" s="190" customFormat="1" ht="51" x14ac:dyDescent="0.2">
      <c r="A6457" s="187" t="s">
        <v>2408</v>
      </c>
      <c r="B6457" s="187" t="s">
        <v>2406</v>
      </c>
      <c r="C6457" s="186" t="s">
        <v>212</v>
      </c>
      <c r="D6457" s="189">
        <v>48.08</v>
      </c>
      <c r="E6457" s="189"/>
      <c r="F6457" s="189">
        <v>48.08</v>
      </c>
      <c r="G6457" s="188" t="s">
        <v>2407</v>
      </c>
      <c r="H6457" s="188"/>
      <c r="I6457" s="187" t="s">
        <v>2405</v>
      </c>
      <c r="J6457" s="191"/>
      <c r="K6457" s="191"/>
      <c r="L6457" s="191"/>
      <c r="M6457" s="191"/>
    </row>
    <row r="6458" spans="1:13" s="190" customFormat="1" ht="51" x14ac:dyDescent="0.2">
      <c r="A6458" s="187" t="s">
        <v>2412</v>
      </c>
      <c r="B6458" s="187" t="s">
        <v>2410</v>
      </c>
      <c r="C6458" s="186" t="s">
        <v>212</v>
      </c>
      <c r="D6458" s="189">
        <v>144.24</v>
      </c>
      <c r="E6458" s="189"/>
      <c r="F6458" s="189">
        <v>144.24</v>
      </c>
      <c r="G6458" s="188" t="s">
        <v>2411</v>
      </c>
      <c r="H6458" s="188"/>
      <c r="I6458" s="187" t="s">
        <v>2409</v>
      </c>
      <c r="J6458" s="191"/>
      <c r="K6458" s="191"/>
      <c r="L6458" s="191"/>
      <c r="M6458" s="191"/>
    </row>
    <row r="6459" spans="1:13" s="190" customFormat="1" ht="63.75" x14ac:dyDescent="0.2">
      <c r="A6459" s="187" t="s">
        <v>2416</v>
      </c>
      <c r="B6459" s="187" t="s">
        <v>2414</v>
      </c>
      <c r="C6459" s="186" t="s">
        <v>212</v>
      </c>
      <c r="D6459" s="189">
        <v>154.4</v>
      </c>
      <c r="E6459" s="189"/>
      <c r="F6459" s="189">
        <v>154.4</v>
      </c>
      <c r="G6459" s="188" t="s">
        <v>2415</v>
      </c>
      <c r="H6459" s="188"/>
      <c r="I6459" s="187" t="s">
        <v>2413</v>
      </c>
      <c r="J6459" s="191"/>
      <c r="K6459" s="191"/>
      <c r="L6459" s="191"/>
      <c r="M6459" s="191"/>
    </row>
    <row r="6460" spans="1:13" s="190" customFormat="1" ht="25.5" x14ac:dyDescent="0.2">
      <c r="A6460" s="187" t="s">
        <v>2420</v>
      </c>
      <c r="B6460" s="187" t="s">
        <v>2418</v>
      </c>
      <c r="C6460" s="186" t="s">
        <v>212</v>
      </c>
      <c r="D6460" s="189">
        <v>27.89</v>
      </c>
      <c r="E6460" s="189"/>
      <c r="F6460" s="189">
        <v>27.89</v>
      </c>
      <c r="G6460" s="188" t="s">
        <v>2419</v>
      </c>
      <c r="H6460" s="188"/>
      <c r="I6460" s="187" t="s">
        <v>2417</v>
      </c>
      <c r="J6460" s="191"/>
      <c r="K6460" s="191"/>
      <c r="L6460" s="191"/>
      <c r="M6460" s="191"/>
    </row>
    <row r="6461" spans="1:13" s="190" customFormat="1" ht="38.25" x14ac:dyDescent="0.2">
      <c r="A6461" s="187" t="s">
        <v>2424</v>
      </c>
      <c r="B6461" s="187" t="s">
        <v>2422</v>
      </c>
      <c r="C6461" s="186" t="s">
        <v>212</v>
      </c>
      <c r="D6461" s="189">
        <v>120.2</v>
      </c>
      <c r="E6461" s="189"/>
      <c r="F6461" s="189">
        <v>120.2</v>
      </c>
      <c r="G6461" s="188" t="s">
        <v>2423</v>
      </c>
      <c r="H6461" s="188"/>
      <c r="I6461" s="187" t="s">
        <v>2421</v>
      </c>
      <c r="J6461" s="191"/>
      <c r="K6461" s="191"/>
      <c r="L6461" s="191"/>
      <c r="M6461" s="191"/>
    </row>
    <row r="6462" spans="1:13" s="190" customFormat="1" ht="102" x14ac:dyDescent="0.2">
      <c r="A6462" s="187" t="s">
        <v>2428</v>
      </c>
      <c r="B6462" s="187" t="s">
        <v>2426</v>
      </c>
      <c r="C6462" s="186" t="s">
        <v>212</v>
      </c>
      <c r="D6462" s="189">
        <v>783.17</v>
      </c>
      <c r="E6462" s="189"/>
      <c r="F6462" s="189">
        <v>783.17</v>
      </c>
      <c r="G6462" s="188" t="s">
        <v>2427</v>
      </c>
      <c r="H6462" s="188"/>
      <c r="I6462" s="187" t="s">
        <v>2425</v>
      </c>
      <c r="J6462" s="191"/>
      <c r="K6462" s="191"/>
      <c r="L6462" s="191"/>
      <c r="M6462" s="191"/>
    </row>
    <row r="6463" spans="1:13" s="190" customFormat="1" ht="102" x14ac:dyDescent="0.2">
      <c r="A6463" s="187" t="s">
        <v>2432</v>
      </c>
      <c r="B6463" s="187" t="s">
        <v>2430</v>
      </c>
      <c r="C6463" s="186" t="s">
        <v>212</v>
      </c>
      <c r="D6463" s="189">
        <v>834.01</v>
      </c>
      <c r="E6463" s="189"/>
      <c r="F6463" s="189">
        <v>834.01</v>
      </c>
      <c r="G6463" s="188" t="s">
        <v>2431</v>
      </c>
      <c r="H6463" s="188"/>
      <c r="I6463" s="187" t="s">
        <v>2429</v>
      </c>
      <c r="J6463" s="191"/>
      <c r="K6463" s="191"/>
      <c r="L6463" s="191"/>
      <c r="M6463" s="191"/>
    </row>
    <row r="6464" spans="1:13" s="190" customFormat="1" ht="38.25" x14ac:dyDescent="0.2">
      <c r="A6464" s="187" t="s">
        <v>2436</v>
      </c>
      <c r="B6464" s="187" t="s">
        <v>2434</v>
      </c>
      <c r="C6464" s="186" t="s">
        <v>212</v>
      </c>
      <c r="D6464" s="189">
        <v>110.58</v>
      </c>
      <c r="E6464" s="189"/>
      <c r="F6464" s="189">
        <v>110.58</v>
      </c>
      <c r="G6464" s="188" t="s">
        <v>2435</v>
      </c>
      <c r="H6464" s="188"/>
      <c r="I6464" s="187" t="s">
        <v>2433</v>
      </c>
      <c r="J6464" s="191"/>
      <c r="K6464" s="191"/>
      <c r="L6464" s="191"/>
      <c r="M6464" s="191"/>
    </row>
    <row r="6465" spans="1:13" s="190" customFormat="1" x14ac:dyDescent="0.2">
      <c r="A6465" s="194" t="s">
        <v>2439</v>
      </c>
      <c r="B6465" s="194" t="s">
        <v>2438</v>
      </c>
      <c r="C6465" s="194"/>
      <c r="D6465" s="189"/>
      <c r="E6465" s="193"/>
      <c r="F6465" s="189"/>
      <c r="G6465" s="192"/>
      <c r="H6465" s="192"/>
      <c r="I6465" s="194" t="s">
        <v>2437</v>
      </c>
      <c r="J6465" s="191"/>
      <c r="K6465" s="191"/>
      <c r="L6465" s="191"/>
      <c r="M6465" s="191"/>
    </row>
    <row r="6466" spans="1:13" s="190" customFormat="1" ht="153" x14ac:dyDescent="0.2">
      <c r="A6466" s="187" t="s">
        <v>2443</v>
      </c>
      <c r="B6466" s="187" t="s">
        <v>2441</v>
      </c>
      <c r="C6466" s="186" t="s">
        <v>641</v>
      </c>
      <c r="D6466" s="189">
        <v>2.52</v>
      </c>
      <c r="E6466" s="189"/>
      <c r="F6466" s="189">
        <v>2.52</v>
      </c>
      <c r="G6466" s="188" t="s">
        <v>2442</v>
      </c>
      <c r="H6466" s="188"/>
      <c r="I6466" s="187" t="s">
        <v>2440</v>
      </c>
      <c r="J6466" s="191"/>
      <c r="K6466" s="191"/>
      <c r="L6466" s="191"/>
      <c r="M6466" s="191"/>
    </row>
    <row r="6467" spans="1:13" s="190" customFormat="1" ht="153" x14ac:dyDescent="0.2">
      <c r="A6467" s="187" t="s">
        <v>2447</v>
      </c>
      <c r="B6467" s="187" t="s">
        <v>2445</v>
      </c>
      <c r="C6467" s="186" t="s">
        <v>641</v>
      </c>
      <c r="D6467" s="189">
        <v>2.7</v>
      </c>
      <c r="E6467" s="189"/>
      <c r="F6467" s="189">
        <v>2.7</v>
      </c>
      <c r="G6467" s="188" t="s">
        <v>2446</v>
      </c>
      <c r="H6467" s="188"/>
      <c r="I6467" s="187" t="s">
        <v>2444</v>
      </c>
      <c r="J6467" s="191"/>
      <c r="K6467" s="191"/>
      <c r="L6467" s="191"/>
      <c r="M6467" s="191"/>
    </row>
    <row r="6468" spans="1:13" s="190" customFormat="1" ht="153" x14ac:dyDescent="0.2">
      <c r="A6468" s="187" t="s">
        <v>2451</v>
      </c>
      <c r="B6468" s="187" t="s">
        <v>2449</v>
      </c>
      <c r="C6468" s="186" t="s">
        <v>641</v>
      </c>
      <c r="D6468" s="189">
        <v>3.07</v>
      </c>
      <c r="E6468" s="189"/>
      <c r="F6468" s="189">
        <v>3.07</v>
      </c>
      <c r="G6468" s="188" t="s">
        <v>2450</v>
      </c>
      <c r="H6468" s="188"/>
      <c r="I6468" s="187" t="s">
        <v>2448</v>
      </c>
      <c r="J6468" s="191"/>
      <c r="K6468" s="191"/>
      <c r="L6468" s="191"/>
      <c r="M6468" s="191"/>
    </row>
    <row r="6469" spans="1:13" s="190" customFormat="1" ht="153" x14ac:dyDescent="0.2">
      <c r="A6469" s="187" t="s">
        <v>2455</v>
      </c>
      <c r="B6469" s="187" t="s">
        <v>2453</v>
      </c>
      <c r="C6469" s="186" t="s">
        <v>641</v>
      </c>
      <c r="D6469" s="189">
        <v>3.67</v>
      </c>
      <c r="E6469" s="189"/>
      <c r="F6469" s="189">
        <v>3.67</v>
      </c>
      <c r="G6469" s="188" t="s">
        <v>2454</v>
      </c>
      <c r="H6469" s="188"/>
      <c r="I6469" s="187" t="s">
        <v>2452</v>
      </c>
      <c r="J6469" s="191"/>
      <c r="K6469" s="191"/>
      <c r="L6469" s="191"/>
      <c r="M6469" s="191"/>
    </row>
    <row r="6470" spans="1:13" s="190" customFormat="1" ht="153" x14ac:dyDescent="0.2">
      <c r="A6470" s="187" t="s">
        <v>2459</v>
      </c>
      <c r="B6470" s="187" t="s">
        <v>2457</v>
      </c>
      <c r="C6470" s="186" t="s">
        <v>641</v>
      </c>
      <c r="D6470" s="189">
        <v>4.09</v>
      </c>
      <c r="E6470" s="189"/>
      <c r="F6470" s="189">
        <v>4.09</v>
      </c>
      <c r="G6470" s="188" t="s">
        <v>2458</v>
      </c>
      <c r="H6470" s="188"/>
      <c r="I6470" s="187" t="s">
        <v>2456</v>
      </c>
      <c r="J6470" s="191"/>
      <c r="K6470" s="191"/>
      <c r="L6470" s="191"/>
      <c r="M6470" s="191"/>
    </row>
    <row r="6471" spans="1:13" s="190" customFormat="1" ht="153" x14ac:dyDescent="0.2">
      <c r="A6471" s="187" t="s">
        <v>2463</v>
      </c>
      <c r="B6471" s="187" t="s">
        <v>2461</v>
      </c>
      <c r="C6471" s="186" t="s">
        <v>641</v>
      </c>
      <c r="D6471" s="189">
        <v>4.75</v>
      </c>
      <c r="E6471" s="189"/>
      <c r="F6471" s="189">
        <v>4.75</v>
      </c>
      <c r="G6471" s="188" t="s">
        <v>2462</v>
      </c>
      <c r="H6471" s="188"/>
      <c r="I6471" s="187" t="s">
        <v>2460</v>
      </c>
      <c r="J6471" s="191"/>
      <c r="K6471" s="191"/>
      <c r="L6471" s="191"/>
      <c r="M6471" s="191"/>
    </row>
    <row r="6472" spans="1:13" s="190" customFormat="1" ht="153" x14ac:dyDescent="0.2">
      <c r="A6472" s="187" t="s">
        <v>2467</v>
      </c>
      <c r="B6472" s="187" t="s">
        <v>2465</v>
      </c>
      <c r="C6472" s="186" t="s">
        <v>641</v>
      </c>
      <c r="D6472" s="189">
        <v>5.22</v>
      </c>
      <c r="E6472" s="189"/>
      <c r="F6472" s="189">
        <v>5.22</v>
      </c>
      <c r="G6472" s="188" t="s">
        <v>2466</v>
      </c>
      <c r="H6472" s="188"/>
      <c r="I6472" s="187" t="s">
        <v>2464</v>
      </c>
      <c r="J6472" s="191"/>
      <c r="K6472" s="191"/>
      <c r="L6472" s="191"/>
      <c r="M6472" s="191"/>
    </row>
    <row r="6473" spans="1:13" s="190" customFormat="1" ht="153" x14ac:dyDescent="0.2">
      <c r="A6473" s="187" t="s">
        <v>2471</v>
      </c>
      <c r="B6473" s="187" t="s">
        <v>2469</v>
      </c>
      <c r="C6473" s="186" t="s">
        <v>641</v>
      </c>
      <c r="D6473" s="189">
        <v>6.54</v>
      </c>
      <c r="E6473" s="189"/>
      <c r="F6473" s="189">
        <v>6.54</v>
      </c>
      <c r="G6473" s="188" t="s">
        <v>2470</v>
      </c>
      <c r="H6473" s="188"/>
      <c r="I6473" s="187" t="s">
        <v>2468</v>
      </c>
      <c r="J6473" s="191"/>
      <c r="K6473" s="191"/>
      <c r="L6473" s="191"/>
      <c r="M6473" s="191"/>
    </row>
    <row r="6474" spans="1:13" s="190" customFormat="1" ht="153" x14ac:dyDescent="0.2">
      <c r="A6474" s="187" t="s">
        <v>2475</v>
      </c>
      <c r="B6474" s="187" t="s">
        <v>2473</v>
      </c>
      <c r="C6474" s="186" t="s">
        <v>641</v>
      </c>
      <c r="D6474" s="189">
        <v>4.92</v>
      </c>
      <c r="E6474" s="189"/>
      <c r="F6474" s="189">
        <v>4.92</v>
      </c>
      <c r="G6474" s="188" t="s">
        <v>2474</v>
      </c>
      <c r="H6474" s="188"/>
      <c r="I6474" s="187" t="s">
        <v>2472</v>
      </c>
      <c r="J6474" s="191"/>
      <c r="K6474" s="191"/>
      <c r="L6474" s="191"/>
      <c r="M6474" s="191"/>
    </row>
    <row r="6475" spans="1:13" s="190" customFormat="1" ht="153" x14ac:dyDescent="0.2">
      <c r="A6475" s="187" t="s">
        <v>2479</v>
      </c>
      <c r="B6475" s="187" t="s">
        <v>2477</v>
      </c>
      <c r="C6475" s="186" t="s">
        <v>641</v>
      </c>
      <c r="D6475" s="189">
        <v>3.81</v>
      </c>
      <c r="E6475" s="189"/>
      <c r="F6475" s="189">
        <v>3.81</v>
      </c>
      <c r="G6475" s="188" t="s">
        <v>2478</v>
      </c>
      <c r="H6475" s="188"/>
      <c r="I6475" s="187" t="s">
        <v>2476</v>
      </c>
      <c r="J6475" s="191"/>
      <c r="K6475" s="191"/>
      <c r="L6475" s="191"/>
      <c r="M6475" s="191"/>
    </row>
    <row r="6476" spans="1:13" s="190" customFormat="1" ht="153" x14ac:dyDescent="0.2">
      <c r="A6476" s="187" t="s">
        <v>2483</v>
      </c>
      <c r="B6476" s="187" t="s">
        <v>2481</v>
      </c>
      <c r="C6476" s="186" t="s">
        <v>641</v>
      </c>
      <c r="D6476" s="189">
        <v>6.72</v>
      </c>
      <c r="E6476" s="189"/>
      <c r="F6476" s="189">
        <v>6.72</v>
      </c>
      <c r="G6476" s="188" t="s">
        <v>2482</v>
      </c>
      <c r="H6476" s="188"/>
      <c r="I6476" s="187" t="s">
        <v>2480</v>
      </c>
      <c r="J6476" s="191"/>
      <c r="K6476" s="191"/>
      <c r="L6476" s="191"/>
      <c r="M6476" s="191"/>
    </row>
    <row r="6477" spans="1:13" s="190" customFormat="1" ht="153" x14ac:dyDescent="0.2">
      <c r="A6477" s="187" t="s">
        <v>2487</v>
      </c>
      <c r="B6477" s="187" t="s">
        <v>2485</v>
      </c>
      <c r="C6477" s="186" t="s">
        <v>641</v>
      </c>
      <c r="D6477" s="189">
        <v>6.72</v>
      </c>
      <c r="E6477" s="189"/>
      <c r="F6477" s="189">
        <v>6.72</v>
      </c>
      <c r="G6477" s="188" t="s">
        <v>2486</v>
      </c>
      <c r="H6477" s="188"/>
      <c r="I6477" s="187" t="s">
        <v>2484</v>
      </c>
      <c r="J6477" s="191"/>
      <c r="K6477" s="191"/>
      <c r="L6477" s="191"/>
      <c r="M6477" s="191"/>
    </row>
    <row r="6478" spans="1:13" s="190" customFormat="1" ht="153" x14ac:dyDescent="0.2">
      <c r="A6478" s="187" t="s">
        <v>2491</v>
      </c>
      <c r="B6478" s="187" t="s">
        <v>2489</v>
      </c>
      <c r="C6478" s="186" t="s">
        <v>641</v>
      </c>
      <c r="D6478" s="189">
        <v>3.07</v>
      </c>
      <c r="E6478" s="189"/>
      <c r="F6478" s="189">
        <v>3.07</v>
      </c>
      <c r="G6478" s="188" t="s">
        <v>2490</v>
      </c>
      <c r="H6478" s="188"/>
      <c r="I6478" s="187" t="s">
        <v>2488</v>
      </c>
      <c r="J6478" s="191"/>
      <c r="K6478" s="191"/>
      <c r="L6478" s="191"/>
      <c r="M6478" s="191"/>
    </row>
    <row r="6479" spans="1:13" s="190" customFormat="1" ht="153" x14ac:dyDescent="0.2">
      <c r="A6479" s="187" t="s">
        <v>2495</v>
      </c>
      <c r="B6479" s="187" t="s">
        <v>2493</v>
      </c>
      <c r="C6479" s="186" t="s">
        <v>641</v>
      </c>
      <c r="D6479" s="189">
        <v>3.25</v>
      </c>
      <c r="E6479" s="189"/>
      <c r="F6479" s="189">
        <v>3.25</v>
      </c>
      <c r="G6479" s="188" t="s">
        <v>2494</v>
      </c>
      <c r="H6479" s="188"/>
      <c r="I6479" s="187" t="s">
        <v>2492</v>
      </c>
      <c r="J6479" s="191"/>
      <c r="K6479" s="191"/>
      <c r="L6479" s="191"/>
      <c r="M6479" s="191"/>
    </row>
    <row r="6480" spans="1:13" s="190" customFormat="1" ht="153" x14ac:dyDescent="0.2">
      <c r="A6480" s="187" t="s">
        <v>2499</v>
      </c>
      <c r="B6480" s="187" t="s">
        <v>2497</v>
      </c>
      <c r="C6480" s="186" t="s">
        <v>641</v>
      </c>
      <c r="D6480" s="189">
        <v>3.61</v>
      </c>
      <c r="E6480" s="189"/>
      <c r="F6480" s="189">
        <v>3.61</v>
      </c>
      <c r="G6480" s="188" t="s">
        <v>2498</v>
      </c>
      <c r="H6480" s="188"/>
      <c r="I6480" s="187" t="s">
        <v>2496</v>
      </c>
      <c r="J6480" s="191"/>
      <c r="K6480" s="191"/>
      <c r="L6480" s="191"/>
      <c r="M6480" s="191"/>
    </row>
    <row r="6481" spans="1:13" s="190" customFormat="1" ht="153" x14ac:dyDescent="0.2">
      <c r="A6481" s="187" t="s">
        <v>2503</v>
      </c>
      <c r="B6481" s="187" t="s">
        <v>2501</v>
      </c>
      <c r="C6481" s="186" t="s">
        <v>641</v>
      </c>
      <c r="D6481" s="189">
        <v>3.97</v>
      </c>
      <c r="E6481" s="189"/>
      <c r="F6481" s="189">
        <v>3.97</v>
      </c>
      <c r="G6481" s="188" t="s">
        <v>2502</v>
      </c>
      <c r="H6481" s="188"/>
      <c r="I6481" s="187" t="s">
        <v>2500</v>
      </c>
      <c r="J6481" s="191"/>
      <c r="K6481" s="191"/>
      <c r="L6481" s="191"/>
      <c r="M6481" s="191"/>
    </row>
    <row r="6482" spans="1:13" s="190" customFormat="1" ht="153" x14ac:dyDescent="0.2">
      <c r="A6482" s="187" t="s">
        <v>2507</v>
      </c>
      <c r="B6482" s="187" t="s">
        <v>2505</v>
      </c>
      <c r="C6482" s="186" t="s">
        <v>641</v>
      </c>
      <c r="D6482" s="189">
        <v>4.6900000000000004</v>
      </c>
      <c r="E6482" s="189"/>
      <c r="F6482" s="189">
        <v>4.6900000000000004</v>
      </c>
      <c r="G6482" s="188" t="s">
        <v>2506</v>
      </c>
      <c r="H6482" s="188"/>
      <c r="I6482" s="187" t="s">
        <v>2504</v>
      </c>
      <c r="J6482" s="191"/>
      <c r="K6482" s="191"/>
      <c r="L6482" s="191"/>
      <c r="M6482" s="191"/>
    </row>
    <row r="6483" spans="1:13" s="190" customFormat="1" ht="153" x14ac:dyDescent="0.2">
      <c r="A6483" s="187" t="s">
        <v>2511</v>
      </c>
      <c r="B6483" s="187" t="s">
        <v>2509</v>
      </c>
      <c r="C6483" s="186" t="s">
        <v>641</v>
      </c>
      <c r="D6483" s="189">
        <v>5.1100000000000003</v>
      </c>
      <c r="E6483" s="189"/>
      <c r="F6483" s="189">
        <v>5.1100000000000003</v>
      </c>
      <c r="G6483" s="188" t="s">
        <v>2510</v>
      </c>
      <c r="H6483" s="188"/>
      <c r="I6483" s="187" t="s">
        <v>2508</v>
      </c>
      <c r="J6483" s="191"/>
      <c r="K6483" s="191"/>
      <c r="L6483" s="191"/>
      <c r="M6483" s="191"/>
    </row>
    <row r="6484" spans="1:13" s="190" customFormat="1" ht="153" x14ac:dyDescent="0.2">
      <c r="A6484" s="187" t="s">
        <v>2515</v>
      </c>
      <c r="B6484" s="187" t="s">
        <v>2513</v>
      </c>
      <c r="C6484" s="186" t="s">
        <v>641</v>
      </c>
      <c r="D6484" s="189">
        <v>6.39</v>
      </c>
      <c r="E6484" s="189"/>
      <c r="F6484" s="189">
        <v>6.39</v>
      </c>
      <c r="G6484" s="188" t="s">
        <v>2514</v>
      </c>
      <c r="H6484" s="188"/>
      <c r="I6484" s="187" t="s">
        <v>2512</v>
      </c>
      <c r="J6484" s="191"/>
      <c r="K6484" s="191"/>
      <c r="L6484" s="191"/>
      <c r="M6484" s="191"/>
    </row>
    <row r="6485" spans="1:13" s="190" customFormat="1" ht="153" x14ac:dyDescent="0.2">
      <c r="A6485" s="187" t="s">
        <v>2519</v>
      </c>
      <c r="B6485" s="187" t="s">
        <v>2517</v>
      </c>
      <c r="C6485" s="186" t="s">
        <v>641</v>
      </c>
      <c r="D6485" s="189">
        <v>4.34</v>
      </c>
      <c r="E6485" s="189"/>
      <c r="F6485" s="189">
        <v>4.34</v>
      </c>
      <c r="G6485" s="188" t="s">
        <v>2518</v>
      </c>
      <c r="H6485" s="188"/>
      <c r="I6485" s="187" t="s">
        <v>2516</v>
      </c>
      <c r="J6485" s="191"/>
      <c r="K6485" s="191"/>
      <c r="L6485" s="191"/>
      <c r="M6485" s="191"/>
    </row>
    <row r="6486" spans="1:13" s="190" customFormat="1" ht="153" x14ac:dyDescent="0.2">
      <c r="A6486" s="187" t="s">
        <v>2523</v>
      </c>
      <c r="B6486" s="187" t="s">
        <v>2521</v>
      </c>
      <c r="C6486" s="186" t="s">
        <v>641</v>
      </c>
      <c r="D6486" s="189">
        <v>3.07</v>
      </c>
      <c r="E6486" s="189"/>
      <c r="F6486" s="189">
        <v>3.07</v>
      </c>
      <c r="G6486" s="188" t="s">
        <v>2522</v>
      </c>
      <c r="H6486" s="188"/>
      <c r="I6486" s="187" t="s">
        <v>2520</v>
      </c>
      <c r="J6486" s="191"/>
      <c r="K6486" s="191"/>
      <c r="L6486" s="191"/>
      <c r="M6486" s="191"/>
    </row>
    <row r="6487" spans="1:13" s="190" customFormat="1" ht="153" x14ac:dyDescent="0.2">
      <c r="A6487" s="187" t="s">
        <v>2527</v>
      </c>
      <c r="B6487" s="187" t="s">
        <v>2525</v>
      </c>
      <c r="C6487" s="186" t="s">
        <v>641</v>
      </c>
      <c r="D6487" s="189">
        <v>3.07</v>
      </c>
      <c r="E6487" s="189"/>
      <c r="F6487" s="189">
        <v>3.07</v>
      </c>
      <c r="G6487" s="188" t="s">
        <v>2526</v>
      </c>
      <c r="H6487" s="188"/>
      <c r="I6487" s="187" t="s">
        <v>2524</v>
      </c>
      <c r="J6487" s="191"/>
      <c r="K6487" s="191"/>
      <c r="L6487" s="191"/>
      <c r="M6487" s="191"/>
    </row>
    <row r="6488" spans="1:13" s="190" customFormat="1" ht="153" x14ac:dyDescent="0.2">
      <c r="A6488" s="187" t="s">
        <v>2531</v>
      </c>
      <c r="B6488" s="187" t="s">
        <v>2529</v>
      </c>
      <c r="C6488" s="186" t="s">
        <v>641</v>
      </c>
      <c r="D6488" s="189">
        <v>3.07</v>
      </c>
      <c r="E6488" s="189"/>
      <c r="F6488" s="189">
        <v>3.07</v>
      </c>
      <c r="G6488" s="188" t="s">
        <v>2530</v>
      </c>
      <c r="H6488" s="188"/>
      <c r="I6488" s="187" t="s">
        <v>2528</v>
      </c>
      <c r="J6488" s="191"/>
      <c r="K6488" s="191"/>
      <c r="L6488" s="191"/>
      <c r="M6488" s="191"/>
    </row>
    <row r="6489" spans="1:13" s="190" customFormat="1" ht="153" x14ac:dyDescent="0.2">
      <c r="A6489" s="187" t="s">
        <v>2535</v>
      </c>
      <c r="B6489" s="187" t="s">
        <v>2533</v>
      </c>
      <c r="C6489" s="186" t="s">
        <v>641</v>
      </c>
      <c r="D6489" s="189">
        <v>3.07</v>
      </c>
      <c r="E6489" s="189"/>
      <c r="F6489" s="189">
        <v>3.07</v>
      </c>
      <c r="G6489" s="188" t="s">
        <v>2534</v>
      </c>
      <c r="H6489" s="188"/>
      <c r="I6489" s="187" t="s">
        <v>2532</v>
      </c>
      <c r="J6489" s="191"/>
      <c r="K6489" s="191"/>
      <c r="L6489" s="191"/>
      <c r="M6489" s="191"/>
    </row>
    <row r="6490" spans="1:13" s="190" customFormat="1" ht="153" x14ac:dyDescent="0.2">
      <c r="A6490" s="187" t="s">
        <v>2539</v>
      </c>
      <c r="B6490" s="187" t="s">
        <v>2537</v>
      </c>
      <c r="C6490" s="186" t="s">
        <v>641</v>
      </c>
      <c r="D6490" s="189">
        <v>3.67</v>
      </c>
      <c r="E6490" s="189"/>
      <c r="F6490" s="189">
        <v>3.67</v>
      </c>
      <c r="G6490" s="188" t="s">
        <v>2538</v>
      </c>
      <c r="H6490" s="188"/>
      <c r="I6490" s="187" t="s">
        <v>2536</v>
      </c>
      <c r="J6490" s="191"/>
      <c r="K6490" s="191"/>
      <c r="L6490" s="191"/>
      <c r="M6490" s="191"/>
    </row>
    <row r="6491" spans="1:13" s="190" customFormat="1" ht="153" x14ac:dyDescent="0.2">
      <c r="A6491" s="187" t="s">
        <v>2543</v>
      </c>
      <c r="B6491" s="187" t="s">
        <v>2541</v>
      </c>
      <c r="C6491" s="186" t="s">
        <v>641</v>
      </c>
      <c r="D6491" s="189">
        <v>3.67</v>
      </c>
      <c r="E6491" s="189"/>
      <c r="F6491" s="189">
        <v>3.67</v>
      </c>
      <c r="G6491" s="188" t="s">
        <v>2542</v>
      </c>
      <c r="H6491" s="188"/>
      <c r="I6491" s="187" t="s">
        <v>2540</v>
      </c>
      <c r="J6491" s="191"/>
      <c r="K6491" s="191"/>
      <c r="L6491" s="191"/>
      <c r="M6491" s="191"/>
    </row>
    <row r="6492" spans="1:13" s="190" customFormat="1" ht="127.5" x14ac:dyDescent="0.2">
      <c r="A6492" s="187" t="s">
        <v>2547</v>
      </c>
      <c r="B6492" s="187" t="s">
        <v>2545</v>
      </c>
      <c r="C6492" s="186" t="s">
        <v>212</v>
      </c>
      <c r="D6492" s="189">
        <v>50.61</v>
      </c>
      <c r="E6492" s="189"/>
      <c r="F6492" s="189">
        <v>50.61</v>
      </c>
      <c r="G6492" s="188" t="s">
        <v>2546</v>
      </c>
      <c r="H6492" s="188"/>
      <c r="I6492" s="187" t="s">
        <v>2544</v>
      </c>
      <c r="J6492" s="191"/>
      <c r="K6492" s="191"/>
      <c r="L6492" s="191"/>
      <c r="M6492" s="191"/>
    </row>
    <row r="6493" spans="1:13" s="190" customFormat="1" ht="127.5" x14ac:dyDescent="0.2">
      <c r="A6493" s="187" t="s">
        <v>2551</v>
      </c>
      <c r="B6493" s="187" t="s">
        <v>2549</v>
      </c>
      <c r="C6493" s="186" t="s">
        <v>212</v>
      </c>
      <c r="D6493" s="189">
        <v>57.22</v>
      </c>
      <c r="E6493" s="189"/>
      <c r="F6493" s="189">
        <v>57.22</v>
      </c>
      <c r="G6493" s="188" t="s">
        <v>2550</v>
      </c>
      <c r="H6493" s="188"/>
      <c r="I6493" s="187" t="s">
        <v>2548</v>
      </c>
      <c r="J6493" s="191"/>
      <c r="K6493" s="191"/>
      <c r="L6493" s="191"/>
      <c r="M6493" s="191"/>
    </row>
    <row r="6494" spans="1:13" s="190" customFormat="1" ht="127.5" x14ac:dyDescent="0.2">
      <c r="A6494" s="187" t="s">
        <v>2555</v>
      </c>
      <c r="B6494" s="187" t="s">
        <v>2553</v>
      </c>
      <c r="C6494" s="186" t="s">
        <v>212</v>
      </c>
      <c r="D6494" s="189">
        <v>64.69</v>
      </c>
      <c r="E6494" s="189"/>
      <c r="F6494" s="189">
        <v>64.69</v>
      </c>
      <c r="G6494" s="188" t="s">
        <v>2554</v>
      </c>
      <c r="H6494" s="188"/>
      <c r="I6494" s="187" t="s">
        <v>2552</v>
      </c>
      <c r="J6494" s="191"/>
      <c r="K6494" s="191"/>
      <c r="L6494" s="191"/>
      <c r="M6494" s="191"/>
    </row>
    <row r="6495" spans="1:13" s="190" customFormat="1" ht="127.5" x14ac:dyDescent="0.2">
      <c r="A6495" s="187" t="s">
        <v>2559</v>
      </c>
      <c r="B6495" s="187" t="s">
        <v>2557</v>
      </c>
      <c r="C6495" s="186" t="s">
        <v>212</v>
      </c>
      <c r="D6495" s="189">
        <v>75.900000000000006</v>
      </c>
      <c r="E6495" s="189"/>
      <c r="F6495" s="189">
        <v>75.900000000000006</v>
      </c>
      <c r="G6495" s="188" t="s">
        <v>2558</v>
      </c>
      <c r="H6495" s="188"/>
      <c r="I6495" s="187" t="s">
        <v>2556</v>
      </c>
      <c r="J6495" s="191"/>
      <c r="K6495" s="191"/>
      <c r="L6495" s="191"/>
      <c r="M6495" s="191"/>
    </row>
    <row r="6496" spans="1:13" s="190" customFormat="1" ht="153" x14ac:dyDescent="0.2">
      <c r="A6496" s="187" t="s">
        <v>2563</v>
      </c>
      <c r="B6496" s="187" t="s">
        <v>2561</v>
      </c>
      <c r="C6496" s="186" t="s">
        <v>641</v>
      </c>
      <c r="D6496" s="189">
        <v>3.25</v>
      </c>
      <c r="E6496" s="189"/>
      <c r="F6496" s="189">
        <v>3.25</v>
      </c>
      <c r="G6496" s="188" t="s">
        <v>2562</v>
      </c>
      <c r="H6496" s="188"/>
      <c r="I6496" s="187" t="s">
        <v>2560</v>
      </c>
      <c r="J6496" s="191"/>
      <c r="K6496" s="191"/>
      <c r="L6496" s="191"/>
      <c r="M6496" s="191"/>
    </row>
    <row r="6497" spans="1:13" s="190" customFormat="1" ht="153" x14ac:dyDescent="0.2">
      <c r="A6497" s="187" t="s">
        <v>2567</v>
      </c>
      <c r="B6497" s="187" t="s">
        <v>2565</v>
      </c>
      <c r="C6497" s="186" t="s">
        <v>641</v>
      </c>
      <c r="D6497" s="189">
        <v>3.25</v>
      </c>
      <c r="E6497" s="189"/>
      <c r="F6497" s="189">
        <v>3.25</v>
      </c>
      <c r="G6497" s="188" t="s">
        <v>2566</v>
      </c>
      <c r="H6497" s="188"/>
      <c r="I6497" s="187" t="s">
        <v>2564</v>
      </c>
      <c r="J6497" s="191"/>
      <c r="K6497" s="191"/>
      <c r="L6497" s="191"/>
      <c r="M6497" s="191"/>
    </row>
    <row r="6498" spans="1:13" s="190" customFormat="1" ht="127.5" x14ac:dyDescent="0.2">
      <c r="A6498" s="187" t="s">
        <v>2571</v>
      </c>
      <c r="B6498" s="187" t="s">
        <v>2569</v>
      </c>
      <c r="C6498" s="186" t="s">
        <v>212</v>
      </c>
      <c r="D6498" s="189">
        <v>76.95</v>
      </c>
      <c r="E6498" s="189"/>
      <c r="F6498" s="189">
        <v>76.95</v>
      </c>
      <c r="G6498" s="188" t="s">
        <v>2570</v>
      </c>
      <c r="H6498" s="188"/>
      <c r="I6498" s="187" t="s">
        <v>2568</v>
      </c>
      <c r="J6498" s="191"/>
      <c r="K6498" s="191"/>
      <c r="L6498" s="191"/>
      <c r="M6498" s="191"/>
    </row>
    <row r="6499" spans="1:13" s="190" customFormat="1" ht="127.5" x14ac:dyDescent="0.2">
      <c r="A6499" s="187" t="s">
        <v>2575</v>
      </c>
      <c r="B6499" s="187" t="s">
        <v>2573</v>
      </c>
      <c r="C6499" s="186" t="s">
        <v>212</v>
      </c>
      <c r="D6499" s="189">
        <v>83.57</v>
      </c>
      <c r="E6499" s="189"/>
      <c r="F6499" s="189">
        <v>83.57</v>
      </c>
      <c r="G6499" s="188" t="s">
        <v>2574</v>
      </c>
      <c r="H6499" s="188"/>
      <c r="I6499" s="187" t="s">
        <v>2572</v>
      </c>
      <c r="J6499" s="191"/>
      <c r="K6499" s="191"/>
      <c r="L6499" s="191"/>
      <c r="M6499" s="191"/>
    </row>
    <row r="6500" spans="1:13" s="190" customFormat="1" ht="127.5" x14ac:dyDescent="0.2">
      <c r="A6500" s="187" t="s">
        <v>2579</v>
      </c>
      <c r="B6500" s="187" t="s">
        <v>2577</v>
      </c>
      <c r="C6500" s="186" t="s">
        <v>212</v>
      </c>
      <c r="D6500" s="189">
        <v>78.3</v>
      </c>
      <c r="E6500" s="189"/>
      <c r="F6500" s="189">
        <v>78.3</v>
      </c>
      <c r="G6500" s="188" t="s">
        <v>2578</v>
      </c>
      <c r="H6500" s="188"/>
      <c r="I6500" s="187" t="s">
        <v>2576</v>
      </c>
      <c r="J6500" s="191"/>
      <c r="K6500" s="191"/>
      <c r="L6500" s="191"/>
      <c r="M6500" s="191"/>
    </row>
    <row r="6501" spans="1:13" s="190" customFormat="1" ht="127.5" x14ac:dyDescent="0.2">
      <c r="A6501" s="187" t="s">
        <v>2583</v>
      </c>
      <c r="B6501" s="187" t="s">
        <v>2581</v>
      </c>
      <c r="C6501" s="186" t="s">
        <v>212</v>
      </c>
      <c r="D6501" s="189">
        <v>84.31</v>
      </c>
      <c r="E6501" s="189"/>
      <c r="F6501" s="189">
        <v>84.31</v>
      </c>
      <c r="G6501" s="188" t="s">
        <v>2582</v>
      </c>
      <c r="H6501" s="188"/>
      <c r="I6501" s="187" t="s">
        <v>2580</v>
      </c>
      <c r="J6501" s="191"/>
      <c r="K6501" s="191"/>
      <c r="L6501" s="191"/>
      <c r="M6501" s="191"/>
    </row>
    <row r="6502" spans="1:13" s="190" customFormat="1" ht="127.5" x14ac:dyDescent="0.2">
      <c r="A6502" s="187" t="s">
        <v>2587</v>
      </c>
      <c r="B6502" s="187" t="s">
        <v>2585</v>
      </c>
      <c r="C6502" s="186" t="s">
        <v>212</v>
      </c>
      <c r="D6502" s="189">
        <v>88.95</v>
      </c>
      <c r="E6502" s="189"/>
      <c r="F6502" s="189">
        <v>88.95</v>
      </c>
      <c r="G6502" s="188" t="s">
        <v>2586</v>
      </c>
      <c r="H6502" s="188"/>
      <c r="I6502" s="187" t="s">
        <v>2584</v>
      </c>
      <c r="J6502" s="191"/>
      <c r="K6502" s="191"/>
      <c r="L6502" s="191"/>
      <c r="M6502" s="191"/>
    </row>
    <row r="6503" spans="1:13" s="190" customFormat="1" ht="127.5" x14ac:dyDescent="0.2">
      <c r="A6503" s="187" t="s">
        <v>2591</v>
      </c>
      <c r="B6503" s="187" t="s">
        <v>2589</v>
      </c>
      <c r="C6503" s="186" t="s">
        <v>212</v>
      </c>
      <c r="D6503" s="189">
        <v>95.56</v>
      </c>
      <c r="E6503" s="189"/>
      <c r="F6503" s="189">
        <v>95.56</v>
      </c>
      <c r="G6503" s="188" t="s">
        <v>2590</v>
      </c>
      <c r="H6503" s="188"/>
      <c r="I6503" s="187" t="s">
        <v>2588</v>
      </c>
      <c r="J6503" s="191"/>
      <c r="K6503" s="191"/>
      <c r="L6503" s="191"/>
      <c r="M6503" s="191"/>
    </row>
    <row r="6504" spans="1:13" s="190" customFormat="1" ht="127.5" x14ac:dyDescent="0.2">
      <c r="A6504" s="187" t="s">
        <v>2595</v>
      </c>
      <c r="B6504" s="187" t="s">
        <v>2593</v>
      </c>
      <c r="C6504" s="186" t="s">
        <v>212</v>
      </c>
      <c r="D6504" s="189">
        <v>100.97</v>
      </c>
      <c r="E6504" s="189"/>
      <c r="F6504" s="189">
        <v>100.97</v>
      </c>
      <c r="G6504" s="188" t="s">
        <v>2594</v>
      </c>
      <c r="H6504" s="188"/>
      <c r="I6504" s="187" t="s">
        <v>2592</v>
      </c>
      <c r="J6504" s="191"/>
      <c r="K6504" s="191"/>
      <c r="L6504" s="191"/>
      <c r="M6504" s="191"/>
    </row>
    <row r="6505" spans="1:13" s="190" customFormat="1" ht="127.5" x14ac:dyDescent="0.2">
      <c r="A6505" s="187" t="s">
        <v>2599</v>
      </c>
      <c r="B6505" s="187" t="s">
        <v>2597</v>
      </c>
      <c r="C6505" s="186" t="s">
        <v>212</v>
      </c>
      <c r="D6505" s="189">
        <v>111.19</v>
      </c>
      <c r="E6505" s="189"/>
      <c r="F6505" s="189">
        <v>111.19</v>
      </c>
      <c r="G6505" s="188" t="s">
        <v>2598</v>
      </c>
      <c r="H6505" s="188"/>
      <c r="I6505" s="187" t="s">
        <v>2596</v>
      </c>
      <c r="J6505" s="191"/>
      <c r="K6505" s="191"/>
      <c r="L6505" s="191"/>
      <c r="M6505" s="191"/>
    </row>
    <row r="6506" spans="1:13" s="190" customFormat="1" ht="127.5" x14ac:dyDescent="0.2">
      <c r="A6506" s="187" t="s">
        <v>2603</v>
      </c>
      <c r="B6506" s="187" t="s">
        <v>2601</v>
      </c>
      <c r="C6506" s="186" t="s">
        <v>212</v>
      </c>
      <c r="D6506" s="189">
        <v>53.18</v>
      </c>
      <c r="E6506" s="189"/>
      <c r="F6506" s="189">
        <v>53.18</v>
      </c>
      <c r="G6506" s="188" t="s">
        <v>2602</v>
      </c>
      <c r="H6506" s="188"/>
      <c r="I6506" s="187" t="s">
        <v>2600</v>
      </c>
      <c r="J6506" s="191"/>
      <c r="K6506" s="191"/>
      <c r="L6506" s="191"/>
      <c r="M6506" s="191"/>
    </row>
    <row r="6507" spans="1:13" s="190" customFormat="1" ht="127.5" x14ac:dyDescent="0.2">
      <c r="A6507" s="187" t="s">
        <v>2607</v>
      </c>
      <c r="B6507" s="187" t="s">
        <v>2605</v>
      </c>
      <c r="C6507" s="186" t="s">
        <v>212</v>
      </c>
      <c r="D6507" s="189">
        <v>57.25</v>
      </c>
      <c r="E6507" s="189"/>
      <c r="F6507" s="189">
        <v>57.25</v>
      </c>
      <c r="G6507" s="188" t="s">
        <v>2606</v>
      </c>
      <c r="H6507" s="188"/>
      <c r="I6507" s="187" t="s">
        <v>2604</v>
      </c>
      <c r="J6507" s="191"/>
      <c r="K6507" s="191"/>
      <c r="L6507" s="191"/>
      <c r="M6507" s="191"/>
    </row>
    <row r="6508" spans="1:13" s="190" customFormat="1" ht="127.5" x14ac:dyDescent="0.2">
      <c r="A6508" s="187" t="s">
        <v>2611</v>
      </c>
      <c r="B6508" s="187" t="s">
        <v>2609</v>
      </c>
      <c r="C6508" s="186" t="s">
        <v>212</v>
      </c>
      <c r="D6508" s="189">
        <v>63.11</v>
      </c>
      <c r="E6508" s="189"/>
      <c r="F6508" s="189">
        <v>63.11</v>
      </c>
      <c r="G6508" s="188" t="s">
        <v>2610</v>
      </c>
      <c r="H6508" s="188"/>
      <c r="I6508" s="187" t="s">
        <v>2608</v>
      </c>
      <c r="J6508" s="191"/>
      <c r="K6508" s="191"/>
      <c r="L6508" s="191"/>
      <c r="M6508" s="191"/>
    </row>
    <row r="6509" spans="1:13" s="190" customFormat="1" ht="127.5" x14ac:dyDescent="0.2">
      <c r="A6509" s="187" t="s">
        <v>2615</v>
      </c>
      <c r="B6509" s="187" t="s">
        <v>2613</v>
      </c>
      <c r="C6509" s="186" t="s">
        <v>212</v>
      </c>
      <c r="D6509" s="189">
        <v>68.67</v>
      </c>
      <c r="E6509" s="189"/>
      <c r="F6509" s="189">
        <v>68.67</v>
      </c>
      <c r="G6509" s="188" t="s">
        <v>2614</v>
      </c>
      <c r="H6509" s="188"/>
      <c r="I6509" s="187" t="s">
        <v>2612</v>
      </c>
      <c r="J6509" s="191"/>
      <c r="K6509" s="191"/>
      <c r="L6509" s="191"/>
      <c r="M6509" s="191"/>
    </row>
    <row r="6510" spans="1:13" s="190" customFormat="1" ht="127.5" x14ac:dyDescent="0.2">
      <c r="A6510" s="187" t="s">
        <v>2619</v>
      </c>
      <c r="B6510" s="187" t="s">
        <v>2617</v>
      </c>
      <c r="C6510" s="186" t="s">
        <v>212</v>
      </c>
      <c r="D6510" s="189">
        <v>86.05</v>
      </c>
      <c r="E6510" s="189"/>
      <c r="F6510" s="189">
        <v>86.05</v>
      </c>
      <c r="G6510" s="188" t="s">
        <v>2618</v>
      </c>
      <c r="H6510" s="188"/>
      <c r="I6510" s="187" t="s">
        <v>2616</v>
      </c>
      <c r="J6510" s="191"/>
      <c r="K6510" s="191"/>
      <c r="L6510" s="191"/>
      <c r="M6510" s="191"/>
    </row>
    <row r="6511" spans="1:13" s="190" customFormat="1" ht="127.5" x14ac:dyDescent="0.2">
      <c r="A6511" s="187" t="s">
        <v>2623</v>
      </c>
      <c r="B6511" s="187" t="s">
        <v>2621</v>
      </c>
      <c r="C6511" s="186" t="s">
        <v>212</v>
      </c>
      <c r="D6511" s="189">
        <v>104.58</v>
      </c>
      <c r="E6511" s="189"/>
      <c r="F6511" s="189">
        <v>104.58</v>
      </c>
      <c r="G6511" s="188" t="s">
        <v>2622</v>
      </c>
      <c r="H6511" s="188"/>
      <c r="I6511" s="187" t="s">
        <v>2620</v>
      </c>
      <c r="J6511" s="191"/>
      <c r="K6511" s="191"/>
      <c r="L6511" s="191"/>
      <c r="M6511" s="191"/>
    </row>
    <row r="6512" spans="1:13" s="190" customFormat="1" ht="127.5" x14ac:dyDescent="0.2">
      <c r="A6512" s="187" t="s">
        <v>2627</v>
      </c>
      <c r="B6512" s="187" t="s">
        <v>2625</v>
      </c>
      <c r="C6512" s="186" t="s">
        <v>212</v>
      </c>
      <c r="D6512" s="189">
        <v>90.89</v>
      </c>
      <c r="E6512" s="189"/>
      <c r="F6512" s="189">
        <v>90.89</v>
      </c>
      <c r="G6512" s="188" t="s">
        <v>2626</v>
      </c>
      <c r="H6512" s="188"/>
      <c r="I6512" s="187" t="s">
        <v>2624</v>
      </c>
      <c r="J6512" s="191"/>
      <c r="K6512" s="191"/>
      <c r="L6512" s="191"/>
      <c r="M6512" s="191"/>
    </row>
    <row r="6513" spans="1:13" s="190" customFormat="1" ht="127.5" x14ac:dyDescent="0.2">
      <c r="A6513" s="187" t="s">
        <v>2631</v>
      </c>
      <c r="B6513" s="187" t="s">
        <v>2629</v>
      </c>
      <c r="C6513" s="186" t="s">
        <v>212</v>
      </c>
      <c r="D6513" s="189">
        <v>102.17</v>
      </c>
      <c r="E6513" s="189"/>
      <c r="F6513" s="189">
        <v>102.17</v>
      </c>
      <c r="G6513" s="188" t="s">
        <v>2630</v>
      </c>
      <c r="H6513" s="188"/>
      <c r="I6513" s="187" t="s">
        <v>2628</v>
      </c>
      <c r="J6513" s="191"/>
      <c r="K6513" s="191"/>
      <c r="L6513" s="191"/>
      <c r="M6513" s="191"/>
    </row>
    <row r="6514" spans="1:13" s="190" customFormat="1" ht="127.5" x14ac:dyDescent="0.2">
      <c r="A6514" s="187" t="s">
        <v>2635</v>
      </c>
      <c r="B6514" s="187" t="s">
        <v>2633</v>
      </c>
      <c r="C6514" s="186" t="s">
        <v>212</v>
      </c>
      <c r="D6514" s="189">
        <v>114.19</v>
      </c>
      <c r="E6514" s="189"/>
      <c r="F6514" s="189">
        <v>114.19</v>
      </c>
      <c r="G6514" s="188" t="s">
        <v>2634</v>
      </c>
      <c r="H6514" s="188"/>
      <c r="I6514" s="187" t="s">
        <v>2632</v>
      </c>
      <c r="J6514" s="191"/>
      <c r="K6514" s="191"/>
      <c r="L6514" s="191"/>
      <c r="M6514" s="191"/>
    </row>
    <row r="6515" spans="1:13" s="190" customFormat="1" ht="127.5" x14ac:dyDescent="0.2">
      <c r="A6515" s="187" t="s">
        <v>2639</v>
      </c>
      <c r="B6515" s="187" t="s">
        <v>2637</v>
      </c>
      <c r="C6515" s="186" t="s">
        <v>212</v>
      </c>
      <c r="D6515" s="189">
        <v>138.22999999999999</v>
      </c>
      <c r="E6515" s="189"/>
      <c r="F6515" s="189">
        <v>138.22999999999999</v>
      </c>
      <c r="G6515" s="188" t="s">
        <v>2638</v>
      </c>
      <c r="H6515" s="188"/>
      <c r="I6515" s="187" t="s">
        <v>2636</v>
      </c>
      <c r="J6515" s="191"/>
      <c r="K6515" s="191"/>
      <c r="L6515" s="191"/>
      <c r="M6515" s="191"/>
    </row>
    <row r="6516" spans="1:13" s="190" customFormat="1" ht="127.5" x14ac:dyDescent="0.2">
      <c r="A6516" s="187" t="s">
        <v>2643</v>
      </c>
      <c r="B6516" s="187" t="s">
        <v>2641</v>
      </c>
      <c r="C6516" s="186" t="s">
        <v>212</v>
      </c>
      <c r="D6516" s="189">
        <v>156.26</v>
      </c>
      <c r="E6516" s="189"/>
      <c r="F6516" s="189">
        <v>156.26</v>
      </c>
      <c r="G6516" s="188" t="s">
        <v>2642</v>
      </c>
      <c r="H6516" s="188"/>
      <c r="I6516" s="187" t="s">
        <v>2640</v>
      </c>
      <c r="J6516" s="191"/>
      <c r="K6516" s="191"/>
      <c r="L6516" s="191"/>
      <c r="M6516" s="191"/>
    </row>
    <row r="6517" spans="1:13" s="190" customFormat="1" ht="127.5" x14ac:dyDescent="0.2">
      <c r="A6517" s="187" t="s">
        <v>2647</v>
      </c>
      <c r="B6517" s="187" t="s">
        <v>2645</v>
      </c>
      <c r="C6517" s="186" t="s">
        <v>212</v>
      </c>
      <c r="D6517" s="189">
        <v>192.32</v>
      </c>
      <c r="E6517" s="189"/>
      <c r="F6517" s="189">
        <v>192.32</v>
      </c>
      <c r="G6517" s="188" t="s">
        <v>2646</v>
      </c>
      <c r="H6517" s="188"/>
      <c r="I6517" s="187" t="s">
        <v>2644</v>
      </c>
      <c r="J6517" s="191"/>
      <c r="K6517" s="191"/>
      <c r="L6517" s="191"/>
      <c r="M6517" s="191"/>
    </row>
    <row r="6518" spans="1:13" s="190" customFormat="1" ht="127.5" x14ac:dyDescent="0.2">
      <c r="A6518" s="187" t="s">
        <v>2651</v>
      </c>
      <c r="B6518" s="187" t="s">
        <v>2649</v>
      </c>
      <c r="C6518" s="186" t="s">
        <v>212</v>
      </c>
      <c r="D6518" s="189">
        <v>61.53</v>
      </c>
      <c r="E6518" s="189"/>
      <c r="F6518" s="189">
        <v>61.53</v>
      </c>
      <c r="G6518" s="188" t="s">
        <v>2650</v>
      </c>
      <c r="H6518" s="188"/>
      <c r="I6518" s="187" t="s">
        <v>2648</v>
      </c>
      <c r="J6518" s="191"/>
      <c r="K6518" s="191"/>
      <c r="L6518" s="191"/>
      <c r="M6518" s="191"/>
    </row>
    <row r="6519" spans="1:13" s="190" customFormat="1" ht="127.5" x14ac:dyDescent="0.2">
      <c r="A6519" s="187" t="s">
        <v>2655</v>
      </c>
      <c r="B6519" s="187" t="s">
        <v>2653</v>
      </c>
      <c r="C6519" s="186" t="s">
        <v>212</v>
      </c>
      <c r="D6519" s="189">
        <v>78.52</v>
      </c>
      <c r="E6519" s="189"/>
      <c r="F6519" s="189">
        <v>78.52</v>
      </c>
      <c r="G6519" s="188" t="s">
        <v>2654</v>
      </c>
      <c r="H6519" s="188"/>
      <c r="I6519" s="187" t="s">
        <v>2652</v>
      </c>
      <c r="J6519" s="191"/>
      <c r="K6519" s="191"/>
      <c r="L6519" s="191"/>
      <c r="M6519" s="191"/>
    </row>
    <row r="6520" spans="1:13" s="190" customFormat="1" ht="127.5" x14ac:dyDescent="0.2">
      <c r="A6520" s="187" t="s">
        <v>2659</v>
      </c>
      <c r="B6520" s="187" t="s">
        <v>2657</v>
      </c>
      <c r="C6520" s="186" t="s">
        <v>212</v>
      </c>
      <c r="D6520" s="189">
        <v>97.82</v>
      </c>
      <c r="E6520" s="189"/>
      <c r="F6520" s="189">
        <v>97.82</v>
      </c>
      <c r="G6520" s="188" t="s">
        <v>2658</v>
      </c>
      <c r="H6520" s="188"/>
      <c r="I6520" s="187" t="s">
        <v>2656</v>
      </c>
      <c r="J6520" s="191"/>
      <c r="K6520" s="191"/>
      <c r="L6520" s="191"/>
      <c r="M6520" s="191"/>
    </row>
    <row r="6521" spans="1:13" s="190" customFormat="1" ht="127.5" x14ac:dyDescent="0.2">
      <c r="A6521" s="187" t="s">
        <v>2663</v>
      </c>
      <c r="B6521" s="187" t="s">
        <v>2661</v>
      </c>
      <c r="C6521" s="186" t="s">
        <v>212</v>
      </c>
      <c r="D6521" s="189">
        <v>129.41999999999999</v>
      </c>
      <c r="E6521" s="189"/>
      <c r="F6521" s="189">
        <v>129.41999999999999</v>
      </c>
      <c r="G6521" s="188" t="s">
        <v>2662</v>
      </c>
      <c r="H6521" s="188"/>
      <c r="I6521" s="187" t="s">
        <v>2660</v>
      </c>
      <c r="J6521" s="191"/>
      <c r="K6521" s="191"/>
      <c r="L6521" s="191"/>
      <c r="M6521" s="191"/>
    </row>
    <row r="6522" spans="1:13" s="190" customFormat="1" ht="178.5" x14ac:dyDescent="0.2">
      <c r="A6522" s="187" t="s">
        <v>2667</v>
      </c>
      <c r="B6522" s="187" t="s">
        <v>2665</v>
      </c>
      <c r="C6522" s="186" t="s">
        <v>212</v>
      </c>
      <c r="D6522" s="189">
        <v>97.67</v>
      </c>
      <c r="E6522" s="189"/>
      <c r="F6522" s="189">
        <v>97.67</v>
      </c>
      <c r="G6522" s="188" t="s">
        <v>2666</v>
      </c>
      <c r="H6522" s="188"/>
      <c r="I6522" s="187" t="s">
        <v>2664</v>
      </c>
      <c r="J6522" s="191"/>
      <c r="K6522" s="191"/>
      <c r="L6522" s="191"/>
      <c r="M6522" s="191"/>
    </row>
    <row r="6523" spans="1:13" s="190" customFormat="1" ht="178.5" x14ac:dyDescent="0.2">
      <c r="A6523" s="187" t="s">
        <v>2671</v>
      </c>
      <c r="B6523" s="187" t="s">
        <v>2669</v>
      </c>
      <c r="C6523" s="186" t="s">
        <v>212</v>
      </c>
      <c r="D6523" s="189">
        <v>109.62</v>
      </c>
      <c r="E6523" s="189"/>
      <c r="F6523" s="189">
        <v>109.62</v>
      </c>
      <c r="G6523" s="188" t="s">
        <v>2670</v>
      </c>
      <c r="H6523" s="188"/>
      <c r="I6523" s="187" t="s">
        <v>2668</v>
      </c>
      <c r="J6523" s="191"/>
      <c r="K6523" s="191"/>
      <c r="L6523" s="191"/>
      <c r="M6523" s="191"/>
    </row>
    <row r="6524" spans="1:13" s="190" customFormat="1" ht="178.5" x14ac:dyDescent="0.2">
      <c r="A6524" s="187" t="s">
        <v>2675</v>
      </c>
      <c r="B6524" s="187" t="s">
        <v>2673</v>
      </c>
      <c r="C6524" s="186" t="s">
        <v>212</v>
      </c>
      <c r="D6524" s="189">
        <v>124.08</v>
      </c>
      <c r="E6524" s="189"/>
      <c r="F6524" s="189">
        <v>124.08</v>
      </c>
      <c r="G6524" s="188" t="s">
        <v>2674</v>
      </c>
      <c r="H6524" s="188"/>
      <c r="I6524" s="187" t="s">
        <v>2672</v>
      </c>
      <c r="J6524" s="191"/>
      <c r="K6524" s="191"/>
      <c r="L6524" s="191"/>
      <c r="M6524" s="191"/>
    </row>
    <row r="6525" spans="1:13" s="190" customFormat="1" ht="178.5" x14ac:dyDescent="0.2">
      <c r="A6525" s="187" t="s">
        <v>2679</v>
      </c>
      <c r="B6525" s="187" t="s">
        <v>2677</v>
      </c>
      <c r="C6525" s="186" t="s">
        <v>212</v>
      </c>
      <c r="D6525" s="189">
        <v>151.52000000000001</v>
      </c>
      <c r="E6525" s="189"/>
      <c r="F6525" s="189">
        <v>151.52000000000001</v>
      </c>
      <c r="G6525" s="188" t="s">
        <v>2678</v>
      </c>
      <c r="H6525" s="188"/>
      <c r="I6525" s="187" t="s">
        <v>2676</v>
      </c>
      <c r="J6525" s="191"/>
      <c r="K6525" s="191"/>
      <c r="L6525" s="191"/>
      <c r="M6525" s="191"/>
    </row>
    <row r="6526" spans="1:13" s="190" customFormat="1" ht="178.5" x14ac:dyDescent="0.2">
      <c r="A6526" s="187" t="s">
        <v>2683</v>
      </c>
      <c r="B6526" s="187" t="s">
        <v>2681</v>
      </c>
      <c r="C6526" s="186" t="s">
        <v>212</v>
      </c>
      <c r="D6526" s="189">
        <v>324.79000000000002</v>
      </c>
      <c r="E6526" s="189"/>
      <c r="F6526" s="189">
        <v>324.79000000000002</v>
      </c>
      <c r="G6526" s="188" t="s">
        <v>2682</v>
      </c>
      <c r="H6526" s="188"/>
      <c r="I6526" s="187" t="s">
        <v>2680</v>
      </c>
      <c r="J6526" s="191"/>
      <c r="K6526" s="191"/>
      <c r="L6526" s="191"/>
      <c r="M6526" s="191"/>
    </row>
    <row r="6527" spans="1:13" s="190" customFormat="1" ht="178.5" x14ac:dyDescent="0.2">
      <c r="A6527" s="187" t="s">
        <v>2687</v>
      </c>
      <c r="B6527" s="187" t="s">
        <v>2685</v>
      </c>
      <c r="C6527" s="186" t="s">
        <v>212</v>
      </c>
      <c r="D6527" s="189">
        <v>330.38</v>
      </c>
      <c r="E6527" s="189"/>
      <c r="F6527" s="189">
        <v>330.38</v>
      </c>
      <c r="G6527" s="188" t="s">
        <v>2686</v>
      </c>
      <c r="H6527" s="188"/>
      <c r="I6527" s="187" t="s">
        <v>2684</v>
      </c>
      <c r="J6527" s="191"/>
      <c r="K6527" s="191"/>
      <c r="L6527" s="191"/>
      <c r="M6527" s="191"/>
    </row>
    <row r="6528" spans="1:13" s="190" customFormat="1" ht="127.5" x14ac:dyDescent="0.2">
      <c r="A6528" s="187" t="s">
        <v>2691</v>
      </c>
      <c r="B6528" s="187" t="s">
        <v>2689</v>
      </c>
      <c r="C6528" s="186" t="s">
        <v>212</v>
      </c>
      <c r="D6528" s="189">
        <v>1352.28</v>
      </c>
      <c r="E6528" s="189"/>
      <c r="F6528" s="189">
        <v>1352.28</v>
      </c>
      <c r="G6528" s="188" t="s">
        <v>2690</v>
      </c>
      <c r="H6528" s="188"/>
      <c r="I6528" s="187" t="s">
        <v>2688</v>
      </c>
      <c r="J6528" s="191"/>
      <c r="K6528" s="191"/>
      <c r="L6528" s="191"/>
      <c r="M6528" s="191"/>
    </row>
    <row r="6529" spans="1:13" s="190" customFormat="1" ht="127.5" x14ac:dyDescent="0.2">
      <c r="A6529" s="187" t="s">
        <v>2695</v>
      </c>
      <c r="B6529" s="187" t="s">
        <v>2693</v>
      </c>
      <c r="C6529" s="186" t="s">
        <v>212</v>
      </c>
      <c r="D6529" s="189">
        <v>2103.54</v>
      </c>
      <c r="E6529" s="189"/>
      <c r="F6529" s="189">
        <v>2103.54</v>
      </c>
      <c r="G6529" s="188" t="s">
        <v>2694</v>
      </c>
      <c r="H6529" s="188"/>
      <c r="I6529" s="187" t="s">
        <v>2692</v>
      </c>
      <c r="J6529" s="191"/>
      <c r="K6529" s="191"/>
      <c r="L6529" s="191"/>
      <c r="M6529" s="191"/>
    </row>
    <row r="6530" spans="1:13" s="190" customFormat="1" ht="140.25" x14ac:dyDescent="0.2">
      <c r="A6530" s="187" t="s">
        <v>2699</v>
      </c>
      <c r="B6530" s="187" t="s">
        <v>2697</v>
      </c>
      <c r="C6530" s="186" t="s">
        <v>212</v>
      </c>
      <c r="D6530" s="189">
        <v>134.49</v>
      </c>
      <c r="E6530" s="189"/>
      <c r="F6530" s="189">
        <v>134.49</v>
      </c>
      <c r="G6530" s="188" t="s">
        <v>2698</v>
      </c>
      <c r="H6530" s="188"/>
      <c r="I6530" s="187" t="s">
        <v>2696</v>
      </c>
      <c r="J6530" s="191"/>
      <c r="K6530" s="191"/>
      <c r="L6530" s="191"/>
      <c r="M6530" s="191"/>
    </row>
    <row r="6531" spans="1:13" s="190" customFormat="1" ht="140.25" x14ac:dyDescent="0.2">
      <c r="A6531" s="187" t="s">
        <v>2703</v>
      </c>
      <c r="B6531" s="187" t="s">
        <v>2701</v>
      </c>
      <c r="C6531" s="186" t="s">
        <v>212</v>
      </c>
      <c r="D6531" s="189">
        <v>166.18</v>
      </c>
      <c r="E6531" s="189"/>
      <c r="F6531" s="189">
        <v>166.18</v>
      </c>
      <c r="G6531" s="188" t="s">
        <v>2702</v>
      </c>
      <c r="H6531" s="188"/>
      <c r="I6531" s="187" t="s">
        <v>2700</v>
      </c>
      <c r="J6531" s="191"/>
      <c r="K6531" s="191"/>
      <c r="L6531" s="191"/>
      <c r="M6531" s="191"/>
    </row>
    <row r="6532" spans="1:13" s="190" customFormat="1" ht="127.5" x14ac:dyDescent="0.2">
      <c r="A6532" s="187" t="s">
        <v>2707</v>
      </c>
      <c r="B6532" s="187" t="s">
        <v>2705</v>
      </c>
      <c r="C6532" s="186" t="s">
        <v>212</v>
      </c>
      <c r="D6532" s="189">
        <v>66.63</v>
      </c>
      <c r="E6532" s="189"/>
      <c r="F6532" s="189">
        <v>66.63</v>
      </c>
      <c r="G6532" s="188" t="s">
        <v>2706</v>
      </c>
      <c r="H6532" s="188"/>
      <c r="I6532" s="187" t="s">
        <v>2704</v>
      </c>
      <c r="J6532" s="191"/>
      <c r="K6532" s="191"/>
      <c r="L6532" s="191"/>
      <c r="M6532" s="191"/>
    </row>
    <row r="6533" spans="1:13" s="190" customFormat="1" ht="127.5" x14ac:dyDescent="0.2">
      <c r="A6533" s="187" t="s">
        <v>2711</v>
      </c>
      <c r="B6533" s="187" t="s">
        <v>2709</v>
      </c>
      <c r="C6533" s="186" t="s">
        <v>212</v>
      </c>
      <c r="D6533" s="189">
        <v>88.6</v>
      </c>
      <c r="E6533" s="189"/>
      <c r="F6533" s="189">
        <v>88.6</v>
      </c>
      <c r="G6533" s="188" t="s">
        <v>2710</v>
      </c>
      <c r="H6533" s="188"/>
      <c r="I6533" s="187" t="s">
        <v>2708</v>
      </c>
      <c r="J6533" s="191"/>
      <c r="K6533" s="191"/>
      <c r="L6533" s="191"/>
      <c r="M6533" s="191"/>
    </row>
    <row r="6534" spans="1:13" s="190" customFormat="1" ht="127.5" x14ac:dyDescent="0.2">
      <c r="A6534" s="187" t="s">
        <v>2715</v>
      </c>
      <c r="B6534" s="187" t="s">
        <v>2713</v>
      </c>
      <c r="C6534" s="186" t="s">
        <v>212</v>
      </c>
      <c r="D6534" s="189">
        <v>140.86000000000001</v>
      </c>
      <c r="E6534" s="189"/>
      <c r="F6534" s="189">
        <v>140.86000000000001</v>
      </c>
      <c r="G6534" s="188" t="s">
        <v>2714</v>
      </c>
      <c r="H6534" s="188"/>
      <c r="I6534" s="187" t="s">
        <v>2712</v>
      </c>
      <c r="J6534" s="191"/>
      <c r="K6534" s="191"/>
      <c r="L6534" s="191"/>
      <c r="M6534" s="191"/>
    </row>
    <row r="6535" spans="1:13" s="190" customFormat="1" ht="127.5" x14ac:dyDescent="0.2">
      <c r="A6535" s="187" t="s">
        <v>2719</v>
      </c>
      <c r="B6535" s="187" t="s">
        <v>2717</v>
      </c>
      <c r="C6535" s="186" t="s">
        <v>212</v>
      </c>
      <c r="D6535" s="189">
        <v>207.04</v>
      </c>
      <c r="E6535" s="189"/>
      <c r="F6535" s="189">
        <v>207.04</v>
      </c>
      <c r="G6535" s="188" t="s">
        <v>2718</v>
      </c>
      <c r="H6535" s="188"/>
      <c r="I6535" s="187" t="s">
        <v>2716</v>
      </c>
      <c r="J6535" s="191"/>
      <c r="K6535" s="191"/>
      <c r="L6535" s="191"/>
      <c r="M6535" s="191"/>
    </row>
    <row r="6536" spans="1:13" s="190" customFormat="1" ht="51" x14ac:dyDescent="0.2">
      <c r="A6536" s="187" t="s">
        <v>2723</v>
      </c>
      <c r="B6536" s="187" t="s">
        <v>2721</v>
      </c>
      <c r="C6536" s="186" t="s">
        <v>212</v>
      </c>
      <c r="D6536" s="189">
        <v>51.09</v>
      </c>
      <c r="E6536" s="189"/>
      <c r="F6536" s="189">
        <v>51.09</v>
      </c>
      <c r="G6536" s="188" t="s">
        <v>2722</v>
      </c>
      <c r="H6536" s="188"/>
      <c r="I6536" s="187" t="s">
        <v>2720</v>
      </c>
      <c r="J6536" s="191"/>
      <c r="K6536" s="191"/>
      <c r="L6536" s="191"/>
      <c r="M6536" s="191"/>
    </row>
    <row r="6537" spans="1:13" s="190" customFormat="1" ht="38.25" x14ac:dyDescent="0.2">
      <c r="A6537" s="187" t="s">
        <v>2727</v>
      </c>
      <c r="B6537" s="187" t="s">
        <v>2725</v>
      </c>
      <c r="C6537" s="186" t="s">
        <v>212</v>
      </c>
      <c r="D6537" s="189">
        <v>126.21</v>
      </c>
      <c r="E6537" s="189"/>
      <c r="F6537" s="189">
        <v>126.21</v>
      </c>
      <c r="G6537" s="188" t="s">
        <v>2726</v>
      </c>
      <c r="H6537" s="188"/>
      <c r="I6537" s="187" t="s">
        <v>2724</v>
      </c>
      <c r="J6537" s="191"/>
      <c r="K6537" s="191"/>
      <c r="L6537" s="191"/>
      <c r="M6537" s="191"/>
    </row>
    <row r="6538" spans="1:13" s="190" customFormat="1" ht="38.25" x14ac:dyDescent="0.2">
      <c r="A6538" s="187" t="s">
        <v>2731</v>
      </c>
      <c r="B6538" s="187" t="s">
        <v>2729</v>
      </c>
      <c r="C6538" s="186" t="s">
        <v>212</v>
      </c>
      <c r="D6538" s="189">
        <v>133.27000000000001</v>
      </c>
      <c r="E6538" s="189"/>
      <c r="F6538" s="189">
        <v>133.27000000000001</v>
      </c>
      <c r="G6538" s="188" t="s">
        <v>2730</v>
      </c>
      <c r="H6538" s="188"/>
      <c r="I6538" s="187" t="s">
        <v>2728</v>
      </c>
      <c r="J6538" s="191"/>
      <c r="K6538" s="191"/>
      <c r="L6538" s="191"/>
      <c r="M6538" s="191"/>
    </row>
    <row r="6539" spans="1:13" s="190" customFormat="1" ht="38.25" x14ac:dyDescent="0.2">
      <c r="A6539" s="187" t="s">
        <v>2735</v>
      </c>
      <c r="B6539" s="187" t="s">
        <v>2733</v>
      </c>
      <c r="C6539" s="186" t="s">
        <v>212</v>
      </c>
      <c r="D6539" s="189">
        <v>139.74</v>
      </c>
      <c r="E6539" s="189"/>
      <c r="F6539" s="189">
        <v>139.74</v>
      </c>
      <c r="G6539" s="188" t="s">
        <v>2734</v>
      </c>
      <c r="H6539" s="188"/>
      <c r="I6539" s="187" t="s">
        <v>2732</v>
      </c>
      <c r="J6539" s="191"/>
      <c r="K6539" s="191"/>
      <c r="L6539" s="191"/>
      <c r="M6539" s="191"/>
    </row>
    <row r="6540" spans="1:13" s="190" customFormat="1" ht="38.25" x14ac:dyDescent="0.2">
      <c r="A6540" s="187" t="s">
        <v>2739</v>
      </c>
      <c r="B6540" s="187" t="s">
        <v>2737</v>
      </c>
      <c r="C6540" s="186" t="s">
        <v>212</v>
      </c>
      <c r="D6540" s="189">
        <v>146.05000000000001</v>
      </c>
      <c r="E6540" s="189"/>
      <c r="F6540" s="189">
        <v>146.05000000000001</v>
      </c>
      <c r="G6540" s="188" t="s">
        <v>2738</v>
      </c>
      <c r="H6540" s="188"/>
      <c r="I6540" s="187" t="s">
        <v>2736</v>
      </c>
      <c r="J6540" s="191"/>
      <c r="K6540" s="191"/>
      <c r="L6540" s="191"/>
      <c r="M6540" s="191"/>
    </row>
    <row r="6541" spans="1:13" s="190" customFormat="1" ht="63.75" x14ac:dyDescent="0.2">
      <c r="A6541" s="187" t="s">
        <v>2743</v>
      </c>
      <c r="B6541" s="187" t="s">
        <v>2741</v>
      </c>
      <c r="C6541" s="186" t="s">
        <v>212</v>
      </c>
      <c r="D6541" s="189">
        <v>1058.4000000000001</v>
      </c>
      <c r="E6541" s="189"/>
      <c r="F6541" s="189">
        <v>1058.4000000000001</v>
      </c>
      <c r="G6541" s="188" t="s">
        <v>2742</v>
      </c>
      <c r="H6541" s="188"/>
      <c r="I6541" s="187" t="s">
        <v>2740</v>
      </c>
      <c r="J6541" s="191"/>
      <c r="K6541" s="191"/>
      <c r="L6541" s="191"/>
      <c r="M6541" s="191"/>
    </row>
    <row r="6542" spans="1:13" s="190" customFormat="1" ht="38.25" x14ac:dyDescent="0.2">
      <c r="A6542" s="187" t="s">
        <v>2747</v>
      </c>
      <c r="B6542" s="187" t="s">
        <v>2745</v>
      </c>
      <c r="C6542" s="186" t="s">
        <v>212</v>
      </c>
      <c r="D6542" s="189">
        <v>0.7</v>
      </c>
      <c r="E6542" s="189"/>
      <c r="F6542" s="189">
        <v>0.7</v>
      </c>
      <c r="G6542" s="188" t="s">
        <v>2746</v>
      </c>
      <c r="H6542" s="188"/>
      <c r="I6542" s="187" t="s">
        <v>2744</v>
      </c>
      <c r="J6542" s="191"/>
      <c r="K6542" s="191"/>
      <c r="L6542" s="191"/>
      <c r="M6542" s="191"/>
    </row>
    <row r="6543" spans="1:13" s="190" customFormat="1" ht="25.5" x14ac:dyDescent="0.2">
      <c r="A6543" s="187" t="s">
        <v>2751</v>
      </c>
      <c r="B6543" s="187" t="s">
        <v>2749</v>
      </c>
      <c r="C6543" s="186" t="s">
        <v>212</v>
      </c>
      <c r="D6543" s="189">
        <v>108.18</v>
      </c>
      <c r="E6543" s="189"/>
      <c r="F6543" s="189">
        <v>108.18</v>
      </c>
      <c r="G6543" s="188" t="s">
        <v>2750</v>
      </c>
      <c r="H6543" s="188"/>
      <c r="I6543" s="187" t="s">
        <v>2748</v>
      </c>
      <c r="J6543" s="191"/>
      <c r="K6543" s="191"/>
      <c r="L6543" s="191"/>
      <c r="M6543" s="191"/>
    </row>
    <row r="6544" spans="1:13" s="190" customFormat="1" ht="25.5" x14ac:dyDescent="0.2">
      <c r="A6544" s="187" t="s">
        <v>2755</v>
      </c>
      <c r="B6544" s="187" t="s">
        <v>2753</v>
      </c>
      <c r="C6544" s="186" t="s">
        <v>212</v>
      </c>
      <c r="D6544" s="189">
        <v>162.27000000000001</v>
      </c>
      <c r="E6544" s="189"/>
      <c r="F6544" s="189">
        <v>162.27000000000001</v>
      </c>
      <c r="G6544" s="188" t="s">
        <v>2754</v>
      </c>
      <c r="H6544" s="188"/>
      <c r="I6544" s="187" t="s">
        <v>2752</v>
      </c>
      <c r="J6544" s="191"/>
      <c r="K6544" s="191"/>
      <c r="L6544" s="191"/>
      <c r="M6544" s="191"/>
    </row>
    <row r="6545" spans="1:13" s="190" customFormat="1" ht="63.75" x14ac:dyDescent="0.2">
      <c r="A6545" s="187" t="s">
        <v>2759</v>
      </c>
      <c r="B6545" s="187" t="s">
        <v>2757</v>
      </c>
      <c r="C6545" s="186" t="s">
        <v>212</v>
      </c>
      <c r="D6545" s="189">
        <v>37.15</v>
      </c>
      <c r="E6545" s="189"/>
      <c r="F6545" s="189">
        <v>37.15</v>
      </c>
      <c r="G6545" s="188" t="s">
        <v>2758</v>
      </c>
      <c r="H6545" s="188"/>
      <c r="I6545" s="187" t="s">
        <v>2756</v>
      </c>
      <c r="J6545" s="191"/>
      <c r="K6545" s="191"/>
      <c r="L6545" s="191"/>
      <c r="M6545" s="191"/>
    </row>
    <row r="6546" spans="1:13" s="190" customFormat="1" ht="114.75" x14ac:dyDescent="0.2">
      <c r="A6546" s="187" t="s">
        <v>2763</v>
      </c>
      <c r="B6546" s="187" t="s">
        <v>2761</v>
      </c>
      <c r="C6546" s="186" t="s">
        <v>212</v>
      </c>
      <c r="D6546" s="189">
        <v>18</v>
      </c>
      <c r="E6546" s="189"/>
      <c r="F6546" s="189">
        <v>18</v>
      </c>
      <c r="G6546" s="188" t="s">
        <v>2762</v>
      </c>
      <c r="H6546" s="188"/>
      <c r="I6546" s="187" t="s">
        <v>2760</v>
      </c>
      <c r="J6546" s="191"/>
      <c r="K6546" s="191"/>
      <c r="L6546" s="191"/>
      <c r="M6546" s="191"/>
    </row>
    <row r="6547" spans="1:13" s="190" customFormat="1" ht="114.75" x14ac:dyDescent="0.2">
      <c r="A6547" s="187" t="s">
        <v>2767</v>
      </c>
      <c r="B6547" s="187" t="s">
        <v>2765</v>
      </c>
      <c r="C6547" s="186" t="s">
        <v>212</v>
      </c>
      <c r="D6547" s="189">
        <v>75</v>
      </c>
      <c r="E6547" s="189"/>
      <c r="F6547" s="189">
        <v>75</v>
      </c>
      <c r="G6547" s="188" t="s">
        <v>2766</v>
      </c>
      <c r="H6547" s="188"/>
      <c r="I6547" s="187" t="s">
        <v>2764</v>
      </c>
      <c r="J6547" s="191"/>
      <c r="K6547" s="191"/>
      <c r="L6547" s="191"/>
      <c r="M6547" s="191"/>
    </row>
    <row r="6548" spans="1:13" s="190" customFormat="1" ht="114.75" x14ac:dyDescent="0.2">
      <c r="A6548" s="187" t="s">
        <v>2771</v>
      </c>
      <c r="B6548" s="187" t="s">
        <v>2769</v>
      </c>
      <c r="C6548" s="186" t="s">
        <v>212</v>
      </c>
      <c r="D6548" s="189">
        <v>45</v>
      </c>
      <c r="E6548" s="189"/>
      <c r="F6548" s="189">
        <v>45</v>
      </c>
      <c r="G6548" s="188" t="s">
        <v>2770</v>
      </c>
      <c r="H6548" s="188"/>
      <c r="I6548" s="187" t="s">
        <v>2768</v>
      </c>
      <c r="J6548" s="191"/>
      <c r="K6548" s="191"/>
      <c r="L6548" s="191"/>
      <c r="M6548" s="191"/>
    </row>
    <row r="6549" spans="1:13" s="190" customFormat="1" ht="114.75" x14ac:dyDescent="0.2">
      <c r="A6549" s="187" t="s">
        <v>2775</v>
      </c>
      <c r="B6549" s="187" t="s">
        <v>2773</v>
      </c>
      <c r="C6549" s="186" t="s">
        <v>212</v>
      </c>
      <c r="D6549" s="189">
        <v>75</v>
      </c>
      <c r="E6549" s="189"/>
      <c r="F6549" s="189">
        <v>75</v>
      </c>
      <c r="G6549" s="188" t="s">
        <v>2774</v>
      </c>
      <c r="H6549" s="188"/>
      <c r="I6549" s="187" t="s">
        <v>2772</v>
      </c>
      <c r="J6549" s="191"/>
      <c r="K6549" s="191"/>
      <c r="L6549" s="191"/>
      <c r="M6549" s="191"/>
    </row>
    <row r="6550" spans="1:13" s="190" customFormat="1" ht="102" x14ac:dyDescent="0.2">
      <c r="A6550" s="187" t="s">
        <v>2779</v>
      </c>
      <c r="B6550" s="187" t="s">
        <v>2777</v>
      </c>
      <c r="C6550" s="186" t="s">
        <v>212</v>
      </c>
      <c r="D6550" s="189">
        <v>2692.36</v>
      </c>
      <c r="E6550" s="189"/>
      <c r="F6550" s="189">
        <v>2692.36</v>
      </c>
      <c r="G6550" s="188" t="s">
        <v>2778</v>
      </c>
      <c r="H6550" s="188"/>
      <c r="I6550" s="187" t="s">
        <v>2776</v>
      </c>
      <c r="J6550" s="191"/>
      <c r="K6550" s="191"/>
      <c r="L6550" s="191"/>
      <c r="M6550" s="191"/>
    </row>
    <row r="6551" spans="1:13" s="190" customFormat="1" ht="102" x14ac:dyDescent="0.2">
      <c r="A6551" s="187" t="s">
        <v>2783</v>
      </c>
      <c r="B6551" s="187" t="s">
        <v>2781</v>
      </c>
      <c r="C6551" s="186" t="s">
        <v>212</v>
      </c>
      <c r="D6551" s="189">
        <v>3192.36</v>
      </c>
      <c r="E6551" s="189"/>
      <c r="F6551" s="189">
        <v>3192.36</v>
      </c>
      <c r="G6551" s="188" t="s">
        <v>2782</v>
      </c>
      <c r="H6551" s="188"/>
      <c r="I6551" s="187" t="s">
        <v>2780</v>
      </c>
      <c r="J6551" s="191"/>
      <c r="K6551" s="191"/>
      <c r="L6551" s="191"/>
      <c r="M6551" s="191"/>
    </row>
    <row r="6552" spans="1:13" s="190" customFormat="1" ht="102" x14ac:dyDescent="0.2">
      <c r="A6552" s="187" t="s">
        <v>2787</v>
      </c>
      <c r="B6552" s="187" t="s">
        <v>2785</v>
      </c>
      <c r="C6552" s="186" t="s">
        <v>212</v>
      </c>
      <c r="D6552" s="189">
        <v>4614.3599999999997</v>
      </c>
      <c r="E6552" s="189"/>
      <c r="F6552" s="189">
        <v>4614.3599999999997</v>
      </c>
      <c r="G6552" s="188" t="s">
        <v>2786</v>
      </c>
      <c r="H6552" s="188"/>
      <c r="I6552" s="187" t="s">
        <v>2784</v>
      </c>
      <c r="J6552" s="191"/>
      <c r="K6552" s="191"/>
      <c r="L6552" s="191"/>
      <c r="M6552" s="191"/>
    </row>
    <row r="6553" spans="1:13" s="190" customFormat="1" ht="102" x14ac:dyDescent="0.2">
      <c r="A6553" s="187" t="s">
        <v>2791</v>
      </c>
      <c r="B6553" s="187" t="s">
        <v>2789</v>
      </c>
      <c r="C6553" s="186" t="s">
        <v>212</v>
      </c>
      <c r="D6553" s="189">
        <v>5124.3599999999997</v>
      </c>
      <c r="E6553" s="189"/>
      <c r="F6553" s="189">
        <v>5124.3599999999997</v>
      </c>
      <c r="G6553" s="188" t="s">
        <v>2790</v>
      </c>
      <c r="H6553" s="188"/>
      <c r="I6553" s="187" t="s">
        <v>2788</v>
      </c>
      <c r="J6553" s="191"/>
      <c r="K6553" s="191"/>
      <c r="L6553" s="191"/>
      <c r="M6553" s="191"/>
    </row>
    <row r="6554" spans="1:13" s="190" customFormat="1" ht="102" x14ac:dyDescent="0.2">
      <c r="A6554" s="187" t="s">
        <v>2795</v>
      </c>
      <c r="B6554" s="187" t="s">
        <v>2793</v>
      </c>
      <c r="C6554" s="186" t="s">
        <v>212</v>
      </c>
      <c r="D6554" s="189">
        <v>5613.36</v>
      </c>
      <c r="E6554" s="189"/>
      <c r="F6554" s="189">
        <v>5613.36</v>
      </c>
      <c r="G6554" s="188" t="s">
        <v>2794</v>
      </c>
      <c r="H6554" s="188"/>
      <c r="I6554" s="187" t="s">
        <v>2792</v>
      </c>
      <c r="J6554" s="191"/>
      <c r="K6554" s="191"/>
      <c r="L6554" s="191"/>
      <c r="M6554" s="191"/>
    </row>
    <row r="6555" spans="1:13" s="190" customFormat="1" ht="89.25" x14ac:dyDescent="0.2">
      <c r="A6555" s="187" t="s">
        <v>2799</v>
      </c>
      <c r="B6555" s="187" t="s">
        <v>2797</v>
      </c>
      <c r="C6555" s="186" t="s">
        <v>212</v>
      </c>
      <c r="D6555" s="189">
        <v>780</v>
      </c>
      <c r="E6555" s="189"/>
      <c r="F6555" s="189">
        <v>780</v>
      </c>
      <c r="G6555" s="188" t="s">
        <v>2798</v>
      </c>
      <c r="H6555" s="188"/>
      <c r="I6555" s="187" t="s">
        <v>2796</v>
      </c>
      <c r="J6555" s="191"/>
      <c r="K6555" s="191"/>
      <c r="L6555" s="191"/>
      <c r="M6555" s="191"/>
    </row>
    <row r="6556" spans="1:13" s="190" customFormat="1" ht="89.25" x14ac:dyDescent="0.2">
      <c r="A6556" s="187" t="s">
        <v>2803</v>
      </c>
      <c r="B6556" s="187" t="s">
        <v>2801</v>
      </c>
      <c r="C6556" s="186" t="s">
        <v>212</v>
      </c>
      <c r="D6556" s="189">
        <v>1250</v>
      </c>
      <c r="E6556" s="189"/>
      <c r="F6556" s="189">
        <v>1250</v>
      </c>
      <c r="G6556" s="188" t="s">
        <v>2802</v>
      </c>
      <c r="H6556" s="188"/>
      <c r="I6556" s="187" t="s">
        <v>2800</v>
      </c>
      <c r="J6556" s="191"/>
      <c r="K6556" s="191"/>
      <c r="L6556" s="191"/>
      <c r="M6556" s="191"/>
    </row>
    <row r="6557" spans="1:13" s="190" customFormat="1" ht="89.25" x14ac:dyDescent="0.2">
      <c r="A6557" s="187" t="s">
        <v>2807</v>
      </c>
      <c r="B6557" s="187" t="s">
        <v>2805</v>
      </c>
      <c r="C6557" s="186" t="s">
        <v>212</v>
      </c>
      <c r="D6557" s="189">
        <v>2543</v>
      </c>
      <c r="E6557" s="189"/>
      <c r="F6557" s="189">
        <v>2543</v>
      </c>
      <c r="G6557" s="188" t="s">
        <v>2806</v>
      </c>
      <c r="H6557" s="188"/>
      <c r="I6557" s="187" t="s">
        <v>2804</v>
      </c>
      <c r="J6557" s="191"/>
      <c r="K6557" s="191"/>
      <c r="L6557" s="191"/>
      <c r="M6557" s="191"/>
    </row>
    <row r="6558" spans="1:13" s="190" customFormat="1" ht="89.25" x14ac:dyDescent="0.2">
      <c r="A6558" s="187" t="s">
        <v>2811</v>
      </c>
      <c r="B6558" s="187" t="s">
        <v>2809</v>
      </c>
      <c r="C6558" s="186" t="s">
        <v>212</v>
      </c>
      <c r="D6558" s="189">
        <v>3455</v>
      </c>
      <c r="E6558" s="189"/>
      <c r="F6558" s="189">
        <v>3455</v>
      </c>
      <c r="G6558" s="188" t="s">
        <v>2810</v>
      </c>
      <c r="H6558" s="188"/>
      <c r="I6558" s="187" t="s">
        <v>2808</v>
      </c>
      <c r="J6558" s="191"/>
      <c r="K6558" s="191"/>
      <c r="L6558" s="191"/>
      <c r="M6558" s="191"/>
    </row>
    <row r="6559" spans="1:13" s="190" customFormat="1" ht="89.25" x14ac:dyDescent="0.2">
      <c r="A6559" s="187" t="s">
        <v>2815</v>
      </c>
      <c r="B6559" s="187" t="s">
        <v>2813</v>
      </c>
      <c r="C6559" s="186" t="s">
        <v>212</v>
      </c>
      <c r="D6559" s="189">
        <v>5725</v>
      </c>
      <c r="E6559" s="189"/>
      <c r="F6559" s="189">
        <v>5725</v>
      </c>
      <c r="G6559" s="188" t="s">
        <v>2814</v>
      </c>
      <c r="H6559" s="188"/>
      <c r="I6559" s="187" t="s">
        <v>2812</v>
      </c>
      <c r="J6559" s="191"/>
      <c r="K6559" s="191"/>
      <c r="L6559" s="191"/>
      <c r="M6559" s="191"/>
    </row>
    <row r="6560" spans="1:13" s="190" customFormat="1" ht="89.25" x14ac:dyDescent="0.2">
      <c r="A6560" s="187" t="s">
        <v>2819</v>
      </c>
      <c r="B6560" s="187" t="s">
        <v>2817</v>
      </c>
      <c r="C6560" s="186" t="s">
        <v>212</v>
      </c>
      <c r="D6560" s="189">
        <v>6833</v>
      </c>
      <c r="E6560" s="189"/>
      <c r="F6560" s="189">
        <v>6833</v>
      </c>
      <c r="G6560" s="188" t="s">
        <v>2818</v>
      </c>
      <c r="H6560" s="188"/>
      <c r="I6560" s="187" t="s">
        <v>2816</v>
      </c>
      <c r="J6560" s="191"/>
      <c r="K6560" s="191"/>
      <c r="L6560" s="191"/>
      <c r="M6560" s="191"/>
    </row>
    <row r="6561" spans="1:13" s="190" customFormat="1" ht="89.25" x14ac:dyDescent="0.2">
      <c r="A6561" s="187" t="s">
        <v>2823</v>
      </c>
      <c r="B6561" s="187" t="s">
        <v>2821</v>
      </c>
      <c r="C6561" s="186" t="s">
        <v>212</v>
      </c>
      <c r="D6561" s="189">
        <v>7470</v>
      </c>
      <c r="E6561" s="189"/>
      <c r="F6561" s="189">
        <v>7470</v>
      </c>
      <c r="G6561" s="188" t="s">
        <v>2822</v>
      </c>
      <c r="H6561" s="188"/>
      <c r="I6561" s="187" t="s">
        <v>2820</v>
      </c>
      <c r="J6561" s="191"/>
      <c r="K6561" s="191"/>
      <c r="L6561" s="191"/>
      <c r="M6561" s="191"/>
    </row>
    <row r="6562" spans="1:13" s="190" customFormat="1" ht="89.25" x14ac:dyDescent="0.2">
      <c r="A6562" s="187" t="s">
        <v>2827</v>
      </c>
      <c r="B6562" s="187" t="s">
        <v>2825</v>
      </c>
      <c r="C6562" s="186" t="s">
        <v>212</v>
      </c>
      <c r="D6562" s="189">
        <v>7599</v>
      </c>
      <c r="E6562" s="189"/>
      <c r="F6562" s="189">
        <v>7599</v>
      </c>
      <c r="G6562" s="188" t="s">
        <v>2826</v>
      </c>
      <c r="H6562" s="188"/>
      <c r="I6562" s="187" t="s">
        <v>2824</v>
      </c>
      <c r="J6562" s="191"/>
      <c r="K6562" s="191"/>
      <c r="L6562" s="191"/>
      <c r="M6562" s="191"/>
    </row>
    <row r="6563" spans="1:13" s="190" customFormat="1" ht="89.25" x14ac:dyDescent="0.2">
      <c r="A6563" s="187" t="s">
        <v>2831</v>
      </c>
      <c r="B6563" s="187" t="s">
        <v>2829</v>
      </c>
      <c r="C6563" s="186" t="s">
        <v>212</v>
      </c>
      <c r="D6563" s="189">
        <v>7943</v>
      </c>
      <c r="E6563" s="189"/>
      <c r="F6563" s="189">
        <v>7943</v>
      </c>
      <c r="G6563" s="188" t="s">
        <v>2830</v>
      </c>
      <c r="H6563" s="188"/>
      <c r="I6563" s="187" t="s">
        <v>2828</v>
      </c>
      <c r="J6563" s="191"/>
      <c r="K6563" s="191"/>
      <c r="L6563" s="191"/>
      <c r="M6563" s="191"/>
    </row>
    <row r="6564" spans="1:13" s="190" customFormat="1" ht="25.5" x14ac:dyDescent="0.2">
      <c r="A6564" s="187" t="s">
        <v>2835</v>
      </c>
      <c r="B6564" s="187" t="s">
        <v>2833</v>
      </c>
      <c r="C6564" s="186" t="s">
        <v>212</v>
      </c>
      <c r="D6564" s="189">
        <v>151.52000000000001</v>
      </c>
      <c r="E6564" s="189"/>
      <c r="F6564" s="189">
        <v>151.52000000000001</v>
      </c>
      <c r="G6564" s="188" t="s">
        <v>2834</v>
      </c>
      <c r="H6564" s="188"/>
      <c r="I6564" s="187" t="s">
        <v>2832</v>
      </c>
      <c r="J6564" s="191"/>
      <c r="K6564" s="191"/>
      <c r="L6564" s="191"/>
      <c r="M6564" s="191"/>
    </row>
    <row r="6565" spans="1:13" s="190" customFormat="1" ht="25.5" x14ac:dyDescent="0.2">
      <c r="A6565" s="187" t="s">
        <v>2839</v>
      </c>
      <c r="B6565" s="187" t="s">
        <v>2837</v>
      </c>
      <c r="C6565" s="186" t="s">
        <v>212</v>
      </c>
      <c r="D6565" s="189">
        <v>151.52000000000001</v>
      </c>
      <c r="E6565" s="189"/>
      <c r="F6565" s="189">
        <v>151.52000000000001</v>
      </c>
      <c r="G6565" s="188" t="s">
        <v>2838</v>
      </c>
      <c r="H6565" s="188"/>
      <c r="I6565" s="187" t="s">
        <v>2836</v>
      </c>
      <c r="J6565" s="191"/>
      <c r="K6565" s="191"/>
      <c r="L6565" s="191"/>
      <c r="M6565" s="191"/>
    </row>
    <row r="6566" spans="1:13" s="190" customFormat="1" ht="38.25" x14ac:dyDescent="0.2">
      <c r="A6566" s="194" t="s">
        <v>2842</v>
      </c>
      <c r="B6566" s="194" t="s">
        <v>2841</v>
      </c>
      <c r="C6566" s="194"/>
      <c r="D6566" s="189"/>
      <c r="E6566" s="193"/>
      <c r="F6566" s="189"/>
      <c r="G6566" s="192"/>
      <c r="H6566" s="192"/>
      <c r="I6566" s="194" t="s">
        <v>2840</v>
      </c>
      <c r="J6566" s="191"/>
      <c r="K6566" s="191"/>
      <c r="L6566" s="191"/>
      <c r="M6566" s="191"/>
    </row>
    <row r="6567" spans="1:13" s="190" customFormat="1" ht="38.25" x14ac:dyDescent="0.2">
      <c r="A6567" s="194" t="s">
        <v>2845</v>
      </c>
      <c r="B6567" s="194" t="s">
        <v>2844</v>
      </c>
      <c r="C6567" s="194"/>
      <c r="D6567" s="189"/>
      <c r="E6567" s="193"/>
      <c r="F6567" s="189"/>
      <c r="G6567" s="192"/>
      <c r="H6567" s="192"/>
      <c r="I6567" s="194" t="s">
        <v>2843</v>
      </c>
      <c r="J6567" s="191"/>
      <c r="K6567" s="191"/>
      <c r="L6567" s="191"/>
      <c r="M6567" s="191"/>
    </row>
    <row r="6568" spans="1:13" s="190" customFormat="1" ht="153" x14ac:dyDescent="0.2">
      <c r="A6568" s="187" t="s">
        <v>2849</v>
      </c>
      <c r="B6568" s="187" t="s">
        <v>2847</v>
      </c>
      <c r="C6568" s="186" t="s">
        <v>212</v>
      </c>
      <c r="D6568" s="189">
        <v>1153.94</v>
      </c>
      <c r="E6568" s="189"/>
      <c r="F6568" s="189">
        <v>1153.94</v>
      </c>
      <c r="G6568" s="188" t="s">
        <v>2848</v>
      </c>
      <c r="H6568" s="188"/>
      <c r="I6568" s="187" t="s">
        <v>2846</v>
      </c>
      <c r="J6568" s="191"/>
      <c r="K6568" s="191"/>
      <c r="L6568" s="191"/>
      <c r="M6568" s="191"/>
    </row>
    <row r="6569" spans="1:13" s="190" customFormat="1" ht="140.25" x14ac:dyDescent="0.2">
      <c r="A6569" s="187" t="s">
        <v>2853</v>
      </c>
      <c r="B6569" s="187" t="s">
        <v>2851</v>
      </c>
      <c r="C6569" s="186" t="s">
        <v>212</v>
      </c>
      <c r="D6569" s="189">
        <v>384.65</v>
      </c>
      <c r="E6569" s="189"/>
      <c r="F6569" s="189">
        <v>384.65</v>
      </c>
      <c r="G6569" s="188" t="s">
        <v>2852</v>
      </c>
      <c r="H6569" s="188"/>
      <c r="I6569" s="187" t="s">
        <v>2850</v>
      </c>
      <c r="J6569" s="191"/>
      <c r="K6569" s="191"/>
      <c r="L6569" s="191"/>
      <c r="M6569" s="191"/>
    </row>
    <row r="6570" spans="1:13" s="190" customFormat="1" ht="153" x14ac:dyDescent="0.2">
      <c r="A6570" s="187" t="s">
        <v>2857</v>
      </c>
      <c r="B6570" s="187" t="s">
        <v>2855</v>
      </c>
      <c r="C6570" s="186" t="s">
        <v>212</v>
      </c>
      <c r="D6570" s="189">
        <v>1025.73</v>
      </c>
      <c r="E6570" s="189"/>
      <c r="F6570" s="189">
        <v>1025.73</v>
      </c>
      <c r="G6570" s="188" t="s">
        <v>2856</v>
      </c>
      <c r="H6570" s="188"/>
      <c r="I6570" s="187" t="s">
        <v>2854</v>
      </c>
      <c r="J6570" s="191"/>
      <c r="K6570" s="191"/>
      <c r="L6570" s="191"/>
      <c r="M6570" s="191"/>
    </row>
    <row r="6571" spans="1:13" s="190" customFormat="1" ht="140.25" x14ac:dyDescent="0.2">
      <c r="A6571" s="187" t="s">
        <v>2861</v>
      </c>
      <c r="B6571" s="187" t="s">
        <v>2859</v>
      </c>
      <c r="C6571" s="186" t="s">
        <v>212</v>
      </c>
      <c r="D6571" s="189">
        <v>461.58</v>
      </c>
      <c r="E6571" s="189"/>
      <c r="F6571" s="189">
        <v>461.58</v>
      </c>
      <c r="G6571" s="188" t="s">
        <v>2860</v>
      </c>
      <c r="H6571" s="188"/>
      <c r="I6571" s="187" t="s">
        <v>2858</v>
      </c>
      <c r="J6571" s="191"/>
      <c r="K6571" s="191"/>
      <c r="L6571" s="191"/>
      <c r="M6571" s="191"/>
    </row>
    <row r="6572" spans="1:13" s="190" customFormat="1" ht="51" x14ac:dyDescent="0.2">
      <c r="A6572" s="187" t="s">
        <v>2865</v>
      </c>
      <c r="B6572" s="187" t="s">
        <v>2863</v>
      </c>
      <c r="C6572" s="186" t="s">
        <v>212</v>
      </c>
      <c r="D6572" s="189">
        <v>133.56</v>
      </c>
      <c r="E6572" s="189"/>
      <c r="F6572" s="189">
        <v>133.56</v>
      </c>
      <c r="G6572" s="188" t="s">
        <v>2864</v>
      </c>
      <c r="H6572" s="188"/>
      <c r="I6572" s="187" t="s">
        <v>2862</v>
      </c>
      <c r="J6572" s="191"/>
      <c r="K6572" s="191"/>
      <c r="L6572" s="191"/>
      <c r="M6572" s="191"/>
    </row>
    <row r="6573" spans="1:13" s="190" customFormat="1" ht="178.5" x14ac:dyDescent="0.2">
      <c r="A6573" s="187" t="s">
        <v>2869</v>
      </c>
      <c r="B6573" s="187" t="s">
        <v>2867</v>
      </c>
      <c r="C6573" s="186" t="s">
        <v>212</v>
      </c>
      <c r="D6573" s="189">
        <v>1538.59</v>
      </c>
      <c r="E6573" s="189"/>
      <c r="F6573" s="189">
        <v>1538.59</v>
      </c>
      <c r="G6573" s="188" t="s">
        <v>2868</v>
      </c>
      <c r="H6573" s="188"/>
      <c r="I6573" s="187" t="s">
        <v>2866</v>
      </c>
      <c r="J6573" s="191"/>
      <c r="K6573" s="191"/>
      <c r="L6573" s="191"/>
      <c r="M6573" s="191"/>
    </row>
    <row r="6574" spans="1:13" s="190" customFormat="1" ht="127.5" x14ac:dyDescent="0.2">
      <c r="A6574" s="187" t="s">
        <v>2873</v>
      </c>
      <c r="B6574" s="187" t="s">
        <v>2871</v>
      </c>
      <c r="C6574" s="186" t="s">
        <v>212</v>
      </c>
      <c r="D6574" s="359">
        <v>2821.48</v>
      </c>
      <c r="E6574" s="359"/>
      <c r="F6574" s="359">
        <v>2821.48</v>
      </c>
      <c r="G6574" s="188" t="s">
        <v>2872</v>
      </c>
      <c r="H6574" s="188"/>
      <c r="I6574" s="187" t="s">
        <v>2870</v>
      </c>
      <c r="J6574" s="191"/>
      <c r="K6574" s="191"/>
      <c r="L6574" s="191"/>
      <c r="M6574" s="191"/>
    </row>
    <row r="6575" spans="1:13" s="190" customFormat="1" ht="165.75" x14ac:dyDescent="0.2">
      <c r="A6575" s="187" t="s">
        <v>2877</v>
      </c>
      <c r="B6575" s="187" t="s">
        <v>2875</v>
      </c>
      <c r="C6575" s="186" t="s">
        <v>212</v>
      </c>
      <c r="D6575" s="189">
        <v>5897.93</v>
      </c>
      <c r="E6575" s="189"/>
      <c r="F6575" s="189">
        <v>5897.93</v>
      </c>
      <c r="G6575" s="188" t="s">
        <v>2876</v>
      </c>
      <c r="H6575" s="188"/>
      <c r="I6575" s="187" t="s">
        <v>2874</v>
      </c>
      <c r="J6575" s="191"/>
      <c r="K6575" s="191"/>
      <c r="L6575" s="191"/>
      <c r="M6575" s="191"/>
    </row>
    <row r="6576" spans="1:13" s="190" customFormat="1" ht="114.75" x14ac:dyDescent="0.2">
      <c r="A6576" s="187" t="s">
        <v>2881</v>
      </c>
      <c r="B6576" s="187" t="s">
        <v>2879</v>
      </c>
      <c r="C6576" s="186" t="s">
        <v>212</v>
      </c>
      <c r="D6576" s="189">
        <v>6923.66</v>
      </c>
      <c r="E6576" s="189"/>
      <c r="F6576" s="189">
        <v>6923.66</v>
      </c>
      <c r="G6576" s="188" t="s">
        <v>2880</v>
      </c>
      <c r="H6576" s="188"/>
      <c r="I6576" s="187" t="s">
        <v>2878</v>
      </c>
      <c r="J6576" s="191"/>
      <c r="K6576" s="191"/>
      <c r="L6576" s="191"/>
      <c r="M6576" s="191"/>
    </row>
    <row r="6577" spans="1:13" s="190" customFormat="1" ht="165.75" x14ac:dyDescent="0.2">
      <c r="A6577" s="187" t="s">
        <v>2885</v>
      </c>
      <c r="B6577" s="187" t="s">
        <v>2883</v>
      </c>
      <c r="C6577" s="186" t="s">
        <v>212</v>
      </c>
      <c r="D6577" s="189">
        <v>1153.94</v>
      </c>
      <c r="E6577" s="189"/>
      <c r="F6577" s="189">
        <v>1153.94</v>
      </c>
      <c r="G6577" s="188" t="s">
        <v>2884</v>
      </c>
      <c r="H6577" s="188"/>
      <c r="I6577" s="187" t="s">
        <v>2882</v>
      </c>
      <c r="J6577" s="191"/>
      <c r="K6577" s="191"/>
      <c r="L6577" s="191"/>
      <c r="M6577" s="191"/>
    </row>
    <row r="6578" spans="1:13" s="190" customFormat="1" ht="153" x14ac:dyDescent="0.2">
      <c r="A6578" s="187" t="s">
        <v>2889</v>
      </c>
      <c r="B6578" s="187" t="s">
        <v>2887</v>
      </c>
      <c r="C6578" s="186" t="s">
        <v>212</v>
      </c>
      <c r="D6578" s="189">
        <v>1153.94</v>
      </c>
      <c r="E6578" s="189"/>
      <c r="F6578" s="189">
        <v>1153.94</v>
      </c>
      <c r="G6578" s="188" t="s">
        <v>2888</v>
      </c>
      <c r="H6578" s="188"/>
      <c r="I6578" s="187" t="s">
        <v>2886</v>
      </c>
      <c r="J6578" s="191"/>
      <c r="K6578" s="191"/>
      <c r="L6578" s="191"/>
      <c r="M6578" s="191"/>
    </row>
    <row r="6579" spans="1:13" s="190" customFormat="1" ht="102" x14ac:dyDescent="0.2">
      <c r="A6579" s="187" t="s">
        <v>2893</v>
      </c>
      <c r="B6579" s="187" t="s">
        <v>2891</v>
      </c>
      <c r="C6579" s="186" t="s">
        <v>212</v>
      </c>
      <c r="D6579" s="189">
        <v>2179.67</v>
      </c>
      <c r="E6579" s="189"/>
      <c r="F6579" s="189">
        <v>2179.67</v>
      </c>
      <c r="G6579" s="188" t="s">
        <v>2892</v>
      </c>
      <c r="H6579" s="188"/>
      <c r="I6579" s="187" t="s">
        <v>2890</v>
      </c>
      <c r="J6579" s="191"/>
      <c r="K6579" s="191"/>
      <c r="L6579" s="191"/>
      <c r="M6579" s="191"/>
    </row>
    <row r="6580" spans="1:13" s="190" customFormat="1" ht="153" x14ac:dyDescent="0.2">
      <c r="A6580" s="187" t="s">
        <v>2897</v>
      </c>
      <c r="B6580" s="187" t="s">
        <v>2895</v>
      </c>
      <c r="C6580" s="186" t="s">
        <v>212</v>
      </c>
      <c r="D6580" s="359">
        <v>3077.18</v>
      </c>
      <c r="E6580" s="359"/>
      <c r="F6580" s="359">
        <v>3077.18</v>
      </c>
      <c r="G6580" s="188" t="s">
        <v>2896</v>
      </c>
      <c r="H6580" s="188"/>
      <c r="I6580" s="187" t="s">
        <v>2894</v>
      </c>
      <c r="J6580" s="191"/>
      <c r="K6580" s="191"/>
      <c r="L6580" s="191"/>
      <c r="M6580" s="191"/>
    </row>
    <row r="6581" spans="1:13" s="190" customFormat="1" ht="114.75" x14ac:dyDescent="0.2">
      <c r="A6581" s="187" t="s">
        <v>2901</v>
      </c>
      <c r="B6581" s="187" t="s">
        <v>2899</v>
      </c>
      <c r="C6581" s="186" t="s">
        <v>212</v>
      </c>
      <c r="D6581" s="189">
        <v>6410.79</v>
      </c>
      <c r="E6581" s="189"/>
      <c r="F6581" s="189">
        <v>6410.79</v>
      </c>
      <c r="G6581" s="188" t="s">
        <v>2900</v>
      </c>
      <c r="H6581" s="188"/>
      <c r="I6581" s="187" t="s">
        <v>2898</v>
      </c>
      <c r="J6581" s="191"/>
      <c r="K6581" s="191"/>
      <c r="L6581" s="191"/>
      <c r="M6581" s="191"/>
    </row>
    <row r="6582" spans="1:13" s="190" customFormat="1" ht="153" x14ac:dyDescent="0.2">
      <c r="A6582" s="187" t="s">
        <v>2905</v>
      </c>
      <c r="B6582" s="187" t="s">
        <v>2903</v>
      </c>
      <c r="C6582" s="186" t="s">
        <v>212</v>
      </c>
      <c r="D6582" s="359">
        <v>3590.04</v>
      </c>
      <c r="E6582" s="359"/>
      <c r="F6582" s="359">
        <v>3590.04</v>
      </c>
      <c r="G6582" s="188" t="s">
        <v>2904</v>
      </c>
      <c r="H6582" s="188"/>
      <c r="I6582" s="187" t="s">
        <v>2902</v>
      </c>
      <c r="J6582" s="191"/>
      <c r="K6582" s="191"/>
      <c r="L6582" s="191"/>
      <c r="M6582" s="191"/>
    </row>
    <row r="6583" spans="1:13" s="190" customFormat="1" ht="114.75" x14ac:dyDescent="0.2">
      <c r="A6583" s="187" t="s">
        <v>2909</v>
      </c>
      <c r="B6583" s="187" t="s">
        <v>2907</v>
      </c>
      <c r="C6583" s="186" t="s">
        <v>212</v>
      </c>
      <c r="D6583" s="189">
        <v>6923.65</v>
      </c>
      <c r="E6583" s="189"/>
      <c r="F6583" s="189">
        <v>6923.65</v>
      </c>
      <c r="G6583" s="188" t="s">
        <v>2908</v>
      </c>
      <c r="H6583" s="188"/>
      <c r="I6583" s="187" t="s">
        <v>2906</v>
      </c>
      <c r="J6583" s="191"/>
      <c r="K6583" s="191"/>
      <c r="L6583" s="191"/>
      <c r="M6583" s="191"/>
    </row>
    <row r="6584" spans="1:13" s="190" customFormat="1" ht="102" x14ac:dyDescent="0.2">
      <c r="A6584" s="187" t="s">
        <v>2913</v>
      </c>
      <c r="B6584" s="187" t="s">
        <v>2911</v>
      </c>
      <c r="C6584" s="186" t="s">
        <v>212</v>
      </c>
      <c r="D6584" s="359">
        <v>1679.63</v>
      </c>
      <c r="E6584" s="359"/>
      <c r="F6584" s="359">
        <v>1679.63</v>
      </c>
      <c r="G6584" s="188" t="s">
        <v>2912</v>
      </c>
      <c r="H6584" s="188"/>
      <c r="I6584" s="187" t="s">
        <v>2910</v>
      </c>
      <c r="J6584" s="191"/>
      <c r="K6584" s="191"/>
      <c r="L6584" s="191"/>
      <c r="M6584" s="191"/>
    </row>
    <row r="6585" spans="1:13" s="190" customFormat="1" ht="102" x14ac:dyDescent="0.2">
      <c r="A6585" s="187" t="s">
        <v>2917</v>
      </c>
      <c r="B6585" s="187" t="s">
        <v>2915</v>
      </c>
      <c r="C6585" s="186" t="s">
        <v>212</v>
      </c>
      <c r="D6585" s="189">
        <v>3590.04</v>
      </c>
      <c r="E6585" s="189"/>
      <c r="F6585" s="189">
        <v>3590.04</v>
      </c>
      <c r="G6585" s="188" t="s">
        <v>2916</v>
      </c>
      <c r="H6585" s="188"/>
      <c r="I6585" s="187" t="s">
        <v>2914</v>
      </c>
      <c r="J6585" s="191"/>
      <c r="K6585" s="191"/>
      <c r="L6585" s="191"/>
      <c r="M6585" s="191"/>
    </row>
    <row r="6586" spans="1:13" s="190" customFormat="1" ht="191.25" x14ac:dyDescent="0.2">
      <c r="A6586" s="187" t="s">
        <v>2921</v>
      </c>
      <c r="B6586" s="187" t="s">
        <v>2919</v>
      </c>
      <c r="C6586" s="186" t="s">
        <v>212</v>
      </c>
      <c r="D6586" s="359">
        <v>2820.75</v>
      </c>
      <c r="E6586" s="359"/>
      <c r="F6586" s="359">
        <v>2820.75</v>
      </c>
      <c r="G6586" s="188" t="s">
        <v>2920</v>
      </c>
      <c r="H6586" s="188"/>
      <c r="I6586" s="187" t="s">
        <v>2918</v>
      </c>
      <c r="J6586" s="191"/>
      <c r="K6586" s="191"/>
      <c r="L6586" s="191"/>
      <c r="M6586" s="191"/>
    </row>
    <row r="6587" spans="1:13" s="190" customFormat="1" ht="102" x14ac:dyDescent="0.2">
      <c r="A6587" s="187" t="s">
        <v>2925</v>
      </c>
      <c r="B6587" s="187" t="s">
        <v>2923</v>
      </c>
      <c r="C6587" s="186" t="s">
        <v>212</v>
      </c>
      <c r="D6587" s="359">
        <v>6210</v>
      </c>
      <c r="E6587" s="359"/>
      <c r="F6587" s="359">
        <v>6210</v>
      </c>
      <c r="G6587" s="188" t="s">
        <v>2924</v>
      </c>
      <c r="H6587" s="188"/>
      <c r="I6587" s="187" t="s">
        <v>2922</v>
      </c>
      <c r="J6587" s="191"/>
      <c r="K6587" s="191"/>
      <c r="L6587" s="191"/>
      <c r="M6587" s="191"/>
    </row>
    <row r="6588" spans="1:13" s="190" customFormat="1" ht="102" x14ac:dyDescent="0.2">
      <c r="A6588" s="187" t="s">
        <v>2929</v>
      </c>
      <c r="B6588" s="187" t="s">
        <v>2927</v>
      </c>
      <c r="C6588" s="186" t="s">
        <v>212</v>
      </c>
      <c r="D6588" s="359">
        <v>1025.73</v>
      </c>
      <c r="E6588" s="359"/>
      <c r="F6588" s="359">
        <v>1025.73</v>
      </c>
      <c r="G6588" s="188" t="s">
        <v>2928</v>
      </c>
      <c r="H6588" s="188"/>
      <c r="I6588" s="187" t="s">
        <v>2926</v>
      </c>
      <c r="J6588" s="191"/>
      <c r="K6588" s="191"/>
      <c r="L6588" s="191"/>
      <c r="M6588" s="191"/>
    </row>
    <row r="6589" spans="1:13" s="190" customFormat="1" ht="102" x14ac:dyDescent="0.2">
      <c r="A6589" s="187" t="s">
        <v>2933</v>
      </c>
      <c r="B6589" s="187" t="s">
        <v>2931</v>
      </c>
      <c r="C6589" s="186" t="s">
        <v>212</v>
      </c>
      <c r="D6589" s="189">
        <v>1153.94</v>
      </c>
      <c r="E6589" s="189"/>
      <c r="F6589" s="189">
        <v>1153.94</v>
      </c>
      <c r="G6589" s="188" t="s">
        <v>2932</v>
      </c>
      <c r="H6589" s="188"/>
      <c r="I6589" s="187" t="s">
        <v>2930</v>
      </c>
      <c r="J6589" s="191"/>
      <c r="K6589" s="191"/>
      <c r="L6589" s="191"/>
      <c r="M6589" s="191"/>
    </row>
    <row r="6590" spans="1:13" s="190" customFormat="1" ht="102" x14ac:dyDescent="0.2">
      <c r="A6590" s="187" t="s">
        <v>2937</v>
      </c>
      <c r="B6590" s="187" t="s">
        <v>2935</v>
      </c>
      <c r="C6590" s="186" t="s">
        <v>212</v>
      </c>
      <c r="D6590" s="189">
        <v>2820.75</v>
      </c>
      <c r="E6590" s="189"/>
      <c r="F6590" s="189">
        <v>2820.75</v>
      </c>
      <c r="G6590" s="188" t="s">
        <v>2936</v>
      </c>
      <c r="H6590" s="188"/>
      <c r="I6590" s="187" t="s">
        <v>2934</v>
      </c>
      <c r="J6590" s="191"/>
      <c r="K6590" s="191"/>
      <c r="L6590" s="191"/>
      <c r="M6590" s="191"/>
    </row>
    <row r="6591" spans="1:13" s="190" customFormat="1" ht="76.5" x14ac:dyDescent="0.2">
      <c r="A6591" s="187" t="s">
        <v>2941</v>
      </c>
      <c r="B6591" s="187" t="s">
        <v>2939</v>
      </c>
      <c r="C6591" s="186" t="s">
        <v>212</v>
      </c>
      <c r="D6591" s="189">
        <v>135</v>
      </c>
      <c r="E6591" s="189"/>
      <c r="F6591" s="189">
        <v>135</v>
      </c>
      <c r="G6591" s="188" t="s">
        <v>2940</v>
      </c>
      <c r="H6591" s="188"/>
      <c r="I6591" s="187" t="s">
        <v>2938</v>
      </c>
      <c r="J6591" s="191"/>
      <c r="K6591" s="191"/>
      <c r="L6591" s="191"/>
      <c r="M6591" s="191"/>
    </row>
    <row r="6592" spans="1:13" s="190" customFormat="1" ht="38.25" x14ac:dyDescent="0.2">
      <c r="A6592" s="187" t="s">
        <v>2945</v>
      </c>
      <c r="B6592" s="187" t="s">
        <v>2943</v>
      </c>
      <c r="C6592" s="186" t="s">
        <v>212</v>
      </c>
      <c r="D6592" s="189">
        <v>21.37</v>
      </c>
      <c r="E6592" s="189"/>
      <c r="F6592" s="189">
        <v>21.37</v>
      </c>
      <c r="G6592" s="188" t="s">
        <v>2944</v>
      </c>
      <c r="H6592" s="188"/>
      <c r="I6592" s="187" t="s">
        <v>2942</v>
      </c>
      <c r="J6592" s="191"/>
      <c r="K6592" s="191"/>
      <c r="L6592" s="191"/>
      <c r="M6592" s="191"/>
    </row>
    <row r="6593" spans="1:13" s="190" customFormat="1" ht="127.5" x14ac:dyDescent="0.2">
      <c r="A6593" s="187" t="s">
        <v>2949</v>
      </c>
      <c r="B6593" s="187" t="s">
        <v>2947</v>
      </c>
      <c r="C6593" s="186" t="s">
        <v>212</v>
      </c>
      <c r="D6593" s="189">
        <v>213.7</v>
      </c>
      <c r="E6593" s="189"/>
      <c r="F6593" s="189">
        <v>213.7</v>
      </c>
      <c r="G6593" s="188" t="s">
        <v>2948</v>
      </c>
      <c r="H6593" s="188"/>
      <c r="I6593" s="187" t="s">
        <v>2946</v>
      </c>
      <c r="J6593" s="191"/>
      <c r="K6593" s="191"/>
      <c r="L6593" s="191"/>
      <c r="M6593" s="191"/>
    </row>
    <row r="6594" spans="1:13" s="190" customFormat="1" ht="114.75" x14ac:dyDescent="0.2">
      <c r="A6594" s="187" t="s">
        <v>2953</v>
      </c>
      <c r="B6594" s="187" t="s">
        <v>2951</v>
      </c>
      <c r="C6594" s="186" t="s">
        <v>212</v>
      </c>
      <c r="D6594" s="189">
        <v>74.790000000000006</v>
      </c>
      <c r="E6594" s="189"/>
      <c r="F6594" s="189">
        <v>74.790000000000006</v>
      </c>
      <c r="G6594" s="188" t="s">
        <v>2952</v>
      </c>
      <c r="H6594" s="188"/>
      <c r="I6594" s="187" t="s">
        <v>2950</v>
      </c>
      <c r="J6594" s="191"/>
      <c r="K6594" s="191"/>
      <c r="L6594" s="191"/>
      <c r="M6594" s="191"/>
    </row>
    <row r="6595" spans="1:13" s="190" customFormat="1" x14ac:dyDescent="0.2">
      <c r="A6595" s="194" t="s">
        <v>2956</v>
      </c>
      <c r="B6595" s="194" t="s">
        <v>2955</v>
      </c>
      <c r="C6595" s="194"/>
      <c r="D6595" s="189"/>
      <c r="E6595" s="193"/>
      <c r="F6595" s="189"/>
      <c r="G6595" s="192"/>
      <c r="H6595" s="192"/>
      <c r="I6595" s="194" t="s">
        <v>2954</v>
      </c>
      <c r="J6595" s="191"/>
      <c r="K6595" s="191"/>
      <c r="L6595" s="191"/>
      <c r="M6595" s="191"/>
    </row>
    <row r="6596" spans="1:13" s="190" customFormat="1" ht="63.75" x14ac:dyDescent="0.2">
      <c r="A6596" s="187" t="s">
        <v>2960</v>
      </c>
      <c r="B6596" s="187" t="s">
        <v>2958</v>
      </c>
      <c r="C6596" s="186" t="s">
        <v>212</v>
      </c>
      <c r="D6596" s="189">
        <v>133.56</v>
      </c>
      <c r="E6596" s="189"/>
      <c r="F6596" s="189">
        <v>133.56</v>
      </c>
      <c r="G6596" s="188" t="s">
        <v>2959</v>
      </c>
      <c r="H6596" s="188"/>
      <c r="I6596" s="187" t="s">
        <v>2957</v>
      </c>
      <c r="J6596" s="191"/>
      <c r="K6596" s="191"/>
      <c r="L6596" s="191"/>
      <c r="M6596" s="191"/>
    </row>
    <row r="6597" spans="1:13" s="190" customFormat="1" ht="63.75" x14ac:dyDescent="0.2">
      <c r="A6597" s="187" t="s">
        <v>2964</v>
      </c>
      <c r="B6597" s="187" t="s">
        <v>2962</v>
      </c>
      <c r="C6597" s="186" t="s">
        <v>212</v>
      </c>
      <c r="D6597" s="189">
        <v>133.56</v>
      </c>
      <c r="E6597" s="189"/>
      <c r="F6597" s="189">
        <v>133.56</v>
      </c>
      <c r="G6597" s="188" t="s">
        <v>2963</v>
      </c>
      <c r="H6597" s="188"/>
      <c r="I6597" s="187" t="s">
        <v>2961</v>
      </c>
      <c r="J6597" s="191"/>
      <c r="K6597" s="191"/>
      <c r="L6597" s="191"/>
      <c r="M6597" s="191"/>
    </row>
    <row r="6598" spans="1:13" s="190" customFormat="1" ht="63.75" x14ac:dyDescent="0.2">
      <c r="A6598" s="187" t="s">
        <v>2968</v>
      </c>
      <c r="B6598" s="187" t="s">
        <v>2966</v>
      </c>
      <c r="C6598" s="186" t="s">
        <v>212</v>
      </c>
      <c r="D6598" s="189">
        <v>133.56</v>
      </c>
      <c r="E6598" s="189"/>
      <c r="F6598" s="189">
        <v>133.56</v>
      </c>
      <c r="G6598" s="188" t="s">
        <v>2967</v>
      </c>
      <c r="H6598" s="188"/>
      <c r="I6598" s="187" t="s">
        <v>2965</v>
      </c>
      <c r="J6598" s="191"/>
      <c r="K6598" s="191"/>
      <c r="L6598" s="191"/>
      <c r="M6598" s="191"/>
    </row>
    <row r="6599" spans="1:13" s="190" customFormat="1" ht="63.75" x14ac:dyDescent="0.2">
      <c r="A6599" s="187" t="s">
        <v>2972</v>
      </c>
      <c r="B6599" s="187" t="s">
        <v>2970</v>
      </c>
      <c r="C6599" s="186" t="s">
        <v>212</v>
      </c>
      <c r="D6599" s="189">
        <v>160.27000000000001</v>
      </c>
      <c r="E6599" s="189"/>
      <c r="F6599" s="189">
        <v>160.27000000000001</v>
      </c>
      <c r="G6599" s="188" t="s">
        <v>2971</v>
      </c>
      <c r="H6599" s="188"/>
      <c r="I6599" s="187" t="s">
        <v>2969</v>
      </c>
      <c r="J6599" s="191"/>
      <c r="K6599" s="191"/>
      <c r="L6599" s="191"/>
      <c r="M6599" s="191"/>
    </row>
    <row r="6600" spans="1:13" s="190" customFormat="1" ht="63.75" x14ac:dyDescent="0.2">
      <c r="A6600" s="187" t="s">
        <v>2976</v>
      </c>
      <c r="B6600" s="187" t="s">
        <v>2974</v>
      </c>
      <c r="C6600" s="186" t="s">
        <v>212</v>
      </c>
      <c r="D6600" s="189">
        <v>53.42</v>
      </c>
      <c r="E6600" s="189"/>
      <c r="F6600" s="189">
        <v>53.42</v>
      </c>
      <c r="G6600" s="188" t="s">
        <v>2975</v>
      </c>
      <c r="H6600" s="188"/>
      <c r="I6600" s="187" t="s">
        <v>2973</v>
      </c>
      <c r="J6600" s="191"/>
      <c r="K6600" s="191"/>
      <c r="L6600" s="191"/>
      <c r="M6600" s="191"/>
    </row>
    <row r="6601" spans="1:13" s="190" customFormat="1" ht="63.75" x14ac:dyDescent="0.2">
      <c r="A6601" s="187" t="s">
        <v>2980</v>
      </c>
      <c r="B6601" s="187" t="s">
        <v>2978</v>
      </c>
      <c r="C6601" s="186" t="s">
        <v>212</v>
      </c>
      <c r="D6601" s="189">
        <v>54.04</v>
      </c>
      <c r="E6601" s="189"/>
      <c r="F6601" s="189">
        <v>54.04</v>
      </c>
      <c r="G6601" s="188" t="s">
        <v>2979</v>
      </c>
      <c r="H6601" s="188"/>
      <c r="I6601" s="187" t="s">
        <v>2977</v>
      </c>
      <c r="J6601" s="191"/>
      <c r="K6601" s="191"/>
      <c r="L6601" s="191"/>
      <c r="M6601" s="191"/>
    </row>
    <row r="6602" spans="1:13" s="190" customFormat="1" ht="51" x14ac:dyDescent="0.2">
      <c r="A6602" s="187" t="s">
        <v>2984</v>
      </c>
      <c r="B6602" s="187" t="s">
        <v>2982</v>
      </c>
      <c r="C6602" s="186" t="s">
        <v>212</v>
      </c>
      <c r="D6602" s="189">
        <v>32.049999999999997</v>
      </c>
      <c r="E6602" s="189"/>
      <c r="F6602" s="189">
        <v>32.049999999999997</v>
      </c>
      <c r="G6602" s="188" t="s">
        <v>2983</v>
      </c>
      <c r="H6602" s="188"/>
      <c r="I6602" s="187" t="s">
        <v>2981</v>
      </c>
      <c r="J6602" s="191"/>
      <c r="K6602" s="191"/>
      <c r="L6602" s="191"/>
      <c r="M6602" s="191"/>
    </row>
    <row r="6603" spans="1:13" s="190" customFormat="1" ht="51" x14ac:dyDescent="0.2">
      <c r="A6603" s="187" t="s">
        <v>2988</v>
      </c>
      <c r="B6603" s="187" t="s">
        <v>2986</v>
      </c>
      <c r="C6603" s="186" t="s">
        <v>212</v>
      </c>
      <c r="D6603" s="189">
        <v>42.74</v>
      </c>
      <c r="E6603" s="189"/>
      <c r="F6603" s="189">
        <v>42.74</v>
      </c>
      <c r="G6603" s="188" t="s">
        <v>2987</v>
      </c>
      <c r="H6603" s="188"/>
      <c r="I6603" s="187" t="s">
        <v>2985</v>
      </c>
      <c r="J6603" s="191"/>
      <c r="K6603" s="191"/>
      <c r="L6603" s="191"/>
      <c r="M6603" s="191"/>
    </row>
    <row r="6604" spans="1:13" s="190" customFormat="1" ht="76.5" x14ac:dyDescent="0.2">
      <c r="A6604" s="187" t="s">
        <v>2992</v>
      </c>
      <c r="B6604" s="187" t="s">
        <v>2990</v>
      </c>
      <c r="C6604" s="186" t="s">
        <v>212</v>
      </c>
      <c r="D6604" s="189">
        <v>3481.91</v>
      </c>
      <c r="E6604" s="189"/>
      <c r="F6604" s="189">
        <v>3481.91</v>
      </c>
      <c r="G6604" s="188" t="s">
        <v>2991</v>
      </c>
      <c r="H6604" s="188"/>
      <c r="I6604" s="187" t="s">
        <v>2989</v>
      </c>
      <c r="J6604" s="191"/>
      <c r="K6604" s="191"/>
      <c r="L6604" s="191"/>
      <c r="M6604" s="191"/>
    </row>
    <row r="6605" spans="1:13" s="190" customFormat="1" ht="25.5" x14ac:dyDescent="0.2">
      <c r="A6605" s="194" t="s">
        <v>2995</v>
      </c>
      <c r="B6605" s="194" t="s">
        <v>2994</v>
      </c>
      <c r="C6605" s="194"/>
      <c r="D6605" s="189"/>
      <c r="E6605" s="193"/>
      <c r="F6605" s="189"/>
      <c r="G6605" s="192"/>
      <c r="H6605" s="192"/>
      <c r="I6605" s="194" t="s">
        <v>2993</v>
      </c>
      <c r="J6605" s="191"/>
      <c r="K6605" s="191"/>
      <c r="L6605" s="191"/>
      <c r="M6605" s="191"/>
    </row>
    <row r="6606" spans="1:13" s="190" customFormat="1" ht="51" x14ac:dyDescent="0.2">
      <c r="A6606" s="187" t="s">
        <v>2999</v>
      </c>
      <c r="B6606" s="187" t="s">
        <v>2997</v>
      </c>
      <c r="C6606" s="186" t="s">
        <v>212</v>
      </c>
      <c r="D6606" s="189">
        <v>459.01</v>
      </c>
      <c r="E6606" s="189"/>
      <c r="F6606" s="189">
        <v>459.01</v>
      </c>
      <c r="G6606" s="188" t="s">
        <v>2998</v>
      </c>
      <c r="H6606" s="188"/>
      <c r="I6606" s="187" t="s">
        <v>2996</v>
      </c>
      <c r="J6606" s="191"/>
      <c r="K6606" s="191"/>
      <c r="L6606" s="191"/>
      <c r="M6606" s="191"/>
    </row>
    <row r="6607" spans="1:13" s="190" customFormat="1" ht="51" x14ac:dyDescent="0.2">
      <c r="A6607" s="187" t="s">
        <v>3002</v>
      </c>
      <c r="B6607" s="187" t="s">
        <v>3001</v>
      </c>
      <c r="C6607" s="186" t="s">
        <v>212</v>
      </c>
      <c r="D6607" s="189">
        <v>459.14</v>
      </c>
      <c r="E6607" s="189"/>
      <c r="F6607" s="189">
        <v>459.14</v>
      </c>
      <c r="G6607" s="188" t="s">
        <v>2998</v>
      </c>
      <c r="H6607" s="188"/>
      <c r="I6607" s="187" t="s">
        <v>3000</v>
      </c>
      <c r="J6607" s="191"/>
      <c r="K6607" s="191"/>
      <c r="L6607" s="191"/>
      <c r="M6607" s="191"/>
    </row>
    <row r="6608" spans="1:13" s="190" customFormat="1" ht="51" x14ac:dyDescent="0.2">
      <c r="A6608" s="187" t="s">
        <v>3005</v>
      </c>
      <c r="B6608" s="187" t="s">
        <v>3004</v>
      </c>
      <c r="C6608" s="186" t="s">
        <v>212</v>
      </c>
      <c r="D6608" s="189">
        <v>459.14</v>
      </c>
      <c r="E6608" s="189"/>
      <c r="F6608" s="189">
        <v>459.14</v>
      </c>
      <c r="G6608" s="188" t="s">
        <v>2998</v>
      </c>
      <c r="H6608" s="188"/>
      <c r="I6608" s="187" t="s">
        <v>3003</v>
      </c>
      <c r="J6608" s="191"/>
      <c r="K6608" s="191"/>
      <c r="L6608" s="191"/>
      <c r="M6608" s="191"/>
    </row>
    <row r="6609" spans="1:13" s="190" customFormat="1" ht="51" x14ac:dyDescent="0.2">
      <c r="A6609" s="187" t="s">
        <v>3008</v>
      </c>
      <c r="B6609" s="187" t="s">
        <v>3007</v>
      </c>
      <c r="C6609" s="186" t="s">
        <v>212</v>
      </c>
      <c r="D6609" s="189">
        <v>275.49</v>
      </c>
      <c r="E6609" s="189"/>
      <c r="F6609" s="189">
        <v>275.49</v>
      </c>
      <c r="G6609" s="188" t="s">
        <v>2998</v>
      </c>
      <c r="H6609" s="188"/>
      <c r="I6609" s="187" t="s">
        <v>3006</v>
      </c>
      <c r="J6609" s="191"/>
      <c r="K6609" s="191"/>
      <c r="L6609" s="191"/>
      <c r="M6609" s="191"/>
    </row>
    <row r="6610" spans="1:13" s="190" customFormat="1" ht="51" x14ac:dyDescent="0.2">
      <c r="A6610" s="187" t="s">
        <v>3011</v>
      </c>
      <c r="B6610" s="187" t="s">
        <v>3010</v>
      </c>
      <c r="C6610" s="186" t="s">
        <v>212</v>
      </c>
      <c r="D6610" s="189">
        <v>298.44</v>
      </c>
      <c r="E6610" s="189"/>
      <c r="F6610" s="189">
        <v>298.44</v>
      </c>
      <c r="G6610" s="188" t="s">
        <v>2998</v>
      </c>
      <c r="H6610" s="188"/>
      <c r="I6610" s="187" t="s">
        <v>3009</v>
      </c>
      <c r="J6610" s="191"/>
      <c r="K6610" s="191"/>
      <c r="L6610" s="191"/>
      <c r="M6610" s="191"/>
    </row>
    <row r="6611" spans="1:13" s="190" customFormat="1" ht="51" x14ac:dyDescent="0.2">
      <c r="A6611" s="187" t="s">
        <v>3014</v>
      </c>
      <c r="B6611" s="187" t="s">
        <v>3013</v>
      </c>
      <c r="C6611" s="186" t="s">
        <v>212</v>
      </c>
      <c r="D6611" s="189">
        <v>183.66</v>
      </c>
      <c r="E6611" s="189"/>
      <c r="F6611" s="189">
        <v>183.66</v>
      </c>
      <c r="G6611" s="188" t="s">
        <v>2998</v>
      </c>
      <c r="H6611" s="188"/>
      <c r="I6611" s="187" t="s">
        <v>3012</v>
      </c>
      <c r="J6611" s="191"/>
      <c r="K6611" s="191"/>
      <c r="L6611" s="191"/>
      <c r="M6611" s="191"/>
    </row>
    <row r="6612" spans="1:13" s="190" customFormat="1" ht="51" x14ac:dyDescent="0.2">
      <c r="A6612" s="187" t="s">
        <v>3017</v>
      </c>
      <c r="B6612" s="187" t="s">
        <v>3016</v>
      </c>
      <c r="C6612" s="186" t="s">
        <v>212</v>
      </c>
      <c r="D6612" s="189">
        <v>183.66</v>
      </c>
      <c r="E6612" s="189"/>
      <c r="F6612" s="189">
        <v>183.66</v>
      </c>
      <c r="G6612" s="188" t="s">
        <v>2998</v>
      </c>
      <c r="H6612" s="188"/>
      <c r="I6612" s="187" t="s">
        <v>3015</v>
      </c>
      <c r="J6612" s="191"/>
      <c r="K6612" s="191"/>
      <c r="L6612" s="191"/>
      <c r="M6612" s="191"/>
    </row>
    <row r="6613" spans="1:13" s="190" customFormat="1" ht="51" x14ac:dyDescent="0.2">
      <c r="A6613" s="187" t="s">
        <v>3020</v>
      </c>
      <c r="B6613" s="187" t="s">
        <v>3019</v>
      </c>
      <c r="C6613" s="186" t="s">
        <v>212</v>
      </c>
      <c r="D6613" s="189">
        <v>137.74</v>
      </c>
      <c r="E6613" s="189"/>
      <c r="F6613" s="189">
        <v>137.74</v>
      </c>
      <c r="G6613" s="188" t="s">
        <v>2998</v>
      </c>
      <c r="H6613" s="188"/>
      <c r="I6613" s="187" t="s">
        <v>3018</v>
      </c>
      <c r="J6613" s="191"/>
      <c r="K6613" s="191"/>
      <c r="L6613" s="191"/>
      <c r="M6613" s="191"/>
    </row>
    <row r="6614" spans="1:13" s="190" customFormat="1" ht="51" x14ac:dyDescent="0.2">
      <c r="A6614" s="187" t="s">
        <v>3023</v>
      </c>
      <c r="B6614" s="187" t="s">
        <v>3022</v>
      </c>
      <c r="C6614" s="186" t="s">
        <v>212</v>
      </c>
      <c r="D6614" s="189">
        <v>275.47000000000003</v>
      </c>
      <c r="E6614" s="189"/>
      <c r="F6614" s="189">
        <v>275.47000000000003</v>
      </c>
      <c r="G6614" s="188" t="s">
        <v>2998</v>
      </c>
      <c r="H6614" s="188"/>
      <c r="I6614" s="187" t="s">
        <v>3021</v>
      </c>
      <c r="J6614" s="191"/>
      <c r="K6614" s="191"/>
      <c r="L6614" s="191"/>
      <c r="M6614" s="191"/>
    </row>
    <row r="6615" spans="1:13" s="190" customFormat="1" ht="63.75" x14ac:dyDescent="0.2">
      <c r="A6615" s="187" t="s">
        <v>3027</v>
      </c>
      <c r="B6615" s="187" t="s">
        <v>3025</v>
      </c>
      <c r="C6615" s="186" t="s">
        <v>212</v>
      </c>
      <c r="D6615" s="189">
        <v>275.49</v>
      </c>
      <c r="E6615" s="189"/>
      <c r="F6615" s="189">
        <v>275.49</v>
      </c>
      <c r="G6615" s="188" t="s">
        <v>3026</v>
      </c>
      <c r="H6615" s="188"/>
      <c r="I6615" s="187" t="s">
        <v>3024</v>
      </c>
      <c r="J6615" s="191"/>
      <c r="K6615" s="191"/>
      <c r="L6615" s="191"/>
      <c r="M6615" s="191"/>
    </row>
    <row r="6616" spans="1:13" s="190" customFormat="1" ht="51" x14ac:dyDescent="0.2">
      <c r="A6616" s="187" t="s">
        <v>3030</v>
      </c>
      <c r="B6616" s="187" t="s">
        <v>3029</v>
      </c>
      <c r="C6616" s="186" t="s">
        <v>212</v>
      </c>
      <c r="D6616" s="189">
        <v>275.49</v>
      </c>
      <c r="E6616" s="189"/>
      <c r="F6616" s="189">
        <v>275.49</v>
      </c>
      <c r="G6616" s="188" t="s">
        <v>2998</v>
      </c>
      <c r="H6616" s="188"/>
      <c r="I6616" s="187" t="s">
        <v>3028</v>
      </c>
      <c r="J6616" s="191"/>
      <c r="K6616" s="191"/>
      <c r="L6616" s="191"/>
      <c r="M6616" s="191"/>
    </row>
    <row r="6617" spans="1:13" s="190" customFormat="1" ht="51" x14ac:dyDescent="0.2">
      <c r="A6617" s="187" t="s">
        <v>3033</v>
      </c>
      <c r="B6617" s="187" t="s">
        <v>3032</v>
      </c>
      <c r="C6617" s="186" t="s">
        <v>212</v>
      </c>
      <c r="D6617" s="189">
        <v>505.05</v>
      </c>
      <c r="E6617" s="189"/>
      <c r="F6617" s="189">
        <v>505.05</v>
      </c>
      <c r="G6617" s="188" t="s">
        <v>2998</v>
      </c>
      <c r="H6617" s="188"/>
      <c r="I6617" s="187" t="s">
        <v>3031</v>
      </c>
      <c r="J6617" s="191"/>
      <c r="K6617" s="191"/>
      <c r="L6617" s="191"/>
      <c r="M6617" s="191"/>
    </row>
    <row r="6618" spans="1:13" s="190" customFormat="1" ht="63.75" x14ac:dyDescent="0.2">
      <c r="A6618" s="187" t="s">
        <v>3037</v>
      </c>
      <c r="B6618" s="187" t="s">
        <v>3035</v>
      </c>
      <c r="C6618" s="186" t="s">
        <v>212</v>
      </c>
      <c r="D6618" s="189">
        <v>183.66</v>
      </c>
      <c r="E6618" s="189"/>
      <c r="F6618" s="189">
        <v>183.66</v>
      </c>
      <c r="G6618" s="188" t="s">
        <v>3036</v>
      </c>
      <c r="H6618" s="188"/>
      <c r="I6618" s="187" t="s">
        <v>3034</v>
      </c>
      <c r="J6618" s="191"/>
      <c r="K6618" s="191"/>
      <c r="L6618" s="191"/>
      <c r="M6618" s="191"/>
    </row>
    <row r="6619" spans="1:13" s="190" customFormat="1" ht="51" x14ac:dyDescent="0.2">
      <c r="A6619" s="187" t="s">
        <v>3040</v>
      </c>
      <c r="B6619" s="187" t="s">
        <v>3039</v>
      </c>
      <c r="C6619" s="186" t="s">
        <v>212</v>
      </c>
      <c r="D6619" s="189">
        <v>183.66</v>
      </c>
      <c r="E6619" s="189"/>
      <c r="F6619" s="189">
        <v>183.66</v>
      </c>
      <c r="G6619" s="188" t="s">
        <v>2998</v>
      </c>
      <c r="H6619" s="188"/>
      <c r="I6619" s="187" t="s">
        <v>3038</v>
      </c>
      <c r="J6619" s="191"/>
      <c r="K6619" s="191"/>
      <c r="L6619" s="191"/>
      <c r="M6619" s="191"/>
    </row>
    <row r="6620" spans="1:13" s="190" customFormat="1" ht="51" x14ac:dyDescent="0.2">
      <c r="A6620" s="187" t="s">
        <v>3043</v>
      </c>
      <c r="B6620" s="187" t="s">
        <v>3042</v>
      </c>
      <c r="C6620" s="186" t="s">
        <v>212</v>
      </c>
      <c r="D6620" s="189">
        <v>73.849999999999994</v>
      </c>
      <c r="E6620" s="189"/>
      <c r="F6620" s="189">
        <v>73.849999999999994</v>
      </c>
      <c r="G6620" s="188" t="s">
        <v>2998</v>
      </c>
      <c r="H6620" s="188"/>
      <c r="I6620" s="187" t="s">
        <v>3041</v>
      </c>
      <c r="J6620" s="191"/>
      <c r="K6620" s="191"/>
      <c r="L6620" s="191"/>
      <c r="M6620" s="191"/>
    </row>
    <row r="6621" spans="1:13" s="190" customFormat="1" ht="51" x14ac:dyDescent="0.2">
      <c r="A6621" s="187" t="s">
        <v>3046</v>
      </c>
      <c r="B6621" s="187" t="s">
        <v>3045</v>
      </c>
      <c r="C6621" s="186" t="s">
        <v>212</v>
      </c>
      <c r="D6621" s="189">
        <v>483.2</v>
      </c>
      <c r="E6621" s="189"/>
      <c r="F6621" s="189">
        <v>483.2</v>
      </c>
      <c r="G6621" s="188" t="s">
        <v>2998</v>
      </c>
      <c r="H6621" s="188"/>
      <c r="I6621" s="187" t="s">
        <v>3044</v>
      </c>
      <c r="J6621" s="191"/>
      <c r="K6621" s="191"/>
      <c r="L6621" s="191"/>
      <c r="M6621" s="191"/>
    </row>
    <row r="6622" spans="1:13" s="190" customFormat="1" ht="51" x14ac:dyDescent="0.2">
      <c r="A6622" s="187" t="s">
        <v>3049</v>
      </c>
      <c r="B6622" s="187" t="s">
        <v>3048</v>
      </c>
      <c r="C6622" s="186" t="s">
        <v>212</v>
      </c>
      <c r="D6622" s="189">
        <v>483.2</v>
      </c>
      <c r="E6622" s="189"/>
      <c r="F6622" s="189">
        <v>483.2</v>
      </c>
      <c r="G6622" s="188" t="s">
        <v>2998</v>
      </c>
      <c r="H6622" s="188"/>
      <c r="I6622" s="187" t="s">
        <v>3047</v>
      </c>
      <c r="J6622" s="191"/>
      <c r="K6622" s="191"/>
      <c r="L6622" s="191"/>
      <c r="M6622" s="191"/>
    </row>
    <row r="6623" spans="1:13" s="190" customFormat="1" ht="51" x14ac:dyDescent="0.2">
      <c r="A6623" s="187" t="s">
        <v>3052</v>
      </c>
      <c r="B6623" s="187" t="s">
        <v>3051</v>
      </c>
      <c r="C6623" s="186" t="s">
        <v>212</v>
      </c>
      <c r="D6623" s="189">
        <v>609.47</v>
      </c>
      <c r="E6623" s="189"/>
      <c r="F6623" s="189">
        <v>609.47</v>
      </c>
      <c r="G6623" s="188" t="s">
        <v>2998</v>
      </c>
      <c r="H6623" s="188"/>
      <c r="I6623" s="187" t="s">
        <v>3050</v>
      </c>
      <c r="J6623" s="191"/>
      <c r="K6623" s="191"/>
      <c r="L6623" s="191"/>
      <c r="M6623" s="191"/>
    </row>
    <row r="6624" spans="1:13" s="190" customFormat="1" ht="63.75" x14ac:dyDescent="0.2">
      <c r="A6624" s="187" t="s">
        <v>3055</v>
      </c>
      <c r="B6624" s="187" t="s">
        <v>3054</v>
      </c>
      <c r="C6624" s="186" t="s">
        <v>212</v>
      </c>
      <c r="D6624" s="189">
        <v>613.79</v>
      </c>
      <c r="E6624" s="189"/>
      <c r="F6624" s="189">
        <v>613.79</v>
      </c>
      <c r="G6624" s="188" t="s">
        <v>2998</v>
      </c>
      <c r="H6624" s="188"/>
      <c r="I6624" s="187" t="s">
        <v>3053</v>
      </c>
      <c r="J6624" s="191"/>
      <c r="K6624" s="191"/>
      <c r="L6624" s="191"/>
      <c r="M6624" s="191"/>
    </row>
    <row r="6625" spans="1:13" s="190" customFormat="1" ht="51" x14ac:dyDescent="0.2">
      <c r="A6625" s="187" t="s">
        <v>3058</v>
      </c>
      <c r="B6625" s="187" t="s">
        <v>3057</v>
      </c>
      <c r="C6625" s="186" t="s">
        <v>212</v>
      </c>
      <c r="D6625" s="189">
        <v>613.79</v>
      </c>
      <c r="E6625" s="189"/>
      <c r="F6625" s="189">
        <v>613.79</v>
      </c>
      <c r="G6625" s="188" t="s">
        <v>2998</v>
      </c>
      <c r="H6625" s="188"/>
      <c r="I6625" s="187" t="s">
        <v>3056</v>
      </c>
      <c r="J6625" s="191"/>
      <c r="K6625" s="191"/>
      <c r="L6625" s="191"/>
      <c r="M6625" s="191"/>
    </row>
    <row r="6626" spans="1:13" s="190" customFormat="1" ht="51" x14ac:dyDescent="0.2">
      <c r="A6626" s="187" t="s">
        <v>3061</v>
      </c>
      <c r="B6626" s="187" t="s">
        <v>3060</v>
      </c>
      <c r="C6626" s="186" t="s">
        <v>212</v>
      </c>
      <c r="D6626" s="189">
        <v>740.06</v>
      </c>
      <c r="E6626" s="189"/>
      <c r="F6626" s="189">
        <v>740.06</v>
      </c>
      <c r="G6626" s="188" t="s">
        <v>2998</v>
      </c>
      <c r="H6626" s="188"/>
      <c r="I6626" s="187" t="s">
        <v>3059</v>
      </c>
      <c r="J6626" s="191"/>
      <c r="K6626" s="191"/>
      <c r="L6626" s="191"/>
      <c r="M6626" s="191"/>
    </row>
    <row r="6627" spans="1:13" s="190" customFormat="1" ht="51" x14ac:dyDescent="0.2">
      <c r="A6627" s="187" t="s">
        <v>3064</v>
      </c>
      <c r="B6627" s="187" t="s">
        <v>3063</v>
      </c>
      <c r="C6627" s="186" t="s">
        <v>212</v>
      </c>
      <c r="D6627" s="189">
        <v>390.27</v>
      </c>
      <c r="E6627" s="189"/>
      <c r="F6627" s="189">
        <v>390.27</v>
      </c>
      <c r="G6627" s="188" t="s">
        <v>2998</v>
      </c>
      <c r="H6627" s="188"/>
      <c r="I6627" s="187" t="s">
        <v>3062</v>
      </c>
      <c r="J6627" s="191"/>
      <c r="K6627" s="191"/>
      <c r="L6627" s="191"/>
      <c r="M6627" s="191"/>
    </row>
    <row r="6628" spans="1:13" s="190" customFormat="1" ht="51" x14ac:dyDescent="0.2">
      <c r="A6628" s="187" t="s">
        <v>3067</v>
      </c>
      <c r="B6628" s="187" t="s">
        <v>3066</v>
      </c>
      <c r="C6628" s="186" t="s">
        <v>212</v>
      </c>
      <c r="D6628" s="189">
        <v>186.57</v>
      </c>
      <c r="E6628" s="189"/>
      <c r="F6628" s="189">
        <v>186.57</v>
      </c>
      <c r="G6628" s="188" t="s">
        <v>2998</v>
      </c>
      <c r="H6628" s="188"/>
      <c r="I6628" s="187" t="s">
        <v>3065</v>
      </c>
      <c r="J6628" s="191"/>
      <c r="K6628" s="191"/>
      <c r="L6628" s="191"/>
      <c r="M6628" s="191"/>
    </row>
    <row r="6629" spans="1:13" s="190" customFormat="1" ht="25.5" x14ac:dyDescent="0.2">
      <c r="A6629" s="194" t="s">
        <v>3070</v>
      </c>
      <c r="B6629" s="194" t="s">
        <v>3069</v>
      </c>
      <c r="C6629" s="194"/>
      <c r="D6629" s="189"/>
      <c r="E6629" s="193"/>
      <c r="F6629" s="189"/>
      <c r="G6629" s="192"/>
      <c r="H6629" s="192"/>
      <c r="I6629" s="194" t="s">
        <v>3068</v>
      </c>
      <c r="J6629" s="191"/>
      <c r="K6629" s="191"/>
      <c r="L6629" s="191"/>
      <c r="M6629" s="191"/>
    </row>
    <row r="6630" spans="1:13" s="190" customFormat="1" ht="51" x14ac:dyDescent="0.2">
      <c r="A6630" s="187" t="s">
        <v>3074</v>
      </c>
      <c r="B6630" s="187" t="s">
        <v>3072</v>
      </c>
      <c r="C6630" s="186" t="s">
        <v>212</v>
      </c>
      <c r="D6630" s="189">
        <v>21.92</v>
      </c>
      <c r="E6630" s="189"/>
      <c r="F6630" s="189">
        <v>21.92</v>
      </c>
      <c r="G6630" s="188" t="s">
        <v>3073</v>
      </c>
      <c r="H6630" s="188"/>
      <c r="I6630" s="187" t="s">
        <v>3071</v>
      </c>
      <c r="J6630" s="191"/>
      <c r="K6630" s="191"/>
      <c r="L6630" s="191"/>
      <c r="M6630" s="191"/>
    </row>
    <row r="6631" spans="1:13" s="190" customFormat="1" ht="51" x14ac:dyDescent="0.2">
      <c r="A6631" s="187" t="s">
        <v>3078</v>
      </c>
      <c r="B6631" s="187" t="s">
        <v>3076</v>
      </c>
      <c r="C6631" s="186" t="s">
        <v>212</v>
      </c>
      <c r="D6631" s="189">
        <v>12.54</v>
      </c>
      <c r="E6631" s="189"/>
      <c r="F6631" s="189">
        <v>12.54</v>
      </c>
      <c r="G6631" s="188" t="s">
        <v>3077</v>
      </c>
      <c r="H6631" s="188"/>
      <c r="I6631" s="187" t="s">
        <v>3075</v>
      </c>
      <c r="J6631" s="191"/>
      <c r="K6631" s="191"/>
      <c r="L6631" s="191"/>
      <c r="M6631" s="191"/>
    </row>
    <row r="6632" spans="1:13" s="190" customFormat="1" ht="51" x14ac:dyDescent="0.2">
      <c r="A6632" s="187" t="s">
        <v>3081</v>
      </c>
      <c r="B6632" s="187" t="s">
        <v>3080</v>
      </c>
      <c r="C6632" s="186" t="s">
        <v>212</v>
      </c>
      <c r="D6632" s="189">
        <v>32.86</v>
      </c>
      <c r="E6632" s="189"/>
      <c r="F6632" s="189">
        <v>32.86</v>
      </c>
      <c r="G6632" s="188" t="s">
        <v>3077</v>
      </c>
      <c r="H6632" s="188"/>
      <c r="I6632" s="187" t="s">
        <v>3079</v>
      </c>
      <c r="J6632" s="191"/>
      <c r="K6632" s="191"/>
      <c r="L6632" s="191"/>
      <c r="M6632" s="191"/>
    </row>
    <row r="6633" spans="1:13" s="190" customFormat="1" ht="51" x14ac:dyDescent="0.2">
      <c r="A6633" s="187" t="s">
        <v>3084</v>
      </c>
      <c r="B6633" s="187" t="s">
        <v>3083</v>
      </c>
      <c r="C6633" s="186" t="s">
        <v>212</v>
      </c>
      <c r="D6633" s="189">
        <v>74.22</v>
      </c>
      <c r="E6633" s="189"/>
      <c r="F6633" s="189">
        <v>74.22</v>
      </c>
      <c r="G6633" s="188" t="s">
        <v>3077</v>
      </c>
      <c r="H6633" s="188"/>
      <c r="I6633" s="187" t="s">
        <v>3082</v>
      </c>
      <c r="J6633" s="191"/>
      <c r="K6633" s="191"/>
      <c r="L6633" s="191"/>
      <c r="M6633" s="191"/>
    </row>
    <row r="6634" spans="1:13" s="190" customFormat="1" ht="51" x14ac:dyDescent="0.2">
      <c r="A6634" s="187" t="s">
        <v>3087</v>
      </c>
      <c r="B6634" s="187" t="s">
        <v>3086</v>
      </c>
      <c r="C6634" s="186" t="s">
        <v>212</v>
      </c>
      <c r="D6634" s="189">
        <v>75.47</v>
      </c>
      <c r="E6634" s="189"/>
      <c r="F6634" s="189">
        <v>75.47</v>
      </c>
      <c r="G6634" s="188" t="s">
        <v>3077</v>
      </c>
      <c r="H6634" s="188"/>
      <c r="I6634" s="187" t="s">
        <v>3085</v>
      </c>
      <c r="J6634" s="191"/>
      <c r="K6634" s="191"/>
      <c r="L6634" s="191"/>
      <c r="M6634" s="191"/>
    </row>
    <row r="6635" spans="1:13" s="190" customFormat="1" ht="51" x14ac:dyDescent="0.2">
      <c r="A6635" s="187" t="s">
        <v>3090</v>
      </c>
      <c r="B6635" s="187" t="s">
        <v>3089</v>
      </c>
      <c r="C6635" s="186" t="s">
        <v>212</v>
      </c>
      <c r="D6635" s="189">
        <v>74.22</v>
      </c>
      <c r="E6635" s="189"/>
      <c r="F6635" s="189">
        <v>74.22</v>
      </c>
      <c r="G6635" s="188" t="s">
        <v>3077</v>
      </c>
      <c r="H6635" s="188"/>
      <c r="I6635" s="187" t="s">
        <v>3088</v>
      </c>
      <c r="J6635" s="191"/>
      <c r="K6635" s="191"/>
      <c r="L6635" s="191"/>
      <c r="M6635" s="191"/>
    </row>
    <row r="6636" spans="1:13" s="190" customFormat="1" ht="51" x14ac:dyDescent="0.2">
      <c r="A6636" s="187" t="s">
        <v>3093</v>
      </c>
      <c r="B6636" s="187" t="s">
        <v>3092</v>
      </c>
      <c r="C6636" s="186" t="s">
        <v>212</v>
      </c>
      <c r="D6636" s="189">
        <v>0.9</v>
      </c>
      <c r="E6636" s="189"/>
      <c r="F6636" s="189">
        <v>0.9</v>
      </c>
      <c r="G6636" s="188" t="s">
        <v>3077</v>
      </c>
      <c r="H6636" s="188"/>
      <c r="I6636" s="187" t="s">
        <v>3091</v>
      </c>
      <c r="J6636" s="191"/>
      <c r="K6636" s="191"/>
      <c r="L6636" s="191"/>
      <c r="M6636" s="191"/>
    </row>
    <row r="6637" spans="1:13" s="190" customFormat="1" ht="51" x14ac:dyDescent="0.2">
      <c r="A6637" s="187" t="s">
        <v>3096</v>
      </c>
      <c r="B6637" s="187" t="s">
        <v>3095</v>
      </c>
      <c r="C6637" s="186" t="s">
        <v>212</v>
      </c>
      <c r="D6637" s="189">
        <v>0.9</v>
      </c>
      <c r="E6637" s="189"/>
      <c r="F6637" s="189">
        <v>0.9</v>
      </c>
      <c r="G6637" s="188" t="s">
        <v>3077</v>
      </c>
      <c r="H6637" s="188"/>
      <c r="I6637" s="187" t="s">
        <v>3094</v>
      </c>
      <c r="J6637" s="191"/>
      <c r="K6637" s="191"/>
      <c r="L6637" s="191"/>
      <c r="M6637" s="191"/>
    </row>
    <row r="6638" spans="1:13" s="190" customFormat="1" ht="51" x14ac:dyDescent="0.2">
      <c r="A6638" s="187" t="s">
        <v>3099</v>
      </c>
      <c r="B6638" s="187" t="s">
        <v>3098</v>
      </c>
      <c r="C6638" s="186" t="s">
        <v>212</v>
      </c>
      <c r="D6638" s="189">
        <v>0.9</v>
      </c>
      <c r="E6638" s="189"/>
      <c r="F6638" s="189">
        <v>0.9</v>
      </c>
      <c r="G6638" s="188" t="s">
        <v>3077</v>
      </c>
      <c r="H6638" s="188"/>
      <c r="I6638" s="187" t="s">
        <v>3097</v>
      </c>
      <c r="J6638" s="191"/>
      <c r="K6638" s="191"/>
      <c r="L6638" s="191"/>
      <c r="M6638" s="191"/>
    </row>
    <row r="6639" spans="1:13" s="190" customFormat="1" ht="51" x14ac:dyDescent="0.2">
      <c r="A6639" s="187" t="s">
        <v>3102</v>
      </c>
      <c r="B6639" s="187" t="s">
        <v>3101</v>
      </c>
      <c r="C6639" s="186" t="s">
        <v>212</v>
      </c>
      <c r="D6639" s="189">
        <v>1.5</v>
      </c>
      <c r="E6639" s="189"/>
      <c r="F6639" s="189">
        <v>1.5</v>
      </c>
      <c r="G6639" s="188" t="s">
        <v>3077</v>
      </c>
      <c r="H6639" s="188"/>
      <c r="I6639" s="187" t="s">
        <v>3100</v>
      </c>
      <c r="J6639" s="191"/>
      <c r="K6639" s="191"/>
      <c r="L6639" s="191"/>
      <c r="M6639" s="191"/>
    </row>
    <row r="6640" spans="1:13" s="190" customFormat="1" ht="51" x14ac:dyDescent="0.2">
      <c r="A6640" s="187" t="s">
        <v>3105</v>
      </c>
      <c r="B6640" s="187" t="s">
        <v>3104</v>
      </c>
      <c r="C6640" s="186" t="s">
        <v>212</v>
      </c>
      <c r="D6640" s="189">
        <v>1.5</v>
      </c>
      <c r="E6640" s="189"/>
      <c r="F6640" s="189">
        <v>1.5</v>
      </c>
      <c r="G6640" s="188" t="s">
        <v>3077</v>
      </c>
      <c r="H6640" s="188"/>
      <c r="I6640" s="187" t="s">
        <v>3103</v>
      </c>
      <c r="J6640" s="191"/>
      <c r="K6640" s="191"/>
      <c r="L6640" s="191"/>
      <c r="M6640" s="191"/>
    </row>
    <row r="6641" spans="1:13" s="190" customFormat="1" ht="51" x14ac:dyDescent="0.2">
      <c r="A6641" s="187" t="s">
        <v>3108</v>
      </c>
      <c r="B6641" s="187" t="s">
        <v>3107</v>
      </c>
      <c r="C6641" s="186" t="s">
        <v>212</v>
      </c>
      <c r="D6641" s="189">
        <v>1.5</v>
      </c>
      <c r="E6641" s="189"/>
      <c r="F6641" s="189">
        <v>1.5</v>
      </c>
      <c r="G6641" s="188" t="s">
        <v>3077</v>
      </c>
      <c r="H6641" s="188"/>
      <c r="I6641" s="187" t="s">
        <v>3106</v>
      </c>
      <c r="J6641" s="191"/>
      <c r="K6641" s="191"/>
      <c r="L6641" s="191"/>
      <c r="M6641" s="191"/>
    </row>
    <row r="6642" spans="1:13" s="190" customFormat="1" ht="51" x14ac:dyDescent="0.2">
      <c r="A6642" s="187" t="s">
        <v>3111</v>
      </c>
      <c r="B6642" s="187" t="s">
        <v>3110</v>
      </c>
      <c r="C6642" s="186" t="s">
        <v>212</v>
      </c>
      <c r="D6642" s="189">
        <v>1.5</v>
      </c>
      <c r="E6642" s="189"/>
      <c r="F6642" s="189">
        <v>1.5</v>
      </c>
      <c r="G6642" s="188" t="s">
        <v>3077</v>
      </c>
      <c r="H6642" s="188"/>
      <c r="I6642" s="187" t="s">
        <v>3109</v>
      </c>
      <c r="J6642" s="191"/>
      <c r="K6642" s="191"/>
      <c r="L6642" s="191"/>
      <c r="M6642" s="191"/>
    </row>
    <row r="6643" spans="1:13" s="190" customFormat="1" ht="51" x14ac:dyDescent="0.2">
      <c r="A6643" s="187" t="s">
        <v>3114</v>
      </c>
      <c r="B6643" s="187" t="s">
        <v>3113</v>
      </c>
      <c r="C6643" s="186" t="s">
        <v>212</v>
      </c>
      <c r="D6643" s="189">
        <v>0.63</v>
      </c>
      <c r="E6643" s="189"/>
      <c r="F6643" s="189">
        <v>0.63</v>
      </c>
      <c r="G6643" s="188" t="s">
        <v>3077</v>
      </c>
      <c r="H6643" s="188"/>
      <c r="I6643" s="187" t="s">
        <v>3112</v>
      </c>
      <c r="J6643" s="191"/>
      <c r="K6643" s="191"/>
      <c r="L6643" s="191"/>
      <c r="M6643" s="191"/>
    </row>
    <row r="6644" spans="1:13" s="190" customFormat="1" ht="51" x14ac:dyDescent="0.2">
      <c r="A6644" s="187" t="s">
        <v>3118</v>
      </c>
      <c r="B6644" s="187" t="s">
        <v>3116</v>
      </c>
      <c r="C6644" s="186" t="s">
        <v>212</v>
      </c>
      <c r="D6644" s="189">
        <v>14.42</v>
      </c>
      <c r="E6644" s="189"/>
      <c r="F6644" s="189">
        <v>14.42</v>
      </c>
      <c r="G6644" s="188" t="s">
        <v>3117</v>
      </c>
      <c r="H6644" s="188"/>
      <c r="I6644" s="187" t="s">
        <v>3115</v>
      </c>
      <c r="J6644" s="191"/>
      <c r="K6644" s="191"/>
      <c r="L6644" s="191"/>
      <c r="M6644" s="191"/>
    </row>
    <row r="6645" spans="1:13" s="190" customFormat="1" ht="51" x14ac:dyDescent="0.2">
      <c r="A6645" s="187" t="s">
        <v>3121</v>
      </c>
      <c r="B6645" s="187" t="s">
        <v>3120</v>
      </c>
      <c r="C6645" s="186" t="s">
        <v>212</v>
      </c>
      <c r="D6645" s="189">
        <v>28.85</v>
      </c>
      <c r="E6645" s="189"/>
      <c r="F6645" s="189">
        <v>28.85</v>
      </c>
      <c r="G6645" s="188" t="s">
        <v>3117</v>
      </c>
      <c r="H6645" s="188"/>
      <c r="I6645" s="187" t="s">
        <v>3119</v>
      </c>
      <c r="J6645" s="191"/>
      <c r="K6645" s="191"/>
      <c r="L6645" s="191"/>
      <c r="M6645" s="191"/>
    </row>
    <row r="6646" spans="1:13" s="190" customFormat="1" ht="38.25" x14ac:dyDescent="0.2">
      <c r="A6646" s="187" t="s">
        <v>3125</v>
      </c>
      <c r="B6646" s="187" t="s">
        <v>3123</v>
      </c>
      <c r="C6646" s="186" t="s">
        <v>212</v>
      </c>
      <c r="D6646" s="189">
        <v>6.01</v>
      </c>
      <c r="E6646" s="189"/>
      <c r="F6646" s="189">
        <v>6.01</v>
      </c>
      <c r="G6646" s="188" t="s">
        <v>3124</v>
      </c>
      <c r="H6646" s="188"/>
      <c r="I6646" s="187" t="s">
        <v>3122</v>
      </c>
      <c r="J6646" s="191"/>
      <c r="K6646" s="191"/>
      <c r="L6646" s="191"/>
      <c r="M6646" s="191"/>
    </row>
    <row r="6647" spans="1:13" s="190" customFormat="1" ht="38.25" x14ac:dyDescent="0.2">
      <c r="A6647" s="187" t="s">
        <v>3128</v>
      </c>
      <c r="B6647" s="187" t="s">
        <v>3127</v>
      </c>
      <c r="C6647" s="186" t="s">
        <v>212</v>
      </c>
      <c r="D6647" s="189">
        <v>9.02</v>
      </c>
      <c r="E6647" s="189"/>
      <c r="F6647" s="189">
        <v>9.02</v>
      </c>
      <c r="G6647" s="188" t="s">
        <v>3124</v>
      </c>
      <c r="H6647" s="188"/>
      <c r="I6647" s="187" t="s">
        <v>3126</v>
      </c>
      <c r="J6647" s="191"/>
      <c r="K6647" s="191"/>
      <c r="L6647" s="191"/>
      <c r="M6647" s="191"/>
    </row>
    <row r="6648" spans="1:13" s="190" customFormat="1" ht="38.25" x14ac:dyDescent="0.2">
      <c r="A6648" s="187" t="s">
        <v>3131</v>
      </c>
      <c r="B6648" s="187" t="s">
        <v>3130</v>
      </c>
      <c r="C6648" s="186" t="s">
        <v>212</v>
      </c>
      <c r="D6648" s="189">
        <v>20.190000000000001</v>
      </c>
      <c r="E6648" s="189"/>
      <c r="F6648" s="189">
        <v>20.190000000000001</v>
      </c>
      <c r="G6648" s="188" t="s">
        <v>3124</v>
      </c>
      <c r="H6648" s="188"/>
      <c r="I6648" s="187" t="s">
        <v>3129</v>
      </c>
      <c r="J6648" s="191"/>
      <c r="K6648" s="191"/>
      <c r="L6648" s="191"/>
      <c r="M6648" s="191"/>
    </row>
    <row r="6649" spans="1:13" s="190" customFormat="1" ht="51" x14ac:dyDescent="0.2">
      <c r="A6649" s="187" t="s">
        <v>3135</v>
      </c>
      <c r="B6649" s="187" t="s">
        <v>3133</v>
      </c>
      <c r="C6649" s="186" t="s">
        <v>212</v>
      </c>
      <c r="D6649" s="189">
        <v>5.05</v>
      </c>
      <c r="E6649" s="189"/>
      <c r="F6649" s="189">
        <v>5.05</v>
      </c>
      <c r="G6649" s="188" t="s">
        <v>3134</v>
      </c>
      <c r="H6649" s="188"/>
      <c r="I6649" s="187" t="s">
        <v>3132</v>
      </c>
      <c r="J6649" s="191"/>
      <c r="K6649" s="191"/>
      <c r="L6649" s="191"/>
      <c r="M6649" s="191"/>
    </row>
    <row r="6650" spans="1:13" s="190" customFormat="1" ht="51" x14ac:dyDescent="0.2">
      <c r="A6650" s="187" t="s">
        <v>3139</v>
      </c>
      <c r="B6650" s="187" t="s">
        <v>3137</v>
      </c>
      <c r="C6650" s="186" t="s">
        <v>212</v>
      </c>
      <c r="D6650" s="189">
        <v>395.12</v>
      </c>
      <c r="E6650" s="189"/>
      <c r="F6650" s="189">
        <v>395.12</v>
      </c>
      <c r="G6650" s="188" t="s">
        <v>3138</v>
      </c>
      <c r="H6650" s="188"/>
      <c r="I6650" s="187" t="s">
        <v>3136</v>
      </c>
      <c r="J6650" s="191"/>
      <c r="K6650" s="191"/>
      <c r="L6650" s="191"/>
      <c r="M6650" s="191"/>
    </row>
    <row r="6651" spans="1:13" s="190" customFormat="1" ht="51" x14ac:dyDescent="0.2">
      <c r="A6651" s="187" t="s">
        <v>3142</v>
      </c>
      <c r="B6651" s="187" t="s">
        <v>3141</v>
      </c>
      <c r="C6651" s="186" t="s">
        <v>212</v>
      </c>
      <c r="D6651" s="189">
        <v>73.3</v>
      </c>
      <c r="E6651" s="189"/>
      <c r="F6651" s="189">
        <v>73.3</v>
      </c>
      <c r="G6651" s="188" t="s">
        <v>3138</v>
      </c>
      <c r="H6651" s="188"/>
      <c r="I6651" s="187" t="s">
        <v>3140</v>
      </c>
      <c r="J6651" s="191"/>
      <c r="K6651" s="191"/>
      <c r="L6651" s="191"/>
      <c r="M6651" s="191"/>
    </row>
    <row r="6652" spans="1:13" s="190" customFormat="1" ht="38.25" x14ac:dyDescent="0.2">
      <c r="A6652" s="187" t="s">
        <v>3145</v>
      </c>
      <c r="B6652" s="187" t="s">
        <v>3144</v>
      </c>
      <c r="C6652" s="186" t="s">
        <v>212</v>
      </c>
      <c r="D6652" s="189">
        <v>26.3</v>
      </c>
      <c r="E6652" s="189"/>
      <c r="F6652" s="189">
        <v>26.3</v>
      </c>
      <c r="G6652" s="188" t="s">
        <v>3124</v>
      </c>
      <c r="H6652" s="188"/>
      <c r="I6652" s="187" t="s">
        <v>3143</v>
      </c>
      <c r="J6652" s="191"/>
      <c r="K6652" s="191"/>
      <c r="L6652" s="191"/>
      <c r="M6652" s="191"/>
    </row>
    <row r="6653" spans="1:13" s="190" customFormat="1" ht="51" x14ac:dyDescent="0.2">
      <c r="A6653" s="187" t="s">
        <v>3148</v>
      </c>
      <c r="B6653" s="187" t="s">
        <v>3147</v>
      </c>
      <c r="C6653" s="186" t="s">
        <v>212</v>
      </c>
      <c r="D6653" s="189">
        <v>272.18</v>
      </c>
      <c r="E6653" s="189"/>
      <c r="F6653" s="189">
        <v>272.18</v>
      </c>
      <c r="G6653" s="188" t="s">
        <v>3138</v>
      </c>
      <c r="H6653" s="188"/>
      <c r="I6653" s="187" t="s">
        <v>3146</v>
      </c>
      <c r="J6653" s="191"/>
      <c r="K6653" s="191"/>
      <c r="L6653" s="191"/>
      <c r="M6653" s="191"/>
    </row>
    <row r="6654" spans="1:13" s="190" customFormat="1" ht="51" x14ac:dyDescent="0.2">
      <c r="A6654" s="187" t="s">
        <v>3151</v>
      </c>
      <c r="B6654" s="187" t="s">
        <v>3150</v>
      </c>
      <c r="C6654" s="186" t="s">
        <v>212</v>
      </c>
      <c r="D6654" s="189">
        <v>44.84</v>
      </c>
      <c r="E6654" s="189"/>
      <c r="F6654" s="189">
        <v>44.84</v>
      </c>
      <c r="G6654" s="188" t="s">
        <v>3138</v>
      </c>
      <c r="H6654" s="188"/>
      <c r="I6654" s="187" t="s">
        <v>3149</v>
      </c>
      <c r="J6654" s="191"/>
      <c r="K6654" s="191"/>
      <c r="L6654" s="191"/>
      <c r="M6654" s="191"/>
    </row>
    <row r="6655" spans="1:13" s="190" customFormat="1" ht="38.25" x14ac:dyDescent="0.2">
      <c r="A6655" s="187" t="s">
        <v>3154</v>
      </c>
      <c r="B6655" s="187" t="s">
        <v>3153</v>
      </c>
      <c r="C6655" s="186" t="s">
        <v>212</v>
      </c>
      <c r="D6655" s="189">
        <v>21.8</v>
      </c>
      <c r="E6655" s="189"/>
      <c r="F6655" s="189">
        <v>21.8</v>
      </c>
      <c r="G6655" s="188" t="s">
        <v>3124</v>
      </c>
      <c r="H6655" s="188"/>
      <c r="I6655" s="187" t="s">
        <v>3152</v>
      </c>
      <c r="J6655" s="191"/>
      <c r="K6655" s="191"/>
      <c r="L6655" s="191"/>
      <c r="M6655" s="191"/>
    </row>
    <row r="6656" spans="1:13" s="190" customFormat="1" ht="51" x14ac:dyDescent="0.2">
      <c r="A6656" s="187" t="s">
        <v>3157</v>
      </c>
      <c r="B6656" s="187" t="s">
        <v>3156</v>
      </c>
      <c r="C6656" s="186" t="s">
        <v>212</v>
      </c>
      <c r="D6656" s="189">
        <v>21.8</v>
      </c>
      <c r="E6656" s="189"/>
      <c r="F6656" s="189">
        <v>21.8</v>
      </c>
      <c r="G6656" s="188" t="s">
        <v>3124</v>
      </c>
      <c r="H6656" s="188"/>
      <c r="I6656" s="187" t="s">
        <v>3155</v>
      </c>
      <c r="J6656" s="191"/>
      <c r="K6656" s="191"/>
      <c r="L6656" s="191"/>
      <c r="M6656" s="191"/>
    </row>
    <row r="6657" spans="1:13" s="190" customFormat="1" ht="38.25" x14ac:dyDescent="0.2">
      <c r="A6657" s="187" t="s">
        <v>3161</v>
      </c>
      <c r="B6657" s="187" t="s">
        <v>3159</v>
      </c>
      <c r="C6657" s="186" t="s">
        <v>212</v>
      </c>
      <c r="D6657" s="189">
        <v>38.47</v>
      </c>
      <c r="E6657" s="189"/>
      <c r="F6657" s="189">
        <v>38.47</v>
      </c>
      <c r="G6657" s="188" t="s">
        <v>3160</v>
      </c>
      <c r="H6657" s="188"/>
      <c r="I6657" s="187" t="s">
        <v>3158</v>
      </c>
      <c r="J6657" s="191"/>
      <c r="K6657" s="191"/>
      <c r="L6657" s="191"/>
      <c r="M6657" s="191"/>
    </row>
    <row r="6658" spans="1:13" s="190" customFormat="1" ht="38.25" x14ac:dyDescent="0.2">
      <c r="A6658" s="187" t="s">
        <v>3164</v>
      </c>
      <c r="B6658" s="187" t="s">
        <v>3163</v>
      </c>
      <c r="C6658" s="186" t="s">
        <v>212</v>
      </c>
      <c r="D6658" s="189">
        <v>218.65</v>
      </c>
      <c r="E6658" s="189"/>
      <c r="F6658" s="189">
        <v>218.65</v>
      </c>
      <c r="G6658" s="188" t="s">
        <v>3160</v>
      </c>
      <c r="H6658" s="188"/>
      <c r="I6658" s="187" t="s">
        <v>3162</v>
      </c>
      <c r="J6658" s="191"/>
      <c r="K6658" s="191"/>
      <c r="L6658" s="191"/>
      <c r="M6658" s="191"/>
    </row>
    <row r="6659" spans="1:13" s="190" customFormat="1" ht="38.25" x14ac:dyDescent="0.2">
      <c r="A6659" s="187" t="s">
        <v>3167</v>
      </c>
      <c r="B6659" s="187" t="s">
        <v>3166</v>
      </c>
      <c r="C6659" s="186" t="s">
        <v>212</v>
      </c>
      <c r="D6659" s="189">
        <v>67.900000000000006</v>
      </c>
      <c r="E6659" s="189"/>
      <c r="F6659" s="189">
        <v>67.900000000000006</v>
      </c>
      <c r="G6659" s="188" t="s">
        <v>3124</v>
      </c>
      <c r="H6659" s="188"/>
      <c r="I6659" s="187" t="s">
        <v>3165</v>
      </c>
      <c r="J6659" s="191"/>
      <c r="K6659" s="191"/>
      <c r="L6659" s="191"/>
      <c r="M6659" s="191"/>
    </row>
    <row r="6660" spans="1:13" s="190" customFormat="1" ht="38.25" x14ac:dyDescent="0.2">
      <c r="A6660" s="187" t="s">
        <v>3170</v>
      </c>
      <c r="B6660" s="187" t="s">
        <v>3169</v>
      </c>
      <c r="C6660" s="186" t="s">
        <v>212</v>
      </c>
      <c r="D6660" s="189">
        <v>94.73</v>
      </c>
      <c r="E6660" s="189"/>
      <c r="F6660" s="189">
        <v>94.73</v>
      </c>
      <c r="G6660" s="188" t="s">
        <v>3124</v>
      </c>
      <c r="H6660" s="188"/>
      <c r="I6660" s="187" t="s">
        <v>3168</v>
      </c>
      <c r="J6660" s="191"/>
      <c r="K6660" s="191"/>
      <c r="L6660" s="191"/>
      <c r="M6660" s="191"/>
    </row>
    <row r="6661" spans="1:13" s="190" customFormat="1" ht="51" x14ac:dyDescent="0.2">
      <c r="A6661" s="187" t="s">
        <v>3174</v>
      </c>
      <c r="B6661" s="187" t="s">
        <v>3172</v>
      </c>
      <c r="C6661" s="186" t="s">
        <v>212</v>
      </c>
      <c r="D6661" s="189">
        <v>41.96</v>
      </c>
      <c r="E6661" s="189"/>
      <c r="F6661" s="189">
        <v>41.96</v>
      </c>
      <c r="G6661" s="188" t="s">
        <v>3173</v>
      </c>
      <c r="H6661" s="188"/>
      <c r="I6661" s="187" t="s">
        <v>3171</v>
      </c>
      <c r="J6661" s="191"/>
      <c r="K6661" s="191"/>
      <c r="L6661" s="191"/>
      <c r="M6661" s="191"/>
    </row>
    <row r="6662" spans="1:13" s="190" customFormat="1" ht="51" x14ac:dyDescent="0.2">
      <c r="A6662" s="187" t="s">
        <v>3177</v>
      </c>
      <c r="B6662" s="187" t="s">
        <v>3176</v>
      </c>
      <c r="C6662" s="186" t="s">
        <v>212</v>
      </c>
      <c r="D6662" s="189">
        <v>24.04</v>
      </c>
      <c r="E6662" s="189"/>
      <c r="F6662" s="189">
        <v>24.04</v>
      </c>
      <c r="G6662" s="188" t="s">
        <v>3173</v>
      </c>
      <c r="H6662" s="188"/>
      <c r="I6662" s="187" t="s">
        <v>3175</v>
      </c>
      <c r="J6662" s="191"/>
      <c r="K6662" s="191"/>
      <c r="L6662" s="191"/>
      <c r="M6662" s="191"/>
    </row>
    <row r="6663" spans="1:13" s="190" customFormat="1" ht="51" x14ac:dyDescent="0.2">
      <c r="A6663" s="187" t="s">
        <v>3180</v>
      </c>
      <c r="B6663" s="187" t="s">
        <v>3179</v>
      </c>
      <c r="C6663" s="186" t="s">
        <v>212</v>
      </c>
      <c r="D6663" s="189">
        <v>16.05</v>
      </c>
      <c r="E6663" s="189"/>
      <c r="F6663" s="189">
        <v>16.05</v>
      </c>
      <c r="G6663" s="188" t="s">
        <v>3173</v>
      </c>
      <c r="H6663" s="188"/>
      <c r="I6663" s="187" t="s">
        <v>3178</v>
      </c>
      <c r="J6663" s="191"/>
      <c r="K6663" s="191"/>
      <c r="L6663" s="191"/>
      <c r="M6663" s="191"/>
    </row>
    <row r="6664" spans="1:13" s="190" customFormat="1" ht="51" x14ac:dyDescent="0.2">
      <c r="A6664" s="187" t="s">
        <v>3183</v>
      </c>
      <c r="B6664" s="187" t="s">
        <v>3182</v>
      </c>
      <c r="C6664" s="186" t="s">
        <v>212</v>
      </c>
      <c r="D6664" s="189">
        <v>40.479999999999997</v>
      </c>
      <c r="E6664" s="189"/>
      <c r="F6664" s="189">
        <v>40.479999999999997</v>
      </c>
      <c r="G6664" s="188" t="s">
        <v>3173</v>
      </c>
      <c r="H6664" s="188"/>
      <c r="I6664" s="187" t="s">
        <v>3181</v>
      </c>
      <c r="J6664" s="191"/>
      <c r="K6664" s="191"/>
      <c r="L6664" s="191"/>
      <c r="M6664" s="191"/>
    </row>
    <row r="6665" spans="1:13" s="190" customFormat="1" ht="63.75" x14ac:dyDescent="0.2">
      <c r="A6665" s="187" t="s">
        <v>3187</v>
      </c>
      <c r="B6665" s="187" t="s">
        <v>3185</v>
      </c>
      <c r="C6665" s="186" t="s">
        <v>212</v>
      </c>
      <c r="D6665" s="189">
        <v>11.93</v>
      </c>
      <c r="E6665" s="189"/>
      <c r="F6665" s="189">
        <v>11.93</v>
      </c>
      <c r="G6665" s="188" t="s">
        <v>3186</v>
      </c>
      <c r="H6665" s="188"/>
      <c r="I6665" s="187" t="s">
        <v>3184</v>
      </c>
      <c r="J6665" s="191"/>
      <c r="K6665" s="191"/>
      <c r="L6665" s="191"/>
      <c r="M6665" s="191"/>
    </row>
    <row r="6666" spans="1:13" s="190" customFormat="1" ht="51" x14ac:dyDescent="0.2">
      <c r="A6666" s="187" t="s">
        <v>3190</v>
      </c>
      <c r="B6666" s="187" t="s">
        <v>3189</v>
      </c>
      <c r="C6666" s="186" t="s">
        <v>212</v>
      </c>
      <c r="D6666" s="189">
        <v>45.08</v>
      </c>
      <c r="E6666" s="189"/>
      <c r="F6666" s="189">
        <v>45.08</v>
      </c>
      <c r="G6666" s="188" t="s">
        <v>3173</v>
      </c>
      <c r="H6666" s="188"/>
      <c r="I6666" s="187" t="s">
        <v>3188</v>
      </c>
      <c r="J6666" s="191"/>
      <c r="K6666" s="191"/>
      <c r="L6666" s="191"/>
      <c r="M6666" s="191"/>
    </row>
    <row r="6667" spans="1:13" s="190" customFormat="1" ht="51" x14ac:dyDescent="0.2">
      <c r="A6667" s="187" t="s">
        <v>3193</v>
      </c>
      <c r="B6667" s="187" t="s">
        <v>3192</v>
      </c>
      <c r="C6667" s="186" t="s">
        <v>212</v>
      </c>
      <c r="D6667" s="189">
        <v>132.74</v>
      </c>
      <c r="E6667" s="189"/>
      <c r="F6667" s="189">
        <v>132.74</v>
      </c>
      <c r="G6667" s="188" t="s">
        <v>3173</v>
      </c>
      <c r="H6667" s="188"/>
      <c r="I6667" s="187" t="s">
        <v>3191</v>
      </c>
      <c r="J6667" s="191"/>
      <c r="K6667" s="191"/>
      <c r="L6667" s="191"/>
      <c r="M6667" s="191"/>
    </row>
    <row r="6668" spans="1:13" s="190" customFormat="1" ht="51" x14ac:dyDescent="0.2">
      <c r="A6668" s="187" t="s">
        <v>3197</v>
      </c>
      <c r="B6668" s="187" t="s">
        <v>3195</v>
      </c>
      <c r="C6668" s="186" t="s">
        <v>212</v>
      </c>
      <c r="D6668" s="189">
        <v>8.4600000000000009</v>
      </c>
      <c r="E6668" s="189"/>
      <c r="F6668" s="189">
        <v>8.4600000000000009</v>
      </c>
      <c r="G6668" s="188" t="s">
        <v>3196</v>
      </c>
      <c r="H6668" s="188"/>
      <c r="I6668" s="187" t="s">
        <v>3194</v>
      </c>
      <c r="J6668" s="191"/>
      <c r="K6668" s="191"/>
      <c r="L6668" s="191"/>
      <c r="M6668" s="191"/>
    </row>
    <row r="6669" spans="1:13" s="190" customFormat="1" ht="51" x14ac:dyDescent="0.2">
      <c r="A6669" s="187" t="s">
        <v>3200</v>
      </c>
      <c r="B6669" s="187" t="s">
        <v>3199</v>
      </c>
      <c r="C6669" s="186" t="s">
        <v>212</v>
      </c>
      <c r="D6669" s="189">
        <v>162.57</v>
      </c>
      <c r="E6669" s="189"/>
      <c r="F6669" s="189">
        <v>162.57</v>
      </c>
      <c r="G6669" s="188" t="s">
        <v>3196</v>
      </c>
      <c r="H6669" s="188"/>
      <c r="I6669" s="187" t="s">
        <v>3198</v>
      </c>
      <c r="J6669" s="191"/>
      <c r="K6669" s="191"/>
      <c r="L6669" s="191"/>
      <c r="M6669" s="191"/>
    </row>
    <row r="6670" spans="1:13" s="190" customFormat="1" ht="51" x14ac:dyDescent="0.2">
      <c r="A6670" s="187" t="s">
        <v>3203</v>
      </c>
      <c r="B6670" s="187" t="s">
        <v>3202</v>
      </c>
      <c r="C6670" s="186" t="s">
        <v>212</v>
      </c>
      <c r="D6670" s="189">
        <v>199.08</v>
      </c>
      <c r="E6670" s="189"/>
      <c r="F6670" s="189">
        <v>199.08</v>
      </c>
      <c r="G6670" s="188" t="s">
        <v>3196</v>
      </c>
      <c r="H6670" s="188"/>
      <c r="I6670" s="187" t="s">
        <v>3201</v>
      </c>
      <c r="J6670" s="191"/>
      <c r="K6670" s="191"/>
      <c r="L6670" s="191"/>
      <c r="M6670" s="191"/>
    </row>
    <row r="6671" spans="1:13" s="190" customFormat="1" ht="51" x14ac:dyDescent="0.2">
      <c r="A6671" s="187" t="s">
        <v>3206</v>
      </c>
      <c r="B6671" s="187" t="s">
        <v>3205</v>
      </c>
      <c r="C6671" s="186" t="s">
        <v>212</v>
      </c>
      <c r="D6671" s="189">
        <v>174.45</v>
      </c>
      <c r="E6671" s="189"/>
      <c r="F6671" s="189">
        <v>174.45</v>
      </c>
      <c r="G6671" s="188" t="s">
        <v>3196</v>
      </c>
      <c r="H6671" s="188"/>
      <c r="I6671" s="187" t="s">
        <v>3204</v>
      </c>
      <c r="J6671" s="191"/>
      <c r="K6671" s="191"/>
      <c r="L6671" s="191"/>
      <c r="M6671" s="191"/>
    </row>
    <row r="6672" spans="1:13" s="190" customFormat="1" ht="51" x14ac:dyDescent="0.2">
      <c r="A6672" s="187" t="s">
        <v>3209</v>
      </c>
      <c r="B6672" s="187" t="s">
        <v>3208</v>
      </c>
      <c r="C6672" s="186" t="s">
        <v>212</v>
      </c>
      <c r="D6672" s="189">
        <v>261.29000000000002</v>
      </c>
      <c r="E6672" s="189"/>
      <c r="F6672" s="189">
        <v>261.29000000000002</v>
      </c>
      <c r="G6672" s="188" t="s">
        <v>3196</v>
      </c>
      <c r="H6672" s="188"/>
      <c r="I6672" s="187" t="s">
        <v>3207</v>
      </c>
      <c r="J6672" s="191"/>
      <c r="K6672" s="191"/>
      <c r="L6672" s="191"/>
      <c r="M6672" s="191"/>
    </row>
    <row r="6673" spans="1:13" s="190" customFormat="1" ht="51" x14ac:dyDescent="0.2">
      <c r="A6673" s="187" t="s">
        <v>3212</v>
      </c>
      <c r="B6673" s="187" t="s">
        <v>3211</v>
      </c>
      <c r="C6673" s="186" t="s">
        <v>212</v>
      </c>
      <c r="D6673" s="189">
        <v>287.43</v>
      </c>
      <c r="E6673" s="189"/>
      <c r="F6673" s="189">
        <v>287.43</v>
      </c>
      <c r="G6673" s="188" t="s">
        <v>3196</v>
      </c>
      <c r="H6673" s="188"/>
      <c r="I6673" s="187" t="s">
        <v>3210</v>
      </c>
      <c r="J6673" s="191"/>
      <c r="K6673" s="191"/>
      <c r="L6673" s="191"/>
      <c r="M6673" s="191"/>
    </row>
    <row r="6674" spans="1:13" s="190" customFormat="1" ht="51" x14ac:dyDescent="0.2">
      <c r="A6674" s="187" t="s">
        <v>3215</v>
      </c>
      <c r="B6674" s="187" t="s">
        <v>3214</v>
      </c>
      <c r="C6674" s="186" t="s">
        <v>212</v>
      </c>
      <c r="D6674" s="189">
        <v>324.12</v>
      </c>
      <c r="E6674" s="189"/>
      <c r="F6674" s="189">
        <v>324.12</v>
      </c>
      <c r="G6674" s="188" t="s">
        <v>3196</v>
      </c>
      <c r="H6674" s="188"/>
      <c r="I6674" s="187" t="s">
        <v>3213</v>
      </c>
      <c r="J6674" s="191"/>
      <c r="K6674" s="191"/>
      <c r="L6674" s="191"/>
      <c r="M6674" s="191"/>
    </row>
    <row r="6675" spans="1:13" s="190" customFormat="1" ht="51" x14ac:dyDescent="0.2">
      <c r="A6675" s="187" t="s">
        <v>3218</v>
      </c>
      <c r="B6675" s="187" t="s">
        <v>3217</v>
      </c>
      <c r="C6675" s="186" t="s">
        <v>212</v>
      </c>
      <c r="D6675" s="189">
        <v>355.54</v>
      </c>
      <c r="E6675" s="189"/>
      <c r="F6675" s="189">
        <v>355.54</v>
      </c>
      <c r="G6675" s="188" t="s">
        <v>3196</v>
      </c>
      <c r="H6675" s="188"/>
      <c r="I6675" s="187" t="s">
        <v>3216</v>
      </c>
      <c r="J6675" s="191"/>
      <c r="K6675" s="191"/>
      <c r="L6675" s="191"/>
      <c r="M6675" s="191"/>
    </row>
    <row r="6676" spans="1:13" s="190" customFormat="1" ht="63.75" x14ac:dyDescent="0.2">
      <c r="A6676" s="187" t="s">
        <v>3222</v>
      </c>
      <c r="B6676" s="187" t="s">
        <v>3220</v>
      </c>
      <c r="C6676" s="186" t="s">
        <v>212</v>
      </c>
      <c r="D6676" s="189">
        <v>0.11</v>
      </c>
      <c r="E6676" s="189"/>
      <c r="F6676" s="189">
        <v>0.11</v>
      </c>
      <c r="G6676" s="188" t="s">
        <v>3221</v>
      </c>
      <c r="H6676" s="188"/>
      <c r="I6676" s="187" t="s">
        <v>3219</v>
      </c>
      <c r="J6676" s="191"/>
      <c r="K6676" s="191"/>
      <c r="L6676" s="191"/>
      <c r="M6676" s="191"/>
    </row>
    <row r="6677" spans="1:13" s="190" customFormat="1" ht="63.75" x14ac:dyDescent="0.2">
      <c r="A6677" s="187" t="s">
        <v>3225</v>
      </c>
      <c r="B6677" s="187" t="s">
        <v>3224</v>
      </c>
      <c r="C6677" s="186" t="s">
        <v>212</v>
      </c>
      <c r="D6677" s="189">
        <v>0.11</v>
      </c>
      <c r="E6677" s="189"/>
      <c r="F6677" s="189">
        <v>0.11</v>
      </c>
      <c r="G6677" s="188" t="s">
        <v>3221</v>
      </c>
      <c r="H6677" s="188"/>
      <c r="I6677" s="187" t="s">
        <v>3223</v>
      </c>
      <c r="J6677" s="191"/>
      <c r="K6677" s="191"/>
      <c r="L6677" s="191"/>
      <c r="M6677" s="191"/>
    </row>
    <row r="6678" spans="1:13" s="190" customFormat="1" ht="63.75" x14ac:dyDescent="0.2">
      <c r="A6678" s="187" t="s">
        <v>3228</v>
      </c>
      <c r="B6678" s="187" t="s">
        <v>3227</v>
      </c>
      <c r="C6678" s="186" t="s">
        <v>212</v>
      </c>
      <c r="D6678" s="189">
        <v>2.96</v>
      </c>
      <c r="E6678" s="189"/>
      <c r="F6678" s="189">
        <v>2.96</v>
      </c>
      <c r="G6678" s="188" t="s">
        <v>3221</v>
      </c>
      <c r="H6678" s="188"/>
      <c r="I6678" s="187" t="s">
        <v>3226</v>
      </c>
      <c r="J6678" s="191"/>
      <c r="K6678" s="191"/>
      <c r="L6678" s="191"/>
      <c r="M6678" s="191"/>
    </row>
    <row r="6679" spans="1:13" s="190" customFormat="1" ht="63.75" x14ac:dyDescent="0.2">
      <c r="A6679" s="187" t="s">
        <v>3231</v>
      </c>
      <c r="B6679" s="187" t="s">
        <v>3230</v>
      </c>
      <c r="C6679" s="186" t="s">
        <v>212</v>
      </c>
      <c r="D6679" s="189">
        <v>4.21</v>
      </c>
      <c r="E6679" s="189"/>
      <c r="F6679" s="189">
        <v>4.21</v>
      </c>
      <c r="G6679" s="188" t="s">
        <v>3221</v>
      </c>
      <c r="H6679" s="188"/>
      <c r="I6679" s="187" t="s">
        <v>3229</v>
      </c>
      <c r="J6679" s="191"/>
      <c r="K6679" s="191"/>
      <c r="L6679" s="191"/>
      <c r="M6679" s="191"/>
    </row>
    <row r="6680" spans="1:13" s="190" customFormat="1" ht="63.75" x14ac:dyDescent="0.2">
      <c r="A6680" s="187" t="s">
        <v>3235</v>
      </c>
      <c r="B6680" s="187" t="s">
        <v>3233</v>
      </c>
      <c r="C6680" s="186" t="s">
        <v>212</v>
      </c>
      <c r="D6680" s="189">
        <v>3.01</v>
      </c>
      <c r="E6680" s="189"/>
      <c r="F6680" s="189">
        <v>3.01</v>
      </c>
      <c r="G6680" s="188" t="s">
        <v>3234</v>
      </c>
      <c r="H6680" s="188"/>
      <c r="I6680" s="187" t="s">
        <v>3232</v>
      </c>
      <c r="J6680" s="191"/>
      <c r="K6680" s="191"/>
      <c r="L6680" s="191"/>
      <c r="M6680" s="191"/>
    </row>
    <row r="6681" spans="1:13" s="190" customFormat="1" ht="38.25" x14ac:dyDescent="0.2">
      <c r="A6681" s="187" t="s">
        <v>3239</v>
      </c>
      <c r="B6681" s="187" t="s">
        <v>3237</v>
      </c>
      <c r="C6681" s="186" t="s">
        <v>212</v>
      </c>
      <c r="D6681" s="189">
        <v>15.07</v>
      </c>
      <c r="E6681" s="189"/>
      <c r="F6681" s="189">
        <v>15.07</v>
      </c>
      <c r="G6681" s="188" t="s">
        <v>3238</v>
      </c>
      <c r="H6681" s="188"/>
      <c r="I6681" s="187" t="s">
        <v>3236</v>
      </c>
      <c r="J6681" s="191"/>
      <c r="K6681" s="191"/>
      <c r="L6681" s="191"/>
      <c r="M6681" s="191"/>
    </row>
    <row r="6682" spans="1:13" s="190" customFormat="1" ht="38.25" x14ac:dyDescent="0.2">
      <c r="A6682" s="187" t="s">
        <v>3242</v>
      </c>
      <c r="B6682" s="187" t="s">
        <v>3241</v>
      </c>
      <c r="C6682" s="186" t="s">
        <v>212</v>
      </c>
      <c r="D6682" s="189">
        <v>15.69</v>
      </c>
      <c r="E6682" s="189"/>
      <c r="F6682" s="189">
        <v>15.69</v>
      </c>
      <c r="G6682" s="188" t="s">
        <v>3238</v>
      </c>
      <c r="H6682" s="188"/>
      <c r="I6682" s="187" t="s">
        <v>3240</v>
      </c>
      <c r="J6682" s="191"/>
      <c r="K6682" s="191"/>
      <c r="L6682" s="191"/>
      <c r="M6682" s="191"/>
    </row>
    <row r="6683" spans="1:13" s="190" customFormat="1" ht="38.25" x14ac:dyDescent="0.2">
      <c r="A6683" s="187" t="s">
        <v>3245</v>
      </c>
      <c r="B6683" s="187" t="s">
        <v>3244</v>
      </c>
      <c r="C6683" s="186" t="s">
        <v>212</v>
      </c>
      <c r="D6683" s="189">
        <v>15.82</v>
      </c>
      <c r="E6683" s="189"/>
      <c r="F6683" s="189">
        <v>15.82</v>
      </c>
      <c r="G6683" s="188" t="s">
        <v>3238</v>
      </c>
      <c r="H6683" s="188"/>
      <c r="I6683" s="187" t="s">
        <v>3243</v>
      </c>
      <c r="J6683" s="191"/>
      <c r="K6683" s="191"/>
      <c r="L6683" s="191"/>
      <c r="M6683" s="191"/>
    </row>
    <row r="6684" spans="1:13" s="190" customFormat="1" ht="38.25" x14ac:dyDescent="0.2">
      <c r="A6684" s="187" t="s">
        <v>3248</v>
      </c>
      <c r="B6684" s="187" t="s">
        <v>3247</v>
      </c>
      <c r="C6684" s="186" t="s">
        <v>212</v>
      </c>
      <c r="D6684" s="189">
        <v>16.48</v>
      </c>
      <c r="E6684" s="189"/>
      <c r="F6684" s="189">
        <v>16.48</v>
      </c>
      <c r="G6684" s="188" t="s">
        <v>3238</v>
      </c>
      <c r="H6684" s="188"/>
      <c r="I6684" s="187" t="s">
        <v>3246</v>
      </c>
      <c r="J6684" s="191"/>
      <c r="K6684" s="191"/>
      <c r="L6684" s="191"/>
      <c r="M6684" s="191"/>
    </row>
    <row r="6685" spans="1:13" s="190" customFormat="1" ht="38.25" x14ac:dyDescent="0.2">
      <c r="A6685" s="187" t="s">
        <v>3251</v>
      </c>
      <c r="B6685" s="187" t="s">
        <v>3250</v>
      </c>
      <c r="C6685" s="186" t="s">
        <v>212</v>
      </c>
      <c r="D6685" s="189">
        <v>17.170000000000002</v>
      </c>
      <c r="E6685" s="189"/>
      <c r="F6685" s="189">
        <v>17.170000000000002</v>
      </c>
      <c r="G6685" s="188" t="s">
        <v>3238</v>
      </c>
      <c r="H6685" s="188"/>
      <c r="I6685" s="187" t="s">
        <v>3249</v>
      </c>
      <c r="J6685" s="191"/>
      <c r="K6685" s="191"/>
      <c r="L6685" s="191"/>
      <c r="M6685" s="191"/>
    </row>
    <row r="6686" spans="1:13" s="190" customFormat="1" ht="38.25" x14ac:dyDescent="0.2">
      <c r="A6686" s="187" t="s">
        <v>3254</v>
      </c>
      <c r="B6686" s="187" t="s">
        <v>3253</v>
      </c>
      <c r="C6686" s="186" t="s">
        <v>212</v>
      </c>
      <c r="D6686" s="189">
        <v>32.67</v>
      </c>
      <c r="E6686" s="189"/>
      <c r="F6686" s="189">
        <v>32.67</v>
      </c>
      <c r="G6686" s="188" t="s">
        <v>3238</v>
      </c>
      <c r="H6686" s="188"/>
      <c r="I6686" s="187" t="s">
        <v>3252</v>
      </c>
      <c r="J6686" s="191"/>
      <c r="K6686" s="191"/>
      <c r="L6686" s="191"/>
      <c r="M6686" s="191"/>
    </row>
    <row r="6687" spans="1:13" s="190" customFormat="1" ht="38.25" x14ac:dyDescent="0.2">
      <c r="A6687" s="187" t="s">
        <v>3257</v>
      </c>
      <c r="B6687" s="187" t="s">
        <v>3256</v>
      </c>
      <c r="C6687" s="186" t="s">
        <v>212</v>
      </c>
      <c r="D6687" s="189">
        <v>79.86</v>
      </c>
      <c r="E6687" s="189"/>
      <c r="F6687" s="189">
        <v>79.86</v>
      </c>
      <c r="G6687" s="188" t="s">
        <v>3238</v>
      </c>
      <c r="H6687" s="188"/>
      <c r="I6687" s="187" t="s">
        <v>3255</v>
      </c>
      <c r="J6687" s="191"/>
      <c r="K6687" s="191"/>
      <c r="L6687" s="191"/>
      <c r="M6687" s="191"/>
    </row>
    <row r="6688" spans="1:13" s="190" customFormat="1" ht="38.25" x14ac:dyDescent="0.2">
      <c r="A6688" s="187" t="s">
        <v>3260</v>
      </c>
      <c r="B6688" s="187" t="s">
        <v>3259</v>
      </c>
      <c r="C6688" s="186" t="s">
        <v>212</v>
      </c>
      <c r="D6688" s="189">
        <v>128.30000000000001</v>
      </c>
      <c r="E6688" s="189"/>
      <c r="F6688" s="189">
        <v>128.30000000000001</v>
      </c>
      <c r="G6688" s="188" t="s">
        <v>3238</v>
      </c>
      <c r="H6688" s="188"/>
      <c r="I6688" s="187" t="s">
        <v>3258</v>
      </c>
      <c r="J6688" s="191"/>
      <c r="K6688" s="191"/>
      <c r="L6688" s="191"/>
      <c r="M6688" s="191"/>
    </row>
    <row r="6689" spans="1:13" s="190" customFormat="1" ht="51" x14ac:dyDescent="0.2">
      <c r="A6689" s="187" t="s">
        <v>3264</v>
      </c>
      <c r="B6689" s="187" t="s">
        <v>3262</v>
      </c>
      <c r="C6689" s="186" t="s">
        <v>212</v>
      </c>
      <c r="D6689" s="189">
        <v>3.19</v>
      </c>
      <c r="E6689" s="189"/>
      <c r="F6689" s="189">
        <v>3.19</v>
      </c>
      <c r="G6689" s="188" t="s">
        <v>3263</v>
      </c>
      <c r="H6689" s="188"/>
      <c r="I6689" s="187" t="s">
        <v>3261</v>
      </c>
      <c r="J6689" s="191"/>
      <c r="K6689" s="191"/>
      <c r="L6689" s="191"/>
      <c r="M6689" s="191"/>
    </row>
    <row r="6690" spans="1:13" s="190" customFormat="1" ht="51" x14ac:dyDescent="0.2">
      <c r="A6690" s="187" t="s">
        <v>3267</v>
      </c>
      <c r="B6690" s="187" t="s">
        <v>3266</v>
      </c>
      <c r="C6690" s="186" t="s">
        <v>212</v>
      </c>
      <c r="D6690" s="189">
        <v>90.81</v>
      </c>
      <c r="E6690" s="189"/>
      <c r="F6690" s="189">
        <v>90.81</v>
      </c>
      <c r="G6690" s="188" t="s">
        <v>3238</v>
      </c>
      <c r="H6690" s="188"/>
      <c r="I6690" s="187" t="s">
        <v>3265</v>
      </c>
      <c r="J6690" s="191"/>
      <c r="K6690" s="191"/>
      <c r="L6690" s="191"/>
      <c r="M6690" s="191"/>
    </row>
    <row r="6691" spans="1:13" s="190" customFormat="1" ht="63.75" x14ac:dyDescent="0.2">
      <c r="A6691" s="187" t="s">
        <v>3270</v>
      </c>
      <c r="B6691" s="187" t="s">
        <v>3269</v>
      </c>
      <c r="C6691" s="186" t="s">
        <v>212</v>
      </c>
      <c r="D6691" s="189">
        <v>4.1900000000000004</v>
      </c>
      <c r="E6691" s="189"/>
      <c r="F6691" s="189">
        <v>4.1900000000000004</v>
      </c>
      <c r="G6691" s="188" t="s">
        <v>3238</v>
      </c>
      <c r="H6691" s="188"/>
      <c r="I6691" s="187" t="s">
        <v>3268</v>
      </c>
      <c r="J6691" s="191"/>
      <c r="K6691" s="191"/>
      <c r="L6691" s="191"/>
      <c r="M6691" s="191"/>
    </row>
    <row r="6692" spans="1:13" s="190" customFormat="1" ht="63.75" x14ac:dyDescent="0.2">
      <c r="A6692" s="187" t="s">
        <v>3274</v>
      </c>
      <c r="B6692" s="187" t="s">
        <v>3272</v>
      </c>
      <c r="C6692" s="186" t="s">
        <v>212</v>
      </c>
      <c r="D6692" s="189">
        <v>6.01</v>
      </c>
      <c r="E6692" s="189"/>
      <c r="F6692" s="189">
        <v>6.01</v>
      </c>
      <c r="G6692" s="188" t="s">
        <v>3273</v>
      </c>
      <c r="H6692" s="188"/>
      <c r="I6692" s="187" t="s">
        <v>3271</v>
      </c>
      <c r="J6692" s="191"/>
      <c r="K6692" s="191"/>
      <c r="L6692" s="191"/>
      <c r="M6692" s="191"/>
    </row>
    <row r="6693" spans="1:13" s="190" customFormat="1" ht="63.75" x14ac:dyDescent="0.2">
      <c r="A6693" s="187" t="s">
        <v>3278</v>
      </c>
      <c r="B6693" s="187" t="s">
        <v>3276</v>
      </c>
      <c r="C6693" s="186" t="s">
        <v>212</v>
      </c>
      <c r="D6693" s="189">
        <v>0.6</v>
      </c>
      <c r="E6693" s="189"/>
      <c r="F6693" s="189">
        <v>0.6</v>
      </c>
      <c r="G6693" s="188" t="s">
        <v>3277</v>
      </c>
      <c r="H6693" s="188"/>
      <c r="I6693" s="187" t="s">
        <v>3275</v>
      </c>
      <c r="J6693" s="191"/>
      <c r="K6693" s="191"/>
      <c r="L6693" s="191"/>
      <c r="M6693" s="191"/>
    </row>
    <row r="6694" spans="1:13" s="190" customFormat="1" ht="63.75" x14ac:dyDescent="0.2">
      <c r="A6694" s="187" t="s">
        <v>3282</v>
      </c>
      <c r="B6694" s="187" t="s">
        <v>3280</v>
      </c>
      <c r="C6694" s="186" t="s">
        <v>212</v>
      </c>
      <c r="D6694" s="189">
        <v>6.01</v>
      </c>
      <c r="E6694" s="189"/>
      <c r="F6694" s="189">
        <v>6.01</v>
      </c>
      <c r="G6694" s="188" t="s">
        <v>3281</v>
      </c>
      <c r="H6694" s="188"/>
      <c r="I6694" s="187" t="s">
        <v>3279</v>
      </c>
      <c r="J6694" s="191"/>
      <c r="K6694" s="191"/>
      <c r="L6694" s="191"/>
      <c r="M6694" s="191"/>
    </row>
    <row r="6695" spans="1:13" s="190" customFormat="1" ht="38.25" x14ac:dyDescent="0.2">
      <c r="A6695" s="187" t="s">
        <v>3285</v>
      </c>
      <c r="B6695" s="187" t="s">
        <v>3284</v>
      </c>
      <c r="C6695" s="186" t="s">
        <v>212</v>
      </c>
      <c r="D6695" s="189">
        <v>22.89</v>
      </c>
      <c r="E6695" s="189"/>
      <c r="F6695" s="189">
        <v>22.89</v>
      </c>
      <c r="G6695" s="188" t="s">
        <v>3238</v>
      </c>
      <c r="H6695" s="188"/>
      <c r="I6695" s="187" t="s">
        <v>3283</v>
      </c>
      <c r="J6695" s="191"/>
      <c r="K6695" s="191"/>
      <c r="L6695" s="191"/>
      <c r="M6695" s="191"/>
    </row>
    <row r="6696" spans="1:13" s="190" customFormat="1" ht="63.75" x14ac:dyDescent="0.2">
      <c r="A6696" s="187" t="s">
        <v>3289</v>
      </c>
      <c r="B6696" s="187" t="s">
        <v>3287</v>
      </c>
      <c r="C6696" s="186" t="s">
        <v>212</v>
      </c>
      <c r="D6696" s="189">
        <v>8.74</v>
      </c>
      <c r="E6696" s="189"/>
      <c r="F6696" s="189">
        <v>8.74</v>
      </c>
      <c r="G6696" s="188" t="s">
        <v>3288</v>
      </c>
      <c r="H6696" s="188"/>
      <c r="I6696" s="187" t="s">
        <v>3286</v>
      </c>
      <c r="J6696" s="191"/>
      <c r="K6696" s="191"/>
      <c r="L6696" s="191"/>
      <c r="M6696" s="191"/>
    </row>
    <row r="6697" spans="1:13" s="190" customFormat="1" ht="76.5" x14ac:dyDescent="0.2">
      <c r="A6697" s="187" t="s">
        <v>3293</v>
      </c>
      <c r="B6697" s="187" t="s">
        <v>3291</v>
      </c>
      <c r="C6697" s="186" t="s">
        <v>212</v>
      </c>
      <c r="D6697" s="189">
        <v>69.27</v>
      </c>
      <c r="E6697" s="189"/>
      <c r="F6697" s="189">
        <v>69.27</v>
      </c>
      <c r="G6697" s="188" t="s">
        <v>3292</v>
      </c>
      <c r="H6697" s="188"/>
      <c r="I6697" s="187" t="s">
        <v>3290</v>
      </c>
      <c r="J6697" s="191"/>
      <c r="K6697" s="191"/>
      <c r="L6697" s="191"/>
      <c r="M6697" s="191"/>
    </row>
    <row r="6698" spans="1:13" s="190" customFormat="1" ht="51" x14ac:dyDescent="0.2">
      <c r="A6698" s="187" t="s">
        <v>3297</v>
      </c>
      <c r="B6698" s="187" t="s">
        <v>3295</v>
      </c>
      <c r="C6698" s="186" t="s">
        <v>212</v>
      </c>
      <c r="D6698" s="189">
        <v>1.5</v>
      </c>
      <c r="E6698" s="189"/>
      <c r="F6698" s="189">
        <v>1.5</v>
      </c>
      <c r="G6698" s="188" t="s">
        <v>3296</v>
      </c>
      <c r="H6698" s="188"/>
      <c r="I6698" s="187" t="s">
        <v>3294</v>
      </c>
      <c r="J6698" s="191"/>
      <c r="K6698" s="191"/>
      <c r="L6698" s="191"/>
      <c r="M6698" s="191"/>
    </row>
    <row r="6699" spans="1:13" s="190" customFormat="1" ht="51" x14ac:dyDescent="0.2">
      <c r="A6699" s="187" t="s">
        <v>3300</v>
      </c>
      <c r="B6699" s="187" t="s">
        <v>3299</v>
      </c>
      <c r="C6699" s="186" t="s">
        <v>212</v>
      </c>
      <c r="D6699" s="189">
        <v>1.5</v>
      </c>
      <c r="E6699" s="189"/>
      <c r="F6699" s="189">
        <v>1.5</v>
      </c>
      <c r="G6699" s="188" t="s">
        <v>3296</v>
      </c>
      <c r="H6699" s="188"/>
      <c r="I6699" s="187" t="s">
        <v>3298</v>
      </c>
      <c r="J6699" s="191"/>
      <c r="K6699" s="191"/>
      <c r="L6699" s="191"/>
      <c r="M6699" s="191"/>
    </row>
    <row r="6700" spans="1:13" s="190" customFormat="1" ht="38.25" x14ac:dyDescent="0.2">
      <c r="A6700" s="187" t="s">
        <v>3304</v>
      </c>
      <c r="B6700" s="187" t="s">
        <v>3302</v>
      </c>
      <c r="C6700" s="186" t="s">
        <v>212</v>
      </c>
      <c r="D6700" s="189">
        <v>33.270000000000003</v>
      </c>
      <c r="E6700" s="189"/>
      <c r="F6700" s="189">
        <v>33.270000000000003</v>
      </c>
      <c r="G6700" s="188" t="s">
        <v>3303</v>
      </c>
      <c r="H6700" s="188"/>
      <c r="I6700" s="187" t="s">
        <v>3301</v>
      </c>
      <c r="J6700" s="191"/>
      <c r="K6700" s="191"/>
      <c r="L6700" s="191"/>
      <c r="M6700" s="191"/>
    </row>
    <row r="6701" spans="1:13" s="190" customFormat="1" ht="38.25" x14ac:dyDescent="0.2">
      <c r="A6701" s="187" t="s">
        <v>3307</v>
      </c>
      <c r="B6701" s="187" t="s">
        <v>3306</v>
      </c>
      <c r="C6701" s="186" t="s">
        <v>212</v>
      </c>
      <c r="D6701" s="189">
        <v>6.01</v>
      </c>
      <c r="E6701" s="189"/>
      <c r="F6701" s="189">
        <v>6.01</v>
      </c>
      <c r="G6701" s="188" t="s">
        <v>3303</v>
      </c>
      <c r="H6701" s="188"/>
      <c r="I6701" s="187" t="s">
        <v>3305</v>
      </c>
      <c r="J6701" s="191"/>
      <c r="K6701" s="191"/>
      <c r="L6701" s="191"/>
      <c r="M6701" s="191"/>
    </row>
    <row r="6702" spans="1:13" s="190" customFormat="1" ht="38.25" x14ac:dyDescent="0.2">
      <c r="A6702" s="187" t="s">
        <v>3310</v>
      </c>
      <c r="B6702" s="187" t="s">
        <v>3309</v>
      </c>
      <c r="C6702" s="186" t="s">
        <v>212</v>
      </c>
      <c r="D6702" s="189">
        <v>90.74</v>
      </c>
      <c r="E6702" s="189"/>
      <c r="F6702" s="189">
        <v>90.74</v>
      </c>
      <c r="G6702" s="188" t="s">
        <v>3303</v>
      </c>
      <c r="H6702" s="188"/>
      <c r="I6702" s="187" t="s">
        <v>3308</v>
      </c>
      <c r="J6702" s="191"/>
      <c r="K6702" s="191"/>
      <c r="L6702" s="191"/>
      <c r="M6702" s="191"/>
    </row>
    <row r="6703" spans="1:13" s="190" customFormat="1" ht="38.25" x14ac:dyDescent="0.2">
      <c r="A6703" s="187" t="s">
        <v>3313</v>
      </c>
      <c r="B6703" s="187" t="s">
        <v>3312</v>
      </c>
      <c r="C6703" s="186" t="s">
        <v>212</v>
      </c>
      <c r="D6703" s="189">
        <v>6.01</v>
      </c>
      <c r="E6703" s="189"/>
      <c r="F6703" s="189">
        <v>6.01</v>
      </c>
      <c r="G6703" s="188" t="s">
        <v>3303</v>
      </c>
      <c r="H6703" s="188"/>
      <c r="I6703" s="187" t="s">
        <v>3311</v>
      </c>
      <c r="J6703" s="191"/>
      <c r="K6703" s="191"/>
      <c r="L6703" s="191"/>
      <c r="M6703" s="191"/>
    </row>
    <row r="6704" spans="1:13" s="190" customFormat="1" ht="38.25" x14ac:dyDescent="0.2">
      <c r="A6704" s="187" t="s">
        <v>3316</v>
      </c>
      <c r="B6704" s="187" t="s">
        <v>3315</v>
      </c>
      <c r="C6704" s="186" t="s">
        <v>212</v>
      </c>
      <c r="D6704" s="189">
        <v>20.54</v>
      </c>
      <c r="E6704" s="189"/>
      <c r="F6704" s="189">
        <v>20.54</v>
      </c>
      <c r="G6704" s="188" t="s">
        <v>3303</v>
      </c>
      <c r="H6704" s="188"/>
      <c r="I6704" s="187" t="s">
        <v>3314</v>
      </c>
      <c r="J6704" s="191"/>
      <c r="K6704" s="191"/>
      <c r="L6704" s="191"/>
      <c r="M6704" s="191"/>
    </row>
    <row r="6705" spans="1:13" s="190" customFormat="1" ht="38.25" x14ac:dyDescent="0.2">
      <c r="A6705" s="187" t="s">
        <v>3319</v>
      </c>
      <c r="B6705" s="187" t="s">
        <v>3318</v>
      </c>
      <c r="C6705" s="186" t="s">
        <v>212</v>
      </c>
      <c r="D6705" s="189">
        <v>10.86</v>
      </c>
      <c r="E6705" s="189"/>
      <c r="F6705" s="189">
        <v>10.86</v>
      </c>
      <c r="G6705" s="188" t="s">
        <v>3303</v>
      </c>
      <c r="H6705" s="188"/>
      <c r="I6705" s="187" t="s">
        <v>3317</v>
      </c>
      <c r="J6705" s="191"/>
      <c r="K6705" s="191"/>
      <c r="L6705" s="191"/>
      <c r="M6705" s="191"/>
    </row>
    <row r="6706" spans="1:13" s="190" customFormat="1" ht="38.25" x14ac:dyDescent="0.2">
      <c r="A6706" s="187" t="s">
        <v>3322</v>
      </c>
      <c r="B6706" s="187" t="s">
        <v>3321</v>
      </c>
      <c r="C6706" s="186" t="s">
        <v>212</v>
      </c>
      <c r="D6706" s="189">
        <v>10.86</v>
      </c>
      <c r="E6706" s="189"/>
      <c r="F6706" s="189">
        <v>10.86</v>
      </c>
      <c r="G6706" s="188" t="s">
        <v>3303</v>
      </c>
      <c r="H6706" s="188"/>
      <c r="I6706" s="187" t="s">
        <v>3320</v>
      </c>
      <c r="J6706" s="191"/>
      <c r="K6706" s="191"/>
      <c r="L6706" s="191"/>
      <c r="M6706" s="191"/>
    </row>
    <row r="6707" spans="1:13" s="190" customFormat="1" ht="63.75" x14ac:dyDescent="0.2">
      <c r="A6707" s="187" t="s">
        <v>3325</v>
      </c>
      <c r="B6707" s="187" t="s">
        <v>3324</v>
      </c>
      <c r="C6707" s="186" t="s">
        <v>212</v>
      </c>
      <c r="D6707" s="189">
        <v>10</v>
      </c>
      <c r="E6707" s="189"/>
      <c r="F6707" s="189">
        <v>10</v>
      </c>
      <c r="G6707" s="188" t="s">
        <v>3196</v>
      </c>
      <c r="H6707" s="188"/>
      <c r="I6707" s="187" t="s">
        <v>3323</v>
      </c>
      <c r="J6707" s="191"/>
      <c r="K6707" s="191"/>
      <c r="L6707" s="191"/>
      <c r="M6707" s="191"/>
    </row>
    <row r="6708" spans="1:13" s="190" customFormat="1" ht="51" x14ac:dyDescent="0.2">
      <c r="A6708" s="187" t="s">
        <v>3328</v>
      </c>
      <c r="B6708" s="187" t="s">
        <v>3327</v>
      </c>
      <c r="C6708" s="186" t="s">
        <v>212</v>
      </c>
      <c r="D6708" s="189">
        <v>30</v>
      </c>
      <c r="E6708" s="189"/>
      <c r="F6708" s="189">
        <v>30</v>
      </c>
      <c r="G6708" s="188" t="s">
        <v>3196</v>
      </c>
      <c r="H6708" s="188"/>
      <c r="I6708" s="187" t="s">
        <v>3326</v>
      </c>
      <c r="J6708" s="191"/>
      <c r="K6708" s="191"/>
      <c r="L6708" s="191"/>
      <c r="M6708" s="191"/>
    </row>
    <row r="6709" spans="1:13" s="190" customFormat="1" ht="51" x14ac:dyDescent="0.2">
      <c r="A6709" s="187" t="s">
        <v>3331</v>
      </c>
      <c r="B6709" s="187" t="s">
        <v>3330</v>
      </c>
      <c r="C6709" s="186" t="s">
        <v>212</v>
      </c>
      <c r="D6709" s="189">
        <v>5</v>
      </c>
      <c r="E6709" s="189"/>
      <c r="F6709" s="189">
        <v>5</v>
      </c>
      <c r="G6709" s="188" t="s">
        <v>3196</v>
      </c>
      <c r="H6709" s="188"/>
      <c r="I6709" s="187" t="s">
        <v>3329</v>
      </c>
      <c r="J6709" s="191"/>
      <c r="K6709" s="191"/>
      <c r="L6709" s="191"/>
      <c r="M6709" s="191"/>
    </row>
    <row r="6710" spans="1:13" s="190" customFormat="1" ht="25.5" x14ac:dyDescent="0.2">
      <c r="A6710" s="194" t="s">
        <v>3334</v>
      </c>
      <c r="B6710" s="194" t="s">
        <v>3333</v>
      </c>
      <c r="C6710" s="194"/>
      <c r="D6710" s="189"/>
      <c r="E6710" s="193"/>
      <c r="F6710" s="189"/>
      <c r="G6710" s="192"/>
      <c r="H6710" s="192"/>
      <c r="I6710" s="194" t="s">
        <v>3332</v>
      </c>
      <c r="J6710" s="191"/>
      <c r="K6710" s="191"/>
      <c r="L6710" s="191"/>
      <c r="M6710" s="191"/>
    </row>
    <row r="6711" spans="1:13" s="190" customFormat="1" ht="63.75" x14ac:dyDescent="0.2">
      <c r="A6711" s="187" t="s">
        <v>3338</v>
      </c>
      <c r="B6711" s="187" t="s">
        <v>3336</v>
      </c>
      <c r="C6711" s="186" t="s">
        <v>212</v>
      </c>
      <c r="D6711" s="189">
        <v>255.27</v>
      </c>
      <c r="E6711" s="189"/>
      <c r="F6711" s="189">
        <v>255.27</v>
      </c>
      <c r="G6711" s="188" t="s">
        <v>3337</v>
      </c>
      <c r="H6711" s="188"/>
      <c r="I6711" s="187" t="s">
        <v>3335</v>
      </c>
      <c r="J6711" s="191"/>
      <c r="K6711" s="191"/>
      <c r="L6711" s="191"/>
      <c r="M6711" s="191"/>
    </row>
    <row r="6712" spans="1:13" s="190" customFormat="1" ht="51" x14ac:dyDescent="0.2">
      <c r="A6712" s="187" t="s">
        <v>3342</v>
      </c>
      <c r="B6712" s="187" t="s">
        <v>3340</v>
      </c>
      <c r="C6712" s="186" t="s">
        <v>212</v>
      </c>
      <c r="D6712" s="189">
        <v>268.75</v>
      </c>
      <c r="E6712" s="189"/>
      <c r="F6712" s="189">
        <v>268.75</v>
      </c>
      <c r="G6712" s="188" t="s">
        <v>3341</v>
      </c>
      <c r="H6712" s="188"/>
      <c r="I6712" s="187" t="s">
        <v>3339</v>
      </c>
      <c r="J6712" s="191"/>
      <c r="K6712" s="191"/>
      <c r="L6712" s="191"/>
      <c r="M6712" s="191"/>
    </row>
    <row r="6713" spans="1:13" s="190" customFormat="1" ht="63.75" x14ac:dyDescent="0.2">
      <c r="A6713" s="187" t="s">
        <v>3346</v>
      </c>
      <c r="B6713" s="187" t="s">
        <v>3344</v>
      </c>
      <c r="C6713" s="186" t="s">
        <v>212</v>
      </c>
      <c r="D6713" s="189">
        <v>135</v>
      </c>
      <c r="E6713" s="189"/>
      <c r="F6713" s="189">
        <v>135</v>
      </c>
      <c r="G6713" s="188" t="s">
        <v>3345</v>
      </c>
      <c r="H6713" s="188"/>
      <c r="I6713" s="187" t="s">
        <v>3343</v>
      </c>
      <c r="J6713" s="191"/>
      <c r="K6713" s="191"/>
      <c r="L6713" s="191"/>
      <c r="M6713" s="191"/>
    </row>
    <row r="6714" spans="1:13" s="190" customFormat="1" ht="38.25" x14ac:dyDescent="0.2">
      <c r="A6714" s="187" t="s">
        <v>3350</v>
      </c>
      <c r="B6714" s="187" t="s">
        <v>3348</v>
      </c>
      <c r="C6714" s="186" t="s">
        <v>212</v>
      </c>
      <c r="D6714" s="189">
        <v>1075</v>
      </c>
      <c r="E6714" s="189"/>
      <c r="F6714" s="189">
        <v>1075</v>
      </c>
      <c r="G6714" s="188" t="s">
        <v>3349</v>
      </c>
      <c r="H6714" s="188"/>
      <c r="I6714" s="187" t="s">
        <v>3347</v>
      </c>
      <c r="J6714" s="191"/>
      <c r="K6714" s="191"/>
      <c r="L6714" s="191"/>
      <c r="M6714" s="191"/>
    </row>
    <row r="6715" spans="1:13" s="190" customFormat="1" ht="89.25" x14ac:dyDescent="0.2">
      <c r="A6715" s="187" t="s">
        <v>3354</v>
      </c>
      <c r="B6715" s="187" t="s">
        <v>3352</v>
      </c>
      <c r="C6715" s="186" t="s">
        <v>212</v>
      </c>
      <c r="D6715" s="189">
        <v>217.53</v>
      </c>
      <c r="E6715" s="189"/>
      <c r="F6715" s="189">
        <v>217.53</v>
      </c>
      <c r="G6715" s="188" t="s">
        <v>3353</v>
      </c>
      <c r="H6715" s="188"/>
      <c r="I6715" s="187" t="s">
        <v>3351</v>
      </c>
      <c r="J6715" s="191"/>
      <c r="K6715" s="191"/>
      <c r="L6715" s="191"/>
      <c r="M6715" s="191"/>
    </row>
    <row r="6716" spans="1:13" s="190" customFormat="1" ht="51" x14ac:dyDescent="0.2">
      <c r="A6716" s="187" t="s">
        <v>3358</v>
      </c>
      <c r="B6716" s="187" t="s">
        <v>3356</v>
      </c>
      <c r="C6716" s="186" t="s">
        <v>212</v>
      </c>
      <c r="D6716" s="189">
        <v>217.53</v>
      </c>
      <c r="E6716" s="189"/>
      <c r="F6716" s="189">
        <v>217.53</v>
      </c>
      <c r="G6716" s="188" t="s">
        <v>3357</v>
      </c>
      <c r="H6716" s="188"/>
      <c r="I6716" s="187" t="s">
        <v>3355</v>
      </c>
      <c r="J6716" s="191"/>
      <c r="K6716" s="191"/>
      <c r="L6716" s="191"/>
      <c r="M6716" s="191"/>
    </row>
    <row r="6717" spans="1:13" s="190" customFormat="1" ht="38.25" x14ac:dyDescent="0.2">
      <c r="A6717" s="187" t="s">
        <v>3362</v>
      </c>
      <c r="B6717" s="187" t="s">
        <v>3360</v>
      </c>
      <c r="C6717" s="186" t="s">
        <v>212</v>
      </c>
      <c r="D6717" s="189">
        <v>21.4</v>
      </c>
      <c r="E6717" s="189"/>
      <c r="F6717" s="189">
        <v>21.4</v>
      </c>
      <c r="G6717" s="188" t="s">
        <v>3361</v>
      </c>
      <c r="H6717" s="188"/>
      <c r="I6717" s="187" t="s">
        <v>3359</v>
      </c>
      <c r="J6717" s="191"/>
      <c r="K6717" s="191"/>
      <c r="L6717" s="191"/>
      <c r="M6717" s="191"/>
    </row>
    <row r="6718" spans="1:13" s="190" customFormat="1" ht="25.5" x14ac:dyDescent="0.2">
      <c r="A6718" s="187" t="s">
        <v>3365</v>
      </c>
      <c r="B6718" s="187" t="s">
        <v>3364</v>
      </c>
      <c r="C6718" s="186" t="s">
        <v>212</v>
      </c>
      <c r="D6718" s="189">
        <v>12.81</v>
      </c>
      <c r="E6718" s="189"/>
      <c r="F6718" s="189">
        <v>12.81</v>
      </c>
      <c r="G6718" s="188" t="s">
        <v>3361</v>
      </c>
      <c r="H6718" s="188"/>
      <c r="I6718" s="187" t="s">
        <v>3363</v>
      </c>
      <c r="J6718" s="191"/>
      <c r="K6718" s="191"/>
      <c r="L6718" s="191"/>
      <c r="M6718" s="191"/>
    </row>
    <row r="6719" spans="1:13" s="190" customFormat="1" ht="25.5" x14ac:dyDescent="0.2">
      <c r="A6719" s="187" t="s">
        <v>3368</v>
      </c>
      <c r="B6719" s="187" t="s">
        <v>3367</v>
      </c>
      <c r="C6719" s="186" t="s">
        <v>212</v>
      </c>
      <c r="D6719" s="189">
        <v>122.4</v>
      </c>
      <c r="E6719" s="189"/>
      <c r="F6719" s="189">
        <v>122.4</v>
      </c>
      <c r="G6719" s="188" t="s">
        <v>3361</v>
      </c>
      <c r="H6719" s="188"/>
      <c r="I6719" s="187" t="s">
        <v>3366</v>
      </c>
      <c r="J6719" s="191"/>
      <c r="K6719" s="191"/>
      <c r="L6719" s="191"/>
      <c r="M6719" s="191"/>
    </row>
    <row r="6720" spans="1:13" s="190" customFormat="1" ht="63.75" x14ac:dyDescent="0.2">
      <c r="A6720" s="187" t="s">
        <v>3372</v>
      </c>
      <c r="B6720" s="187" t="s">
        <v>3370</v>
      </c>
      <c r="C6720" s="186" t="s">
        <v>212</v>
      </c>
      <c r="D6720" s="189">
        <v>122.4</v>
      </c>
      <c r="E6720" s="189"/>
      <c r="F6720" s="189">
        <v>122.4</v>
      </c>
      <c r="G6720" s="188" t="s">
        <v>3371</v>
      </c>
      <c r="H6720" s="188"/>
      <c r="I6720" s="187" t="s">
        <v>3369</v>
      </c>
      <c r="J6720" s="191"/>
      <c r="K6720" s="191"/>
      <c r="L6720" s="191"/>
      <c r="M6720" s="191"/>
    </row>
    <row r="6721" spans="1:13" s="190" customFormat="1" ht="51" x14ac:dyDescent="0.2">
      <c r="A6721" s="187" t="s">
        <v>3376</v>
      </c>
      <c r="B6721" s="187" t="s">
        <v>3374</v>
      </c>
      <c r="C6721" s="186" t="s">
        <v>212</v>
      </c>
      <c r="D6721" s="189">
        <v>456</v>
      </c>
      <c r="E6721" s="189"/>
      <c r="F6721" s="189">
        <v>456</v>
      </c>
      <c r="G6721" s="188" t="s">
        <v>3375</v>
      </c>
      <c r="H6721" s="188"/>
      <c r="I6721" s="187" t="s">
        <v>3373</v>
      </c>
      <c r="J6721" s="191"/>
      <c r="K6721" s="191"/>
      <c r="L6721" s="191"/>
      <c r="M6721" s="191"/>
    </row>
    <row r="6722" spans="1:13" s="190" customFormat="1" ht="127.5" x14ac:dyDescent="0.2">
      <c r="A6722" s="187" t="s">
        <v>3380</v>
      </c>
      <c r="B6722" s="187" t="s">
        <v>3378</v>
      </c>
      <c r="C6722" s="186" t="s">
        <v>212</v>
      </c>
      <c r="D6722" s="189">
        <v>950</v>
      </c>
      <c r="E6722" s="189"/>
      <c r="F6722" s="189">
        <v>950</v>
      </c>
      <c r="G6722" s="188" t="s">
        <v>3379</v>
      </c>
      <c r="H6722" s="188"/>
      <c r="I6722" s="187" t="s">
        <v>3377</v>
      </c>
      <c r="J6722" s="191"/>
      <c r="K6722" s="191"/>
      <c r="L6722" s="191"/>
      <c r="M6722" s="191"/>
    </row>
    <row r="6723" spans="1:13" s="190" customFormat="1" ht="114.75" x14ac:dyDescent="0.2">
      <c r="A6723" s="187" t="s">
        <v>3384</v>
      </c>
      <c r="B6723" s="187" t="s">
        <v>3382</v>
      </c>
      <c r="C6723" s="186" t="s">
        <v>212</v>
      </c>
      <c r="D6723" s="189">
        <v>760.8</v>
      </c>
      <c r="E6723" s="189"/>
      <c r="F6723" s="189">
        <v>760.8</v>
      </c>
      <c r="G6723" s="188" t="s">
        <v>3383</v>
      </c>
      <c r="H6723" s="188"/>
      <c r="I6723" s="187" t="s">
        <v>3381</v>
      </c>
      <c r="J6723" s="191"/>
      <c r="K6723" s="191"/>
      <c r="L6723" s="191"/>
      <c r="M6723" s="191"/>
    </row>
    <row r="6724" spans="1:13" s="190" customFormat="1" ht="38.25" x14ac:dyDescent="0.2">
      <c r="A6724" s="187" t="s">
        <v>3388</v>
      </c>
      <c r="B6724" s="187" t="s">
        <v>3386</v>
      </c>
      <c r="C6724" s="186" t="s">
        <v>212</v>
      </c>
      <c r="D6724" s="189">
        <v>424.4</v>
      </c>
      <c r="E6724" s="189"/>
      <c r="F6724" s="189">
        <v>424.4</v>
      </c>
      <c r="G6724" s="188" t="s">
        <v>3387</v>
      </c>
      <c r="H6724" s="188"/>
      <c r="I6724" s="187" t="s">
        <v>3385</v>
      </c>
      <c r="J6724" s="191"/>
      <c r="K6724" s="191"/>
      <c r="L6724" s="191"/>
      <c r="M6724" s="191"/>
    </row>
    <row r="6725" spans="1:13" s="190" customFormat="1" ht="76.5" x14ac:dyDescent="0.2">
      <c r="A6725" s="187" t="s">
        <v>3392</v>
      </c>
      <c r="B6725" s="187" t="s">
        <v>3390</v>
      </c>
      <c r="C6725" s="186" t="s">
        <v>212</v>
      </c>
      <c r="D6725" s="189">
        <v>250</v>
      </c>
      <c r="E6725" s="189"/>
      <c r="F6725" s="189">
        <v>250</v>
      </c>
      <c r="G6725" s="188" t="s">
        <v>3391</v>
      </c>
      <c r="H6725" s="188"/>
      <c r="I6725" s="187" t="s">
        <v>3389</v>
      </c>
      <c r="J6725" s="191"/>
      <c r="K6725" s="191"/>
      <c r="L6725" s="191"/>
      <c r="M6725" s="191"/>
    </row>
    <row r="6726" spans="1:13" s="190" customFormat="1" ht="51" x14ac:dyDescent="0.2">
      <c r="A6726" s="187" t="s">
        <v>3396</v>
      </c>
      <c r="B6726" s="187" t="s">
        <v>3394</v>
      </c>
      <c r="C6726" s="186" t="s">
        <v>212</v>
      </c>
      <c r="D6726" s="189">
        <v>300.8</v>
      </c>
      <c r="E6726" s="189"/>
      <c r="F6726" s="189">
        <v>300.8</v>
      </c>
      <c r="G6726" s="188" t="s">
        <v>3395</v>
      </c>
      <c r="H6726" s="188"/>
      <c r="I6726" s="187" t="s">
        <v>3393</v>
      </c>
      <c r="J6726" s="191"/>
      <c r="K6726" s="191"/>
      <c r="L6726" s="191"/>
      <c r="M6726" s="191"/>
    </row>
    <row r="6727" spans="1:13" s="190" customFormat="1" ht="38.25" x14ac:dyDescent="0.2">
      <c r="A6727" s="187" t="s">
        <v>3400</v>
      </c>
      <c r="B6727" s="187" t="s">
        <v>3398</v>
      </c>
      <c r="C6727" s="186" t="s">
        <v>212</v>
      </c>
      <c r="D6727" s="189">
        <v>290.39999999999998</v>
      </c>
      <c r="E6727" s="189"/>
      <c r="F6727" s="189">
        <v>290.39999999999998</v>
      </c>
      <c r="G6727" s="188" t="s">
        <v>3399</v>
      </c>
      <c r="H6727" s="188"/>
      <c r="I6727" s="187" t="s">
        <v>3397</v>
      </c>
      <c r="J6727" s="191"/>
      <c r="K6727" s="191"/>
      <c r="L6727" s="191"/>
      <c r="M6727" s="191"/>
    </row>
    <row r="6728" spans="1:13" s="190" customFormat="1" ht="25.5" x14ac:dyDescent="0.2">
      <c r="A6728" s="187" t="s">
        <v>3404</v>
      </c>
      <c r="B6728" s="187" t="s">
        <v>3402</v>
      </c>
      <c r="C6728" s="186" t="s">
        <v>212</v>
      </c>
      <c r="D6728" s="189">
        <v>456</v>
      </c>
      <c r="E6728" s="189"/>
      <c r="F6728" s="189">
        <v>456</v>
      </c>
      <c r="G6728" s="188" t="s">
        <v>3403</v>
      </c>
      <c r="H6728" s="188"/>
      <c r="I6728" s="187" t="s">
        <v>3401</v>
      </c>
      <c r="J6728" s="191"/>
      <c r="K6728" s="191"/>
      <c r="L6728" s="191"/>
      <c r="M6728" s="191"/>
    </row>
    <row r="6729" spans="1:13" s="190" customFormat="1" ht="38.25" x14ac:dyDescent="0.2">
      <c r="A6729" s="187" t="s">
        <v>3408</v>
      </c>
      <c r="B6729" s="187" t="s">
        <v>3406</v>
      </c>
      <c r="C6729" s="186" t="s">
        <v>212</v>
      </c>
      <c r="D6729" s="189">
        <v>635.04999999999995</v>
      </c>
      <c r="E6729" s="189"/>
      <c r="F6729" s="189">
        <v>635.04999999999995</v>
      </c>
      <c r="G6729" s="188" t="s">
        <v>3407</v>
      </c>
      <c r="H6729" s="188"/>
      <c r="I6729" s="187" t="s">
        <v>3405</v>
      </c>
      <c r="J6729" s="191"/>
      <c r="K6729" s="191"/>
      <c r="L6729" s="191"/>
      <c r="M6729" s="191"/>
    </row>
    <row r="6730" spans="1:13" s="190" customFormat="1" ht="38.25" x14ac:dyDescent="0.2">
      <c r="A6730" s="187" t="s">
        <v>3412</v>
      </c>
      <c r="B6730" s="187" t="s">
        <v>3410</v>
      </c>
      <c r="C6730" s="186" t="s">
        <v>212</v>
      </c>
      <c r="D6730" s="189">
        <v>635.04999999999995</v>
      </c>
      <c r="E6730" s="189"/>
      <c r="F6730" s="189">
        <v>635.04999999999995</v>
      </c>
      <c r="G6730" s="188" t="s">
        <v>3411</v>
      </c>
      <c r="H6730" s="188"/>
      <c r="I6730" s="187" t="s">
        <v>3409</v>
      </c>
      <c r="J6730" s="191"/>
      <c r="K6730" s="191"/>
      <c r="L6730" s="191"/>
      <c r="M6730" s="191"/>
    </row>
    <row r="6731" spans="1:13" s="190" customFormat="1" ht="38.25" x14ac:dyDescent="0.2">
      <c r="A6731" s="187" t="s">
        <v>3416</v>
      </c>
      <c r="B6731" s="187" t="s">
        <v>3414</v>
      </c>
      <c r="C6731" s="186" t="s">
        <v>212</v>
      </c>
      <c r="D6731" s="189">
        <v>373.75</v>
      </c>
      <c r="E6731" s="189"/>
      <c r="F6731" s="189">
        <v>373.75</v>
      </c>
      <c r="G6731" s="188" t="s">
        <v>3415</v>
      </c>
      <c r="H6731" s="188"/>
      <c r="I6731" s="187" t="s">
        <v>3413</v>
      </c>
      <c r="J6731" s="191"/>
      <c r="K6731" s="191"/>
      <c r="L6731" s="191"/>
      <c r="M6731" s="191"/>
    </row>
    <row r="6732" spans="1:13" s="190" customFormat="1" ht="63.75" x14ac:dyDescent="0.2">
      <c r="A6732" s="187" t="s">
        <v>3420</v>
      </c>
      <c r="B6732" s="187" t="s">
        <v>3418</v>
      </c>
      <c r="C6732" s="186" t="s">
        <v>212</v>
      </c>
      <c r="D6732" s="189">
        <v>456</v>
      </c>
      <c r="E6732" s="189"/>
      <c r="F6732" s="189">
        <v>456</v>
      </c>
      <c r="G6732" s="188" t="s">
        <v>3419</v>
      </c>
      <c r="H6732" s="188"/>
      <c r="I6732" s="187" t="s">
        <v>3417</v>
      </c>
      <c r="J6732" s="191"/>
      <c r="K6732" s="191"/>
      <c r="L6732" s="191"/>
      <c r="M6732" s="191"/>
    </row>
    <row r="6733" spans="1:13" s="190" customFormat="1" ht="63.75" x14ac:dyDescent="0.2">
      <c r="A6733" s="187" t="s">
        <v>3424</v>
      </c>
      <c r="B6733" s="187" t="s">
        <v>3422</v>
      </c>
      <c r="C6733" s="186" t="s">
        <v>212</v>
      </c>
      <c r="D6733" s="189">
        <v>456</v>
      </c>
      <c r="E6733" s="189"/>
      <c r="F6733" s="189">
        <v>456</v>
      </c>
      <c r="G6733" s="188" t="s">
        <v>3423</v>
      </c>
      <c r="H6733" s="188"/>
      <c r="I6733" s="187" t="s">
        <v>3421</v>
      </c>
      <c r="J6733" s="191"/>
      <c r="K6733" s="191"/>
      <c r="L6733" s="191"/>
      <c r="M6733" s="191"/>
    </row>
    <row r="6734" spans="1:13" s="190" customFormat="1" ht="63.75" x14ac:dyDescent="0.2">
      <c r="A6734" s="187" t="s">
        <v>3428</v>
      </c>
      <c r="B6734" s="187" t="s">
        <v>3426</v>
      </c>
      <c r="C6734" s="186" t="s">
        <v>212</v>
      </c>
      <c r="D6734" s="189">
        <v>456</v>
      </c>
      <c r="E6734" s="189"/>
      <c r="F6734" s="189">
        <v>456</v>
      </c>
      <c r="G6734" s="188" t="s">
        <v>3427</v>
      </c>
      <c r="H6734" s="188"/>
      <c r="I6734" s="187" t="s">
        <v>3425</v>
      </c>
      <c r="J6734" s="191"/>
      <c r="K6734" s="191"/>
      <c r="L6734" s="191"/>
      <c r="M6734" s="191"/>
    </row>
    <row r="6735" spans="1:13" s="190" customFormat="1" ht="63.75" x14ac:dyDescent="0.2">
      <c r="A6735" s="187" t="s">
        <v>3432</v>
      </c>
      <c r="B6735" s="187" t="s">
        <v>3430</v>
      </c>
      <c r="C6735" s="186" t="s">
        <v>212</v>
      </c>
      <c r="D6735" s="189">
        <v>456</v>
      </c>
      <c r="E6735" s="189"/>
      <c r="F6735" s="189">
        <v>456</v>
      </c>
      <c r="G6735" s="188" t="s">
        <v>3431</v>
      </c>
      <c r="H6735" s="188"/>
      <c r="I6735" s="187" t="s">
        <v>3429</v>
      </c>
      <c r="J6735" s="191"/>
      <c r="K6735" s="191"/>
      <c r="L6735" s="191"/>
      <c r="M6735" s="191"/>
    </row>
    <row r="6736" spans="1:13" s="190" customFormat="1" ht="63.75" x14ac:dyDescent="0.2">
      <c r="A6736" s="187" t="s">
        <v>3436</v>
      </c>
      <c r="B6736" s="187" t="s">
        <v>3434</v>
      </c>
      <c r="C6736" s="186" t="s">
        <v>212</v>
      </c>
      <c r="D6736" s="189">
        <v>456</v>
      </c>
      <c r="E6736" s="189"/>
      <c r="F6736" s="189">
        <v>456</v>
      </c>
      <c r="G6736" s="188" t="s">
        <v>3435</v>
      </c>
      <c r="H6736" s="188"/>
      <c r="I6736" s="187" t="s">
        <v>3433</v>
      </c>
      <c r="J6736" s="191"/>
      <c r="K6736" s="191"/>
      <c r="L6736" s="191"/>
      <c r="M6736" s="191"/>
    </row>
    <row r="6737" spans="1:13" s="190" customFormat="1" ht="63.75" x14ac:dyDescent="0.2">
      <c r="A6737" s="187" t="s">
        <v>3440</v>
      </c>
      <c r="B6737" s="187" t="s">
        <v>3438</v>
      </c>
      <c r="C6737" s="186" t="s">
        <v>212</v>
      </c>
      <c r="D6737" s="189">
        <v>456</v>
      </c>
      <c r="E6737" s="189"/>
      <c r="F6737" s="189">
        <v>456</v>
      </c>
      <c r="G6737" s="188" t="s">
        <v>3439</v>
      </c>
      <c r="H6737" s="188"/>
      <c r="I6737" s="187" t="s">
        <v>3437</v>
      </c>
      <c r="J6737" s="191"/>
      <c r="K6737" s="191"/>
      <c r="L6737" s="191"/>
      <c r="M6737" s="191"/>
    </row>
    <row r="6738" spans="1:13" s="190" customFormat="1" ht="63.75" x14ac:dyDescent="0.2">
      <c r="A6738" s="187" t="s">
        <v>3444</v>
      </c>
      <c r="B6738" s="187" t="s">
        <v>3442</v>
      </c>
      <c r="C6738" s="186" t="s">
        <v>212</v>
      </c>
      <c r="D6738" s="189">
        <v>456</v>
      </c>
      <c r="E6738" s="189"/>
      <c r="F6738" s="189">
        <v>456</v>
      </c>
      <c r="G6738" s="188" t="s">
        <v>3443</v>
      </c>
      <c r="H6738" s="188"/>
      <c r="I6738" s="187" t="s">
        <v>3441</v>
      </c>
      <c r="J6738" s="191"/>
      <c r="K6738" s="191"/>
      <c r="L6738" s="191"/>
      <c r="M6738" s="191"/>
    </row>
    <row r="6739" spans="1:13" s="190" customFormat="1" ht="63.75" x14ac:dyDescent="0.2">
      <c r="A6739" s="187" t="s">
        <v>3448</v>
      </c>
      <c r="B6739" s="187" t="s">
        <v>3446</v>
      </c>
      <c r="C6739" s="186" t="s">
        <v>212</v>
      </c>
      <c r="D6739" s="189">
        <v>456</v>
      </c>
      <c r="E6739" s="189"/>
      <c r="F6739" s="189">
        <v>456</v>
      </c>
      <c r="G6739" s="188" t="s">
        <v>3447</v>
      </c>
      <c r="H6739" s="188"/>
      <c r="I6739" s="187" t="s">
        <v>3445</v>
      </c>
      <c r="J6739" s="191"/>
      <c r="K6739" s="191"/>
      <c r="L6739" s="191"/>
      <c r="M6739" s="191"/>
    </row>
    <row r="6740" spans="1:13" s="190" customFormat="1" ht="76.5" x14ac:dyDescent="0.2">
      <c r="A6740" s="187" t="s">
        <v>3452</v>
      </c>
      <c r="B6740" s="187" t="s">
        <v>3450</v>
      </c>
      <c r="C6740" s="186" t="s">
        <v>212</v>
      </c>
      <c r="D6740" s="189">
        <v>380</v>
      </c>
      <c r="E6740" s="189"/>
      <c r="F6740" s="189">
        <v>380</v>
      </c>
      <c r="G6740" s="188" t="s">
        <v>3451</v>
      </c>
      <c r="H6740" s="188"/>
      <c r="I6740" s="187" t="s">
        <v>3449</v>
      </c>
      <c r="J6740" s="191"/>
      <c r="K6740" s="191"/>
      <c r="L6740" s="191"/>
      <c r="M6740" s="191"/>
    </row>
    <row r="6741" spans="1:13" s="190" customFormat="1" ht="76.5" x14ac:dyDescent="0.2">
      <c r="A6741" s="187" t="s">
        <v>3456</v>
      </c>
      <c r="B6741" s="187" t="s">
        <v>3454</v>
      </c>
      <c r="C6741" s="186" t="s">
        <v>212</v>
      </c>
      <c r="D6741" s="189">
        <v>280</v>
      </c>
      <c r="E6741" s="189"/>
      <c r="F6741" s="189">
        <v>280</v>
      </c>
      <c r="G6741" s="188" t="s">
        <v>3455</v>
      </c>
      <c r="H6741" s="188"/>
      <c r="I6741" s="187" t="s">
        <v>3453</v>
      </c>
      <c r="J6741" s="191"/>
      <c r="K6741" s="191"/>
      <c r="L6741" s="191"/>
      <c r="M6741" s="191"/>
    </row>
    <row r="6742" spans="1:13" s="190" customFormat="1" ht="76.5" x14ac:dyDescent="0.2">
      <c r="A6742" s="187" t="s">
        <v>3460</v>
      </c>
      <c r="B6742" s="187" t="s">
        <v>3458</v>
      </c>
      <c r="C6742" s="186" t="s">
        <v>212</v>
      </c>
      <c r="D6742" s="189">
        <v>190</v>
      </c>
      <c r="E6742" s="189"/>
      <c r="F6742" s="189">
        <v>190</v>
      </c>
      <c r="G6742" s="188" t="s">
        <v>3459</v>
      </c>
      <c r="H6742" s="188"/>
      <c r="I6742" s="187" t="s">
        <v>3457</v>
      </c>
      <c r="J6742" s="191"/>
      <c r="K6742" s="191"/>
      <c r="L6742" s="191"/>
      <c r="M6742" s="191"/>
    </row>
    <row r="6743" spans="1:13" s="190" customFormat="1" ht="76.5" x14ac:dyDescent="0.2">
      <c r="A6743" s="187" t="s">
        <v>3464</v>
      </c>
      <c r="B6743" s="187" t="s">
        <v>3462</v>
      </c>
      <c r="C6743" s="186" t="s">
        <v>212</v>
      </c>
      <c r="D6743" s="189">
        <v>260</v>
      </c>
      <c r="E6743" s="189"/>
      <c r="F6743" s="189">
        <v>260</v>
      </c>
      <c r="G6743" s="188" t="s">
        <v>3463</v>
      </c>
      <c r="H6743" s="188"/>
      <c r="I6743" s="187" t="s">
        <v>3461</v>
      </c>
      <c r="J6743" s="191"/>
      <c r="K6743" s="191"/>
      <c r="L6743" s="191"/>
      <c r="M6743" s="191"/>
    </row>
    <row r="6744" spans="1:13" s="190" customFormat="1" ht="76.5" x14ac:dyDescent="0.2">
      <c r="A6744" s="187" t="s">
        <v>3468</v>
      </c>
      <c r="B6744" s="187" t="s">
        <v>3466</v>
      </c>
      <c r="C6744" s="186" t="s">
        <v>212</v>
      </c>
      <c r="D6744" s="189">
        <v>150</v>
      </c>
      <c r="E6744" s="189"/>
      <c r="F6744" s="189">
        <v>150</v>
      </c>
      <c r="G6744" s="188" t="s">
        <v>3467</v>
      </c>
      <c r="H6744" s="188"/>
      <c r="I6744" s="187" t="s">
        <v>3465</v>
      </c>
      <c r="J6744" s="191"/>
      <c r="K6744" s="191"/>
      <c r="L6744" s="191"/>
      <c r="M6744" s="191"/>
    </row>
    <row r="6745" spans="1:13" s="190" customFormat="1" ht="51" x14ac:dyDescent="0.2">
      <c r="A6745" s="187" t="s">
        <v>3472</v>
      </c>
      <c r="B6745" s="187" t="s">
        <v>3470</v>
      </c>
      <c r="C6745" s="186" t="s">
        <v>212</v>
      </c>
      <c r="D6745" s="189">
        <v>100</v>
      </c>
      <c r="E6745" s="189"/>
      <c r="F6745" s="189">
        <v>100</v>
      </c>
      <c r="G6745" s="188" t="s">
        <v>3471</v>
      </c>
      <c r="H6745" s="188"/>
      <c r="I6745" s="187" t="s">
        <v>3469</v>
      </c>
      <c r="J6745" s="191"/>
      <c r="K6745" s="191"/>
      <c r="L6745" s="191"/>
      <c r="M6745" s="191"/>
    </row>
    <row r="6746" spans="1:13" s="190" customFormat="1" ht="76.5" x14ac:dyDescent="0.2">
      <c r="A6746" s="187" t="s">
        <v>3476</v>
      </c>
      <c r="B6746" s="187" t="s">
        <v>3474</v>
      </c>
      <c r="C6746" s="186" t="s">
        <v>212</v>
      </c>
      <c r="D6746" s="189">
        <v>40</v>
      </c>
      <c r="E6746" s="189"/>
      <c r="F6746" s="189">
        <v>40</v>
      </c>
      <c r="G6746" s="188" t="s">
        <v>3475</v>
      </c>
      <c r="H6746" s="188"/>
      <c r="I6746" s="187" t="s">
        <v>3473</v>
      </c>
      <c r="J6746" s="191"/>
      <c r="K6746" s="191"/>
      <c r="L6746" s="191"/>
      <c r="M6746" s="191"/>
    </row>
    <row r="6747" spans="1:13" s="190" customFormat="1" ht="76.5" x14ac:dyDescent="0.2">
      <c r="A6747" s="187" t="s">
        <v>3480</v>
      </c>
      <c r="B6747" s="187" t="s">
        <v>3478</v>
      </c>
      <c r="C6747" s="186" t="s">
        <v>212</v>
      </c>
      <c r="D6747" s="189">
        <v>10</v>
      </c>
      <c r="E6747" s="189"/>
      <c r="F6747" s="189">
        <v>10</v>
      </c>
      <c r="G6747" s="188" t="s">
        <v>3479</v>
      </c>
      <c r="H6747" s="188"/>
      <c r="I6747" s="187" t="s">
        <v>3477</v>
      </c>
      <c r="J6747" s="191"/>
      <c r="K6747" s="191"/>
      <c r="L6747" s="191"/>
      <c r="M6747" s="191"/>
    </row>
    <row r="6748" spans="1:13" s="190" customFormat="1" ht="38.25" x14ac:dyDescent="0.2">
      <c r="A6748" s="187" t="s">
        <v>3484</v>
      </c>
      <c r="B6748" s="187" t="s">
        <v>3482</v>
      </c>
      <c r="C6748" s="186" t="s">
        <v>212</v>
      </c>
      <c r="D6748" s="189">
        <v>160</v>
      </c>
      <c r="E6748" s="189"/>
      <c r="F6748" s="189">
        <v>160</v>
      </c>
      <c r="G6748" s="188" t="s">
        <v>3483</v>
      </c>
      <c r="H6748" s="188"/>
      <c r="I6748" s="187" t="s">
        <v>3481</v>
      </c>
      <c r="J6748" s="191"/>
      <c r="K6748" s="191"/>
      <c r="L6748" s="191"/>
      <c r="M6748" s="191"/>
    </row>
    <row r="6749" spans="1:13" s="190" customFormat="1" x14ac:dyDescent="0.2">
      <c r="A6749" s="194" t="s">
        <v>3487</v>
      </c>
      <c r="B6749" s="194" t="s">
        <v>3486</v>
      </c>
      <c r="C6749" s="194"/>
      <c r="D6749" s="189"/>
      <c r="E6749" s="193"/>
      <c r="F6749" s="189"/>
      <c r="G6749" s="192"/>
      <c r="H6749" s="192"/>
      <c r="I6749" s="194" t="s">
        <v>3485</v>
      </c>
      <c r="J6749" s="191"/>
      <c r="K6749" s="191"/>
      <c r="L6749" s="191"/>
      <c r="M6749" s="191"/>
    </row>
    <row r="6750" spans="1:13" s="190" customFormat="1" ht="25.5" x14ac:dyDescent="0.2">
      <c r="A6750" s="194" t="s">
        <v>3490</v>
      </c>
      <c r="B6750" s="194" t="s">
        <v>3489</v>
      </c>
      <c r="C6750" s="194"/>
      <c r="D6750" s="189"/>
      <c r="E6750" s="193"/>
      <c r="F6750" s="189"/>
      <c r="G6750" s="192"/>
      <c r="H6750" s="192"/>
      <c r="I6750" s="194" t="s">
        <v>3488</v>
      </c>
      <c r="J6750" s="191"/>
      <c r="K6750" s="191"/>
      <c r="L6750" s="191"/>
      <c r="M6750" s="191"/>
    </row>
    <row r="6751" spans="1:13" s="190" customFormat="1" ht="178.5" x14ac:dyDescent="0.2">
      <c r="A6751" s="187" t="s">
        <v>3494</v>
      </c>
      <c r="B6751" s="187" t="s">
        <v>3492</v>
      </c>
      <c r="C6751" s="186" t="s">
        <v>212</v>
      </c>
      <c r="D6751" s="189">
        <v>76.459999999999994</v>
      </c>
      <c r="E6751" s="189"/>
      <c r="F6751" s="189">
        <v>76.459999999999994</v>
      </c>
      <c r="G6751" s="188" t="s">
        <v>3493</v>
      </c>
      <c r="H6751" s="188"/>
      <c r="I6751" s="187" t="s">
        <v>3491</v>
      </c>
      <c r="J6751" s="191"/>
      <c r="K6751" s="191"/>
      <c r="L6751" s="191"/>
      <c r="M6751" s="191"/>
    </row>
    <row r="6752" spans="1:13" s="190" customFormat="1" ht="165.75" x14ac:dyDescent="0.2">
      <c r="A6752" s="187" t="s">
        <v>3498</v>
      </c>
      <c r="B6752" s="187" t="s">
        <v>3496</v>
      </c>
      <c r="C6752" s="186" t="s">
        <v>212</v>
      </c>
      <c r="D6752" s="189">
        <v>38.229999999999997</v>
      </c>
      <c r="E6752" s="189"/>
      <c r="F6752" s="189">
        <v>38.229999999999997</v>
      </c>
      <c r="G6752" s="188" t="s">
        <v>3497</v>
      </c>
      <c r="H6752" s="188"/>
      <c r="I6752" s="187" t="s">
        <v>3495</v>
      </c>
      <c r="J6752" s="191"/>
      <c r="K6752" s="191"/>
      <c r="L6752" s="191"/>
      <c r="M6752" s="191"/>
    </row>
    <row r="6753" spans="1:13" s="190" customFormat="1" ht="89.25" x14ac:dyDescent="0.2">
      <c r="A6753" s="187" t="s">
        <v>3502</v>
      </c>
      <c r="B6753" s="187" t="s">
        <v>3500</v>
      </c>
      <c r="C6753" s="186" t="s">
        <v>212</v>
      </c>
      <c r="D6753" s="189">
        <v>60.1</v>
      </c>
      <c r="E6753" s="189"/>
      <c r="F6753" s="189">
        <v>60.1</v>
      </c>
      <c r="G6753" s="188" t="s">
        <v>3501</v>
      </c>
      <c r="H6753" s="188"/>
      <c r="I6753" s="187" t="s">
        <v>3499</v>
      </c>
      <c r="J6753" s="191"/>
      <c r="K6753" s="191"/>
      <c r="L6753" s="191"/>
      <c r="M6753" s="191"/>
    </row>
    <row r="6754" spans="1:13" s="190" customFormat="1" ht="102" x14ac:dyDescent="0.2">
      <c r="A6754" s="187" t="s">
        <v>3506</v>
      </c>
      <c r="B6754" s="187" t="s">
        <v>3504</v>
      </c>
      <c r="C6754" s="186" t="s">
        <v>212</v>
      </c>
      <c r="D6754" s="359">
        <v>60.1</v>
      </c>
      <c r="E6754" s="359"/>
      <c r="F6754" s="359">
        <v>60.1</v>
      </c>
      <c r="G6754" s="188" t="s">
        <v>3505</v>
      </c>
      <c r="H6754" s="188"/>
      <c r="I6754" s="187" t="s">
        <v>3503</v>
      </c>
      <c r="J6754" s="191"/>
      <c r="K6754" s="191"/>
      <c r="L6754" s="191"/>
      <c r="M6754" s="191"/>
    </row>
    <row r="6755" spans="1:13" s="190" customFormat="1" ht="102" x14ac:dyDescent="0.2">
      <c r="A6755" s="187" t="s">
        <v>3510</v>
      </c>
      <c r="B6755" s="187" t="s">
        <v>3508</v>
      </c>
      <c r="C6755" s="186" t="s">
        <v>212</v>
      </c>
      <c r="D6755" s="359">
        <v>54.09</v>
      </c>
      <c r="E6755" s="359"/>
      <c r="F6755" s="359">
        <v>54.09</v>
      </c>
      <c r="G6755" s="188" t="s">
        <v>3509</v>
      </c>
      <c r="H6755" s="188"/>
      <c r="I6755" s="187" t="s">
        <v>3507</v>
      </c>
      <c r="J6755" s="191"/>
      <c r="K6755" s="191"/>
      <c r="L6755" s="191"/>
      <c r="M6755" s="191"/>
    </row>
    <row r="6756" spans="1:13" s="190" customFormat="1" ht="114.75" x14ac:dyDescent="0.2">
      <c r="A6756" s="187" t="s">
        <v>3514</v>
      </c>
      <c r="B6756" s="187" t="s">
        <v>3512</v>
      </c>
      <c r="C6756" s="186" t="s">
        <v>212</v>
      </c>
      <c r="D6756" s="189">
        <v>75.13</v>
      </c>
      <c r="E6756" s="189"/>
      <c r="F6756" s="189">
        <v>75.13</v>
      </c>
      <c r="G6756" s="188" t="s">
        <v>3513</v>
      </c>
      <c r="H6756" s="188"/>
      <c r="I6756" s="187" t="s">
        <v>3511</v>
      </c>
      <c r="J6756" s="191"/>
      <c r="K6756" s="191"/>
      <c r="L6756" s="191"/>
      <c r="M6756" s="191"/>
    </row>
    <row r="6757" spans="1:13" s="190" customFormat="1" ht="114.75" x14ac:dyDescent="0.2">
      <c r="A6757" s="187" t="s">
        <v>3518</v>
      </c>
      <c r="B6757" s="187" t="s">
        <v>3516</v>
      </c>
      <c r="C6757" s="186" t="s">
        <v>212</v>
      </c>
      <c r="D6757" s="189">
        <v>84.14</v>
      </c>
      <c r="E6757" s="189"/>
      <c r="F6757" s="189">
        <v>84.14</v>
      </c>
      <c r="G6757" s="188" t="s">
        <v>3517</v>
      </c>
      <c r="H6757" s="188"/>
      <c r="I6757" s="187" t="s">
        <v>3515</v>
      </c>
      <c r="J6757" s="191"/>
      <c r="K6757" s="191"/>
      <c r="L6757" s="191"/>
      <c r="M6757" s="191"/>
    </row>
    <row r="6758" spans="1:13" s="190" customFormat="1" ht="51" x14ac:dyDescent="0.2">
      <c r="A6758" s="187" t="s">
        <v>3522</v>
      </c>
      <c r="B6758" s="187" t="s">
        <v>3520</v>
      </c>
      <c r="C6758" s="186" t="s">
        <v>212</v>
      </c>
      <c r="D6758" s="189">
        <v>9.02</v>
      </c>
      <c r="E6758" s="189"/>
      <c r="F6758" s="189">
        <v>9.02</v>
      </c>
      <c r="G6758" s="188" t="s">
        <v>3521</v>
      </c>
      <c r="H6758" s="188"/>
      <c r="I6758" s="187" t="s">
        <v>3519</v>
      </c>
      <c r="J6758" s="191"/>
      <c r="K6758" s="191"/>
      <c r="L6758" s="191"/>
      <c r="M6758" s="191"/>
    </row>
    <row r="6759" spans="1:13" s="190" customFormat="1" ht="127.5" x14ac:dyDescent="0.2">
      <c r="A6759" s="187" t="s">
        <v>3526</v>
      </c>
      <c r="B6759" s="187" t="s">
        <v>3524</v>
      </c>
      <c r="C6759" s="186" t="s">
        <v>212</v>
      </c>
      <c r="D6759" s="359">
        <v>45.08</v>
      </c>
      <c r="E6759" s="359"/>
      <c r="F6759" s="359">
        <v>45.08</v>
      </c>
      <c r="G6759" s="188" t="s">
        <v>3525</v>
      </c>
      <c r="H6759" s="188"/>
      <c r="I6759" s="187" t="s">
        <v>3523</v>
      </c>
      <c r="J6759" s="191"/>
      <c r="K6759" s="191"/>
      <c r="L6759" s="191"/>
      <c r="M6759" s="191"/>
    </row>
    <row r="6760" spans="1:13" s="190" customFormat="1" ht="25.5" x14ac:dyDescent="0.2">
      <c r="A6760" s="194" t="s">
        <v>3529</v>
      </c>
      <c r="B6760" s="194" t="s">
        <v>3528</v>
      </c>
      <c r="C6760" s="194"/>
      <c r="D6760" s="189"/>
      <c r="E6760" s="193"/>
      <c r="F6760" s="189"/>
      <c r="G6760" s="192"/>
      <c r="H6760" s="192"/>
      <c r="I6760" s="194" t="s">
        <v>3527</v>
      </c>
      <c r="J6760" s="191"/>
      <c r="K6760" s="191"/>
      <c r="L6760" s="191"/>
      <c r="M6760" s="191"/>
    </row>
    <row r="6761" spans="1:13" s="190" customFormat="1" ht="127.5" x14ac:dyDescent="0.2">
      <c r="A6761" s="187" t="s">
        <v>3533</v>
      </c>
      <c r="B6761" s="187" t="s">
        <v>3531</v>
      </c>
      <c r="C6761" s="186" t="s">
        <v>212</v>
      </c>
      <c r="D6761" s="189">
        <v>7.21</v>
      </c>
      <c r="E6761" s="189"/>
      <c r="F6761" s="189">
        <v>7.21</v>
      </c>
      <c r="G6761" s="188" t="s">
        <v>3532</v>
      </c>
      <c r="H6761" s="188"/>
      <c r="I6761" s="187" t="s">
        <v>3530</v>
      </c>
      <c r="J6761" s="191"/>
      <c r="K6761" s="191"/>
      <c r="L6761" s="191"/>
      <c r="M6761" s="191"/>
    </row>
    <row r="6762" spans="1:13" s="190" customFormat="1" ht="140.25" x14ac:dyDescent="0.2">
      <c r="A6762" s="187" t="s">
        <v>3537</v>
      </c>
      <c r="B6762" s="187" t="s">
        <v>3535</v>
      </c>
      <c r="C6762" s="186" t="s">
        <v>212</v>
      </c>
      <c r="D6762" s="189">
        <v>22.84</v>
      </c>
      <c r="E6762" s="189"/>
      <c r="F6762" s="189">
        <v>22.84</v>
      </c>
      <c r="G6762" s="188" t="s">
        <v>3536</v>
      </c>
      <c r="H6762" s="188"/>
      <c r="I6762" s="187" t="s">
        <v>3534</v>
      </c>
      <c r="J6762" s="191"/>
      <c r="K6762" s="191"/>
      <c r="L6762" s="191"/>
      <c r="M6762" s="191"/>
    </row>
    <row r="6763" spans="1:13" s="190" customFormat="1" ht="153" x14ac:dyDescent="0.2">
      <c r="A6763" s="187" t="s">
        <v>3541</v>
      </c>
      <c r="B6763" s="187" t="s">
        <v>3539</v>
      </c>
      <c r="C6763" s="186" t="s">
        <v>212</v>
      </c>
      <c r="D6763" s="189">
        <v>48.08</v>
      </c>
      <c r="E6763" s="189"/>
      <c r="F6763" s="189">
        <v>48.08</v>
      </c>
      <c r="G6763" s="188" t="s">
        <v>3540</v>
      </c>
      <c r="H6763" s="188"/>
      <c r="I6763" s="187" t="s">
        <v>3538</v>
      </c>
      <c r="J6763" s="191"/>
      <c r="K6763" s="191"/>
      <c r="L6763" s="191"/>
      <c r="M6763" s="191"/>
    </row>
    <row r="6764" spans="1:13" s="190" customFormat="1" ht="102" x14ac:dyDescent="0.2">
      <c r="A6764" s="187" t="s">
        <v>3545</v>
      </c>
      <c r="B6764" s="187" t="s">
        <v>3543</v>
      </c>
      <c r="C6764" s="186" t="s">
        <v>212</v>
      </c>
      <c r="D6764" s="189">
        <v>16.829999999999998</v>
      </c>
      <c r="E6764" s="189"/>
      <c r="F6764" s="189">
        <v>16.829999999999998</v>
      </c>
      <c r="G6764" s="188" t="s">
        <v>3544</v>
      </c>
      <c r="H6764" s="188"/>
      <c r="I6764" s="187" t="s">
        <v>3542</v>
      </c>
      <c r="J6764" s="191"/>
      <c r="K6764" s="191"/>
      <c r="L6764" s="191"/>
      <c r="M6764" s="191"/>
    </row>
    <row r="6765" spans="1:13" s="190" customFormat="1" ht="114.75" x14ac:dyDescent="0.2">
      <c r="A6765" s="187" t="s">
        <v>3549</v>
      </c>
      <c r="B6765" s="187" t="s">
        <v>3547</v>
      </c>
      <c r="C6765" s="186" t="s">
        <v>212</v>
      </c>
      <c r="D6765" s="189">
        <v>420</v>
      </c>
      <c r="E6765" s="189"/>
      <c r="F6765" s="189">
        <v>420</v>
      </c>
      <c r="G6765" s="188" t="s">
        <v>3548</v>
      </c>
      <c r="H6765" s="188"/>
      <c r="I6765" s="187" t="s">
        <v>3546</v>
      </c>
      <c r="J6765" s="191"/>
      <c r="K6765" s="191"/>
      <c r="L6765" s="191"/>
      <c r="M6765" s="191"/>
    </row>
    <row r="6766" spans="1:13" s="190" customFormat="1" ht="114.75" x14ac:dyDescent="0.2">
      <c r="A6766" s="187" t="s">
        <v>3553</v>
      </c>
      <c r="B6766" s="187" t="s">
        <v>3551</v>
      </c>
      <c r="C6766" s="186" t="s">
        <v>212</v>
      </c>
      <c r="D6766" s="189">
        <v>344.74</v>
      </c>
      <c r="E6766" s="189"/>
      <c r="F6766" s="189">
        <v>344.74</v>
      </c>
      <c r="G6766" s="188" t="s">
        <v>3552</v>
      </c>
      <c r="H6766" s="188"/>
      <c r="I6766" s="187" t="s">
        <v>3550</v>
      </c>
      <c r="J6766" s="191"/>
      <c r="K6766" s="191"/>
      <c r="L6766" s="191"/>
      <c r="M6766" s="191"/>
    </row>
    <row r="6767" spans="1:13" s="190" customFormat="1" ht="114.75" x14ac:dyDescent="0.2">
      <c r="A6767" s="187" t="s">
        <v>3557</v>
      </c>
      <c r="B6767" s="187" t="s">
        <v>3555</v>
      </c>
      <c r="C6767" s="186" t="s">
        <v>212</v>
      </c>
      <c r="D6767" s="189">
        <v>210</v>
      </c>
      <c r="E6767" s="189"/>
      <c r="F6767" s="189">
        <v>210</v>
      </c>
      <c r="G6767" s="188" t="s">
        <v>3556</v>
      </c>
      <c r="H6767" s="188"/>
      <c r="I6767" s="187" t="s">
        <v>3554</v>
      </c>
      <c r="J6767" s="191"/>
      <c r="K6767" s="191"/>
      <c r="L6767" s="191"/>
      <c r="M6767" s="191"/>
    </row>
    <row r="6768" spans="1:13" s="190" customFormat="1" ht="165.75" x14ac:dyDescent="0.2">
      <c r="A6768" s="187" t="s">
        <v>3561</v>
      </c>
      <c r="B6768" s="187" t="s">
        <v>3559</v>
      </c>
      <c r="C6768" s="186" t="s">
        <v>212</v>
      </c>
      <c r="D6768" s="189">
        <v>700</v>
      </c>
      <c r="E6768" s="189"/>
      <c r="F6768" s="189">
        <v>700</v>
      </c>
      <c r="G6768" s="188" t="s">
        <v>3560</v>
      </c>
      <c r="H6768" s="188"/>
      <c r="I6768" s="187" t="s">
        <v>3558</v>
      </c>
      <c r="J6768" s="191"/>
      <c r="K6768" s="191"/>
      <c r="L6768" s="191"/>
      <c r="M6768" s="191"/>
    </row>
    <row r="6769" spans="1:13" s="190" customFormat="1" x14ac:dyDescent="0.2">
      <c r="A6769" s="194" t="s">
        <v>3564</v>
      </c>
      <c r="B6769" s="194" t="s">
        <v>3563</v>
      </c>
      <c r="C6769" s="194"/>
      <c r="D6769" s="189"/>
      <c r="E6769" s="193"/>
      <c r="F6769" s="189"/>
      <c r="G6769" s="192"/>
      <c r="H6769" s="192"/>
      <c r="I6769" s="194" t="s">
        <v>3562</v>
      </c>
      <c r="J6769" s="191"/>
      <c r="K6769" s="191"/>
      <c r="L6769" s="191"/>
      <c r="M6769" s="191"/>
    </row>
    <row r="6770" spans="1:13" s="190" customFormat="1" ht="140.25" x14ac:dyDescent="0.2">
      <c r="A6770" s="187" t="s">
        <v>3568</v>
      </c>
      <c r="B6770" s="187" t="s">
        <v>3566</v>
      </c>
      <c r="C6770" s="186" t="s">
        <v>212</v>
      </c>
      <c r="D6770" s="189">
        <v>140</v>
      </c>
      <c r="E6770" s="189"/>
      <c r="F6770" s="189">
        <v>140</v>
      </c>
      <c r="G6770" s="188" t="s">
        <v>3567</v>
      </c>
      <c r="H6770" s="188"/>
      <c r="I6770" s="187" t="s">
        <v>3565</v>
      </c>
      <c r="J6770" s="191"/>
      <c r="K6770" s="191"/>
      <c r="L6770" s="191"/>
      <c r="M6770" s="191"/>
    </row>
    <row r="6771" spans="1:13" s="190" customFormat="1" ht="140.25" x14ac:dyDescent="0.2">
      <c r="A6771" s="187" t="s">
        <v>3572</v>
      </c>
      <c r="B6771" s="187" t="s">
        <v>3570</v>
      </c>
      <c r="C6771" s="186" t="s">
        <v>212</v>
      </c>
      <c r="D6771" s="189">
        <v>70</v>
      </c>
      <c r="E6771" s="189"/>
      <c r="F6771" s="189">
        <v>70</v>
      </c>
      <c r="G6771" s="188" t="s">
        <v>3571</v>
      </c>
      <c r="H6771" s="188"/>
      <c r="I6771" s="187" t="s">
        <v>3569</v>
      </c>
      <c r="J6771" s="191"/>
      <c r="K6771" s="191"/>
      <c r="L6771" s="191"/>
      <c r="M6771" s="191"/>
    </row>
    <row r="6772" spans="1:13" s="190" customFormat="1" ht="63.75" x14ac:dyDescent="0.2">
      <c r="A6772" s="187" t="s">
        <v>3576</v>
      </c>
      <c r="B6772" s="187" t="s">
        <v>3574</v>
      </c>
      <c r="C6772" s="186" t="s">
        <v>212</v>
      </c>
      <c r="D6772" s="189">
        <v>120.2</v>
      </c>
      <c r="E6772" s="189"/>
      <c r="F6772" s="189">
        <v>120.2</v>
      </c>
      <c r="G6772" s="188" t="s">
        <v>3575</v>
      </c>
      <c r="H6772" s="188"/>
      <c r="I6772" s="187" t="s">
        <v>3573</v>
      </c>
      <c r="J6772" s="191"/>
      <c r="K6772" s="191"/>
      <c r="L6772" s="191"/>
      <c r="M6772" s="191"/>
    </row>
    <row r="6773" spans="1:13" s="190" customFormat="1" ht="63.75" x14ac:dyDescent="0.2">
      <c r="A6773" s="187" t="s">
        <v>3580</v>
      </c>
      <c r="B6773" s="187" t="s">
        <v>3578</v>
      </c>
      <c r="C6773" s="186" t="s">
        <v>212</v>
      </c>
      <c r="D6773" s="189">
        <v>240.4</v>
      </c>
      <c r="E6773" s="189"/>
      <c r="F6773" s="189">
        <v>240.4</v>
      </c>
      <c r="G6773" s="188" t="s">
        <v>3579</v>
      </c>
      <c r="H6773" s="188"/>
      <c r="I6773" s="187" t="s">
        <v>3577</v>
      </c>
      <c r="J6773" s="191"/>
      <c r="K6773" s="191"/>
      <c r="L6773" s="191"/>
      <c r="M6773" s="191"/>
    </row>
    <row r="6774" spans="1:13" s="190" customFormat="1" ht="114.75" x14ac:dyDescent="0.2">
      <c r="A6774" s="187" t="s">
        <v>3585</v>
      </c>
      <c r="B6774" s="187" t="s">
        <v>3582</v>
      </c>
      <c r="C6774" s="186" t="s">
        <v>3583</v>
      </c>
      <c r="D6774" s="189">
        <v>65</v>
      </c>
      <c r="E6774" s="189"/>
      <c r="F6774" s="189">
        <v>65</v>
      </c>
      <c r="G6774" s="188" t="s">
        <v>3584</v>
      </c>
      <c r="H6774" s="188"/>
      <c r="I6774" s="187" t="s">
        <v>3581</v>
      </c>
      <c r="J6774" s="191"/>
      <c r="K6774" s="191"/>
      <c r="L6774" s="191"/>
      <c r="M6774" s="191"/>
    </row>
    <row r="6775" spans="1:13" s="190" customFormat="1" ht="76.5" x14ac:dyDescent="0.2">
      <c r="A6775" s="187" t="s">
        <v>3589</v>
      </c>
      <c r="B6775" s="187" t="s">
        <v>3587</v>
      </c>
      <c r="C6775" s="186" t="s">
        <v>212</v>
      </c>
      <c r="D6775" s="189">
        <v>7.21</v>
      </c>
      <c r="E6775" s="189"/>
      <c r="F6775" s="189">
        <v>7.21</v>
      </c>
      <c r="G6775" s="188" t="s">
        <v>3588</v>
      </c>
      <c r="H6775" s="188"/>
      <c r="I6775" s="187" t="s">
        <v>3586</v>
      </c>
      <c r="J6775" s="191"/>
      <c r="K6775" s="191"/>
      <c r="L6775" s="191"/>
      <c r="M6775" s="191"/>
    </row>
    <row r="6776" spans="1:13" s="190" customFormat="1" x14ac:dyDescent="0.2">
      <c r="A6776" s="194" t="s">
        <v>3592</v>
      </c>
      <c r="B6776" s="194" t="s">
        <v>3591</v>
      </c>
      <c r="C6776" s="194"/>
      <c r="D6776" s="189"/>
      <c r="E6776" s="193"/>
      <c r="F6776" s="189"/>
      <c r="G6776" s="192"/>
      <c r="H6776" s="192"/>
      <c r="I6776" s="194" t="s">
        <v>3590</v>
      </c>
      <c r="J6776" s="191"/>
      <c r="K6776" s="191"/>
      <c r="L6776" s="191"/>
      <c r="M6776" s="191"/>
    </row>
    <row r="6777" spans="1:13" s="190" customFormat="1" ht="255" x14ac:dyDescent="0.2">
      <c r="A6777" s="187" t="s">
        <v>3596</v>
      </c>
      <c r="B6777" s="187" t="s">
        <v>3594</v>
      </c>
      <c r="C6777" s="186" t="s">
        <v>212</v>
      </c>
      <c r="D6777" s="189">
        <v>1105.8599999999999</v>
      </c>
      <c r="E6777" s="189"/>
      <c r="F6777" s="189">
        <v>1105.8599999999999</v>
      </c>
      <c r="G6777" s="188" t="s">
        <v>3595</v>
      </c>
      <c r="H6777" s="188"/>
      <c r="I6777" s="187" t="s">
        <v>3593</v>
      </c>
      <c r="J6777" s="191"/>
      <c r="K6777" s="191"/>
      <c r="L6777" s="191"/>
      <c r="M6777" s="191"/>
    </row>
    <row r="6778" spans="1:13" s="190" customFormat="1" ht="255" x14ac:dyDescent="0.2">
      <c r="A6778" s="187" t="s">
        <v>3600</v>
      </c>
      <c r="B6778" s="187" t="s">
        <v>3598</v>
      </c>
      <c r="C6778" s="186" t="s">
        <v>212</v>
      </c>
      <c r="D6778" s="189">
        <v>884.15</v>
      </c>
      <c r="E6778" s="189"/>
      <c r="F6778" s="189">
        <v>884.15</v>
      </c>
      <c r="G6778" s="188" t="s">
        <v>3599</v>
      </c>
      <c r="H6778" s="188"/>
      <c r="I6778" s="187" t="s">
        <v>3597</v>
      </c>
      <c r="J6778" s="191"/>
      <c r="K6778" s="191"/>
      <c r="L6778" s="191"/>
      <c r="M6778" s="191"/>
    </row>
    <row r="6779" spans="1:13" s="190" customFormat="1" ht="255" x14ac:dyDescent="0.2">
      <c r="A6779" s="187" t="s">
        <v>3603</v>
      </c>
      <c r="B6779" s="187" t="s">
        <v>3602</v>
      </c>
      <c r="C6779" s="186" t="s">
        <v>212</v>
      </c>
      <c r="D6779" s="189">
        <v>751.99</v>
      </c>
      <c r="E6779" s="189"/>
      <c r="F6779" s="189">
        <v>751.99</v>
      </c>
      <c r="G6779" s="188" t="s">
        <v>3599</v>
      </c>
      <c r="H6779" s="188"/>
      <c r="I6779" s="187" t="s">
        <v>3601</v>
      </c>
      <c r="J6779" s="191"/>
      <c r="K6779" s="191"/>
      <c r="L6779" s="191"/>
      <c r="M6779" s="191"/>
    </row>
    <row r="6780" spans="1:13" s="190" customFormat="1" ht="255" x14ac:dyDescent="0.2">
      <c r="A6780" s="187" t="s">
        <v>3606</v>
      </c>
      <c r="B6780" s="187" t="s">
        <v>3605</v>
      </c>
      <c r="C6780" s="186" t="s">
        <v>212</v>
      </c>
      <c r="D6780" s="189">
        <v>464.46</v>
      </c>
      <c r="E6780" s="189"/>
      <c r="F6780" s="189">
        <v>464.46</v>
      </c>
      <c r="G6780" s="188" t="s">
        <v>3599</v>
      </c>
      <c r="H6780" s="188"/>
      <c r="I6780" s="187" t="s">
        <v>3604</v>
      </c>
      <c r="J6780" s="191"/>
      <c r="K6780" s="191"/>
      <c r="L6780" s="191"/>
      <c r="M6780" s="191"/>
    </row>
    <row r="6781" spans="1:13" s="190" customFormat="1" ht="255" x14ac:dyDescent="0.2">
      <c r="A6781" s="187" t="s">
        <v>3609</v>
      </c>
      <c r="B6781" s="187" t="s">
        <v>3608</v>
      </c>
      <c r="C6781" s="186" t="s">
        <v>212</v>
      </c>
      <c r="D6781" s="189">
        <v>265.41000000000003</v>
      </c>
      <c r="E6781" s="189"/>
      <c r="F6781" s="189">
        <v>265.41000000000003</v>
      </c>
      <c r="G6781" s="188" t="s">
        <v>3599</v>
      </c>
      <c r="H6781" s="188"/>
      <c r="I6781" s="187" t="s">
        <v>3607</v>
      </c>
      <c r="J6781" s="191"/>
      <c r="K6781" s="191"/>
      <c r="L6781" s="191"/>
      <c r="M6781" s="191"/>
    </row>
    <row r="6782" spans="1:13" s="190" customFormat="1" ht="216.75" x14ac:dyDescent="0.2">
      <c r="A6782" s="187" t="s">
        <v>3613</v>
      </c>
      <c r="B6782" s="187" t="s">
        <v>3611</v>
      </c>
      <c r="C6782" s="186" t="s">
        <v>212</v>
      </c>
      <c r="D6782" s="189">
        <v>110.59</v>
      </c>
      <c r="E6782" s="189"/>
      <c r="F6782" s="189">
        <v>110.59</v>
      </c>
      <c r="G6782" s="188" t="s">
        <v>3612</v>
      </c>
      <c r="H6782" s="188"/>
      <c r="I6782" s="187" t="s">
        <v>3610</v>
      </c>
      <c r="J6782" s="191"/>
      <c r="K6782" s="191"/>
      <c r="L6782" s="191"/>
      <c r="M6782" s="191"/>
    </row>
    <row r="6783" spans="1:13" s="190" customFormat="1" ht="216.75" x14ac:dyDescent="0.2">
      <c r="A6783" s="187" t="s">
        <v>3616</v>
      </c>
      <c r="B6783" s="187" t="s">
        <v>3615</v>
      </c>
      <c r="C6783" s="186" t="s">
        <v>212</v>
      </c>
      <c r="D6783" s="189">
        <v>66.349999999999994</v>
      </c>
      <c r="E6783" s="189"/>
      <c r="F6783" s="189">
        <v>66.349999999999994</v>
      </c>
      <c r="G6783" s="188" t="s">
        <v>3612</v>
      </c>
      <c r="H6783" s="188"/>
      <c r="I6783" s="187" t="s">
        <v>3614</v>
      </c>
      <c r="J6783" s="191"/>
      <c r="K6783" s="191"/>
      <c r="L6783" s="191"/>
      <c r="M6783" s="191"/>
    </row>
    <row r="6784" spans="1:13" s="190" customFormat="1" ht="318.75" x14ac:dyDescent="0.2">
      <c r="A6784" s="187" t="s">
        <v>3620</v>
      </c>
      <c r="B6784" s="187" t="s">
        <v>3618</v>
      </c>
      <c r="C6784" s="186" t="s">
        <v>212</v>
      </c>
      <c r="D6784" s="189">
        <v>2443.69</v>
      </c>
      <c r="E6784" s="189"/>
      <c r="F6784" s="189">
        <v>2443.69</v>
      </c>
      <c r="G6784" s="188" t="s">
        <v>3619</v>
      </c>
      <c r="H6784" s="188"/>
      <c r="I6784" s="187" t="s">
        <v>3617</v>
      </c>
      <c r="J6784" s="191"/>
      <c r="K6784" s="191"/>
      <c r="L6784" s="191"/>
      <c r="M6784" s="191"/>
    </row>
    <row r="6785" spans="1:13" s="190" customFormat="1" ht="318.75" x14ac:dyDescent="0.2">
      <c r="A6785" s="187" t="s">
        <v>3624</v>
      </c>
      <c r="B6785" s="187" t="s">
        <v>3622</v>
      </c>
      <c r="C6785" s="186" t="s">
        <v>212</v>
      </c>
      <c r="D6785" s="189">
        <v>1803</v>
      </c>
      <c r="E6785" s="189"/>
      <c r="F6785" s="189">
        <v>1803</v>
      </c>
      <c r="G6785" s="188" t="s">
        <v>3623</v>
      </c>
      <c r="H6785" s="188"/>
      <c r="I6785" s="187" t="s">
        <v>3621</v>
      </c>
      <c r="J6785" s="191"/>
      <c r="K6785" s="191"/>
      <c r="L6785" s="191"/>
      <c r="M6785" s="191"/>
    </row>
    <row r="6786" spans="1:13" s="190" customFormat="1" ht="318.75" x14ac:dyDescent="0.2">
      <c r="A6786" s="187" t="s">
        <v>3627</v>
      </c>
      <c r="B6786" s="187" t="s">
        <v>3626</v>
      </c>
      <c r="C6786" s="186" t="s">
        <v>212</v>
      </c>
      <c r="D6786" s="189">
        <v>2142</v>
      </c>
      <c r="E6786" s="189"/>
      <c r="F6786" s="189">
        <v>2142</v>
      </c>
      <c r="G6786" s="188" t="s">
        <v>3619</v>
      </c>
      <c r="H6786" s="188"/>
      <c r="I6786" s="187" t="s">
        <v>3625</v>
      </c>
      <c r="J6786" s="191"/>
      <c r="K6786" s="191"/>
      <c r="L6786" s="191"/>
      <c r="M6786" s="191"/>
    </row>
    <row r="6787" spans="1:13" s="190" customFormat="1" ht="318.75" x14ac:dyDescent="0.2">
      <c r="A6787" s="187" t="s">
        <v>3631</v>
      </c>
      <c r="B6787" s="187" t="s">
        <v>3629</v>
      </c>
      <c r="C6787" s="186" t="s">
        <v>212</v>
      </c>
      <c r="D6787" s="189">
        <v>1710</v>
      </c>
      <c r="E6787" s="189"/>
      <c r="F6787" s="189">
        <v>1710</v>
      </c>
      <c r="G6787" s="188" t="s">
        <v>3630</v>
      </c>
      <c r="H6787" s="188"/>
      <c r="I6787" s="187" t="s">
        <v>3628</v>
      </c>
      <c r="J6787" s="191"/>
      <c r="K6787" s="191"/>
      <c r="L6787" s="191"/>
      <c r="M6787" s="191"/>
    </row>
    <row r="6788" spans="1:13" s="190" customFormat="1" ht="318.75" x14ac:dyDescent="0.2">
      <c r="A6788" s="187" t="s">
        <v>3635</v>
      </c>
      <c r="B6788" s="187" t="s">
        <v>3633</v>
      </c>
      <c r="C6788" s="186" t="s">
        <v>212</v>
      </c>
      <c r="D6788" s="189">
        <v>1991.15</v>
      </c>
      <c r="E6788" s="189"/>
      <c r="F6788" s="189">
        <v>1991.15</v>
      </c>
      <c r="G6788" s="188" t="s">
        <v>3634</v>
      </c>
      <c r="H6788" s="188"/>
      <c r="I6788" s="187" t="s">
        <v>3632</v>
      </c>
      <c r="J6788" s="191"/>
      <c r="K6788" s="191"/>
      <c r="L6788" s="191"/>
      <c r="M6788" s="191"/>
    </row>
    <row r="6789" spans="1:13" s="190" customFormat="1" ht="318.75" x14ac:dyDescent="0.2">
      <c r="A6789" s="187" t="s">
        <v>3638</v>
      </c>
      <c r="B6789" s="187" t="s">
        <v>3637</v>
      </c>
      <c r="C6789" s="186" t="s">
        <v>212</v>
      </c>
      <c r="D6789" s="189">
        <v>1559</v>
      </c>
      <c r="E6789" s="189"/>
      <c r="F6789" s="189">
        <v>1559</v>
      </c>
      <c r="G6789" s="188" t="s">
        <v>3630</v>
      </c>
      <c r="H6789" s="188"/>
      <c r="I6789" s="187" t="s">
        <v>3636</v>
      </c>
      <c r="J6789" s="191"/>
      <c r="K6789" s="191"/>
      <c r="L6789" s="191"/>
      <c r="M6789" s="191"/>
    </row>
    <row r="6790" spans="1:13" s="190" customFormat="1" ht="318.75" x14ac:dyDescent="0.2">
      <c r="A6790" s="187" t="s">
        <v>3641</v>
      </c>
      <c r="B6790" s="187" t="s">
        <v>3640</v>
      </c>
      <c r="C6790" s="186" t="s">
        <v>212</v>
      </c>
      <c r="D6790" s="189">
        <v>1588.9</v>
      </c>
      <c r="E6790" s="189"/>
      <c r="F6790" s="189">
        <v>1588.9</v>
      </c>
      <c r="G6790" s="188" t="s">
        <v>3619</v>
      </c>
      <c r="H6790" s="188"/>
      <c r="I6790" s="187" t="s">
        <v>3639</v>
      </c>
      <c r="J6790" s="191"/>
      <c r="K6790" s="191"/>
      <c r="L6790" s="191"/>
      <c r="M6790" s="191"/>
    </row>
    <row r="6791" spans="1:13" s="190" customFormat="1" ht="318.75" x14ac:dyDescent="0.2">
      <c r="A6791" s="187" t="s">
        <v>3644</v>
      </c>
      <c r="B6791" s="187" t="s">
        <v>3643</v>
      </c>
      <c r="C6791" s="186" t="s">
        <v>212</v>
      </c>
      <c r="D6791" s="189">
        <v>1157</v>
      </c>
      <c r="E6791" s="189"/>
      <c r="F6791" s="189">
        <v>1157</v>
      </c>
      <c r="G6791" s="188" t="s">
        <v>3630</v>
      </c>
      <c r="H6791" s="188"/>
      <c r="I6791" s="187" t="s">
        <v>3642</v>
      </c>
      <c r="J6791" s="191"/>
      <c r="K6791" s="191"/>
      <c r="L6791" s="191"/>
      <c r="M6791" s="191"/>
    </row>
    <row r="6792" spans="1:13" s="190" customFormat="1" ht="318.75" x14ac:dyDescent="0.2">
      <c r="A6792" s="187" t="s">
        <v>3647</v>
      </c>
      <c r="B6792" s="187" t="s">
        <v>3646</v>
      </c>
      <c r="C6792" s="186" t="s">
        <v>212</v>
      </c>
      <c r="D6792" s="189">
        <v>1890.59</v>
      </c>
      <c r="E6792" s="189"/>
      <c r="F6792" s="189">
        <v>1890.59</v>
      </c>
      <c r="G6792" s="188" t="s">
        <v>3619</v>
      </c>
      <c r="H6792" s="188"/>
      <c r="I6792" s="187" t="s">
        <v>3645</v>
      </c>
      <c r="J6792" s="191"/>
      <c r="K6792" s="191"/>
      <c r="L6792" s="191"/>
      <c r="M6792" s="191"/>
    </row>
    <row r="6793" spans="1:13" s="190" customFormat="1" ht="318.75" x14ac:dyDescent="0.2">
      <c r="A6793" s="187" t="s">
        <v>3650</v>
      </c>
      <c r="B6793" s="187" t="s">
        <v>3649</v>
      </c>
      <c r="C6793" s="186" t="s">
        <v>212</v>
      </c>
      <c r="D6793" s="189">
        <v>1488.33</v>
      </c>
      <c r="E6793" s="189"/>
      <c r="F6793" s="189">
        <v>1488.33</v>
      </c>
      <c r="G6793" s="188" t="s">
        <v>3619</v>
      </c>
      <c r="H6793" s="188"/>
      <c r="I6793" s="187" t="s">
        <v>3648</v>
      </c>
      <c r="J6793" s="191"/>
      <c r="K6793" s="191"/>
      <c r="L6793" s="191"/>
      <c r="M6793" s="191"/>
    </row>
    <row r="6794" spans="1:13" s="190" customFormat="1" ht="318.75" x14ac:dyDescent="0.2">
      <c r="A6794" s="187" t="s">
        <v>3653</v>
      </c>
      <c r="B6794" s="187" t="s">
        <v>3652</v>
      </c>
      <c r="C6794" s="186" t="s">
        <v>212</v>
      </c>
      <c r="D6794" s="189">
        <v>1995.87</v>
      </c>
      <c r="E6794" s="189"/>
      <c r="F6794" s="189">
        <v>1995.87</v>
      </c>
      <c r="G6794" s="188" t="s">
        <v>3619</v>
      </c>
      <c r="H6794" s="188"/>
      <c r="I6794" s="187" t="s">
        <v>3651</v>
      </c>
      <c r="J6794" s="191"/>
      <c r="K6794" s="191"/>
      <c r="L6794" s="191"/>
      <c r="M6794" s="191"/>
    </row>
    <row r="6795" spans="1:13" s="190" customFormat="1" ht="318.75" x14ac:dyDescent="0.2">
      <c r="A6795" s="187" t="s">
        <v>3657</v>
      </c>
      <c r="B6795" s="187" t="s">
        <v>3655</v>
      </c>
      <c r="C6795" s="186" t="s">
        <v>212</v>
      </c>
      <c r="D6795" s="189">
        <v>1566</v>
      </c>
      <c r="E6795" s="189"/>
      <c r="F6795" s="189">
        <v>1566</v>
      </c>
      <c r="G6795" s="188" t="s">
        <v>3656</v>
      </c>
      <c r="H6795" s="188"/>
      <c r="I6795" s="187" t="s">
        <v>3654</v>
      </c>
      <c r="J6795" s="191"/>
      <c r="K6795" s="191"/>
      <c r="L6795" s="191"/>
      <c r="M6795" s="191"/>
    </row>
    <row r="6796" spans="1:13" s="190" customFormat="1" ht="318.75" x14ac:dyDescent="0.2">
      <c r="A6796" s="187" t="s">
        <v>3660</v>
      </c>
      <c r="B6796" s="187" t="s">
        <v>3659</v>
      </c>
      <c r="C6796" s="186" t="s">
        <v>212</v>
      </c>
      <c r="D6796" s="189">
        <v>1841.95</v>
      </c>
      <c r="E6796" s="189"/>
      <c r="F6796" s="189">
        <v>1841.95</v>
      </c>
      <c r="G6796" s="188" t="s">
        <v>3619</v>
      </c>
      <c r="H6796" s="188"/>
      <c r="I6796" s="187" t="s">
        <v>3658</v>
      </c>
      <c r="J6796" s="191"/>
      <c r="K6796" s="191"/>
      <c r="L6796" s="191"/>
      <c r="M6796" s="191"/>
    </row>
    <row r="6797" spans="1:13" s="190" customFormat="1" ht="318.75" x14ac:dyDescent="0.2">
      <c r="A6797" s="187" t="s">
        <v>3663</v>
      </c>
      <c r="B6797" s="187" t="s">
        <v>3662</v>
      </c>
      <c r="C6797" s="186" t="s">
        <v>212</v>
      </c>
      <c r="D6797" s="189">
        <v>1412</v>
      </c>
      <c r="E6797" s="189"/>
      <c r="F6797" s="189">
        <v>1412</v>
      </c>
      <c r="G6797" s="188" t="s">
        <v>3656</v>
      </c>
      <c r="H6797" s="188"/>
      <c r="I6797" s="187" t="s">
        <v>3661</v>
      </c>
      <c r="J6797" s="191"/>
      <c r="K6797" s="191"/>
      <c r="L6797" s="191"/>
      <c r="M6797" s="191"/>
    </row>
    <row r="6798" spans="1:13" s="190" customFormat="1" ht="318.75" x14ac:dyDescent="0.2">
      <c r="A6798" s="187" t="s">
        <v>3666</v>
      </c>
      <c r="B6798" s="187" t="s">
        <v>3665</v>
      </c>
      <c r="C6798" s="186" t="s">
        <v>212</v>
      </c>
      <c r="D6798" s="189">
        <v>1431.49</v>
      </c>
      <c r="E6798" s="189"/>
      <c r="F6798" s="189">
        <v>1431.49</v>
      </c>
      <c r="G6798" s="188" t="s">
        <v>3619</v>
      </c>
      <c r="H6798" s="188"/>
      <c r="I6798" s="187" t="s">
        <v>3664</v>
      </c>
      <c r="J6798" s="191"/>
      <c r="K6798" s="191"/>
      <c r="L6798" s="191"/>
      <c r="M6798" s="191"/>
    </row>
    <row r="6799" spans="1:13" s="190" customFormat="1" ht="318.75" x14ac:dyDescent="0.2">
      <c r="A6799" s="187" t="s">
        <v>3670</v>
      </c>
      <c r="B6799" s="187" t="s">
        <v>3668</v>
      </c>
      <c r="C6799" s="186" t="s">
        <v>212</v>
      </c>
      <c r="D6799" s="189">
        <v>1002</v>
      </c>
      <c r="E6799" s="189"/>
      <c r="F6799" s="189">
        <v>1002</v>
      </c>
      <c r="G6799" s="188" t="s">
        <v>3669</v>
      </c>
      <c r="H6799" s="188"/>
      <c r="I6799" s="187" t="s">
        <v>3667</v>
      </c>
      <c r="J6799" s="191"/>
      <c r="K6799" s="191"/>
      <c r="L6799" s="191"/>
      <c r="M6799" s="191"/>
    </row>
    <row r="6800" spans="1:13" s="190" customFormat="1" ht="318.75" x14ac:dyDescent="0.2">
      <c r="A6800" s="187" t="s">
        <v>3673</v>
      </c>
      <c r="B6800" s="187" t="s">
        <v>3672</v>
      </c>
      <c r="C6800" s="186" t="s">
        <v>212</v>
      </c>
      <c r="D6800" s="189">
        <v>1328.87</v>
      </c>
      <c r="E6800" s="189"/>
      <c r="F6800" s="189">
        <v>1328.87</v>
      </c>
      <c r="G6800" s="188" t="s">
        <v>3619</v>
      </c>
      <c r="H6800" s="188"/>
      <c r="I6800" s="187" t="s">
        <v>3671</v>
      </c>
      <c r="J6800" s="191"/>
      <c r="K6800" s="191"/>
      <c r="L6800" s="191"/>
      <c r="M6800" s="191"/>
    </row>
    <row r="6801" spans="1:13" s="190" customFormat="1" ht="318.75" x14ac:dyDescent="0.2">
      <c r="A6801" s="187" t="s">
        <v>3676</v>
      </c>
      <c r="B6801" s="187" t="s">
        <v>3675</v>
      </c>
      <c r="C6801" s="186" t="s">
        <v>212</v>
      </c>
      <c r="D6801" s="189">
        <v>1036.52</v>
      </c>
      <c r="E6801" s="189"/>
      <c r="F6801" s="189">
        <v>1036.52</v>
      </c>
      <c r="G6801" s="188" t="s">
        <v>3619</v>
      </c>
      <c r="H6801" s="188"/>
      <c r="I6801" s="187" t="s">
        <v>3674</v>
      </c>
      <c r="J6801" s="191"/>
      <c r="K6801" s="191"/>
      <c r="L6801" s="191"/>
      <c r="M6801" s="191"/>
    </row>
    <row r="6802" spans="1:13" s="190" customFormat="1" ht="318.75" x14ac:dyDescent="0.2">
      <c r="A6802" s="187" t="s">
        <v>3679</v>
      </c>
      <c r="B6802" s="187" t="s">
        <v>3678</v>
      </c>
      <c r="C6802" s="186" t="s">
        <v>212</v>
      </c>
      <c r="D6802" s="189">
        <v>1739.34</v>
      </c>
      <c r="E6802" s="189"/>
      <c r="F6802" s="189">
        <v>1739.34</v>
      </c>
      <c r="G6802" s="188" t="s">
        <v>3619</v>
      </c>
      <c r="H6802" s="188"/>
      <c r="I6802" s="187" t="s">
        <v>3677</v>
      </c>
      <c r="J6802" s="191"/>
      <c r="K6802" s="191"/>
      <c r="L6802" s="191"/>
      <c r="M6802" s="191"/>
    </row>
    <row r="6803" spans="1:13" s="190" customFormat="1" ht="318.75" x14ac:dyDescent="0.2">
      <c r="A6803" s="187" t="s">
        <v>3682</v>
      </c>
      <c r="B6803" s="187" t="s">
        <v>3681</v>
      </c>
      <c r="C6803" s="186" t="s">
        <v>212</v>
      </c>
      <c r="D6803" s="189">
        <v>1459.71</v>
      </c>
      <c r="E6803" s="189"/>
      <c r="F6803" s="189">
        <v>1459.71</v>
      </c>
      <c r="G6803" s="188" t="s">
        <v>3619</v>
      </c>
      <c r="H6803" s="188"/>
      <c r="I6803" s="187" t="s">
        <v>3680</v>
      </c>
      <c r="J6803" s="191"/>
      <c r="K6803" s="191"/>
      <c r="L6803" s="191"/>
      <c r="M6803" s="191"/>
    </row>
    <row r="6804" spans="1:13" s="190" customFormat="1" ht="318.75" x14ac:dyDescent="0.2">
      <c r="A6804" s="187" t="s">
        <v>3685</v>
      </c>
      <c r="B6804" s="187" t="s">
        <v>3684</v>
      </c>
      <c r="C6804" s="186" t="s">
        <v>212</v>
      </c>
      <c r="D6804" s="189">
        <v>1174.95</v>
      </c>
      <c r="E6804" s="189"/>
      <c r="F6804" s="189">
        <v>1174.95</v>
      </c>
      <c r="G6804" s="188" t="s">
        <v>3619</v>
      </c>
      <c r="H6804" s="188"/>
      <c r="I6804" s="187" t="s">
        <v>3683</v>
      </c>
      <c r="J6804" s="191"/>
      <c r="K6804" s="191"/>
      <c r="L6804" s="191"/>
      <c r="M6804" s="191"/>
    </row>
    <row r="6805" spans="1:13" s="190" customFormat="1" ht="318.75" x14ac:dyDescent="0.2">
      <c r="A6805" s="187" t="s">
        <v>3688</v>
      </c>
      <c r="B6805" s="187" t="s">
        <v>3687</v>
      </c>
      <c r="C6805" s="186" t="s">
        <v>212</v>
      </c>
      <c r="D6805" s="189">
        <v>916.46</v>
      </c>
      <c r="E6805" s="189"/>
      <c r="F6805" s="189">
        <v>916.46</v>
      </c>
      <c r="G6805" s="188" t="s">
        <v>3619</v>
      </c>
      <c r="H6805" s="188"/>
      <c r="I6805" s="187" t="s">
        <v>3686</v>
      </c>
      <c r="J6805" s="191"/>
      <c r="K6805" s="191"/>
      <c r="L6805" s="191"/>
      <c r="M6805" s="191"/>
    </row>
    <row r="6806" spans="1:13" s="190" customFormat="1" ht="318.75" x14ac:dyDescent="0.2">
      <c r="A6806" s="187" t="s">
        <v>3691</v>
      </c>
      <c r="B6806" s="187" t="s">
        <v>3690</v>
      </c>
      <c r="C6806" s="186" t="s">
        <v>212</v>
      </c>
      <c r="D6806" s="189">
        <v>895.32</v>
      </c>
      <c r="E6806" s="189"/>
      <c r="F6806" s="189">
        <v>895.32</v>
      </c>
      <c r="G6806" s="188" t="s">
        <v>3619</v>
      </c>
      <c r="H6806" s="188"/>
      <c r="I6806" s="187" t="s">
        <v>3689</v>
      </c>
      <c r="J6806" s="191"/>
      <c r="K6806" s="191"/>
      <c r="L6806" s="191"/>
      <c r="M6806" s="191"/>
    </row>
    <row r="6807" spans="1:13" s="190" customFormat="1" ht="318.75" x14ac:dyDescent="0.2">
      <c r="A6807" s="187" t="s">
        <v>3694</v>
      </c>
      <c r="B6807" s="187" t="s">
        <v>3693</v>
      </c>
      <c r="C6807" s="186" t="s">
        <v>212</v>
      </c>
      <c r="D6807" s="189">
        <v>450</v>
      </c>
      <c r="E6807" s="189"/>
      <c r="F6807" s="189">
        <v>450</v>
      </c>
      <c r="G6807" s="188" t="s">
        <v>3619</v>
      </c>
      <c r="H6807" s="188"/>
      <c r="I6807" s="187" t="s">
        <v>3692</v>
      </c>
      <c r="J6807" s="191"/>
      <c r="K6807" s="191"/>
      <c r="L6807" s="191"/>
      <c r="M6807" s="191"/>
    </row>
    <row r="6808" spans="1:13" s="190" customFormat="1" ht="318.75" x14ac:dyDescent="0.2">
      <c r="A6808" s="187" t="s">
        <v>3697</v>
      </c>
      <c r="B6808" s="187" t="s">
        <v>3696</v>
      </c>
      <c r="C6808" s="186" t="s">
        <v>212</v>
      </c>
      <c r="D6808" s="189">
        <v>351</v>
      </c>
      <c r="E6808" s="189"/>
      <c r="F6808" s="189">
        <v>351</v>
      </c>
      <c r="G6808" s="188" t="s">
        <v>3619</v>
      </c>
      <c r="H6808" s="188"/>
      <c r="I6808" s="187" t="s">
        <v>3695</v>
      </c>
      <c r="J6808" s="191"/>
      <c r="K6808" s="191"/>
      <c r="L6808" s="191"/>
      <c r="M6808" s="191"/>
    </row>
    <row r="6809" spans="1:13" s="190" customFormat="1" ht="216.75" x14ac:dyDescent="0.2">
      <c r="A6809" s="187" t="s">
        <v>3701</v>
      </c>
      <c r="B6809" s="187" t="s">
        <v>3699</v>
      </c>
      <c r="C6809" s="186" t="s">
        <v>212</v>
      </c>
      <c r="D6809" s="189">
        <v>812.03</v>
      </c>
      <c r="E6809" s="189"/>
      <c r="F6809" s="189">
        <v>812.03</v>
      </c>
      <c r="G6809" s="188" t="s">
        <v>3700</v>
      </c>
      <c r="H6809" s="188"/>
      <c r="I6809" s="187" t="s">
        <v>3698</v>
      </c>
      <c r="J6809" s="191"/>
      <c r="K6809" s="191"/>
      <c r="L6809" s="191"/>
      <c r="M6809" s="191"/>
    </row>
    <row r="6810" spans="1:13" s="190" customFormat="1" ht="216.75" x14ac:dyDescent="0.2">
      <c r="A6810" s="187" t="s">
        <v>3705</v>
      </c>
      <c r="B6810" s="187" t="s">
        <v>3703</v>
      </c>
      <c r="C6810" s="186" t="s">
        <v>212</v>
      </c>
      <c r="D6810" s="189">
        <v>502.18</v>
      </c>
      <c r="E6810" s="189"/>
      <c r="F6810" s="189">
        <v>502.18</v>
      </c>
      <c r="G6810" s="188" t="s">
        <v>3704</v>
      </c>
      <c r="H6810" s="188"/>
      <c r="I6810" s="187" t="s">
        <v>3702</v>
      </c>
      <c r="J6810" s="191"/>
      <c r="K6810" s="191"/>
      <c r="L6810" s="191"/>
      <c r="M6810" s="191"/>
    </row>
    <row r="6811" spans="1:13" s="190" customFormat="1" ht="216.75" x14ac:dyDescent="0.2">
      <c r="A6811" s="187" t="s">
        <v>3708</v>
      </c>
      <c r="B6811" s="187" t="s">
        <v>3707</v>
      </c>
      <c r="C6811" s="186" t="s">
        <v>212</v>
      </c>
      <c r="D6811" s="189">
        <v>117.53</v>
      </c>
      <c r="E6811" s="189"/>
      <c r="F6811" s="189">
        <v>117.53</v>
      </c>
      <c r="G6811" s="188" t="s">
        <v>3704</v>
      </c>
      <c r="H6811" s="188"/>
      <c r="I6811" s="187" t="s">
        <v>3706</v>
      </c>
      <c r="J6811" s="191"/>
      <c r="K6811" s="191"/>
      <c r="L6811" s="191"/>
      <c r="M6811" s="191"/>
    </row>
    <row r="6812" spans="1:13" s="190" customFormat="1" ht="204" x14ac:dyDescent="0.2">
      <c r="A6812" s="187" t="s">
        <v>3712</v>
      </c>
      <c r="B6812" s="187" t="s">
        <v>3710</v>
      </c>
      <c r="C6812" s="186" t="s">
        <v>212</v>
      </c>
      <c r="D6812" s="189">
        <v>110.59</v>
      </c>
      <c r="E6812" s="189"/>
      <c r="F6812" s="189">
        <v>110.59</v>
      </c>
      <c r="G6812" s="188" t="s">
        <v>3711</v>
      </c>
      <c r="H6812" s="188"/>
      <c r="I6812" s="187" t="s">
        <v>3709</v>
      </c>
      <c r="J6812" s="191"/>
      <c r="K6812" s="191"/>
      <c r="L6812" s="191"/>
      <c r="M6812" s="191"/>
    </row>
    <row r="6813" spans="1:13" s="190" customFormat="1" ht="204" x14ac:dyDescent="0.2">
      <c r="A6813" s="187" t="s">
        <v>3716</v>
      </c>
      <c r="B6813" s="187" t="s">
        <v>3714</v>
      </c>
      <c r="C6813" s="186" t="s">
        <v>212</v>
      </c>
      <c r="D6813" s="189">
        <v>160.27000000000001</v>
      </c>
      <c r="E6813" s="189"/>
      <c r="F6813" s="189">
        <v>160.27000000000001</v>
      </c>
      <c r="G6813" s="188" t="s">
        <v>3715</v>
      </c>
      <c r="H6813" s="188"/>
      <c r="I6813" s="187" t="s">
        <v>3713</v>
      </c>
      <c r="J6813" s="191"/>
      <c r="K6813" s="191"/>
      <c r="L6813" s="191"/>
      <c r="M6813" s="191"/>
    </row>
    <row r="6814" spans="1:13" s="190" customFormat="1" ht="76.5" x14ac:dyDescent="0.2">
      <c r="A6814" s="187" t="s">
        <v>3720</v>
      </c>
      <c r="B6814" s="187" t="s">
        <v>3718</v>
      </c>
      <c r="C6814" s="186" t="s">
        <v>212</v>
      </c>
      <c r="D6814" s="189">
        <v>21.04</v>
      </c>
      <c r="E6814" s="189"/>
      <c r="F6814" s="189">
        <v>21.04</v>
      </c>
      <c r="G6814" s="188" t="s">
        <v>3719</v>
      </c>
      <c r="H6814" s="188"/>
      <c r="I6814" s="187" t="s">
        <v>3717</v>
      </c>
      <c r="J6814" s="191"/>
      <c r="K6814" s="191"/>
      <c r="L6814" s="191"/>
      <c r="M6814" s="191"/>
    </row>
    <row r="6815" spans="1:13" s="190" customFormat="1" ht="76.5" x14ac:dyDescent="0.2">
      <c r="A6815" s="187" t="s">
        <v>3724</v>
      </c>
      <c r="B6815" s="187" t="s">
        <v>3722</v>
      </c>
      <c r="C6815" s="186" t="s">
        <v>212</v>
      </c>
      <c r="D6815" s="189">
        <v>36.06</v>
      </c>
      <c r="E6815" s="189"/>
      <c r="F6815" s="189">
        <v>36.06</v>
      </c>
      <c r="G6815" s="188" t="s">
        <v>3723</v>
      </c>
      <c r="H6815" s="188"/>
      <c r="I6815" s="187" t="s">
        <v>3721</v>
      </c>
      <c r="J6815" s="191"/>
      <c r="K6815" s="191"/>
      <c r="L6815" s="191"/>
      <c r="M6815" s="191"/>
    </row>
    <row r="6816" spans="1:13" s="190" customFormat="1" x14ac:dyDescent="0.2">
      <c r="A6816" s="194" t="s">
        <v>3727</v>
      </c>
      <c r="B6816" s="194" t="s">
        <v>3726</v>
      </c>
      <c r="C6816" s="194"/>
      <c r="D6816" s="189"/>
      <c r="E6816" s="193"/>
      <c r="F6816" s="189"/>
      <c r="G6816" s="192"/>
      <c r="H6816" s="192"/>
      <c r="I6816" s="194" t="s">
        <v>3725</v>
      </c>
      <c r="J6816" s="191"/>
      <c r="K6816" s="191"/>
      <c r="L6816" s="191"/>
      <c r="M6816" s="191"/>
    </row>
    <row r="6817" spans="1:13" s="190" customFormat="1" ht="242.25" x14ac:dyDescent="0.2">
      <c r="A6817" s="187" t="s">
        <v>3731</v>
      </c>
      <c r="B6817" s="187" t="s">
        <v>3729</v>
      </c>
      <c r="C6817" s="186" t="s">
        <v>212</v>
      </c>
      <c r="D6817" s="189">
        <v>18.03</v>
      </c>
      <c r="E6817" s="189"/>
      <c r="F6817" s="189">
        <v>18.03</v>
      </c>
      <c r="G6817" s="188" t="s">
        <v>3730</v>
      </c>
      <c r="H6817" s="188"/>
      <c r="I6817" s="187" t="s">
        <v>3728</v>
      </c>
      <c r="J6817" s="191"/>
      <c r="K6817" s="191"/>
      <c r="L6817" s="191"/>
      <c r="M6817" s="191"/>
    </row>
    <row r="6818" spans="1:13" s="190" customFormat="1" ht="306" x14ac:dyDescent="0.2">
      <c r="A6818" s="187" t="s">
        <v>3735</v>
      </c>
      <c r="B6818" s="187" t="s">
        <v>3733</v>
      </c>
      <c r="C6818" s="186" t="s">
        <v>212</v>
      </c>
      <c r="D6818" s="189">
        <v>261.77999999999997</v>
      </c>
      <c r="E6818" s="189"/>
      <c r="F6818" s="189">
        <v>261.77999999999997</v>
      </c>
      <c r="G6818" s="188" t="s">
        <v>3734</v>
      </c>
      <c r="H6818" s="188"/>
      <c r="I6818" s="187" t="s">
        <v>3732</v>
      </c>
      <c r="J6818" s="191"/>
      <c r="K6818" s="191"/>
      <c r="L6818" s="191"/>
      <c r="M6818" s="191"/>
    </row>
    <row r="6819" spans="1:13" s="190" customFormat="1" ht="318.75" x14ac:dyDescent="0.2">
      <c r="A6819" s="187" t="s">
        <v>3739</v>
      </c>
      <c r="B6819" s="187" t="s">
        <v>3737</v>
      </c>
      <c r="C6819" s="186" t="s">
        <v>212</v>
      </c>
      <c r="D6819" s="189">
        <v>297.57</v>
      </c>
      <c r="E6819" s="189"/>
      <c r="F6819" s="189">
        <v>297.57</v>
      </c>
      <c r="G6819" s="188" t="s">
        <v>3738</v>
      </c>
      <c r="H6819" s="188"/>
      <c r="I6819" s="187" t="s">
        <v>3736</v>
      </c>
      <c r="J6819" s="191"/>
      <c r="K6819" s="191"/>
      <c r="L6819" s="191"/>
      <c r="M6819" s="191"/>
    </row>
    <row r="6820" spans="1:13" s="190" customFormat="1" ht="306" x14ac:dyDescent="0.2">
      <c r="A6820" s="187" t="s">
        <v>3743</v>
      </c>
      <c r="B6820" s="187" t="s">
        <v>3741</v>
      </c>
      <c r="C6820" s="186" t="s">
        <v>212</v>
      </c>
      <c r="D6820" s="189">
        <v>296.5</v>
      </c>
      <c r="E6820" s="189"/>
      <c r="F6820" s="189">
        <v>296.5</v>
      </c>
      <c r="G6820" s="188" t="s">
        <v>3742</v>
      </c>
      <c r="H6820" s="188"/>
      <c r="I6820" s="187" t="s">
        <v>3740</v>
      </c>
      <c r="J6820" s="191"/>
      <c r="K6820" s="191"/>
      <c r="L6820" s="191"/>
      <c r="M6820" s="191"/>
    </row>
    <row r="6821" spans="1:13" s="190" customFormat="1" ht="318.75" x14ac:dyDescent="0.2">
      <c r="A6821" s="187" t="s">
        <v>3747</v>
      </c>
      <c r="B6821" s="187" t="s">
        <v>3745</v>
      </c>
      <c r="C6821" s="186" t="s">
        <v>212</v>
      </c>
      <c r="D6821" s="189">
        <v>356.33</v>
      </c>
      <c r="E6821" s="189"/>
      <c r="F6821" s="189">
        <v>356.33</v>
      </c>
      <c r="G6821" s="188" t="s">
        <v>3746</v>
      </c>
      <c r="H6821" s="188"/>
      <c r="I6821" s="187" t="s">
        <v>3744</v>
      </c>
      <c r="J6821" s="191"/>
      <c r="K6821" s="191"/>
      <c r="L6821" s="191"/>
      <c r="M6821" s="191"/>
    </row>
    <row r="6822" spans="1:13" s="190" customFormat="1" ht="178.5" x14ac:dyDescent="0.2">
      <c r="A6822" s="187" t="s">
        <v>3751</v>
      </c>
      <c r="B6822" s="187" t="s">
        <v>3749</v>
      </c>
      <c r="C6822" s="186" t="s">
        <v>212</v>
      </c>
      <c r="D6822" s="189">
        <v>400.68</v>
      </c>
      <c r="E6822" s="189"/>
      <c r="F6822" s="189">
        <v>400.68</v>
      </c>
      <c r="G6822" s="188" t="s">
        <v>3750</v>
      </c>
      <c r="H6822" s="188"/>
      <c r="I6822" s="187" t="s">
        <v>3748</v>
      </c>
      <c r="J6822" s="191"/>
      <c r="K6822" s="191"/>
      <c r="L6822" s="191"/>
      <c r="M6822" s="191"/>
    </row>
    <row r="6823" spans="1:13" s="190" customFormat="1" ht="140.25" x14ac:dyDescent="0.2">
      <c r="A6823" s="187" t="s">
        <v>3755</v>
      </c>
      <c r="B6823" s="187" t="s">
        <v>3753</v>
      </c>
      <c r="C6823" s="186" t="s">
        <v>212</v>
      </c>
      <c r="D6823" s="189">
        <v>149.59</v>
      </c>
      <c r="E6823" s="189"/>
      <c r="F6823" s="189">
        <v>149.59</v>
      </c>
      <c r="G6823" s="188" t="s">
        <v>3754</v>
      </c>
      <c r="H6823" s="188"/>
      <c r="I6823" s="187" t="s">
        <v>3752</v>
      </c>
      <c r="J6823" s="191"/>
      <c r="K6823" s="191"/>
      <c r="L6823" s="191"/>
      <c r="M6823" s="191"/>
    </row>
    <row r="6824" spans="1:13" s="190" customFormat="1" ht="127.5" x14ac:dyDescent="0.2">
      <c r="A6824" s="187" t="s">
        <v>3759</v>
      </c>
      <c r="B6824" s="187" t="s">
        <v>3757</v>
      </c>
      <c r="C6824" s="186" t="s">
        <v>212</v>
      </c>
      <c r="D6824" s="189">
        <v>695.57</v>
      </c>
      <c r="E6824" s="189"/>
      <c r="F6824" s="189">
        <v>695.57</v>
      </c>
      <c r="G6824" s="188" t="s">
        <v>3758</v>
      </c>
      <c r="H6824" s="188"/>
      <c r="I6824" s="187" t="s">
        <v>3756</v>
      </c>
      <c r="J6824" s="191"/>
      <c r="K6824" s="191"/>
      <c r="L6824" s="191"/>
      <c r="M6824" s="191"/>
    </row>
    <row r="6825" spans="1:13" s="190" customFormat="1" ht="127.5" x14ac:dyDescent="0.2">
      <c r="A6825" s="187" t="s">
        <v>3762</v>
      </c>
      <c r="B6825" s="187" t="s">
        <v>3761</v>
      </c>
      <c r="C6825" s="186" t="s">
        <v>212</v>
      </c>
      <c r="D6825" s="189">
        <v>555.6</v>
      </c>
      <c r="E6825" s="189"/>
      <c r="F6825" s="189">
        <v>555.6</v>
      </c>
      <c r="G6825" s="188" t="s">
        <v>3758</v>
      </c>
      <c r="H6825" s="188"/>
      <c r="I6825" s="187" t="s">
        <v>3760</v>
      </c>
      <c r="J6825" s="191"/>
      <c r="K6825" s="191"/>
      <c r="L6825" s="191"/>
      <c r="M6825" s="191"/>
    </row>
    <row r="6826" spans="1:13" s="190" customFormat="1" ht="127.5" x14ac:dyDescent="0.2">
      <c r="A6826" s="187" t="s">
        <v>3765</v>
      </c>
      <c r="B6826" s="187" t="s">
        <v>3764</v>
      </c>
      <c r="C6826" s="186" t="s">
        <v>212</v>
      </c>
      <c r="D6826" s="189">
        <v>470.12</v>
      </c>
      <c r="E6826" s="189"/>
      <c r="F6826" s="189">
        <v>470.12</v>
      </c>
      <c r="G6826" s="188" t="s">
        <v>3758</v>
      </c>
      <c r="H6826" s="188"/>
      <c r="I6826" s="187" t="s">
        <v>3763</v>
      </c>
      <c r="J6826" s="191"/>
      <c r="K6826" s="191"/>
      <c r="L6826" s="191"/>
      <c r="M6826" s="191"/>
    </row>
    <row r="6827" spans="1:13" s="190" customFormat="1" ht="127.5" x14ac:dyDescent="0.2">
      <c r="A6827" s="187" t="s">
        <v>3768</v>
      </c>
      <c r="B6827" s="187" t="s">
        <v>3767</v>
      </c>
      <c r="C6827" s="186" t="s">
        <v>212</v>
      </c>
      <c r="D6827" s="189">
        <v>293.83</v>
      </c>
      <c r="E6827" s="189"/>
      <c r="F6827" s="189">
        <v>293.83</v>
      </c>
      <c r="G6827" s="188" t="s">
        <v>3758</v>
      </c>
      <c r="H6827" s="188"/>
      <c r="I6827" s="187" t="s">
        <v>3766</v>
      </c>
      <c r="J6827" s="191"/>
      <c r="K6827" s="191"/>
      <c r="L6827" s="191"/>
      <c r="M6827" s="191"/>
    </row>
    <row r="6828" spans="1:13" s="190" customFormat="1" ht="127.5" x14ac:dyDescent="0.2">
      <c r="A6828" s="187" t="s">
        <v>3771</v>
      </c>
      <c r="B6828" s="187" t="s">
        <v>3770</v>
      </c>
      <c r="C6828" s="186" t="s">
        <v>212</v>
      </c>
      <c r="D6828" s="189">
        <v>165.61</v>
      </c>
      <c r="E6828" s="189"/>
      <c r="F6828" s="189">
        <v>165.61</v>
      </c>
      <c r="G6828" s="188" t="s">
        <v>3758</v>
      </c>
      <c r="H6828" s="188"/>
      <c r="I6828" s="187" t="s">
        <v>3769</v>
      </c>
      <c r="J6828" s="191"/>
      <c r="K6828" s="191"/>
      <c r="L6828" s="191"/>
      <c r="M6828" s="191"/>
    </row>
    <row r="6829" spans="1:13" s="190" customFormat="1" ht="127.5" x14ac:dyDescent="0.2">
      <c r="A6829" s="187" t="s">
        <v>3774</v>
      </c>
      <c r="B6829" s="187" t="s">
        <v>3773</v>
      </c>
      <c r="C6829" s="186" t="s">
        <v>212</v>
      </c>
      <c r="D6829" s="189">
        <v>69.45</v>
      </c>
      <c r="E6829" s="189"/>
      <c r="F6829" s="189">
        <v>69.45</v>
      </c>
      <c r="G6829" s="188" t="s">
        <v>3758</v>
      </c>
      <c r="H6829" s="188"/>
      <c r="I6829" s="187" t="s">
        <v>3772</v>
      </c>
      <c r="J6829" s="191"/>
      <c r="K6829" s="191"/>
      <c r="L6829" s="191"/>
      <c r="M6829" s="191"/>
    </row>
    <row r="6830" spans="1:13" s="190" customFormat="1" ht="76.5" x14ac:dyDescent="0.2">
      <c r="A6830" s="187" t="s">
        <v>3778</v>
      </c>
      <c r="B6830" s="187" t="s">
        <v>3776</v>
      </c>
      <c r="C6830" s="186" t="s">
        <v>212</v>
      </c>
      <c r="D6830" s="189">
        <v>256.43</v>
      </c>
      <c r="E6830" s="189"/>
      <c r="F6830" s="189">
        <v>256.43</v>
      </c>
      <c r="G6830" s="188" t="s">
        <v>3777</v>
      </c>
      <c r="H6830" s="188"/>
      <c r="I6830" s="187" t="s">
        <v>3775</v>
      </c>
      <c r="J6830" s="191"/>
      <c r="K6830" s="191"/>
      <c r="L6830" s="191"/>
      <c r="M6830" s="191"/>
    </row>
    <row r="6831" spans="1:13" s="190" customFormat="1" ht="76.5" x14ac:dyDescent="0.2">
      <c r="A6831" s="187" t="s">
        <v>3782</v>
      </c>
      <c r="B6831" s="187" t="s">
        <v>3780</v>
      </c>
      <c r="C6831" s="186" t="s">
        <v>212</v>
      </c>
      <c r="D6831" s="189">
        <v>96.16</v>
      </c>
      <c r="E6831" s="189"/>
      <c r="F6831" s="189">
        <v>96.16</v>
      </c>
      <c r="G6831" s="188" t="s">
        <v>3781</v>
      </c>
      <c r="H6831" s="188"/>
      <c r="I6831" s="187" t="s">
        <v>3779</v>
      </c>
      <c r="J6831" s="191"/>
      <c r="K6831" s="191"/>
      <c r="L6831" s="191"/>
      <c r="M6831" s="191"/>
    </row>
    <row r="6832" spans="1:13" s="190" customFormat="1" ht="204" x14ac:dyDescent="0.2">
      <c r="A6832" s="187" t="s">
        <v>3786</v>
      </c>
      <c r="B6832" s="187" t="s">
        <v>3784</v>
      </c>
      <c r="C6832" s="186" t="s">
        <v>212</v>
      </c>
      <c r="D6832" s="189">
        <v>176.29</v>
      </c>
      <c r="E6832" s="189"/>
      <c r="F6832" s="189">
        <v>176.29</v>
      </c>
      <c r="G6832" s="188" t="s">
        <v>3785</v>
      </c>
      <c r="H6832" s="188"/>
      <c r="I6832" s="187" t="s">
        <v>3783</v>
      </c>
      <c r="J6832" s="191"/>
      <c r="K6832" s="191"/>
      <c r="L6832" s="191"/>
      <c r="M6832" s="191"/>
    </row>
    <row r="6833" spans="1:13" s="190" customFormat="1" ht="204" x14ac:dyDescent="0.2">
      <c r="A6833" s="187" t="s">
        <v>3790</v>
      </c>
      <c r="B6833" s="187" t="s">
        <v>3788</v>
      </c>
      <c r="C6833" s="186" t="s">
        <v>212</v>
      </c>
      <c r="D6833" s="189">
        <v>141.04</v>
      </c>
      <c r="E6833" s="189"/>
      <c r="F6833" s="189">
        <v>141.04</v>
      </c>
      <c r="G6833" s="188" t="s">
        <v>3789</v>
      </c>
      <c r="H6833" s="188"/>
      <c r="I6833" s="187" t="s">
        <v>3787</v>
      </c>
      <c r="J6833" s="191"/>
      <c r="K6833" s="191"/>
      <c r="L6833" s="191"/>
      <c r="M6833" s="191"/>
    </row>
    <row r="6834" spans="1:13" s="190" customFormat="1" ht="204" x14ac:dyDescent="0.2">
      <c r="A6834" s="187" t="s">
        <v>3794</v>
      </c>
      <c r="B6834" s="187" t="s">
        <v>3792</v>
      </c>
      <c r="C6834" s="186" t="s">
        <v>212</v>
      </c>
      <c r="D6834" s="189">
        <v>119.88</v>
      </c>
      <c r="E6834" s="189"/>
      <c r="F6834" s="189">
        <v>119.88</v>
      </c>
      <c r="G6834" s="188" t="s">
        <v>3793</v>
      </c>
      <c r="H6834" s="188"/>
      <c r="I6834" s="187" t="s">
        <v>3791</v>
      </c>
      <c r="J6834" s="191"/>
      <c r="K6834" s="191"/>
      <c r="L6834" s="191"/>
      <c r="M6834" s="191"/>
    </row>
    <row r="6835" spans="1:13" s="190" customFormat="1" ht="204" x14ac:dyDescent="0.2">
      <c r="A6835" s="187" t="s">
        <v>3798</v>
      </c>
      <c r="B6835" s="187" t="s">
        <v>3796</v>
      </c>
      <c r="C6835" s="186" t="s">
        <v>212</v>
      </c>
      <c r="D6835" s="189">
        <v>69.45</v>
      </c>
      <c r="E6835" s="189"/>
      <c r="F6835" s="189">
        <v>69.45</v>
      </c>
      <c r="G6835" s="188" t="s">
        <v>3797</v>
      </c>
      <c r="H6835" s="188"/>
      <c r="I6835" s="187" t="s">
        <v>3795</v>
      </c>
      <c r="J6835" s="191"/>
      <c r="K6835" s="191"/>
      <c r="L6835" s="191"/>
      <c r="M6835" s="191"/>
    </row>
    <row r="6836" spans="1:13" s="190" customFormat="1" ht="140.25" x14ac:dyDescent="0.2">
      <c r="A6836" s="187" t="s">
        <v>3802</v>
      </c>
      <c r="B6836" s="187" t="s">
        <v>3800</v>
      </c>
      <c r="C6836" s="186" t="s">
        <v>212</v>
      </c>
      <c r="D6836" s="189">
        <v>120.24</v>
      </c>
      <c r="E6836" s="189"/>
      <c r="F6836" s="189">
        <v>120.24</v>
      </c>
      <c r="G6836" s="188" t="s">
        <v>3801</v>
      </c>
      <c r="H6836" s="188"/>
      <c r="I6836" s="187" t="s">
        <v>3799</v>
      </c>
      <c r="J6836" s="191"/>
      <c r="K6836" s="191"/>
      <c r="L6836" s="191"/>
      <c r="M6836" s="191"/>
    </row>
    <row r="6837" spans="1:13" s="190" customFormat="1" ht="140.25" x14ac:dyDescent="0.2">
      <c r="A6837" s="187" t="s">
        <v>3806</v>
      </c>
      <c r="B6837" s="187" t="s">
        <v>3804</v>
      </c>
      <c r="C6837" s="186" t="s">
        <v>212</v>
      </c>
      <c r="D6837" s="189">
        <v>75.150000000000006</v>
      </c>
      <c r="E6837" s="189"/>
      <c r="F6837" s="189">
        <v>75.150000000000006</v>
      </c>
      <c r="G6837" s="188" t="s">
        <v>3805</v>
      </c>
      <c r="H6837" s="188"/>
      <c r="I6837" s="187" t="s">
        <v>3803</v>
      </c>
      <c r="J6837" s="191"/>
      <c r="K6837" s="191"/>
      <c r="L6837" s="191"/>
      <c r="M6837" s="191"/>
    </row>
    <row r="6838" spans="1:13" s="190" customFormat="1" ht="63.75" x14ac:dyDescent="0.2">
      <c r="A6838" s="187" t="s">
        <v>3810</v>
      </c>
      <c r="B6838" s="187" t="s">
        <v>3808</v>
      </c>
      <c r="C6838" s="186" t="s">
        <v>212</v>
      </c>
      <c r="D6838" s="189">
        <v>114.86</v>
      </c>
      <c r="E6838" s="189"/>
      <c r="F6838" s="189">
        <v>114.86</v>
      </c>
      <c r="G6838" s="188" t="s">
        <v>3809</v>
      </c>
      <c r="H6838" s="188"/>
      <c r="I6838" s="187" t="s">
        <v>3807</v>
      </c>
      <c r="J6838" s="191"/>
      <c r="K6838" s="191"/>
      <c r="L6838" s="191"/>
      <c r="M6838" s="191"/>
    </row>
    <row r="6839" spans="1:13" s="190" customFormat="1" ht="51" x14ac:dyDescent="0.2">
      <c r="A6839" s="187" t="s">
        <v>3814</v>
      </c>
      <c r="B6839" s="187" t="s">
        <v>3812</v>
      </c>
      <c r="C6839" s="186" t="s">
        <v>212</v>
      </c>
      <c r="D6839" s="189">
        <v>71.5</v>
      </c>
      <c r="E6839" s="189"/>
      <c r="F6839" s="189">
        <v>71.5</v>
      </c>
      <c r="G6839" s="188" t="s">
        <v>3813</v>
      </c>
      <c r="H6839" s="188"/>
      <c r="I6839" s="187" t="s">
        <v>3811</v>
      </c>
      <c r="J6839" s="191"/>
      <c r="K6839" s="191"/>
      <c r="L6839" s="191"/>
      <c r="M6839" s="191"/>
    </row>
    <row r="6840" spans="1:13" s="190" customFormat="1" ht="127.5" x14ac:dyDescent="0.2">
      <c r="A6840" s="187" t="s">
        <v>3818</v>
      </c>
      <c r="B6840" s="187" t="s">
        <v>3816</v>
      </c>
      <c r="C6840" s="186" t="s">
        <v>212</v>
      </c>
      <c r="D6840" s="189">
        <v>213.7</v>
      </c>
      <c r="E6840" s="189"/>
      <c r="F6840" s="189">
        <v>213.7</v>
      </c>
      <c r="G6840" s="188" t="s">
        <v>3817</v>
      </c>
      <c r="H6840" s="188"/>
      <c r="I6840" s="187" t="s">
        <v>3815</v>
      </c>
      <c r="J6840" s="191"/>
      <c r="K6840" s="191"/>
      <c r="L6840" s="191"/>
      <c r="M6840" s="191"/>
    </row>
    <row r="6841" spans="1:13" s="190" customFormat="1" ht="25.5" x14ac:dyDescent="0.2">
      <c r="A6841" s="194" t="s">
        <v>3821</v>
      </c>
      <c r="B6841" s="194" t="s">
        <v>3820</v>
      </c>
      <c r="C6841" s="194"/>
      <c r="D6841" s="189"/>
      <c r="E6841" s="193"/>
      <c r="F6841" s="189"/>
      <c r="G6841" s="192"/>
      <c r="H6841" s="192"/>
      <c r="I6841" s="194" t="s">
        <v>3819</v>
      </c>
      <c r="J6841" s="191"/>
      <c r="K6841" s="191"/>
      <c r="L6841" s="191"/>
      <c r="M6841" s="191"/>
    </row>
    <row r="6842" spans="1:13" s="190" customFormat="1" ht="89.25" x14ac:dyDescent="0.2">
      <c r="A6842" s="187" t="s">
        <v>3825</v>
      </c>
      <c r="B6842" s="187" t="s">
        <v>3823</v>
      </c>
      <c r="C6842" s="186" t="s">
        <v>212</v>
      </c>
      <c r="D6842" s="189">
        <v>213.7</v>
      </c>
      <c r="E6842" s="189"/>
      <c r="F6842" s="189">
        <v>213.7</v>
      </c>
      <c r="G6842" s="188" t="s">
        <v>3824</v>
      </c>
      <c r="H6842" s="188"/>
      <c r="I6842" s="187" t="s">
        <v>3822</v>
      </c>
      <c r="J6842" s="191"/>
      <c r="K6842" s="191"/>
      <c r="L6842" s="191"/>
      <c r="M6842" s="191"/>
    </row>
    <row r="6843" spans="1:13" s="190" customFormat="1" ht="89.25" x14ac:dyDescent="0.2">
      <c r="A6843" s="187" t="s">
        <v>3828</v>
      </c>
      <c r="B6843" s="187" t="s">
        <v>3827</v>
      </c>
      <c r="C6843" s="186" t="s">
        <v>212</v>
      </c>
      <c r="D6843" s="189">
        <v>170.95</v>
      </c>
      <c r="E6843" s="189"/>
      <c r="F6843" s="189">
        <v>170.95</v>
      </c>
      <c r="G6843" s="188" t="s">
        <v>3824</v>
      </c>
      <c r="H6843" s="188"/>
      <c r="I6843" s="187" t="s">
        <v>3826</v>
      </c>
      <c r="J6843" s="191"/>
      <c r="K6843" s="191"/>
      <c r="L6843" s="191"/>
      <c r="M6843" s="191"/>
    </row>
    <row r="6844" spans="1:13" s="190" customFormat="1" ht="89.25" x14ac:dyDescent="0.2">
      <c r="A6844" s="187" t="s">
        <v>3831</v>
      </c>
      <c r="B6844" s="187" t="s">
        <v>3830</v>
      </c>
      <c r="C6844" s="186" t="s">
        <v>212</v>
      </c>
      <c r="D6844" s="189">
        <v>145.31</v>
      </c>
      <c r="E6844" s="189"/>
      <c r="F6844" s="189">
        <v>145.31</v>
      </c>
      <c r="G6844" s="188" t="s">
        <v>3824</v>
      </c>
      <c r="H6844" s="188"/>
      <c r="I6844" s="187" t="s">
        <v>3829</v>
      </c>
      <c r="J6844" s="191"/>
      <c r="K6844" s="191"/>
      <c r="L6844" s="191"/>
      <c r="M6844" s="191"/>
    </row>
    <row r="6845" spans="1:13" s="190" customFormat="1" ht="89.25" x14ac:dyDescent="0.2">
      <c r="A6845" s="187" t="s">
        <v>3835</v>
      </c>
      <c r="B6845" s="187" t="s">
        <v>3833</v>
      </c>
      <c r="C6845" s="186" t="s">
        <v>212</v>
      </c>
      <c r="D6845" s="189">
        <v>89.75</v>
      </c>
      <c r="E6845" s="189"/>
      <c r="F6845" s="189">
        <v>89.75</v>
      </c>
      <c r="G6845" s="188" t="s">
        <v>3834</v>
      </c>
      <c r="H6845" s="188"/>
      <c r="I6845" s="187" t="s">
        <v>3832</v>
      </c>
      <c r="J6845" s="191"/>
      <c r="K6845" s="191"/>
      <c r="L6845" s="191"/>
      <c r="M6845" s="191"/>
    </row>
    <row r="6846" spans="1:13" s="190" customFormat="1" ht="89.25" x14ac:dyDescent="0.2">
      <c r="A6846" s="187" t="s">
        <v>3838</v>
      </c>
      <c r="B6846" s="187" t="s">
        <v>3837</v>
      </c>
      <c r="C6846" s="186" t="s">
        <v>212</v>
      </c>
      <c r="D6846" s="189">
        <v>56.63</v>
      </c>
      <c r="E6846" s="189"/>
      <c r="F6846" s="189">
        <v>56.63</v>
      </c>
      <c r="G6846" s="188" t="s">
        <v>3824</v>
      </c>
      <c r="H6846" s="188"/>
      <c r="I6846" s="187" t="s">
        <v>3836</v>
      </c>
      <c r="J6846" s="191"/>
      <c r="K6846" s="191"/>
      <c r="L6846" s="191"/>
      <c r="M6846" s="191"/>
    </row>
    <row r="6847" spans="1:13" s="190" customFormat="1" ht="89.25" x14ac:dyDescent="0.2">
      <c r="A6847" s="187" t="s">
        <v>3841</v>
      </c>
      <c r="B6847" s="187" t="s">
        <v>3840</v>
      </c>
      <c r="C6847" s="186" t="s">
        <v>212</v>
      </c>
      <c r="D6847" s="189">
        <v>21.37</v>
      </c>
      <c r="E6847" s="189"/>
      <c r="F6847" s="189">
        <v>21.37</v>
      </c>
      <c r="G6847" s="188" t="s">
        <v>3824</v>
      </c>
      <c r="H6847" s="188"/>
      <c r="I6847" s="187" t="s">
        <v>3839</v>
      </c>
      <c r="J6847" s="191"/>
      <c r="K6847" s="191"/>
      <c r="L6847" s="191"/>
      <c r="M6847" s="191"/>
    </row>
    <row r="6848" spans="1:13" s="190" customFormat="1" ht="89.25" x14ac:dyDescent="0.2">
      <c r="A6848" s="187" t="s">
        <v>3844</v>
      </c>
      <c r="B6848" s="187" t="s">
        <v>3843</v>
      </c>
      <c r="C6848" s="186" t="s">
        <v>212</v>
      </c>
      <c r="D6848" s="189">
        <v>293.83</v>
      </c>
      <c r="E6848" s="189"/>
      <c r="F6848" s="189">
        <v>293.83</v>
      </c>
      <c r="G6848" s="188" t="s">
        <v>3824</v>
      </c>
      <c r="H6848" s="188"/>
      <c r="I6848" s="187" t="s">
        <v>3842</v>
      </c>
      <c r="J6848" s="191"/>
      <c r="K6848" s="191"/>
      <c r="L6848" s="191"/>
      <c r="M6848" s="191"/>
    </row>
    <row r="6849" spans="1:13" s="190" customFormat="1" ht="89.25" x14ac:dyDescent="0.2">
      <c r="A6849" s="187" t="s">
        <v>3847</v>
      </c>
      <c r="B6849" s="187" t="s">
        <v>3846</v>
      </c>
      <c r="C6849" s="186" t="s">
        <v>212</v>
      </c>
      <c r="D6849" s="189">
        <v>213.7</v>
      </c>
      <c r="E6849" s="189"/>
      <c r="F6849" s="189">
        <v>213.7</v>
      </c>
      <c r="G6849" s="188" t="s">
        <v>3824</v>
      </c>
      <c r="H6849" s="188"/>
      <c r="I6849" s="187" t="s">
        <v>3845</v>
      </c>
      <c r="J6849" s="191"/>
      <c r="K6849" s="191"/>
      <c r="L6849" s="191"/>
      <c r="M6849" s="191"/>
    </row>
    <row r="6850" spans="1:13" s="190" customFormat="1" ht="89.25" x14ac:dyDescent="0.2">
      <c r="A6850" s="187" t="s">
        <v>3850</v>
      </c>
      <c r="B6850" s="187" t="s">
        <v>3849</v>
      </c>
      <c r="C6850" s="186" t="s">
        <v>212</v>
      </c>
      <c r="D6850" s="189">
        <v>192.32</v>
      </c>
      <c r="E6850" s="189"/>
      <c r="F6850" s="189">
        <v>192.32</v>
      </c>
      <c r="G6850" s="188" t="s">
        <v>3824</v>
      </c>
      <c r="H6850" s="188"/>
      <c r="I6850" s="187" t="s">
        <v>3848</v>
      </c>
      <c r="J6850" s="191"/>
      <c r="K6850" s="191"/>
      <c r="L6850" s="191"/>
      <c r="M6850" s="191"/>
    </row>
    <row r="6851" spans="1:13" s="190" customFormat="1" ht="89.25" x14ac:dyDescent="0.2">
      <c r="A6851" s="187" t="s">
        <v>3853</v>
      </c>
      <c r="B6851" s="187" t="s">
        <v>3852</v>
      </c>
      <c r="C6851" s="186" t="s">
        <v>212</v>
      </c>
      <c r="D6851" s="189">
        <v>106.85</v>
      </c>
      <c r="E6851" s="189"/>
      <c r="F6851" s="189">
        <v>106.85</v>
      </c>
      <c r="G6851" s="188" t="s">
        <v>3824</v>
      </c>
      <c r="H6851" s="188"/>
      <c r="I6851" s="187" t="s">
        <v>3851</v>
      </c>
      <c r="J6851" s="191"/>
      <c r="K6851" s="191"/>
      <c r="L6851" s="191"/>
      <c r="M6851" s="191"/>
    </row>
    <row r="6852" spans="1:13" s="190" customFormat="1" ht="127.5" x14ac:dyDescent="0.2">
      <c r="A6852" s="187" t="s">
        <v>3857</v>
      </c>
      <c r="B6852" s="187" t="s">
        <v>3855</v>
      </c>
      <c r="C6852" s="186" t="s">
        <v>212</v>
      </c>
      <c r="D6852" s="189">
        <v>235.06</v>
      </c>
      <c r="E6852" s="189"/>
      <c r="F6852" s="189">
        <v>235.06</v>
      </c>
      <c r="G6852" s="188" t="s">
        <v>3856</v>
      </c>
      <c r="H6852" s="188"/>
      <c r="I6852" s="187" t="s">
        <v>3854</v>
      </c>
      <c r="J6852" s="191"/>
      <c r="K6852" s="191"/>
      <c r="L6852" s="191"/>
      <c r="M6852" s="191"/>
    </row>
    <row r="6853" spans="1:13" s="190" customFormat="1" ht="114.75" x14ac:dyDescent="0.2">
      <c r="A6853" s="187" t="s">
        <v>3861</v>
      </c>
      <c r="B6853" s="187" t="s">
        <v>3859</v>
      </c>
      <c r="C6853" s="186" t="s">
        <v>212</v>
      </c>
      <c r="D6853" s="189">
        <v>117.53</v>
      </c>
      <c r="E6853" s="189"/>
      <c r="F6853" s="189">
        <v>117.53</v>
      </c>
      <c r="G6853" s="188" t="s">
        <v>3860</v>
      </c>
      <c r="H6853" s="188"/>
      <c r="I6853" s="187" t="s">
        <v>3858</v>
      </c>
      <c r="J6853" s="191"/>
      <c r="K6853" s="191"/>
      <c r="L6853" s="191"/>
      <c r="M6853" s="191"/>
    </row>
    <row r="6854" spans="1:13" s="190" customFormat="1" ht="114.75" x14ac:dyDescent="0.2">
      <c r="A6854" s="187" t="s">
        <v>3865</v>
      </c>
      <c r="B6854" s="187" t="s">
        <v>3863</v>
      </c>
      <c r="C6854" s="186" t="s">
        <v>212</v>
      </c>
      <c r="D6854" s="189">
        <v>240.4</v>
      </c>
      <c r="E6854" s="189"/>
      <c r="F6854" s="189">
        <v>240.4</v>
      </c>
      <c r="G6854" s="188" t="s">
        <v>3864</v>
      </c>
      <c r="H6854" s="188"/>
      <c r="I6854" s="187" t="s">
        <v>3862</v>
      </c>
      <c r="J6854" s="191"/>
      <c r="K6854" s="191"/>
      <c r="L6854" s="191"/>
      <c r="M6854" s="191"/>
    </row>
    <row r="6855" spans="1:13" s="190" customFormat="1" ht="127.5" x14ac:dyDescent="0.2">
      <c r="A6855" s="187" t="s">
        <v>3869</v>
      </c>
      <c r="B6855" s="187" t="s">
        <v>3867</v>
      </c>
      <c r="C6855" s="186" t="s">
        <v>212</v>
      </c>
      <c r="D6855" s="189">
        <v>53.42</v>
      </c>
      <c r="E6855" s="189"/>
      <c r="F6855" s="189">
        <v>53.42</v>
      </c>
      <c r="G6855" s="188" t="s">
        <v>3868</v>
      </c>
      <c r="H6855" s="188"/>
      <c r="I6855" s="187" t="s">
        <v>3866</v>
      </c>
      <c r="J6855" s="191"/>
      <c r="K6855" s="191"/>
      <c r="L6855" s="191"/>
      <c r="M6855" s="191"/>
    </row>
    <row r="6856" spans="1:13" s="190" customFormat="1" ht="114.75" x14ac:dyDescent="0.2">
      <c r="A6856" s="187" t="s">
        <v>3873</v>
      </c>
      <c r="B6856" s="187" t="s">
        <v>3871</v>
      </c>
      <c r="C6856" s="186" t="s">
        <v>212</v>
      </c>
      <c r="D6856" s="189">
        <v>186.98</v>
      </c>
      <c r="E6856" s="189"/>
      <c r="F6856" s="189">
        <v>186.98</v>
      </c>
      <c r="G6856" s="188" t="s">
        <v>3872</v>
      </c>
      <c r="H6856" s="188"/>
      <c r="I6856" s="187" t="s">
        <v>3870</v>
      </c>
      <c r="J6856" s="191"/>
      <c r="K6856" s="191"/>
      <c r="L6856" s="191"/>
      <c r="M6856" s="191"/>
    </row>
    <row r="6857" spans="1:13" s="190" customFormat="1" ht="114.75" x14ac:dyDescent="0.2">
      <c r="A6857" s="187" t="s">
        <v>3877</v>
      </c>
      <c r="B6857" s="187" t="s">
        <v>3875</v>
      </c>
      <c r="C6857" s="186" t="s">
        <v>212</v>
      </c>
      <c r="D6857" s="189">
        <v>93.49</v>
      </c>
      <c r="E6857" s="189"/>
      <c r="F6857" s="189">
        <v>93.49</v>
      </c>
      <c r="G6857" s="188" t="s">
        <v>3876</v>
      </c>
      <c r="H6857" s="188"/>
      <c r="I6857" s="187" t="s">
        <v>3874</v>
      </c>
      <c r="J6857" s="191"/>
      <c r="K6857" s="191"/>
      <c r="L6857" s="191"/>
      <c r="M6857" s="191"/>
    </row>
    <row r="6858" spans="1:13" s="190" customFormat="1" ht="114.75" x14ac:dyDescent="0.2">
      <c r="A6858" s="187" t="s">
        <v>3881</v>
      </c>
      <c r="B6858" s="187" t="s">
        <v>3879</v>
      </c>
      <c r="C6858" s="186" t="s">
        <v>212</v>
      </c>
      <c r="D6858" s="189">
        <v>117.53</v>
      </c>
      <c r="E6858" s="189"/>
      <c r="F6858" s="189">
        <v>117.53</v>
      </c>
      <c r="G6858" s="188" t="s">
        <v>3880</v>
      </c>
      <c r="H6858" s="188"/>
      <c r="I6858" s="187" t="s">
        <v>3878</v>
      </c>
      <c r="J6858" s="191"/>
      <c r="K6858" s="191"/>
      <c r="L6858" s="191"/>
      <c r="M6858" s="191"/>
    </row>
    <row r="6859" spans="1:13" s="190" customFormat="1" ht="51" x14ac:dyDescent="0.2">
      <c r="A6859" s="187" t="s">
        <v>3885</v>
      </c>
      <c r="B6859" s="187" t="s">
        <v>3883</v>
      </c>
      <c r="C6859" s="186" t="s">
        <v>212</v>
      </c>
      <c r="D6859" s="189">
        <v>347.25</v>
      </c>
      <c r="E6859" s="189"/>
      <c r="F6859" s="189">
        <v>347.25</v>
      </c>
      <c r="G6859" s="188" t="s">
        <v>3884</v>
      </c>
      <c r="H6859" s="188"/>
      <c r="I6859" s="187" t="s">
        <v>3882</v>
      </c>
      <c r="J6859" s="191"/>
      <c r="K6859" s="191"/>
      <c r="L6859" s="191"/>
      <c r="M6859" s="191"/>
    </row>
    <row r="6860" spans="1:13" s="190" customFormat="1" ht="63.75" x14ac:dyDescent="0.2">
      <c r="A6860" s="187" t="s">
        <v>3889</v>
      </c>
      <c r="B6860" s="187" t="s">
        <v>3887</v>
      </c>
      <c r="C6860" s="186" t="s">
        <v>212</v>
      </c>
      <c r="D6860" s="189">
        <v>507.52</v>
      </c>
      <c r="E6860" s="189"/>
      <c r="F6860" s="189">
        <v>507.52</v>
      </c>
      <c r="G6860" s="188" t="s">
        <v>3888</v>
      </c>
      <c r="H6860" s="188"/>
      <c r="I6860" s="187" t="s">
        <v>3886</v>
      </c>
      <c r="J6860" s="191"/>
      <c r="K6860" s="191"/>
      <c r="L6860" s="191"/>
      <c r="M6860" s="191"/>
    </row>
    <row r="6861" spans="1:13" s="190" customFormat="1" ht="63.75" x14ac:dyDescent="0.2">
      <c r="A6861" s="187" t="s">
        <v>3893</v>
      </c>
      <c r="B6861" s="187" t="s">
        <v>3891</v>
      </c>
      <c r="C6861" s="186" t="s">
        <v>212</v>
      </c>
      <c r="D6861" s="189">
        <v>130.88999999999999</v>
      </c>
      <c r="E6861" s="189"/>
      <c r="F6861" s="189">
        <v>130.88999999999999</v>
      </c>
      <c r="G6861" s="188" t="s">
        <v>3892</v>
      </c>
      <c r="H6861" s="188"/>
      <c r="I6861" s="187" t="s">
        <v>3890</v>
      </c>
      <c r="J6861" s="191"/>
      <c r="K6861" s="191"/>
      <c r="L6861" s="191"/>
      <c r="M6861" s="191"/>
    </row>
    <row r="6862" spans="1:13" s="190" customFormat="1" ht="38.25" x14ac:dyDescent="0.2">
      <c r="A6862" s="187" t="s">
        <v>3897</v>
      </c>
      <c r="B6862" s="187" t="s">
        <v>3895</v>
      </c>
      <c r="C6862" s="186" t="s">
        <v>725</v>
      </c>
      <c r="D6862" s="189">
        <v>1.44</v>
      </c>
      <c r="E6862" s="189"/>
      <c r="F6862" s="189">
        <v>1.44</v>
      </c>
      <c r="G6862" s="188" t="s">
        <v>3896</v>
      </c>
      <c r="H6862" s="188"/>
      <c r="I6862" s="187" t="s">
        <v>3894</v>
      </c>
      <c r="J6862" s="191"/>
      <c r="K6862" s="191"/>
      <c r="L6862" s="191"/>
      <c r="M6862" s="191"/>
    </row>
    <row r="6863" spans="1:13" s="190" customFormat="1" ht="63.75" x14ac:dyDescent="0.2">
      <c r="A6863" s="187" t="s">
        <v>3901</v>
      </c>
      <c r="B6863" s="187" t="s">
        <v>3899</v>
      </c>
      <c r="C6863" s="186" t="s">
        <v>212</v>
      </c>
      <c r="D6863" s="189">
        <v>8.01</v>
      </c>
      <c r="E6863" s="189"/>
      <c r="F6863" s="189">
        <v>8.01</v>
      </c>
      <c r="G6863" s="188" t="s">
        <v>3900</v>
      </c>
      <c r="H6863" s="188"/>
      <c r="I6863" s="187" t="s">
        <v>3898</v>
      </c>
      <c r="J6863" s="191"/>
      <c r="K6863" s="191"/>
      <c r="L6863" s="191"/>
      <c r="M6863" s="191"/>
    </row>
    <row r="6864" spans="1:13" s="190" customFormat="1" ht="204" x14ac:dyDescent="0.2">
      <c r="A6864" s="187" t="s">
        <v>3905</v>
      </c>
      <c r="B6864" s="187" t="s">
        <v>3903</v>
      </c>
      <c r="C6864" s="186" t="s">
        <v>212</v>
      </c>
      <c r="D6864" s="189">
        <v>400.68</v>
      </c>
      <c r="E6864" s="189"/>
      <c r="F6864" s="189">
        <v>400.68</v>
      </c>
      <c r="G6864" s="188" t="s">
        <v>3904</v>
      </c>
      <c r="H6864" s="188"/>
      <c r="I6864" s="187" t="s">
        <v>3902</v>
      </c>
      <c r="J6864" s="191"/>
      <c r="K6864" s="191"/>
      <c r="L6864" s="191"/>
      <c r="M6864" s="191"/>
    </row>
    <row r="6865" spans="1:13" s="190" customFormat="1" ht="204" x14ac:dyDescent="0.2">
      <c r="A6865" s="187" t="s">
        <v>3909</v>
      </c>
      <c r="B6865" s="187" t="s">
        <v>3907</v>
      </c>
      <c r="C6865" s="186" t="s">
        <v>212</v>
      </c>
      <c r="D6865" s="189">
        <v>480.81</v>
      </c>
      <c r="E6865" s="189"/>
      <c r="F6865" s="189">
        <v>480.81</v>
      </c>
      <c r="G6865" s="188" t="s">
        <v>3908</v>
      </c>
      <c r="H6865" s="188"/>
      <c r="I6865" s="187" t="s">
        <v>3906</v>
      </c>
      <c r="J6865" s="191"/>
      <c r="K6865" s="191"/>
      <c r="L6865" s="191"/>
      <c r="M6865" s="191"/>
    </row>
    <row r="6866" spans="1:13" s="190" customFormat="1" ht="140.25" x14ac:dyDescent="0.2">
      <c r="A6866" s="187" t="s">
        <v>3913</v>
      </c>
      <c r="B6866" s="187" t="s">
        <v>3911</v>
      </c>
      <c r="C6866" s="186" t="s">
        <v>212</v>
      </c>
      <c r="D6866" s="189">
        <v>320.54000000000002</v>
      </c>
      <c r="E6866" s="189"/>
      <c r="F6866" s="189">
        <v>320.54000000000002</v>
      </c>
      <c r="G6866" s="188" t="s">
        <v>3912</v>
      </c>
      <c r="H6866" s="188"/>
      <c r="I6866" s="187" t="s">
        <v>3910</v>
      </c>
      <c r="J6866" s="191"/>
      <c r="K6866" s="191"/>
      <c r="L6866" s="191"/>
      <c r="M6866" s="191"/>
    </row>
    <row r="6867" spans="1:13" s="190" customFormat="1" ht="140.25" x14ac:dyDescent="0.2">
      <c r="A6867" s="187" t="s">
        <v>3917</v>
      </c>
      <c r="B6867" s="187" t="s">
        <v>3915</v>
      </c>
      <c r="C6867" s="186" t="s">
        <v>212</v>
      </c>
      <c r="D6867" s="189">
        <v>400.68</v>
      </c>
      <c r="E6867" s="189"/>
      <c r="F6867" s="189">
        <v>400.68</v>
      </c>
      <c r="G6867" s="188" t="s">
        <v>3916</v>
      </c>
      <c r="H6867" s="188"/>
      <c r="I6867" s="187" t="s">
        <v>3914</v>
      </c>
      <c r="J6867" s="191"/>
      <c r="K6867" s="191"/>
      <c r="L6867" s="191"/>
      <c r="M6867" s="191"/>
    </row>
    <row r="6868" spans="1:13" s="190" customFormat="1" ht="89.25" x14ac:dyDescent="0.2">
      <c r="A6868" s="187" t="s">
        <v>3921</v>
      </c>
      <c r="B6868" s="187" t="s">
        <v>3919</v>
      </c>
      <c r="C6868" s="186" t="s">
        <v>212</v>
      </c>
      <c r="D6868" s="189">
        <v>133.56</v>
      </c>
      <c r="E6868" s="189"/>
      <c r="F6868" s="189">
        <v>133.56</v>
      </c>
      <c r="G6868" s="188" t="s">
        <v>3920</v>
      </c>
      <c r="H6868" s="188"/>
      <c r="I6868" s="187" t="s">
        <v>3918</v>
      </c>
      <c r="J6868" s="191"/>
      <c r="K6868" s="191"/>
      <c r="L6868" s="191"/>
      <c r="M6868" s="191"/>
    </row>
    <row r="6869" spans="1:13" s="190" customFormat="1" ht="89.25" x14ac:dyDescent="0.2">
      <c r="A6869" s="187" t="s">
        <v>3925</v>
      </c>
      <c r="B6869" s="187" t="s">
        <v>3923</v>
      </c>
      <c r="C6869" s="186" t="s">
        <v>212</v>
      </c>
      <c r="D6869" s="189">
        <v>384.65</v>
      </c>
      <c r="E6869" s="189"/>
      <c r="F6869" s="189">
        <v>384.65</v>
      </c>
      <c r="G6869" s="188" t="s">
        <v>3924</v>
      </c>
      <c r="H6869" s="188"/>
      <c r="I6869" s="187" t="s">
        <v>3922</v>
      </c>
      <c r="J6869" s="191"/>
      <c r="K6869" s="191"/>
      <c r="L6869" s="191"/>
      <c r="M6869" s="191"/>
    </row>
    <row r="6870" spans="1:13" s="190" customFormat="1" ht="102" x14ac:dyDescent="0.2">
      <c r="A6870" s="187" t="s">
        <v>3929</v>
      </c>
      <c r="B6870" s="187" t="s">
        <v>3927</v>
      </c>
      <c r="C6870" s="186" t="s">
        <v>212</v>
      </c>
      <c r="D6870" s="189">
        <v>200.34</v>
      </c>
      <c r="E6870" s="189"/>
      <c r="F6870" s="189">
        <v>200.34</v>
      </c>
      <c r="G6870" s="188" t="s">
        <v>3928</v>
      </c>
      <c r="H6870" s="188"/>
      <c r="I6870" s="187" t="s">
        <v>3926</v>
      </c>
      <c r="J6870" s="191"/>
      <c r="K6870" s="191"/>
      <c r="L6870" s="191"/>
      <c r="M6870" s="191"/>
    </row>
    <row r="6871" spans="1:13" s="190" customFormat="1" ht="89.25" x14ac:dyDescent="0.2">
      <c r="A6871" s="187" t="s">
        <v>3933</v>
      </c>
      <c r="B6871" s="187" t="s">
        <v>3931</v>
      </c>
      <c r="C6871" s="186" t="s">
        <v>212</v>
      </c>
      <c r="D6871" s="189">
        <v>467.46</v>
      </c>
      <c r="E6871" s="189"/>
      <c r="F6871" s="189">
        <v>467.46</v>
      </c>
      <c r="G6871" s="188" t="s">
        <v>3932</v>
      </c>
      <c r="H6871" s="188"/>
      <c r="I6871" s="187" t="s">
        <v>3930</v>
      </c>
      <c r="J6871" s="191"/>
      <c r="K6871" s="191"/>
      <c r="L6871" s="191"/>
      <c r="M6871" s="191"/>
    </row>
    <row r="6872" spans="1:13" s="190" customFormat="1" ht="89.25" x14ac:dyDescent="0.2">
      <c r="A6872" s="187" t="s">
        <v>3937</v>
      </c>
      <c r="B6872" s="187" t="s">
        <v>3935</v>
      </c>
      <c r="C6872" s="186" t="s">
        <v>212</v>
      </c>
      <c r="D6872" s="189">
        <v>90.82</v>
      </c>
      <c r="E6872" s="189"/>
      <c r="F6872" s="189">
        <v>90.82</v>
      </c>
      <c r="G6872" s="188" t="s">
        <v>3936</v>
      </c>
      <c r="H6872" s="188"/>
      <c r="I6872" s="187" t="s">
        <v>3934</v>
      </c>
      <c r="J6872" s="191"/>
      <c r="K6872" s="191"/>
      <c r="L6872" s="191"/>
      <c r="M6872" s="191"/>
    </row>
    <row r="6873" spans="1:13" s="190" customFormat="1" ht="51" x14ac:dyDescent="0.2">
      <c r="A6873" s="187" t="s">
        <v>3941</v>
      </c>
      <c r="B6873" s="187" t="s">
        <v>3939</v>
      </c>
      <c r="C6873" s="186" t="s">
        <v>212</v>
      </c>
      <c r="D6873" s="189">
        <v>13.35</v>
      </c>
      <c r="E6873" s="189"/>
      <c r="F6873" s="189">
        <v>13.35</v>
      </c>
      <c r="G6873" s="188" t="s">
        <v>3940</v>
      </c>
      <c r="H6873" s="188"/>
      <c r="I6873" s="187" t="s">
        <v>3938</v>
      </c>
      <c r="J6873" s="191"/>
      <c r="K6873" s="191"/>
      <c r="L6873" s="191"/>
      <c r="M6873" s="191"/>
    </row>
    <row r="6874" spans="1:13" s="190" customFormat="1" ht="63.75" x14ac:dyDescent="0.2">
      <c r="A6874" s="187" t="s">
        <v>3945</v>
      </c>
      <c r="B6874" s="187" t="s">
        <v>3943</v>
      </c>
      <c r="C6874" s="186" t="s">
        <v>212</v>
      </c>
      <c r="D6874" s="189">
        <v>37.39</v>
      </c>
      <c r="E6874" s="189"/>
      <c r="F6874" s="189">
        <v>37.39</v>
      </c>
      <c r="G6874" s="188" t="s">
        <v>3944</v>
      </c>
      <c r="H6874" s="188"/>
      <c r="I6874" s="187" t="s">
        <v>3942</v>
      </c>
      <c r="J6874" s="191"/>
      <c r="K6874" s="191"/>
      <c r="L6874" s="191"/>
      <c r="M6874" s="191"/>
    </row>
    <row r="6875" spans="1:13" s="190" customFormat="1" ht="63.75" x14ac:dyDescent="0.2">
      <c r="A6875" s="187" t="s">
        <v>3949</v>
      </c>
      <c r="B6875" s="187" t="s">
        <v>3947</v>
      </c>
      <c r="C6875" s="186" t="s">
        <v>212</v>
      </c>
      <c r="D6875" s="189">
        <v>186.98</v>
      </c>
      <c r="E6875" s="189"/>
      <c r="F6875" s="189">
        <v>186.98</v>
      </c>
      <c r="G6875" s="188" t="s">
        <v>3948</v>
      </c>
      <c r="H6875" s="188"/>
      <c r="I6875" s="187" t="s">
        <v>3946</v>
      </c>
      <c r="J6875" s="191"/>
      <c r="K6875" s="191"/>
      <c r="L6875" s="191"/>
      <c r="M6875" s="191"/>
    </row>
    <row r="6876" spans="1:13" s="190" customFormat="1" ht="242.25" x14ac:dyDescent="0.2">
      <c r="A6876" s="187" t="s">
        <v>3953</v>
      </c>
      <c r="B6876" s="187" t="s">
        <v>3951</v>
      </c>
      <c r="C6876" s="186" t="s">
        <v>212</v>
      </c>
      <c r="D6876" s="189">
        <v>250</v>
      </c>
      <c r="E6876" s="189"/>
      <c r="F6876" s="189">
        <v>250</v>
      </c>
      <c r="G6876" s="188" t="s">
        <v>3952</v>
      </c>
      <c r="H6876" s="188"/>
      <c r="I6876" s="187" t="s">
        <v>3950</v>
      </c>
      <c r="J6876" s="191"/>
      <c r="K6876" s="191"/>
      <c r="L6876" s="191"/>
      <c r="M6876" s="191"/>
    </row>
    <row r="6877" spans="1:13" s="190" customFormat="1" ht="242.25" x14ac:dyDescent="0.2">
      <c r="A6877" s="187" t="s">
        <v>3956</v>
      </c>
      <c r="B6877" s="187" t="s">
        <v>3955</v>
      </c>
      <c r="C6877" s="186" t="s">
        <v>212</v>
      </c>
      <c r="D6877" s="189">
        <v>200</v>
      </c>
      <c r="E6877" s="189"/>
      <c r="F6877" s="189">
        <v>200</v>
      </c>
      <c r="G6877" s="188" t="s">
        <v>3952</v>
      </c>
      <c r="H6877" s="188"/>
      <c r="I6877" s="187" t="s">
        <v>3954</v>
      </c>
      <c r="J6877" s="191"/>
      <c r="K6877" s="191"/>
      <c r="L6877" s="191"/>
      <c r="M6877" s="191"/>
    </row>
    <row r="6878" spans="1:13" s="190" customFormat="1" ht="76.5" x14ac:dyDescent="0.2">
      <c r="A6878" s="187" t="s">
        <v>3960</v>
      </c>
      <c r="B6878" s="187" t="s">
        <v>3958</v>
      </c>
      <c r="C6878" s="186" t="s">
        <v>212</v>
      </c>
      <c r="D6878" s="189">
        <v>133.56</v>
      </c>
      <c r="E6878" s="189"/>
      <c r="F6878" s="189">
        <v>133.56</v>
      </c>
      <c r="G6878" s="188" t="s">
        <v>3959</v>
      </c>
      <c r="H6878" s="188"/>
      <c r="I6878" s="187" t="s">
        <v>3957</v>
      </c>
      <c r="J6878" s="191"/>
      <c r="K6878" s="191"/>
      <c r="L6878" s="191"/>
      <c r="M6878" s="191"/>
    </row>
    <row r="6879" spans="1:13" s="190" customFormat="1" ht="51" x14ac:dyDescent="0.2">
      <c r="A6879" s="187" t="s">
        <v>3964</v>
      </c>
      <c r="B6879" s="187" t="s">
        <v>3962</v>
      </c>
      <c r="C6879" s="186" t="s">
        <v>212</v>
      </c>
      <c r="D6879" s="189">
        <v>331.22</v>
      </c>
      <c r="E6879" s="189"/>
      <c r="F6879" s="189">
        <v>331.22</v>
      </c>
      <c r="G6879" s="188" t="s">
        <v>3963</v>
      </c>
      <c r="H6879" s="188"/>
      <c r="I6879" s="187" t="s">
        <v>3961</v>
      </c>
      <c r="J6879" s="191"/>
      <c r="K6879" s="191"/>
      <c r="L6879" s="191"/>
      <c r="M6879" s="191"/>
    </row>
    <row r="6880" spans="1:13" s="190" customFormat="1" ht="178.5" x14ac:dyDescent="0.2">
      <c r="A6880" s="187" t="s">
        <v>3968</v>
      </c>
      <c r="B6880" s="187" t="s">
        <v>3966</v>
      </c>
      <c r="C6880" s="186" t="s">
        <v>212</v>
      </c>
      <c r="D6880" s="189">
        <v>1495.85</v>
      </c>
      <c r="E6880" s="189"/>
      <c r="F6880" s="189">
        <v>1495.85</v>
      </c>
      <c r="G6880" s="188" t="s">
        <v>3967</v>
      </c>
      <c r="H6880" s="188"/>
      <c r="I6880" s="187" t="s">
        <v>3965</v>
      </c>
      <c r="J6880" s="191"/>
      <c r="K6880" s="191"/>
      <c r="L6880" s="191"/>
      <c r="M6880" s="191"/>
    </row>
    <row r="6881" spans="1:13" s="190" customFormat="1" ht="178.5" x14ac:dyDescent="0.2">
      <c r="A6881" s="187" t="s">
        <v>3971</v>
      </c>
      <c r="B6881" s="187" t="s">
        <v>3970</v>
      </c>
      <c r="C6881" s="186" t="s">
        <v>212</v>
      </c>
      <c r="D6881" s="189">
        <v>1335.58</v>
      </c>
      <c r="E6881" s="189"/>
      <c r="F6881" s="189">
        <v>1335.58</v>
      </c>
      <c r="G6881" s="188" t="s">
        <v>3967</v>
      </c>
      <c r="H6881" s="188"/>
      <c r="I6881" s="187" t="s">
        <v>3969</v>
      </c>
      <c r="J6881" s="191"/>
      <c r="K6881" s="191"/>
      <c r="L6881" s="191"/>
      <c r="M6881" s="191"/>
    </row>
    <row r="6882" spans="1:13" s="190" customFormat="1" ht="178.5" x14ac:dyDescent="0.2">
      <c r="A6882" s="187" t="s">
        <v>3975</v>
      </c>
      <c r="B6882" s="187" t="s">
        <v>3973</v>
      </c>
      <c r="C6882" s="186" t="s">
        <v>212</v>
      </c>
      <c r="D6882" s="189">
        <v>1044.43</v>
      </c>
      <c r="E6882" s="189"/>
      <c r="F6882" s="189">
        <v>1044.43</v>
      </c>
      <c r="G6882" s="188" t="s">
        <v>3974</v>
      </c>
      <c r="H6882" s="188"/>
      <c r="I6882" s="187" t="s">
        <v>3972</v>
      </c>
      <c r="J6882" s="191"/>
      <c r="K6882" s="191"/>
      <c r="L6882" s="191"/>
      <c r="M6882" s="191"/>
    </row>
    <row r="6883" spans="1:13" s="190" customFormat="1" ht="178.5" x14ac:dyDescent="0.2">
      <c r="A6883" s="187" t="s">
        <v>3979</v>
      </c>
      <c r="B6883" s="187" t="s">
        <v>3977</v>
      </c>
      <c r="C6883" s="186" t="s">
        <v>212</v>
      </c>
      <c r="D6883" s="189">
        <v>1271.48</v>
      </c>
      <c r="E6883" s="189"/>
      <c r="F6883" s="189">
        <v>1271.48</v>
      </c>
      <c r="G6883" s="188" t="s">
        <v>3978</v>
      </c>
      <c r="H6883" s="188"/>
      <c r="I6883" s="187" t="s">
        <v>3976</v>
      </c>
      <c r="J6883" s="191"/>
      <c r="K6883" s="191"/>
      <c r="L6883" s="191"/>
      <c r="M6883" s="191"/>
    </row>
    <row r="6884" spans="1:13" s="190" customFormat="1" ht="127.5" x14ac:dyDescent="0.2">
      <c r="A6884" s="187" t="s">
        <v>3983</v>
      </c>
      <c r="B6884" s="187" t="s">
        <v>3981</v>
      </c>
      <c r="C6884" s="186" t="s">
        <v>212</v>
      </c>
      <c r="D6884" s="189">
        <v>416.7</v>
      </c>
      <c r="E6884" s="189"/>
      <c r="F6884" s="189">
        <v>416.7</v>
      </c>
      <c r="G6884" s="188" t="s">
        <v>3982</v>
      </c>
      <c r="H6884" s="188"/>
      <c r="I6884" s="187" t="s">
        <v>3980</v>
      </c>
      <c r="J6884" s="191"/>
      <c r="K6884" s="191"/>
      <c r="L6884" s="191"/>
      <c r="M6884" s="191"/>
    </row>
    <row r="6885" spans="1:13" s="190" customFormat="1" ht="102" x14ac:dyDescent="0.2">
      <c r="A6885" s="187" t="s">
        <v>3987</v>
      </c>
      <c r="B6885" s="187" t="s">
        <v>3985</v>
      </c>
      <c r="C6885" s="186" t="s">
        <v>212</v>
      </c>
      <c r="D6885" s="189">
        <v>280.47000000000003</v>
      </c>
      <c r="E6885" s="189"/>
      <c r="F6885" s="189">
        <v>280.47000000000003</v>
      </c>
      <c r="G6885" s="188" t="s">
        <v>3986</v>
      </c>
      <c r="H6885" s="188"/>
      <c r="I6885" s="187" t="s">
        <v>3984</v>
      </c>
      <c r="J6885" s="191"/>
      <c r="K6885" s="191"/>
      <c r="L6885" s="191"/>
      <c r="M6885" s="191"/>
    </row>
    <row r="6886" spans="1:13" s="190" customFormat="1" ht="102" x14ac:dyDescent="0.2">
      <c r="A6886" s="187" t="s">
        <v>3991</v>
      </c>
      <c r="B6886" s="187" t="s">
        <v>3989</v>
      </c>
      <c r="C6886" s="186" t="s">
        <v>212</v>
      </c>
      <c r="D6886" s="189">
        <v>373.96</v>
      </c>
      <c r="E6886" s="189"/>
      <c r="F6886" s="189">
        <v>373.96</v>
      </c>
      <c r="G6886" s="188" t="s">
        <v>3990</v>
      </c>
      <c r="H6886" s="188"/>
      <c r="I6886" s="187" t="s">
        <v>3988</v>
      </c>
      <c r="J6886" s="191"/>
      <c r="K6886" s="191"/>
      <c r="L6886" s="191"/>
      <c r="M6886" s="191"/>
    </row>
    <row r="6887" spans="1:13" s="190" customFormat="1" ht="102" x14ac:dyDescent="0.2">
      <c r="A6887" s="187" t="s">
        <v>3995</v>
      </c>
      <c r="B6887" s="187" t="s">
        <v>3993</v>
      </c>
      <c r="C6887" s="186" t="s">
        <v>212</v>
      </c>
      <c r="D6887" s="189">
        <v>146.91</v>
      </c>
      <c r="E6887" s="189"/>
      <c r="F6887" s="189">
        <v>146.91</v>
      </c>
      <c r="G6887" s="188" t="s">
        <v>3994</v>
      </c>
      <c r="H6887" s="188"/>
      <c r="I6887" s="187" t="s">
        <v>3992</v>
      </c>
      <c r="J6887" s="191"/>
      <c r="K6887" s="191"/>
      <c r="L6887" s="191"/>
      <c r="M6887" s="191"/>
    </row>
    <row r="6888" spans="1:13" s="190" customFormat="1" ht="102" x14ac:dyDescent="0.2">
      <c r="A6888" s="187" t="s">
        <v>3999</v>
      </c>
      <c r="B6888" s="187" t="s">
        <v>3997</v>
      </c>
      <c r="C6888" s="186" t="s">
        <v>212</v>
      </c>
      <c r="D6888" s="189">
        <v>186.98</v>
      </c>
      <c r="E6888" s="189"/>
      <c r="F6888" s="189">
        <v>186.98</v>
      </c>
      <c r="G6888" s="188" t="s">
        <v>3998</v>
      </c>
      <c r="H6888" s="188"/>
      <c r="I6888" s="187" t="s">
        <v>3996</v>
      </c>
      <c r="J6888" s="191"/>
      <c r="K6888" s="191"/>
      <c r="L6888" s="191"/>
      <c r="M6888" s="191"/>
    </row>
    <row r="6889" spans="1:13" s="190" customFormat="1" ht="191.25" x14ac:dyDescent="0.2">
      <c r="A6889" s="187" t="s">
        <v>4003</v>
      </c>
      <c r="B6889" s="187" t="s">
        <v>4001</v>
      </c>
      <c r="C6889" s="186" t="s">
        <v>212</v>
      </c>
      <c r="D6889" s="189">
        <v>186.98</v>
      </c>
      <c r="E6889" s="189"/>
      <c r="F6889" s="189">
        <v>186.98</v>
      </c>
      <c r="G6889" s="188" t="s">
        <v>4002</v>
      </c>
      <c r="H6889" s="188"/>
      <c r="I6889" s="187" t="s">
        <v>4000</v>
      </c>
      <c r="J6889" s="191"/>
      <c r="K6889" s="191"/>
      <c r="L6889" s="191"/>
      <c r="M6889" s="191"/>
    </row>
    <row r="6890" spans="1:13" s="190" customFormat="1" ht="216.75" x14ac:dyDescent="0.2">
      <c r="A6890" s="187" t="s">
        <v>4007</v>
      </c>
      <c r="B6890" s="187" t="s">
        <v>4005</v>
      </c>
      <c r="C6890" s="186" t="s">
        <v>212</v>
      </c>
      <c r="D6890" s="189">
        <v>74.8</v>
      </c>
      <c r="E6890" s="189"/>
      <c r="F6890" s="189">
        <v>74.8</v>
      </c>
      <c r="G6890" s="188" t="s">
        <v>4006</v>
      </c>
      <c r="H6890" s="188"/>
      <c r="I6890" s="187" t="s">
        <v>4004</v>
      </c>
      <c r="J6890" s="191"/>
      <c r="K6890" s="191"/>
      <c r="L6890" s="191"/>
      <c r="M6890" s="191"/>
    </row>
    <row r="6891" spans="1:13" s="190" customFormat="1" ht="114.75" x14ac:dyDescent="0.2">
      <c r="A6891" s="187" t="s">
        <v>4011</v>
      </c>
      <c r="B6891" s="187" t="s">
        <v>4009</v>
      </c>
      <c r="C6891" s="186" t="s">
        <v>212</v>
      </c>
      <c r="D6891" s="189">
        <v>1025.73</v>
      </c>
      <c r="E6891" s="189"/>
      <c r="F6891" s="189">
        <v>1025.73</v>
      </c>
      <c r="G6891" s="188" t="s">
        <v>4010</v>
      </c>
      <c r="H6891" s="188"/>
      <c r="I6891" s="187" t="s">
        <v>4008</v>
      </c>
      <c r="J6891" s="191"/>
      <c r="K6891" s="191"/>
      <c r="L6891" s="191"/>
      <c r="M6891" s="191"/>
    </row>
    <row r="6892" spans="1:13" s="190" customFormat="1" ht="114.75" x14ac:dyDescent="0.2">
      <c r="A6892" s="187" t="s">
        <v>4015</v>
      </c>
      <c r="B6892" s="187" t="s">
        <v>4013</v>
      </c>
      <c r="C6892" s="186" t="s">
        <v>212</v>
      </c>
      <c r="D6892" s="189">
        <v>820.58</v>
      </c>
      <c r="E6892" s="189"/>
      <c r="F6892" s="189">
        <v>820.58</v>
      </c>
      <c r="G6892" s="188" t="s">
        <v>4014</v>
      </c>
      <c r="H6892" s="188"/>
      <c r="I6892" s="187" t="s">
        <v>4012</v>
      </c>
      <c r="J6892" s="191"/>
      <c r="K6892" s="191"/>
      <c r="L6892" s="191"/>
      <c r="M6892" s="191"/>
    </row>
    <row r="6893" spans="1:13" s="190" customFormat="1" ht="114.75" x14ac:dyDescent="0.2">
      <c r="A6893" s="187" t="s">
        <v>4019</v>
      </c>
      <c r="B6893" s="187" t="s">
        <v>4017</v>
      </c>
      <c r="C6893" s="186" t="s">
        <v>212</v>
      </c>
      <c r="D6893" s="189">
        <v>697.49</v>
      </c>
      <c r="E6893" s="189"/>
      <c r="F6893" s="189">
        <v>697.49</v>
      </c>
      <c r="G6893" s="188" t="s">
        <v>4018</v>
      </c>
      <c r="H6893" s="188"/>
      <c r="I6893" s="187" t="s">
        <v>4016</v>
      </c>
      <c r="J6893" s="191"/>
      <c r="K6893" s="191"/>
      <c r="L6893" s="191"/>
      <c r="M6893" s="191"/>
    </row>
    <row r="6894" spans="1:13" s="190" customFormat="1" ht="114.75" x14ac:dyDescent="0.2">
      <c r="A6894" s="187" t="s">
        <v>4023</v>
      </c>
      <c r="B6894" s="187" t="s">
        <v>4021</v>
      </c>
      <c r="C6894" s="186" t="s">
        <v>212</v>
      </c>
      <c r="D6894" s="189">
        <v>430.81</v>
      </c>
      <c r="E6894" s="189"/>
      <c r="F6894" s="189">
        <v>430.81</v>
      </c>
      <c r="G6894" s="188" t="s">
        <v>4022</v>
      </c>
      <c r="H6894" s="188"/>
      <c r="I6894" s="187" t="s">
        <v>4020</v>
      </c>
      <c r="J6894" s="191"/>
      <c r="K6894" s="191"/>
      <c r="L6894" s="191"/>
      <c r="M6894" s="191"/>
    </row>
    <row r="6895" spans="1:13" s="190" customFormat="1" ht="114.75" x14ac:dyDescent="0.2">
      <c r="A6895" s="187" t="s">
        <v>4027</v>
      </c>
      <c r="B6895" s="187" t="s">
        <v>4025</v>
      </c>
      <c r="C6895" s="186" t="s">
        <v>212</v>
      </c>
      <c r="D6895" s="189">
        <v>246.17</v>
      </c>
      <c r="E6895" s="189"/>
      <c r="F6895" s="189">
        <v>246.17</v>
      </c>
      <c r="G6895" s="188" t="s">
        <v>4026</v>
      </c>
      <c r="H6895" s="188"/>
      <c r="I6895" s="187" t="s">
        <v>4024</v>
      </c>
      <c r="J6895" s="191"/>
      <c r="K6895" s="191"/>
      <c r="L6895" s="191"/>
      <c r="M6895" s="191"/>
    </row>
    <row r="6896" spans="1:13" s="190" customFormat="1" ht="114.75" x14ac:dyDescent="0.2">
      <c r="A6896" s="187" t="s">
        <v>4031</v>
      </c>
      <c r="B6896" s="187" t="s">
        <v>4029</v>
      </c>
      <c r="C6896" s="186" t="s">
        <v>212</v>
      </c>
      <c r="D6896" s="189">
        <v>106.85</v>
      </c>
      <c r="E6896" s="189"/>
      <c r="F6896" s="189">
        <v>106.85</v>
      </c>
      <c r="G6896" s="188" t="s">
        <v>4030</v>
      </c>
      <c r="H6896" s="188"/>
      <c r="I6896" s="187" t="s">
        <v>4028</v>
      </c>
      <c r="J6896" s="191"/>
      <c r="K6896" s="191"/>
      <c r="L6896" s="191"/>
      <c r="M6896" s="191"/>
    </row>
    <row r="6897" spans="1:13" s="190" customFormat="1" ht="89.25" x14ac:dyDescent="0.2">
      <c r="A6897" s="187" t="s">
        <v>4035</v>
      </c>
      <c r="B6897" s="187" t="s">
        <v>4033</v>
      </c>
      <c r="C6897" s="186" t="s">
        <v>212</v>
      </c>
      <c r="D6897" s="189">
        <v>64.11</v>
      </c>
      <c r="E6897" s="189"/>
      <c r="F6897" s="189">
        <v>64.11</v>
      </c>
      <c r="G6897" s="188" t="s">
        <v>4034</v>
      </c>
      <c r="H6897" s="188"/>
      <c r="I6897" s="187" t="s">
        <v>4032</v>
      </c>
      <c r="J6897" s="191"/>
      <c r="K6897" s="191"/>
      <c r="L6897" s="191"/>
      <c r="M6897" s="191"/>
    </row>
    <row r="6898" spans="1:13" s="190" customFormat="1" ht="51" x14ac:dyDescent="0.2">
      <c r="A6898" s="187" t="s">
        <v>4039</v>
      </c>
      <c r="B6898" s="187" t="s">
        <v>4037</v>
      </c>
      <c r="C6898" s="186" t="s">
        <v>212</v>
      </c>
      <c r="D6898" s="189">
        <v>37.39</v>
      </c>
      <c r="E6898" s="189"/>
      <c r="F6898" s="189">
        <v>37.39</v>
      </c>
      <c r="G6898" s="188" t="s">
        <v>4038</v>
      </c>
      <c r="H6898" s="188"/>
      <c r="I6898" s="187" t="s">
        <v>4036</v>
      </c>
      <c r="J6898" s="191"/>
      <c r="K6898" s="191"/>
      <c r="L6898" s="191"/>
      <c r="M6898" s="191"/>
    </row>
    <row r="6899" spans="1:13" s="190" customFormat="1" ht="76.5" x14ac:dyDescent="0.2">
      <c r="A6899" s="187" t="s">
        <v>4043</v>
      </c>
      <c r="B6899" s="187" t="s">
        <v>4041</v>
      </c>
      <c r="C6899" s="186" t="s">
        <v>212</v>
      </c>
      <c r="D6899" s="189">
        <v>213.7</v>
      </c>
      <c r="E6899" s="189"/>
      <c r="F6899" s="189">
        <v>213.7</v>
      </c>
      <c r="G6899" s="188" t="s">
        <v>4042</v>
      </c>
      <c r="H6899" s="188"/>
      <c r="I6899" s="187" t="s">
        <v>4040</v>
      </c>
      <c r="J6899" s="191"/>
      <c r="K6899" s="191"/>
      <c r="L6899" s="191"/>
      <c r="M6899" s="191"/>
    </row>
    <row r="6900" spans="1:13" s="190" customFormat="1" ht="89.25" x14ac:dyDescent="0.2">
      <c r="A6900" s="187" t="s">
        <v>4047</v>
      </c>
      <c r="B6900" s="187" t="s">
        <v>4045</v>
      </c>
      <c r="C6900" s="186" t="s">
        <v>212</v>
      </c>
      <c r="D6900" s="189">
        <v>454.1</v>
      </c>
      <c r="E6900" s="189"/>
      <c r="F6900" s="189">
        <v>454.1</v>
      </c>
      <c r="G6900" s="188" t="s">
        <v>4046</v>
      </c>
      <c r="H6900" s="188"/>
      <c r="I6900" s="187" t="s">
        <v>4044</v>
      </c>
      <c r="J6900" s="191"/>
      <c r="K6900" s="191"/>
      <c r="L6900" s="191"/>
      <c r="M6900" s="191"/>
    </row>
    <row r="6901" spans="1:13" s="190" customFormat="1" ht="51" x14ac:dyDescent="0.2">
      <c r="A6901" s="187" t="s">
        <v>4051</v>
      </c>
      <c r="B6901" s="187" t="s">
        <v>4049</v>
      </c>
      <c r="C6901" s="186" t="s">
        <v>276</v>
      </c>
      <c r="D6901" s="189">
        <v>7.39</v>
      </c>
      <c r="E6901" s="189"/>
      <c r="F6901" s="189">
        <v>7.39</v>
      </c>
      <c r="G6901" s="188" t="s">
        <v>4050</v>
      </c>
      <c r="H6901" s="188"/>
      <c r="I6901" s="187" t="s">
        <v>4048</v>
      </c>
      <c r="J6901" s="191"/>
      <c r="K6901" s="191"/>
      <c r="L6901" s="191"/>
      <c r="M6901" s="191"/>
    </row>
    <row r="6902" spans="1:13" s="190" customFormat="1" ht="51" x14ac:dyDescent="0.2">
      <c r="A6902" s="187" t="s">
        <v>4055</v>
      </c>
      <c r="B6902" s="187" t="s">
        <v>4053</v>
      </c>
      <c r="C6902" s="186" t="s">
        <v>276</v>
      </c>
      <c r="D6902" s="189">
        <v>6.97</v>
      </c>
      <c r="E6902" s="189"/>
      <c r="F6902" s="189">
        <v>6.97</v>
      </c>
      <c r="G6902" s="188" t="s">
        <v>4054</v>
      </c>
      <c r="H6902" s="188"/>
      <c r="I6902" s="187" t="s">
        <v>4052</v>
      </c>
      <c r="J6902" s="191"/>
      <c r="K6902" s="191"/>
      <c r="L6902" s="191"/>
      <c r="M6902" s="191"/>
    </row>
    <row r="6903" spans="1:13" s="190" customFormat="1" ht="63.75" x14ac:dyDescent="0.2">
      <c r="A6903" s="187" t="s">
        <v>4059</v>
      </c>
      <c r="B6903" s="187" t="s">
        <v>4057</v>
      </c>
      <c r="C6903" s="186" t="s">
        <v>212</v>
      </c>
      <c r="D6903" s="189">
        <v>20.3</v>
      </c>
      <c r="E6903" s="189"/>
      <c r="F6903" s="189">
        <v>20.3</v>
      </c>
      <c r="G6903" s="188" t="s">
        <v>4058</v>
      </c>
      <c r="H6903" s="188"/>
      <c r="I6903" s="187" t="s">
        <v>4056</v>
      </c>
      <c r="J6903" s="191"/>
      <c r="K6903" s="191"/>
      <c r="L6903" s="191"/>
      <c r="M6903" s="191"/>
    </row>
    <row r="6904" spans="1:13" s="190" customFormat="1" ht="25.5" x14ac:dyDescent="0.2">
      <c r="A6904" s="194" t="s">
        <v>4062</v>
      </c>
      <c r="B6904" s="194" t="s">
        <v>4061</v>
      </c>
      <c r="C6904" s="194"/>
      <c r="D6904" s="189"/>
      <c r="E6904" s="193"/>
      <c r="F6904" s="189"/>
      <c r="G6904" s="192"/>
      <c r="H6904" s="192"/>
      <c r="I6904" s="194" t="s">
        <v>4060</v>
      </c>
      <c r="J6904" s="191"/>
      <c r="K6904" s="191"/>
      <c r="L6904" s="191"/>
      <c r="M6904" s="191"/>
    </row>
    <row r="6905" spans="1:13" s="190" customFormat="1" ht="293.25" x14ac:dyDescent="0.2">
      <c r="A6905" s="187" t="s">
        <v>4066</v>
      </c>
      <c r="B6905" s="187" t="s">
        <v>4064</v>
      </c>
      <c r="C6905" s="186" t="s">
        <v>212</v>
      </c>
      <c r="D6905" s="189">
        <v>1500</v>
      </c>
      <c r="E6905" s="189"/>
      <c r="F6905" s="189">
        <v>1500</v>
      </c>
      <c r="G6905" s="188" t="s">
        <v>4065</v>
      </c>
      <c r="H6905" s="188"/>
      <c r="I6905" s="187" t="s">
        <v>4063</v>
      </c>
      <c r="J6905" s="191"/>
      <c r="K6905" s="191"/>
      <c r="L6905" s="191"/>
      <c r="M6905" s="191"/>
    </row>
    <row r="6906" spans="1:13" s="190" customFormat="1" ht="255" x14ac:dyDescent="0.2">
      <c r="A6906" s="187" t="s">
        <v>4070</v>
      </c>
      <c r="B6906" s="187" t="s">
        <v>4068</v>
      </c>
      <c r="C6906" s="186" t="s">
        <v>212</v>
      </c>
      <c r="D6906" s="189">
        <v>3000</v>
      </c>
      <c r="E6906" s="189"/>
      <c r="F6906" s="189">
        <v>3000</v>
      </c>
      <c r="G6906" s="188" t="s">
        <v>4069</v>
      </c>
      <c r="H6906" s="188"/>
      <c r="I6906" s="187" t="s">
        <v>4067</v>
      </c>
      <c r="J6906" s="191"/>
      <c r="K6906" s="191"/>
      <c r="L6906" s="191"/>
      <c r="M6906" s="191"/>
    </row>
    <row r="6907" spans="1:13" s="190" customFormat="1" ht="255" x14ac:dyDescent="0.2">
      <c r="A6907" s="187" t="s">
        <v>4073</v>
      </c>
      <c r="B6907" s="187" t="s">
        <v>4072</v>
      </c>
      <c r="C6907" s="186" t="s">
        <v>212</v>
      </c>
      <c r="D6907" s="189">
        <v>4500</v>
      </c>
      <c r="E6907" s="189"/>
      <c r="F6907" s="189">
        <v>4500</v>
      </c>
      <c r="G6907" s="188" t="s">
        <v>4069</v>
      </c>
      <c r="H6907" s="188"/>
      <c r="I6907" s="187" t="s">
        <v>4071</v>
      </c>
      <c r="J6907" s="191"/>
      <c r="K6907" s="191"/>
      <c r="L6907" s="191"/>
      <c r="M6907" s="191"/>
    </row>
    <row r="6908" spans="1:13" s="190" customFormat="1" ht="51" x14ac:dyDescent="0.2">
      <c r="A6908" s="187" t="s">
        <v>4077</v>
      </c>
      <c r="B6908" s="187" t="s">
        <v>4075</v>
      </c>
      <c r="C6908" s="186" t="s">
        <v>212</v>
      </c>
      <c r="D6908" s="189">
        <v>8.01</v>
      </c>
      <c r="E6908" s="189"/>
      <c r="F6908" s="189">
        <v>8.01</v>
      </c>
      <c r="G6908" s="188" t="s">
        <v>4076</v>
      </c>
      <c r="H6908" s="188"/>
      <c r="I6908" s="187" t="s">
        <v>4074</v>
      </c>
      <c r="J6908" s="191"/>
      <c r="K6908" s="191"/>
      <c r="L6908" s="191"/>
      <c r="M6908" s="191"/>
    </row>
    <row r="6909" spans="1:13" s="190" customFormat="1" ht="51" x14ac:dyDescent="0.2">
      <c r="A6909" s="187" t="s">
        <v>4081</v>
      </c>
      <c r="B6909" s="187" t="s">
        <v>4079</v>
      </c>
      <c r="C6909" s="186" t="s">
        <v>725</v>
      </c>
      <c r="D6909" s="189">
        <v>0.01</v>
      </c>
      <c r="E6909" s="189"/>
      <c r="F6909" s="189">
        <v>0.01</v>
      </c>
      <c r="G6909" s="188" t="s">
        <v>4080</v>
      </c>
      <c r="H6909" s="188"/>
      <c r="I6909" s="187" t="s">
        <v>4078</v>
      </c>
      <c r="J6909" s="191"/>
      <c r="K6909" s="191"/>
      <c r="L6909" s="191"/>
      <c r="M6909" s="191"/>
    </row>
    <row r="6910" spans="1:13" s="190" customFormat="1" ht="153" x14ac:dyDescent="0.2">
      <c r="A6910" s="187" t="s">
        <v>4085</v>
      </c>
      <c r="B6910" s="187" t="s">
        <v>4083</v>
      </c>
      <c r="C6910" s="186" t="s">
        <v>212</v>
      </c>
      <c r="D6910" s="189">
        <v>53.42</v>
      </c>
      <c r="E6910" s="189"/>
      <c r="F6910" s="189">
        <v>53.42</v>
      </c>
      <c r="G6910" s="188" t="s">
        <v>4084</v>
      </c>
      <c r="H6910" s="188"/>
      <c r="I6910" s="187" t="s">
        <v>4082</v>
      </c>
      <c r="J6910" s="191"/>
      <c r="K6910" s="191"/>
      <c r="L6910" s="191"/>
      <c r="M6910" s="191"/>
    </row>
    <row r="6911" spans="1:13" s="190" customFormat="1" ht="102" x14ac:dyDescent="0.2">
      <c r="A6911" s="187" t="s">
        <v>4089</v>
      </c>
      <c r="B6911" s="187" t="s">
        <v>4087</v>
      </c>
      <c r="C6911" s="186" t="s">
        <v>212</v>
      </c>
      <c r="D6911" s="189">
        <v>112.19</v>
      </c>
      <c r="E6911" s="189"/>
      <c r="F6911" s="189">
        <v>112.19</v>
      </c>
      <c r="G6911" s="188" t="s">
        <v>4088</v>
      </c>
      <c r="H6911" s="188"/>
      <c r="I6911" s="187" t="s">
        <v>4086</v>
      </c>
      <c r="J6911" s="191"/>
      <c r="K6911" s="191"/>
      <c r="L6911" s="191"/>
      <c r="M6911" s="191"/>
    </row>
    <row r="6912" spans="1:13" s="190" customFormat="1" ht="51" x14ac:dyDescent="0.2">
      <c r="A6912" s="187" t="s">
        <v>4092</v>
      </c>
      <c r="B6912" s="187" t="s">
        <v>4079</v>
      </c>
      <c r="C6912" s="186" t="s">
        <v>4091</v>
      </c>
      <c r="D6912" s="189">
        <v>10</v>
      </c>
      <c r="E6912" s="189"/>
      <c r="F6912" s="189">
        <v>10</v>
      </c>
      <c r="G6912" s="188" t="s">
        <v>4080</v>
      </c>
      <c r="H6912" s="188"/>
      <c r="I6912" s="187" t="s">
        <v>4090</v>
      </c>
      <c r="J6912" s="191"/>
      <c r="K6912" s="191"/>
      <c r="L6912" s="191"/>
      <c r="M6912" s="191"/>
    </row>
    <row r="6913" spans="1:13" s="190" customFormat="1" ht="191.25" x14ac:dyDescent="0.2">
      <c r="A6913" s="187" t="s">
        <v>4096</v>
      </c>
      <c r="B6913" s="187" t="s">
        <v>4094</v>
      </c>
      <c r="C6913" s="186" t="s">
        <v>212</v>
      </c>
      <c r="D6913" s="189">
        <v>106.85</v>
      </c>
      <c r="E6913" s="189"/>
      <c r="F6913" s="189">
        <v>106.85</v>
      </c>
      <c r="G6913" s="188" t="s">
        <v>4095</v>
      </c>
      <c r="H6913" s="188"/>
      <c r="I6913" s="187" t="s">
        <v>4093</v>
      </c>
      <c r="J6913" s="191"/>
      <c r="K6913" s="191"/>
      <c r="L6913" s="191"/>
      <c r="M6913" s="191"/>
    </row>
    <row r="6914" spans="1:13" s="190" customFormat="1" ht="191.25" x14ac:dyDescent="0.2">
      <c r="A6914" s="187" t="s">
        <v>4100</v>
      </c>
      <c r="B6914" s="187" t="s">
        <v>4098</v>
      </c>
      <c r="C6914" s="186" t="s">
        <v>212</v>
      </c>
      <c r="D6914" s="189">
        <v>80.13</v>
      </c>
      <c r="E6914" s="189"/>
      <c r="F6914" s="189">
        <v>80.13</v>
      </c>
      <c r="G6914" s="188" t="s">
        <v>4099</v>
      </c>
      <c r="H6914" s="188"/>
      <c r="I6914" s="187" t="s">
        <v>4097</v>
      </c>
      <c r="J6914" s="191"/>
      <c r="K6914" s="191"/>
      <c r="L6914" s="191"/>
      <c r="M6914" s="191"/>
    </row>
    <row r="6915" spans="1:13" s="190" customFormat="1" ht="191.25" x14ac:dyDescent="0.2">
      <c r="A6915" s="187" t="s">
        <v>4104</v>
      </c>
      <c r="B6915" s="187" t="s">
        <v>4102</v>
      </c>
      <c r="C6915" s="186" t="s">
        <v>212</v>
      </c>
      <c r="D6915" s="189">
        <v>53.42</v>
      </c>
      <c r="E6915" s="189"/>
      <c r="F6915" s="189">
        <v>53.42</v>
      </c>
      <c r="G6915" s="188" t="s">
        <v>4103</v>
      </c>
      <c r="H6915" s="188"/>
      <c r="I6915" s="187" t="s">
        <v>4101</v>
      </c>
      <c r="J6915" s="191"/>
      <c r="K6915" s="191"/>
      <c r="L6915" s="191"/>
      <c r="M6915" s="191"/>
    </row>
    <row r="6916" spans="1:13" s="190" customFormat="1" ht="255" x14ac:dyDescent="0.2">
      <c r="A6916" s="187" t="s">
        <v>4108</v>
      </c>
      <c r="B6916" s="187" t="s">
        <v>4106</v>
      </c>
      <c r="C6916" s="186" t="s">
        <v>212</v>
      </c>
      <c r="D6916" s="189">
        <v>833.41</v>
      </c>
      <c r="E6916" s="189"/>
      <c r="F6916" s="189">
        <v>833.41</v>
      </c>
      <c r="G6916" s="188" t="s">
        <v>4107</v>
      </c>
      <c r="H6916" s="188"/>
      <c r="I6916" s="187" t="s">
        <v>4105</v>
      </c>
      <c r="J6916" s="191"/>
      <c r="K6916" s="191"/>
      <c r="L6916" s="191"/>
      <c r="M6916" s="191"/>
    </row>
    <row r="6917" spans="1:13" s="190" customFormat="1" ht="255" x14ac:dyDescent="0.2">
      <c r="A6917" s="187" t="s">
        <v>4112</v>
      </c>
      <c r="B6917" s="187" t="s">
        <v>4110</v>
      </c>
      <c r="C6917" s="186" t="s">
        <v>212</v>
      </c>
      <c r="D6917" s="189">
        <v>534.23</v>
      </c>
      <c r="E6917" s="189"/>
      <c r="F6917" s="189">
        <v>534.23</v>
      </c>
      <c r="G6917" s="188" t="s">
        <v>4111</v>
      </c>
      <c r="H6917" s="188"/>
      <c r="I6917" s="187" t="s">
        <v>4109</v>
      </c>
      <c r="J6917" s="191"/>
      <c r="K6917" s="191"/>
      <c r="L6917" s="191"/>
      <c r="M6917" s="191"/>
    </row>
    <row r="6918" spans="1:13" s="190" customFormat="1" ht="102" x14ac:dyDescent="0.2">
      <c r="A6918" s="187" t="s">
        <v>4116</v>
      </c>
      <c r="B6918" s="187" t="s">
        <v>4114</v>
      </c>
      <c r="C6918" s="186" t="s">
        <v>212</v>
      </c>
      <c r="D6918" s="189">
        <v>112.19</v>
      </c>
      <c r="E6918" s="189"/>
      <c r="F6918" s="189">
        <v>112.19</v>
      </c>
      <c r="G6918" s="188" t="s">
        <v>4115</v>
      </c>
      <c r="H6918" s="188"/>
      <c r="I6918" s="187" t="s">
        <v>4113</v>
      </c>
      <c r="J6918" s="191"/>
      <c r="K6918" s="191"/>
      <c r="L6918" s="191"/>
      <c r="M6918" s="191"/>
    </row>
    <row r="6919" spans="1:13" s="190" customFormat="1" ht="76.5" x14ac:dyDescent="0.2">
      <c r="A6919" s="187" t="s">
        <v>4120</v>
      </c>
      <c r="B6919" s="187" t="s">
        <v>4118</v>
      </c>
      <c r="C6919" s="186" t="s">
        <v>212</v>
      </c>
      <c r="D6919" s="189">
        <v>641.08000000000004</v>
      </c>
      <c r="E6919" s="189"/>
      <c r="F6919" s="189">
        <v>641.08000000000004</v>
      </c>
      <c r="G6919" s="188" t="s">
        <v>4119</v>
      </c>
      <c r="H6919" s="188"/>
      <c r="I6919" s="187" t="s">
        <v>4117</v>
      </c>
      <c r="J6919" s="191"/>
      <c r="K6919" s="191"/>
      <c r="L6919" s="191"/>
      <c r="M6919" s="191"/>
    </row>
    <row r="6920" spans="1:13" s="190" customFormat="1" ht="127.5" x14ac:dyDescent="0.2">
      <c r="A6920" s="187" t="s">
        <v>4124</v>
      </c>
      <c r="B6920" s="187" t="s">
        <v>4122</v>
      </c>
      <c r="C6920" s="186" t="s">
        <v>212</v>
      </c>
      <c r="D6920" s="189">
        <v>64.11</v>
      </c>
      <c r="E6920" s="189"/>
      <c r="F6920" s="189">
        <v>64.11</v>
      </c>
      <c r="G6920" s="188" t="s">
        <v>4123</v>
      </c>
      <c r="H6920" s="188"/>
      <c r="I6920" s="187" t="s">
        <v>4121</v>
      </c>
      <c r="J6920" s="191"/>
      <c r="K6920" s="191"/>
      <c r="L6920" s="191"/>
      <c r="M6920" s="191"/>
    </row>
    <row r="6921" spans="1:13" s="190" customFormat="1" ht="89.25" x14ac:dyDescent="0.2">
      <c r="A6921" s="187" t="s">
        <v>4128</v>
      </c>
      <c r="B6921" s="187" t="s">
        <v>4126</v>
      </c>
      <c r="C6921" s="186" t="s">
        <v>212</v>
      </c>
      <c r="D6921" s="189">
        <v>117.8</v>
      </c>
      <c r="E6921" s="189"/>
      <c r="F6921" s="189">
        <v>117.8</v>
      </c>
      <c r="G6921" s="188" t="s">
        <v>4127</v>
      </c>
      <c r="H6921" s="188"/>
      <c r="I6921" s="187" t="s">
        <v>4125</v>
      </c>
      <c r="J6921" s="191"/>
      <c r="K6921" s="191"/>
      <c r="L6921" s="191"/>
      <c r="M6921" s="191"/>
    </row>
    <row r="6922" spans="1:13" s="190" customFormat="1" ht="127.5" x14ac:dyDescent="0.2">
      <c r="A6922" s="187" t="s">
        <v>4132</v>
      </c>
      <c r="B6922" s="187" t="s">
        <v>4130</v>
      </c>
      <c r="C6922" s="186" t="s">
        <v>212</v>
      </c>
      <c r="D6922" s="189">
        <v>106.85</v>
      </c>
      <c r="E6922" s="189"/>
      <c r="F6922" s="189">
        <v>106.85</v>
      </c>
      <c r="G6922" s="188" t="s">
        <v>4131</v>
      </c>
      <c r="H6922" s="188"/>
      <c r="I6922" s="187" t="s">
        <v>4129</v>
      </c>
      <c r="J6922" s="191"/>
      <c r="K6922" s="191"/>
      <c r="L6922" s="191"/>
      <c r="M6922" s="191"/>
    </row>
    <row r="6923" spans="1:13" s="190" customFormat="1" ht="127.5" x14ac:dyDescent="0.2">
      <c r="A6923" s="187" t="s">
        <v>4136</v>
      </c>
      <c r="B6923" s="187" t="s">
        <v>4134</v>
      </c>
      <c r="C6923" s="186" t="s">
        <v>212</v>
      </c>
      <c r="D6923" s="189">
        <v>80.13</v>
      </c>
      <c r="E6923" s="189"/>
      <c r="F6923" s="189">
        <v>80.13</v>
      </c>
      <c r="G6923" s="188" t="s">
        <v>4135</v>
      </c>
      <c r="H6923" s="188"/>
      <c r="I6923" s="187" t="s">
        <v>4133</v>
      </c>
      <c r="J6923" s="191"/>
      <c r="K6923" s="191"/>
      <c r="L6923" s="191"/>
      <c r="M6923" s="191"/>
    </row>
    <row r="6924" spans="1:13" s="190" customFormat="1" ht="127.5" x14ac:dyDescent="0.2">
      <c r="A6924" s="187" t="s">
        <v>4140</v>
      </c>
      <c r="B6924" s="187" t="s">
        <v>4138</v>
      </c>
      <c r="C6924" s="186" t="s">
        <v>212</v>
      </c>
      <c r="D6924" s="189">
        <v>53.42</v>
      </c>
      <c r="E6924" s="189"/>
      <c r="F6924" s="189">
        <v>53.42</v>
      </c>
      <c r="G6924" s="188" t="s">
        <v>4139</v>
      </c>
      <c r="H6924" s="188"/>
      <c r="I6924" s="187" t="s">
        <v>4137</v>
      </c>
      <c r="J6924" s="191"/>
      <c r="K6924" s="191"/>
      <c r="L6924" s="191"/>
      <c r="M6924" s="191"/>
    </row>
    <row r="6925" spans="1:13" s="190" customFormat="1" ht="63.75" x14ac:dyDescent="0.2">
      <c r="A6925" s="187" t="s">
        <v>4144</v>
      </c>
      <c r="B6925" s="187" t="s">
        <v>4142</v>
      </c>
      <c r="C6925" s="186" t="s">
        <v>212</v>
      </c>
      <c r="D6925" s="189">
        <v>9.6199999999999992</v>
      </c>
      <c r="E6925" s="189"/>
      <c r="F6925" s="189">
        <v>9.6199999999999992</v>
      </c>
      <c r="G6925" s="188" t="s">
        <v>4143</v>
      </c>
      <c r="H6925" s="188"/>
      <c r="I6925" s="187" t="s">
        <v>4141</v>
      </c>
      <c r="J6925" s="191"/>
      <c r="K6925" s="191"/>
      <c r="L6925" s="191"/>
      <c r="M6925" s="191"/>
    </row>
    <row r="6926" spans="1:13" s="190" customFormat="1" ht="38.25" x14ac:dyDescent="0.2">
      <c r="A6926" s="187" t="s">
        <v>4148</v>
      </c>
      <c r="B6926" s="187" t="s">
        <v>4146</v>
      </c>
      <c r="C6926" s="186" t="s">
        <v>725</v>
      </c>
      <c r="D6926" s="189">
        <v>0.01</v>
      </c>
      <c r="E6926" s="189"/>
      <c r="F6926" s="189">
        <v>0.01</v>
      </c>
      <c r="G6926" s="188" t="s">
        <v>4147</v>
      </c>
      <c r="H6926" s="188"/>
      <c r="I6926" s="187" t="s">
        <v>4145</v>
      </c>
      <c r="J6926" s="191"/>
      <c r="K6926" s="191"/>
      <c r="L6926" s="191"/>
      <c r="M6926" s="191"/>
    </row>
    <row r="6927" spans="1:13" s="190" customFormat="1" ht="267.75" x14ac:dyDescent="0.2">
      <c r="A6927" s="187" t="s">
        <v>4152</v>
      </c>
      <c r="B6927" s="187" t="s">
        <v>4150</v>
      </c>
      <c r="C6927" s="186" t="s">
        <v>212</v>
      </c>
      <c r="D6927" s="189">
        <v>1335.58</v>
      </c>
      <c r="E6927" s="189"/>
      <c r="F6927" s="189">
        <v>1335.58</v>
      </c>
      <c r="G6927" s="188" t="s">
        <v>4151</v>
      </c>
      <c r="H6927" s="188"/>
      <c r="I6927" s="187" t="s">
        <v>4149</v>
      </c>
      <c r="J6927" s="191"/>
      <c r="K6927" s="191"/>
      <c r="L6927" s="191"/>
      <c r="M6927" s="191"/>
    </row>
    <row r="6928" spans="1:13" s="190" customFormat="1" ht="267.75" x14ac:dyDescent="0.2">
      <c r="A6928" s="187" t="s">
        <v>4156</v>
      </c>
      <c r="B6928" s="187" t="s">
        <v>4154</v>
      </c>
      <c r="C6928" s="186" t="s">
        <v>212</v>
      </c>
      <c r="D6928" s="189">
        <v>747.92</v>
      </c>
      <c r="E6928" s="189"/>
      <c r="F6928" s="189">
        <v>747.92</v>
      </c>
      <c r="G6928" s="188" t="s">
        <v>4155</v>
      </c>
      <c r="H6928" s="188"/>
      <c r="I6928" s="187" t="s">
        <v>4153</v>
      </c>
      <c r="J6928" s="191"/>
      <c r="K6928" s="191"/>
      <c r="L6928" s="191"/>
      <c r="M6928" s="191"/>
    </row>
    <row r="6929" spans="1:13" s="190" customFormat="1" ht="25.5" x14ac:dyDescent="0.2">
      <c r="A6929" s="187" t="s">
        <v>4159</v>
      </c>
      <c r="B6929" s="187" t="s">
        <v>4158</v>
      </c>
      <c r="C6929" s="186" t="s">
        <v>212</v>
      </c>
      <c r="D6929" s="189">
        <v>21</v>
      </c>
      <c r="E6929" s="189"/>
      <c r="F6929" s="189">
        <v>21</v>
      </c>
      <c r="G6929" s="188"/>
      <c r="H6929" s="188"/>
      <c r="I6929" s="187" t="s">
        <v>4157</v>
      </c>
      <c r="J6929" s="191"/>
      <c r="K6929" s="191"/>
      <c r="L6929" s="191"/>
      <c r="M6929" s="191"/>
    </row>
    <row r="6930" spans="1:13" s="190" customFormat="1" ht="25.5" x14ac:dyDescent="0.2">
      <c r="A6930" s="187" t="s">
        <v>4162</v>
      </c>
      <c r="B6930" s="187" t="s">
        <v>4161</v>
      </c>
      <c r="C6930" s="186" t="s">
        <v>212</v>
      </c>
      <c r="D6930" s="189">
        <v>46</v>
      </c>
      <c r="E6930" s="189"/>
      <c r="F6930" s="189">
        <v>46</v>
      </c>
      <c r="G6930" s="188"/>
      <c r="H6930" s="188"/>
      <c r="I6930" s="187" t="s">
        <v>4160</v>
      </c>
      <c r="J6930" s="191"/>
      <c r="K6930" s="191"/>
      <c r="L6930" s="191"/>
      <c r="M6930" s="191"/>
    </row>
    <row r="6931" spans="1:13" s="190" customFormat="1" ht="25.5" x14ac:dyDescent="0.2">
      <c r="A6931" s="187" t="s">
        <v>4165</v>
      </c>
      <c r="B6931" s="187" t="s">
        <v>4164</v>
      </c>
      <c r="C6931" s="186" t="s">
        <v>212</v>
      </c>
      <c r="D6931" s="189">
        <v>143</v>
      </c>
      <c r="E6931" s="189"/>
      <c r="F6931" s="189">
        <v>143</v>
      </c>
      <c r="G6931" s="188"/>
      <c r="H6931" s="188"/>
      <c r="I6931" s="187" t="s">
        <v>4163</v>
      </c>
      <c r="J6931" s="191"/>
      <c r="K6931" s="191"/>
      <c r="L6931" s="191"/>
      <c r="M6931" s="191"/>
    </row>
    <row r="6932" spans="1:13" s="190" customFormat="1" ht="25.5" x14ac:dyDescent="0.2">
      <c r="A6932" s="187" t="s">
        <v>4168</v>
      </c>
      <c r="B6932" s="187" t="s">
        <v>4167</v>
      </c>
      <c r="C6932" s="186" t="s">
        <v>212</v>
      </c>
      <c r="D6932" s="189">
        <v>204</v>
      </c>
      <c r="E6932" s="189"/>
      <c r="F6932" s="189">
        <v>204</v>
      </c>
      <c r="G6932" s="188"/>
      <c r="H6932" s="188"/>
      <c r="I6932" s="187" t="s">
        <v>4166</v>
      </c>
      <c r="J6932" s="191"/>
      <c r="K6932" s="191"/>
      <c r="L6932" s="191"/>
      <c r="M6932" s="191"/>
    </row>
    <row r="6933" spans="1:13" s="190" customFormat="1" ht="25.5" x14ac:dyDescent="0.2">
      <c r="A6933" s="187" t="s">
        <v>4171</v>
      </c>
      <c r="B6933" s="187" t="s">
        <v>4170</v>
      </c>
      <c r="C6933" s="186" t="s">
        <v>212</v>
      </c>
      <c r="D6933" s="189">
        <v>286</v>
      </c>
      <c r="E6933" s="189"/>
      <c r="F6933" s="189">
        <v>286</v>
      </c>
      <c r="G6933" s="188"/>
      <c r="H6933" s="188"/>
      <c r="I6933" s="187" t="s">
        <v>4169</v>
      </c>
      <c r="J6933" s="191"/>
      <c r="K6933" s="191"/>
      <c r="L6933" s="191"/>
      <c r="M6933" s="191"/>
    </row>
    <row r="6934" spans="1:13" s="190" customFormat="1" ht="25.5" x14ac:dyDescent="0.2">
      <c r="A6934" s="187" t="s">
        <v>4174</v>
      </c>
      <c r="B6934" s="187" t="s">
        <v>4173</v>
      </c>
      <c r="C6934" s="186" t="s">
        <v>212</v>
      </c>
      <c r="D6934" s="189">
        <v>95</v>
      </c>
      <c r="E6934" s="189"/>
      <c r="F6934" s="189">
        <v>95</v>
      </c>
      <c r="G6934" s="188"/>
      <c r="H6934" s="188"/>
      <c r="I6934" s="187" t="s">
        <v>4172</v>
      </c>
      <c r="J6934" s="191"/>
      <c r="K6934" s="191"/>
      <c r="L6934" s="191"/>
      <c r="M6934" s="191"/>
    </row>
    <row r="6935" spans="1:13" s="190" customFormat="1" ht="25.5" x14ac:dyDescent="0.2">
      <c r="A6935" s="187" t="s">
        <v>4177</v>
      </c>
      <c r="B6935" s="187" t="s">
        <v>4176</v>
      </c>
      <c r="C6935" s="186" t="s">
        <v>212</v>
      </c>
      <c r="D6935" s="189">
        <v>290</v>
      </c>
      <c r="E6935" s="189"/>
      <c r="F6935" s="189">
        <v>290</v>
      </c>
      <c r="G6935" s="188"/>
      <c r="H6935" s="188"/>
      <c r="I6935" s="187" t="s">
        <v>4175</v>
      </c>
      <c r="J6935" s="191"/>
      <c r="K6935" s="191"/>
      <c r="L6935" s="191"/>
      <c r="M6935" s="191"/>
    </row>
    <row r="6936" spans="1:13" s="190" customFormat="1" ht="38.25" x14ac:dyDescent="0.2">
      <c r="A6936" s="187" t="s">
        <v>4181</v>
      </c>
      <c r="B6936" s="187" t="s">
        <v>4179</v>
      </c>
      <c r="C6936" s="186" t="s">
        <v>212</v>
      </c>
      <c r="D6936" s="189">
        <v>180</v>
      </c>
      <c r="E6936" s="189"/>
      <c r="F6936" s="189">
        <v>180</v>
      </c>
      <c r="G6936" s="188" t="s">
        <v>4180</v>
      </c>
      <c r="H6936" s="188"/>
      <c r="I6936" s="187" t="s">
        <v>4178</v>
      </c>
      <c r="J6936" s="191"/>
      <c r="K6936" s="191"/>
      <c r="L6936" s="191"/>
      <c r="M6936" s="191"/>
    </row>
    <row r="6937" spans="1:13" s="190" customFormat="1" ht="38.25" x14ac:dyDescent="0.2">
      <c r="A6937" s="187" t="s">
        <v>4185</v>
      </c>
      <c r="B6937" s="187" t="s">
        <v>4183</v>
      </c>
      <c r="C6937" s="186" t="s">
        <v>212</v>
      </c>
      <c r="D6937" s="189">
        <v>320</v>
      </c>
      <c r="E6937" s="189"/>
      <c r="F6937" s="189">
        <v>320</v>
      </c>
      <c r="G6937" s="188" t="s">
        <v>4184</v>
      </c>
      <c r="H6937" s="188"/>
      <c r="I6937" s="187" t="s">
        <v>4182</v>
      </c>
      <c r="J6937" s="191"/>
      <c r="K6937" s="191"/>
      <c r="L6937" s="191"/>
      <c r="M6937" s="191"/>
    </row>
    <row r="6938" spans="1:13" s="190" customFormat="1" ht="38.25" x14ac:dyDescent="0.2">
      <c r="A6938" s="187" t="s">
        <v>4188</v>
      </c>
      <c r="B6938" s="187" t="s">
        <v>4187</v>
      </c>
      <c r="C6938" s="186" t="s">
        <v>212</v>
      </c>
      <c r="D6938" s="189">
        <v>550</v>
      </c>
      <c r="E6938" s="189"/>
      <c r="F6938" s="189">
        <v>550</v>
      </c>
      <c r="G6938" s="188"/>
      <c r="H6938" s="188"/>
      <c r="I6938" s="187" t="s">
        <v>4186</v>
      </c>
      <c r="J6938" s="191"/>
      <c r="K6938" s="191"/>
      <c r="L6938" s="191"/>
      <c r="M6938" s="191"/>
    </row>
    <row r="6939" spans="1:13" s="190" customFormat="1" x14ac:dyDescent="0.2">
      <c r="A6939" s="187" t="s">
        <v>4191</v>
      </c>
      <c r="B6939" s="187" t="s">
        <v>4190</v>
      </c>
      <c r="C6939" s="186" t="s">
        <v>212</v>
      </c>
      <c r="D6939" s="189">
        <v>53.42</v>
      </c>
      <c r="E6939" s="189"/>
      <c r="F6939" s="189">
        <v>53.42</v>
      </c>
      <c r="G6939" s="188">
        <v>0</v>
      </c>
      <c r="H6939" s="188"/>
      <c r="I6939" s="187" t="s">
        <v>4189</v>
      </c>
      <c r="J6939" s="191"/>
      <c r="K6939" s="191"/>
      <c r="L6939" s="191"/>
      <c r="M6939" s="191"/>
    </row>
    <row r="6940" spans="1:13" s="190" customFormat="1" ht="153" x14ac:dyDescent="0.2">
      <c r="A6940" s="187" t="s">
        <v>4195</v>
      </c>
      <c r="B6940" s="187" t="s">
        <v>4193</v>
      </c>
      <c r="C6940" s="186" t="s">
        <v>212</v>
      </c>
      <c r="D6940" s="189">
        <v>1068.47</v>
      </c>
      <c r="E6940" s="189"/>
      <c r="F6940" s="189">
        <v>1068.47</v>
      </c>
      <c r="G6940" s="188" t="s">
        <v>4194</v>
      </c>
      <c r="H6940" s="188"/>
      <c r="I6940" s="187" t="s">
        <v>4192</v>
      </c>
      <c r="J6940" s="191"/>
      <c r="K6940" s="191"/>
      <c r="L6940" s="191"/>
      <c r="M6940" s="191"/>
    </row>
    <row r="6941" spans="1:13" s="190" customFormat="1" ht="102" x14ac:dyDescent="0.2">
      <c r="A6941" s="187" t="s">
        <v>4199</v>
      </c>
      <c r="B6941" s="187" t="s">
        <v>4197</v>
      </c>
      <c r="C6941" s="186" t="s">
        <v>212</v>
      </c>
      <c r="D6941" s="189">
        <v>213.7</v>
      </c>
      <c r="E6941" s="189"/>
      <c r="F6941" s="189">
        <v>213.7</v>
      </c>
      <c r="G6941" s="188" t="s">
        <v>4198</v>
      </c>
      <c r="H6941" s="188"/>
      <c r="I6941" s="187" t="s">
        <v>4196</v>
      </c>
      <c r="J6941" s="191"/>
      <c r="K6941" s="191"/>
      <c r="L6941" s="191"/>
      <c r="M6941" s="191"/>
    </row>
    <row r="6942" spans="1:13" s="190" customFormat="1" ht="140.25" x14ac:dyDescent="0.2">
      <c r="A6942" s="187" t="s">
        <v>4203</v>
      </c>
      <c r="B6942" s="187" t="s">
        <v>4201</v>
      </c>
      <c r="C6942" s="186" t="s">
        <v>725</v>
      </c>
      <c r="D6942" s="189">
        <v>0.35</v>
      </c>
      <c r="E6942" s="189"/>
      <c r="F6942" s="189">
        <v>0.35</v>
      </c>
      <c r="G6942" s="188" t="s">
        <v>4202</v>
      </c>
      <c r="H6942" s="188"/>
      <c r="I6942" s="187" t="s">
        <v>4200</v>
      </c>
      <c r="J6942" s="191"/>
      <c r="K6942" s="191"/>
      <c r="L6942" s="191"/>
      <c r="M6942" s="191"/>
    </row>
    <row r="6943" spans="1:13" s="190" customFormat="1" ht="127.5" x14ac:dyDescent="0.2">
      <c r="A6943" s="187" t="s">
        <v>4207</v>
      </c>
      <c r="B6943" s="187" t="s">
        <v>4205</v>
      </c>
      <c r="C6943" s="186" t="s">
        <v>212</v>
      </c>
      <c r="D6943" s="189">
        <v>60</v>
      </c>
      <c r="E6943" s="189"/>
      <c r="F6943" s="189">
        <v>60</v>
      </c>
      <c r="G6943" s="188" t="s">
        <v>4206</v>
      </c>
      <c r="H6943" s="188"/>
      <c r="I6943" s="187" t="s">
        <v>4204</v>
      </c>
      <c r="J6943" s="191"/>
      <c r="K6943" s="191"/>
      <c r="L6943" s="191"/>
      <c r="M6943" s="191"/>
    </row>
    <row r="6944" spans="1:13" s="190" customFormat="1" ht="76.5" x14ac:dyDescent="0.2">
      <c r="A6944" s="187" t="s">
        <v>4211</v>
      </c>
      <c r="B6944" s="187" t="s">
        <v>4209</v>
      </c>
      <c r="C6944" s="186" t="s">
        <v>212</v>
      </c>
      <c r="D6944" s="189">
        <v>64.11</v>
      </c>
      <c r="E6944" s="189"/>
      <c r="F6944" s="189">
        <v>64.11</v>
      </c>
      <c r="G6944" s="188" t="s">
        <v>4210</v>
      </c>
      <c r="H6944" s="188"/>
      <c r="I6944" s="187" t="s">
        <v>4208</v>
      </c>
      <c r="J6944" s="191"/>
      <c r="K6944" s="191"/>
      <c r="L6944" s="191"/>
      <c r="M6944" s="191"/>
    </row>
    <row r="6945" spans="1:13" s="190" customFormat="1" ht="51" x14ac:dyDescent="0.2">
      <c r="A6945" s="187" t="s">
        <v>4215</v>
      </c>
      <c r="B6945" s="187" t="s">
        <v>4213</v>
      </c>
      <c r="C6945" s="186" t="s">
        <v>212</v>
      </c>
      <c r="D6945" s="189">
        <v>110</v>
      </c>
      <c r="E6945" s="189"/>
      <c r="F6945" s="189">
        <v>110</v>
      </c>
      <c r="G6945" s="188" t="s">
        <v>4214</v>
      </c>
      <c r="H6945" s="188"/>
      <c r="I6945" s="187" t="s">
        <v>4212</v>
      </c>
      <c r="J6945" s="191"/>
      <c r="K6945" s="191"/>
      <c r="L6945" s="191"/>
      <c r="M6945" s="191"/>
    </row>
    <row r="6946" spans="1:13" s="190" customFormat="1" ht="51" x14ac:dyDescent="0.2">
      <c r="A6946" s="187" t="s">
        <v>4219</v>
      </c>
      <c r="B6946" s="187" t="s">
        <v>4217</v>
      </c>
      <c r="C6946" s="186" t="s">
        <v>212</v>
      </c>
      <c r="D6946" s="189">
        <v>125</v>
      </c>
      <c r="E6946" s="189"/>
      <c r="F6946" s="189">
        <v>125</v>
      </c>
      <c r="G6946" s="188" t="s">
        <v>4218</v>
      </c>
      <c r="H6946" s="188"/>
      <c r="I6946" s="187" t="s">
        <v>4216</v>
      </c>
      <c r="J6946" s="191"/>
      <c r="K6946" s="191"/>
      <c r="L6946" s="191"/>
      <c r="M6946" s="191"/>
    </row>
    <row r="6947" spans="1:13" s="190" customFormat="1" ht="51" x14ac:dyDescent="0.2">
      <c r="A6947" s="187" t="s">
        <v>4223</v>
      </c>
      <c r="B6947" s="187" t="s">
        <v>4221</v>
      </c>
      <c r="C6947" s="186" t="s">
        <v>212</v>
      </c>
      <c r="D6947" s="189">
        <v>140</v>
      </c>
      <c r="E6947" s="189"/>
      <c r="F6947" s="189">
        <v>140</v>
      </c>
      <c r="G6947" s="188" t="s">
        <v>4222</v>
      </c>
      <c r="H6947" s="188"/>
      <c r="I6947" s="187" t="s">
        <v>4220</v>
      </c>
      <c r="J6947" s="191"/>
      <c r="K6947" s="191"/>
      <c r="L6947" s="191"/>
      <c r="M6947" s="191"/>
    </row>
    <row r="6948" spans="1:13" s="190" customFormat="1" ht="25.5" x14ac:dyDescent="0.2">
      <c r="A6948" s="194" t="s">
        <v>4226</v>
      </c>
      <c r="B6948" s="194" t="s">
        <v>4225</v>
      </c>
      <c r="C6948" s="194"/>
      <c r="D6948" s="189"/>
      <c r="E6948" s="193"/>
      <c r="F6948" s="189"/>
      <c r="G6948" s="192"/>
      <c r="H6948" s="192"/>
      <c r="I6948" s="194" t="s">
        <v>4224</v>
      </c>
      <c r="J6948" s="191"/>
      <c r="K6948" s="191"/>
      <c r="L6948" s="191"/>
      <c r="M6948" s="191"/>
    </row>
    <row r="6949" spans="1:13" s="190" customFormat="1" ht="25.5" x14ac:dyDescent="0.2">
      <c r="A6949" s="187" t="s">
        <v>4230</v>
      </c>
      <c r="B6949" s="187" t="s">
        <v>4228</v>
      </c>
      <c r="C6949" s="186" t="s">
        <v>212</v>
      </c>
      <c r="D6949" s="189">
        <v>48.08</v>
      </c>
      <c r="E6949" s="189"/>
      <c r="F6949" s="189">
        <v>48.08</v>
      </c>
      <c r="G6949" s="188" t="s">
        <v>4229</v>
      </c>
      <c r="H6949" s="188"/>
      <c r="I6949" s="187" t="s">
        <v>4227</v>
      </c>
      <c r="J6949" s="191"/>
      <c r="K6949" s="191"/>
      <c r="L6949" s="191"/>
      <c r="M6949" s="191"/>
    </row>
    <row r="6950" spans="1:13" s="190" customFormat="1" ht="89.25" x14ac:dyDescent="0.2">
      <c r="A6950" s="187" t="s">
        <v>4234</v>
      </c>
      <c r="B6950" s="187" t="s">
        <v>4232</v>
      </c>
      <c r="C6950" s="186" t="s">
        <v>212</v>
      </c>
      <c r="D6950" s="189">
        <v>30</v>
      </c>
      <c r="E6950" s="189"/>
      <c r="F6950" s="189">
        <v>30</v>
      </c>
      <c r="G6950" s="188" t="s">
        <v>4233</v>
      </c>
      <c r="H6950" s="188"/>
      <c r="I6950" s="187" t="s">
        <v>4231</v>
      </c>
      <c r="J6950" s="191"/>
      <c r="K6950" s="191"/>
      <c r="L6950" s="191"/>
      <c r="M6950" s="191"/>
    </row>
    <row r="6951" spans="1:13" s="190" customFormat="1" ht="76.5" x14ac:dyDescent="0.2">
      <c r="A6951" s="187" t="s">
        <v>4238</v>
      </c>
      <c r="B6951" s="187" t="s">
        <v>4236</v>
      </c>
      <c r="C6951" s="186" t="s">
        <v>212</v>
      </c>
      <c r="D6951" s="189">
        <v>40.07</v>
      </c>
      <c r="E6951" s="189"/>
      <c r="F6951" s="189">
        <v>40.07</v>
      </c>
      <c r="G6951" s="188" t="s">
        <v>4237</v>
      </c>
      <c r="H6951" s="188"/>
      <c r="I6951" s="187" t="s">
        <v>4235</v>
      </c>
      <c r="J6951" s="191"/>
      <c r="K6951" s="191"/>
      <c r="L6951" s="191"/>
      <c r="M6951" s="191"/>
    </row>
    <row r="6952" spans="1:13" s="190" customFormat="1" ht="51" x14ac:dyDescent="0.2">
      <c r="A6952" s="187" t="s">
        <v>4242</v>
      </c>
      <c r="B6952" s="187" t="s">
        <v>4240</v>
      </c>
      <c r="C6952" s="186" t="s">
        <v>212</v>
      </c>
      <c r="D6952" s="189">
        <v>384.65</v>
      </c>
      <c r="E6952" s="189"/>
      <c r="F6952" s="189">
        <v>384.65</v>
      </c>
      <c r="G6952" s="188" t="s">
        <v>4241</v>
      </c>
      <c r="H6952" s="188"/>
      <c r="I6952" s="187" t="s">
        <v>4239</v>
      </c>
      <c r="J6952" s="191"/>
      <c r="K6952" s="191"/>
      <c r="L6952" s="191"/>
      <c r="M6952" s="191"/>
    </row>
    <row r="6953" spans="1:13" s="190" customFormat="1" ht="63.75" x14ac:dyDescent="0.2">
      <c r="A6953" s="187" t="s">
        <v>4246</v>
      </c>
      <c r="B6953" s="187" t="s">
        <v>4244</v>
      </c>
      <c r="C6953" s="186" t="s">
        <v>212</v>
      </c>
      <c r="D6953" s="189">
        <v>314.13</v>
      </c>
      <c r="E6953" s="189"/>
      <c r="F6953" s="189">
        <v>314.13</v>
      </c>
      <c r="G6953" s="188" t="s">
        <v>4245</v>
      </c>
      <c r="H6953" s="188"/>
      <c r="I6953" s="187" t="s">
        <v>4243</v>
      </c>
      <c r="J6953" s="191"/>
      <c r="K6953" s="191"/>
      <c r="L6953" s="191"/>
      <c r="M6953" s="191"/>
    </row>
    <row r="6954" spans="1:13" s="190" customFormat="1" ht="63.75" x14ac:dyDescent="0.2">
      <c r="A6954" s="187" t="s">
        <v>4250</v>
      </c>
      <c r="B6954" s="187" t="s">
        <v>4248</v>
      </c>
      <c r="C6954" s="186" t="s">
        <v>212</v>
      </c>
      <c r="D6954" s="189">
        <v>80.13</v>
      </c>
      <c r="E6954" s="189"/>
      <c r="F6954" s="189">
        <v>80.13</v>
      </c>
      <c r="G6954" s="188" t="s">
        <v>4249</v>
      </c>
      <c r="H6954" s="188"/>
      <c r="I6954" s="187" t="s">
        <v>4247</v>
      </c>
      <c r="J6954" s="191"/>
      <c r="K6954" s="191"/>
      <c r="L6954" s="191"/>
      <c r="M6954" s="191"/>
    </row>
    <row r="6955" spans="1:13" s="190" customFormat="1" ht="76.5" x14ac:dyDescent="0.2">
      <c r="A6955" s="187" t="s">
        <v>4254</v>
      </c>
      <c r="B6955" s="187" t="s">
        <v>4252</v>
      </c>
      <c r="C6955" s="186" t="s">
        <v>212</v>
      </c>
      <c r="D6955" s="189">
        <v>13.35</v>
      </c>
      <c r="E6955" s="189"/>
      <c r="F6955" s="189">
        <v>13.35</v>
      </c>
      <c r="G6955" s="188" t="s">
        <v>4253</v>
      </c>
      <c r="H6955" s="188"/>
      <c r="I6955" s="187" t="s">
        <v>4251</v>
      </c>
      <c r="J6955" s="191"/>
      <c r="K6955" s="191"/>
      <c r="L6955" s="191"/>
      <c r="M6955" s="191"/>
    </row>
    <row r="6956" spans="1:13" s="190" customFormat="1" ht="76.5" x14ac:dyDescent="0.2">
      <c r="A6956" s="187" t="s">
        <v>4258</v>
      </c>
      <c r="B6956" s="187" t="s">
        <v>4256</v>
      </c>
      <c r="C6956" s="186" t="s">
        <v>212</v>
      </c>
      <c r="D6956" s="189">
        <v>50.75</v>
      </c>
      <c r="E6956" s="189"/>
      <c r="F6956" s="189">
        <v>50.75</v>
      </c>
      <c r="G6956" s="188" t="s">
        <v>4257</v>
      </c>
      <c r="H6956" s="188"/>
      <c r="I6956" s="187" t="s">
        <v>4255</v>
      </c>
      <c r="J6956" s="191"/>
      <c r="K6956" s="191"/>
      <c r="L6956" s="191"/>
      <c r="M6956" s="191"/>
    </row>
    <row r="6957" spans="1:13" s="190" customFormat="1" ht="89.25" x14ac:dyDescent="0.2">
      <c r="A6957" s="187" t="s">
        <v>4262</v>
      </c>
      <c r="B6957" s="187" t="s">
        <v>4260</v>
      </c>
      <c r="C6957" s="186" t="s">
        <v>212</v>
      </c>
      <c r="D6957" s="189">
        <v>40.07</v>
      </c>
      <c r="E6957" s="189"/>
      <c r="F6957" s="189">
        <v>40.07</v>
      </c>
      <c r="G6957" s="188" t="s">
        <v>4261</v>
      </c>
      <c r="H6957" s="188"/>
      <c r="I6957" s="187" t="s">
        <v>4259</v>
      </c>
      <c r="J6957" s="191"/>
      <c r="K6957" s="191"/>
      <c r="L6957" s="191"/>
      <c r="M6957" s="191"/>
    </row>
    <row r="6958" spans="1:13" s="190" customFormat="1" ht="38.25" x14ac:dyDescent="0.2">
      <c r="A6958" s="187" t="s">
        <v>4266</v>
      </c>
      <c r="B6958" s="187" t="s">
        <v>4264</v>
      </c>
      <c r="C6958" s="186" t="s">
        <v>212</v>
      </c>
      <c r="D6958" s="189">
        <v>120.2</v>
      </c>
      <c r="E6958" s="189"/>
      <c r="F6958" s="189">
        <v>120.2</v>
      </c>
      <c r="G6958" s="188" t="s">
        <v>4265</v>
      </c>
      <c r="H6958" s="188"/>
      <c r="I6958" s="187" t="s">
        <v>4263</v>
      </c>
      <c r="J6958" s="191"/>
      <c r="K6958" s="191"/>
      <c r="L6958" s="191"/>
      <c r="M6958" s="191"/>
    </row>
    <row r="6959" spans="1:13" s="190" customFormat="1" ht="38.25" x14ac:dyDescent="0.2">
      <c r="A6959" s="187" t="s">
        <v>4270</v>
      </c>
      <c r="B6959" s="187" t="s">
        <v>4268</v>
      </c>
      <c r="C6959" s="186" t="s">
        <v>212</v>
      </c>
      <c r="D6959" s="189">
        <v>8.01</v>
      </c>
      <c r="E6959" s="189"/>
      <c r="F6959" s="189">
        <v>8.01</v>
      </c>
      <c r="G6959" s="188" t="s">
        <v>4269</v>
      </c>
      <c r="H6959" s="188"/>
      <c r="I6959" s="187" t="s">
        <v>4267</v>
      </c>
      <c r="J6959" s="191"/>
      <c r="K6959" s="191"/>
      <c r="L6959" s="191"/>
      <c r="M6959" s="191"/>
    </row>
    <row r="6960" spans="1:13" s="190" customFormat="1" ht="63.75" x14ac:dyDescent="0.2">
      <c r="A6960" s="187" t="s">
        <v>4274</v>
      </c>
      <c r="B6960" s="187" t="s">
        <v>4272</v>
      </c>
      <c r="C6960" s="186" t="s">
        <v>212</v>
      </c>
      <c r="D6960" s="189">
        <v>77.459999999999994</v>
      </c>
      <c r="E6960" s="189"/>
      <c r="F6960" s="189">
        <v>77.459999999999994</v>
      </c>
      <c r="G6960" s="188" t="s">
        <v>4273</v>
      </c>
      <c r="H6960" s="188"/>
      <c r="I6960" s="187" t="s">
        <v>4271</v>
      </c>
      <c r="J6960" s="191"/>
      <c r="K6960" s="191"/>
      <c r="L6960" s="191"/>
      <c r="M6960" s="191"/>
    </row>
    <row r="6961" spans="1:13" s="190" customFormat="1" ht="51" x14ac:dyDescent="0.2">
      <c r="A6961" s="187" t="s">
        <v>4278</v>
      </c>
      <c r="B6961" s="187" t="s">
        <v>4276</v>
      </c>
      <c r="C6961" s="186" t="s">
        <v>212</v>
      </c>
      <c r="D6961" s="189">
        <v>587.66</v>
      </c>
      <c r="E6961" s="189"/>
      <c r="F6961" s="189">
        <v>587.66</v>
      </c>
      <c r="G6961" s="188" t="s">
        <v>4277</v>
      </c>
      <c r="H6961" s="188"/>
      <c r="I6961" s="187" t="s">
        <v>4275</v>
      </c>
      <c r="J6961" s="191"/>
      <c r="K6961" s="191"/>
      <c r="L6961" s="191"/>
      <c r="M6961" s="191"/>
    </row>
    <row r="6962" spans="1:13" s="190" customFormat="1" ht="38.25" x14ac:dyDescent="0.2">
      <c r="A6962" s="187" t="s">
        <v>4282</v>
      </c>
      <c r="B6962" s="187" t="s">
        <v>4280</v>
      </c>
      <c r="C6962" s="186" t="s">
        <v>212</v>
      </c>
      <c r="D6962" s="189">
        <v>40.07</v>
      </c>
      <c r="E6962" s="189"/>
      <c r="F6962" s="189">
        <v>40.07</v>
      </c>
      <c r="G6962" s="188" t="s">
        <v>4281</v>
      </c>
      <c r="H6962" s="188"/>
      <c r="I6962" s="187" t="s">
        <v>4279</v>
      </c>
      <c r="J6962" s="191"/>
      <c r="K6962" s="191"/>
      <c r="L6962" s="191"/>
      <c r="M6962" s="191"/>
    </row>
    <row r="6963" spans="1:13" s="190" customFormat="1" ht="191.25" x14ac:dyDescent="0.2">
      <c r="A6963" s="187" t="s">
        <v>4286</v>
      </c>
      <c r="B6963" s="187" t="s">
        <v>4284</v>
      </c>
      <c r="C6963" s="186" t="s">
        <v>212</v>
      </c>
      <c r="D6963" s="189">
        <v>80.13</v>
      </c>
      <c r="E6963" s="189"/>
      <c r="F6963" s="189">
        <v>80.13</v>
      </c>
      <c r="G6963" s="188" t="s">
        <v>4285</v>
      </c>
      <c r="H6963" s="188"/>
      <c r="I6963" s="187" t="s">
        <v>4283</v>
      </c>
      <c r="J6963" s="191"/>
      <c r="K6963" s="191"/>
      <c r="L6963" s="191"/>
      <c r="M6963" s="191"/>
    </row>
    <row r="6964" spans="1:13" s="190" customFormat="1" ht="191.25" x14ac:dyDescent="0.2">
      <c r="A6964" s="187" t="s">
        <v>4290</v>
      </c>
      <c r="B6964" s="187" t="s">
        <v>4288</v>
      </c>
      <c r="C6964" s="186" t="s">
        <v>212</v>
      </c>
      <c r="D6964" s="189">
        <v>42.74</v>
      </c>
      <c r="E6964" s="189"/>
      <c r="F6964" s="189">
        <v>42.74</v>
      </c>
      <c r="G6964" s="188" t="s">
        <v>4289</v>
      </c>
      <c r="H6964" s="188"/>
      <c r="I6964" s="187" t="s">
        <v>4287</v>
      </c>
      <c r="J6964" s="191"/>
      <c r="K6964" s="191"/>
      <c r="L6964" s="191"/>
      <c r="M6964" s="191"/>
    </row>
    <row r="6965" spans="1:13" s="190" customFormat="1" x14ac:dyDescent="0.2">
      <c r="A6965" s="194" t="s">
        <v>4293</v>
      </c>
      <c r="B6965" s="194" t="s">
        <v>4292</v>
      </c>
      <c r="C6965" s="194"/>
      <c r="D6965" s="189"/>
      <c r="E6965" s="193"/>
      <c r="F6965" s="189"/>
      <c r="G6965" s="192"/>
      <c r="H6965" s="192"/>
      <c r="I6965" s="194" t="s">
        <v>4291</v>
      </c>
      <c r="J6965" s="191"/>
      <c r="K6965" s="191"/>
      <c r="L6965" s="191"/>
      <c r="M6965" s="191"/>
    </row>
    <row r="6966" spans="1:13" s="190" customFormat="1" ht="38.25" x14ac:dyDescent="0.2">
      <c r="A6966" s="187" t="s">
        <v>4297</v>
      </c>
      <c r="B6966" s="187" t="s">
        <v>4295</v>
      </c>
      <c r="C6966" s="186" t="s">
        <v>212</v>
      </c>
      <c r="D6966" s="189">
        <v>1400.49</v>
      </c>
      <c r="E6966" s="189"/>
      <c r="F6966" s="189">
        <v>1400.49</v>
      </c>
      <c r="G6966" s="188" t="s">
        <v>4296</v>
      </c>
      <c r="H6966" s="188"/>
      <c r="I6966" s="187" t="s">
        <v>4294</v>
      </c>
      <c r="J6966" s="191"/>
      <c r="K6966" s="191"/>
      <c r="L6966" s="191"/>
      <c r="M6966" s="191"/>
    </row>
    <row r="6967" spans="1:13" s="190" customFormat="1" ht="38.25" x14ac:dyDescent="0.2">
      <c r="A6967" s="187" t="s">
        <v>4301</v>
      </c>
      <c r="B6967" s="187" t="s">
        <v>4299</v>
      </c>
      <c r="C6967" s="186" t="s">
        <v>212</v>
      </c>
      <c r="D6967" s="189">
        <v>1597.92</v>
      </c>
      <c r="E6967" s="189"/>
      <c r="F6967" s="189">
        <v>1597.92</v>
      </c>
      <c r="G6967" s="188" t="s">
        <v>4300</v>
      </c>
      <c r="H6967" s="188"/>
      <c r="I6967" s="187" t="s">
        <v>4298</v>
      </c>
      <c r="J6967" s="191"/>
      <c r="K6967" s="191"/>
      <c r="L6967" s="191"/>
      <c r="M6967" s="191"/>
    </row>
    <row r="6968" spans="1:13" s="190" customFormat="1" ht="38.25" x14ac:dyDescent="0.2">
      <c r="A6968" s="187" t="s">
        <v>4304</v>
      </c>
      <c r="B6968" s="187" t="s">
        <v>4303</v>
      </c>
      <c r="C6968" s="186" t="s">
        <v>212</v>
      </c>
      <c r="D6968" s="189">
        <v>1400.49</v>
      </c>
      <c r="E6968" s="189"/>
      <c r="F6968" s="189">
        <v>1400.49</v>
      </c>
      <c r="G6968" s="188" t="s">
        <v>4296</v>
      </c>
      <c r="H6968" s="188"/>
      <c r="I6968" s="187" t="s">
        <v>4302</v>
      </c>
      <c r="J6968" s="191"/>
      <c r="K6968" s="191"/>
      <c r="L6968" s="191"/>
      <c r="M6968" s="191"/>
    </row>
    <row r="6969" spans="1:13" s="190" customFormat="1" ht="38.25" x14ac:dyDescent="0.2">
      <c r="A6969" s="187" t="s">
        <v>4307</v>
      </c>
      <c r="B6969" s="187" t="s">
        <v>4306</v>
      </c>
      <c r="C6969" s="186" t="s">
        <v>212</v>
      </c>
      <c r="D6969" s="189">
        <v>1400.49</v>
      </c>
      <c r="E6969" s="189"/>
      <c r="F6969" s="189">
        <v>1400.49</v>
      </c>
      <c r="G6969" s="188" t="s">
        <v>4296</v>
      </c>
      <c r="H6969" s="188"/>
      <c r="I6969" s="187" t="s">
        <v>4305</v>
      </c>
      <c r="J6969" s="191"/>
      <c r="K6969" s="191"/>
      <c r="L6969" s="191"/>
      <c r="M6969" s="191"/>
    </row>
    <row r="6970" spans="1:13" s="190" customFormat="1" ht="38.25" x14ac:dyDescent="0.2">
      <c r="A6970" s="194" t="s">
        <v>4310</v>
      </c>
      <c r="B6970" s="194" t="s">
        <v>4309</v>
      </c>
      <c r="C6970" s="194"/>
      <c r="D6970" s="189"/>
      <c r="E6970" s="193"/>
      <c r="F6970" s="189"/>
      <c r="G6970" s="192"/>
      <c r="H6970" s="192"/>
      <c r="I6970" s="194" t="s">
        <v>4308</v>
      </c>
      <c r="J6970" s="191"/>
      <c r="K6970" s="191"/>
      <c r="L6970" s="191"/>
      <c r="M6970" s="191"/>
    </row>
    <row r="6971" spans="1:13" s="190" customFormat="1" ht="153" x14ac:dyDescent="0.2">
      <c r="A6971" s="187" t="s">
        <v>4314</v>
      </c>
      <c r="B6971" s="187" t="s">
        <v>4312</v>
      </c>
      <c r="C6971" s="186" t="s">
        <v>212</v>
      </c>
      <c r="D6971" s="189">
        <v>347.25</v>
      </c>
      <c r="E6971" s="189"/>
      <c r="F6971" s="189">
        <v>347.25</v>
      </c>
      <c r="G6971" s="188" t="s">
        <v>4313</v>
      </c>
      <c r="H6971" s="188"/>
      <c r="I6971" s="187" t="s">
        <v>4311</v>
      </c>
      <c r="J6971" s="191"/>
      <c r="K6971" s="191"/>
      <c r="L6971" s="191"/>
      <c r="M6971" s="191"/>
    </row>
    <row r="6972" spans="1:13" s="190" customFormat="1" ht="153" x14ac:dyDescent="0.2">
      <c r="A6972" s="187" t="s">
        <v>4318</v>
      </c>
      <c r="B6972" s="187" t="s">
        <v>4316</v>
      </c>
      <c r="C6972" s="186" t="s">
        <v>212</v>
      </c>
      <c r="D6972" s="189">
        <v>641.08000000000004</v>
      </c>
      <c r="E6972" s="189"/>
      <c r="F6972" s="189">
        <v>641.08000000000004</v>
      </c>
      <c r="G6972" s="188" t="s">
        <v>4317</v>
      </c>
      <c r="H6972" s="188"/>
      <c r="I6972" s="187" t="s">
        <v>4315</v>
      </c>
      <c r="J6972" s="191"/>
      <c r="K6972" s="191"/>
      <c r="L6972" s="191"/>
      <c r="M6972" s="191"/>
    </row>
    <row r="6973" spans="1:13" s="190" customFormat="1" ht="127.5" x14ac:dyDescent="0.2">
      <c r="A6973" s="187" t="s">
        <v>4322</v>
      </c>
      <c r="B6973" s="187" t="s">
        <v>4320</v>
      </c>
      <c r="C6973" s="186" t="s">
        <v>212</v>
      </c>
      <c r="D6973" s="189">
        <v>288.49</v>
      </c>
      <c r="E6973" s="189"/>
      <c r="F6973" s="189">
        <v>288.49</v>
      </c>
      <c r="G6973" s="188" t="s">
        <v>4321</v>
      </c>
      <c r="H6973" s="188"/>
      <c r="I6973" s="187" t="s">
        <v>4319</v>
      </c>
      <c r="J6973" s="191"/>
      <c r="K6973" s="191"/>
      <c r="L6973" s="191"/>
      <c r="M6973" s="191"/>
    </row>
    <row r="6974" spans="1:13" s="190" customFormat="1" ht="127.5" x14ac:dyDescent="0.2">
      <c r="A6974" s="187" t="s">
        <v>4326</v>
      </c>
      <c r="B6974" s="187" t="s">
        <v>4324</v>
      </c>
      <c r="C6974" s="186" t="s">
        <v>212</v>
      </c>
      <c r="D6974" s="189">
        <v>50</v>
      </c>
      <c r="E6974" s="189"/>
      <c r="F6974" s="189">
        <v>50</v>
      </c>
      <c r="G6974" s="188" t="s">
        <v>4325</v>
      </c>
      <c r="H6974" s="188"/>
      <c r="I6974" s="187" t="s">
        <v>4323</v>
      </c>
      <c r="J6974" s="191"/>
      <c r="K6974" s="191"/>
      <c r="L6974" s="191"/>
      <c r="M6974" s="191"/>
    </row>
    <row r="6975" spans="1:13" s="190" customFormat="1" ht="76.5" x14ac:dyDescent="0.2">
      <c r="A6975" s="187" t="s">
        <v>4330</v>
      </c>
      <c r="B6975" s="187" t="s">
        <v>4328</v>
      </c>
      <c r="C6975" s="186" t="s">
        <v>212</v>
      </c>
      <c r="D6975" s="189">
        <v>22.84</v>
      </c>
      <c r="E6975" s="189"/>
      <c r="F6975" s="189">
        <v>22.84</v>
      </c>
      <c r="G6975" s="188" t="s">
        <v>4329</v>
      </c>
      <c r="H6975" s="188"/>
      <c r="I6975" s="187" t="s">
        <v>4327</v>
      </c>
      <c r="J6975" s="191"/>
      <c r="K6975" s="191"/>
      <c r="L6975" s="191"/>
      <c r="M6975" s="191"/>
    </row>
    <row r="6976" spans="1:13" s="190" customFormat="1" ht="63.75" x14ac:dyDescent="0.2">
      <c r="A6976" s="187" t="s">
        <v>4334</v>
      </c>
      <c r="B6976" s="187" t="s">
        <v>4332</v>
      </c>
      <c r="C6976" s="186" t="s">
        <v>212</v>
      </c>
      <c r="D6976" s="189">
        <v>641.08000000000004</v>
      </c>
      <c r="E6976" s="189"/>
      <c r="F6976" s="189">
        <v>641.08000000000004</v>
      </c>
      <c r="G6976" s="188" t="s">
        <v>4333</v>
      </c>
      <c r="H6976" s="188"/>
      <c r="I6976" s="187" t="s">
        <v>4331</v>
      </c>
      <c r="J6976" s="191"/>
      <c r="K6976" s="191"/>
      <c r="L6976" s="191"/>
      <c r="M6976" s="191"/>
    </row>
    <row r="6977" spans="1:13" s="190" customFormat="1" ht="51" x14ac:dyDescent="0.2">
      <c r="A6977" s="187" t="s">
        <v>4338</v>
      </c>
      <c r="B6977" s="187" t="s">
        <v>4336</v>
      </c>
      <c r="C6977" s="186" t="s">
        <v>212</v>
      </c>
      <c r="D6977" s="189">
        <v>85</v>
      </c>
      <c r="E6977" s="189"/>
      <c r="F6977" s="189">
        <v>85</v>
      </c>
      <c r="G6977" s="188" t="s">
        <v>4337</v>
      </c>
      <c r="H6977" s="188"/>
      <c r="I6977" s="187" t="s">
        <v>4335</v>
      </c>
      <c r="J6977" s="191"/>
      <c r="K6977" s="191"/>
      <c r="L6977" s="191"/>
      <c r="M6977" s="191"/>
    </row>
    <row r="6978" spans="1:13" s="190" customFormat="1" ht="153" x14ac:dyDescent="0.2">
      <c r="A6978" s="187" t="s">
        <v>4342</v>
      </c>
      <c r="B6978" s="187" t="s">
        <v>4340</v>
      </c>
      <c r="C6978" s="186" t="s">
        <v>212</v>
      </c>
      <c r="D6978" s="189">
        <v>740</v>
      </c>
      <c r="E6978" s="189"/>
      <c r="F6978" s="189">
        <v>740</v>
      </c>
      <c r="G6978" s="188" t="s">
        <v>4341</v>
      </c>
      <c r="H6978" s="188"/>
      <c r="I6978" s="187" t="s">
        <v>4339</v>
      </c>
      <c r="J6978" s="191"/>
      <c r="K6978" s="191"/>
      <c r="L6978" s="191"/>
      <c r="M6978" s="191"/>
    </row>
    <row r="6979" spans="1:13" s="190" customFormat="1" ht="114.75" x14ac:dyDescent="0.2">
      <c r="A6979" s="187" t="s">
        <v>4346</v>
      </c>
      <c r="B6979" s="187" t="s">
        <v>4344</v>
      </c>
      <c r="C6979" s="186" t="s">
        <v>212</v>
      </c>
      <c r="D6979" s="189">
        <v>240</v>
      </c>
      <c r="E6979" s="189"/>
      <c r="F6979" s="189">
        <v>240</v>
      </c>
      <c r="G6979" s="188" t="s">
        <v>4345</v>
      </c>
      <c r="H6979" s="188"/>
      <c r="I6979" s="187" t="s">
        <v>4343</v>
      </c>
      <c r="J6979" s="191"/>
      <c r="K6979" s="191"/>
      <c r="L6979" s="191"/>
      <c r="M6979" s="191"/>
    </row>
    <row r="6980" spans="1:13" s="190" customFormat="1" ht="102" x14ac:dyDescent="0.2">
      <c r="A6980" s="187" t="s">
        <v>4350</v>
      </c>
      <c r="B6980" s="187" t="s">
        <v>4348</v>
      </c>
      <c r="C6980" s="186" t="s">
        <v>212</v>
      </c>
      <c r="D6980" s="189">
        <v>1090</v>
      </c>
      <c r="E6980" s="189"/>
      <c r="F6980" s="189">
        <v>1090</v>
      </c>
      <c r="G6980" s="188" t="s">
        <v>4349</v>
      </c>
      <c r="H6980" s="188"/>
      <c r="I6980" s="187" t="s">
        <v>4347</v>
      </c>
      <c r="J6980" s="191"/>
      <c r="K6980" s="191"/>
      <c r="L6980" s="191"/>
      <c r="M6980" s="191"/>
    </row>
    <row r="6981" spans="1:13" s="190" customFormat="1" ht="102" x14ac:dyDescent="0.2">
      <c r="A6981" s="187" t="s">
        <v>4353</v>
      </c>
      <c r="B6981" s="187" t="s">
        <v>4352</v>
      </c>
      <c r="C6981" s="186" t="s">
        <v>212</v>
      </c>
      <c r="D6981" s="189">
        <v>870</v>
      </c>
      <c r="E6981" s="189"/>
      <c r="F6981" s="189">
        <v>870</v>
      </c>
      <c r="G6981" s="188" t="s">
        <v>4349</v>
      </c>
      <c r="H6981" s="188"/>
      <c r="I6981" s="187" t="s">
        <v>4351</v>
      </c>
      <c r="J6981" s="191"/>
      <c r="K6981" s="191"/>
      <c r="L6981" s="191"/>
      <c r="M6981" s="191"/>
    </row>
    <row r="6982" spans="1:13" s="190" customFormat="1" ht="63.75" x14ac:dyDescent="0.2">
      <c r="A6982" s="187" t="s">
        <v>4357</v>
      </c>
      <c r="B6982" s="187" t="s">
        <v>4355</v>
      </c>
      <c r="C6982" s="186" t="s">
        <v>212</v>
      </c>
      <c r="D6982" s="189">
        <v>44.5</v>
      </c>
      <c r="E6982" s="189"/>
      <c r="F6982" s="189">
        <v>44.5</v>
      </c>
      <c r="G6982" s="188" t="s">
        <v>4356</v>
      </c>
      <c r="H6982" s="188"/>
      <c r="I6982" s="187" t="s">
        <v>4354</v>
      </c>
      <c r="J6982" s="191"/>
      <c r="K6982" s="191"/>
      <c r="L6982" s="191"/>
      <c r="M6982" s="191"/>
    </row>
    <row r="6983" spans="1:13" s="190" customFormat="1" ht="63.75" x14ac:dyDescent="0.2">
      <c r="A6983" s="187" t="s">
        <v>4361</v>
      </c>
      <c r="B6983" s="187" t="s">
        <v>4359</v>
      </c>
      <c r="C6983" s="186" t="s">
        <v>212</v>
      </c>
      <c r="D6983" s="189">
        <v>47.8</v>
      </c>
      <c r="E6983" s="189"/>
      <c r="F6983" s="189">
        <v>47.8</v>
      </c>
      <c r="G6983" s="188" t="s">
        <v>4360</v>
      </c>
      <c r="H6983" s="188"/>
      <c r="I6983" s="187" t="s">
        <v>4358</v>
      </c>
      <c r="J6983" s="191"/>
      <c r="K6983" s="191"/>
      <c r="L6983" s="191"/>
      <c r="M6983" s="191"/>
    </row>
    <row r="6984" spans="1:13" s="190" customFormat="1" ht="63.75" x14ac:dyDescent="0.2">
      <c r="A6984" s="187" t="s">
        <v>4364</v>
      </c>
      <c r="B6984" s="187" t="s">
        <v>4363</v>
      </c>
      <c r="C6984" s="186" t="s">
        <v>212</v>
      </c>
      <c r="D6984" s="189">
        <v>52.6</v>
      </c>
      <c r="E6984" s="189"/>
      <c r="F6984" s="189">
        <v>52.6</v>
      </c>
      <c r="G6984" s="188" t="s">
        <v>4360</v>
      </c>
      <c r="H6984" s="188"/>
      <c r="I6984" s="187" t="s">
        <v>4362</v>
      </c>
      <c r="J6984" s="191"/>
      <c r="K6984" s="191"/>
      <c r="L6984" s="191"/>
      <c r="M6984" s="191"/>
    </row>
    <row r="6985" spans="1:13" s="190" customFormat="1" ht="63.75" x14ac:dyDescent="0.2">
      <c r="A6985" s="187" t="s">
        <v>4368</v>
      </c>
      <c r="B6985" s="187" t="s">
        <v>4366</v>
      </c>
      <c r="C6985" s="186" t="s">
        <v>212</v>
      </c>
      <c r="D6985" s="189">
        <v>44.5</v>
      </c>
      <c r="E6985" s="189"/>
      <c r="F6985" s="189">
        <v>44.5</v>
      </c>
      <c r="G6985" s="188" t="s">
        <v>4367</v>
      </c>
      <c r="H6985" s="188"/>
      <c r="I6985" s="187" t="s">
        <v>4365</v>
      </c>
      <c r="J6985" s="191"/>
      <c r="K6985" s="191"/>
      <c r="L6985" s="191"/>
      <c r="M6985" s="191"/>
    </row>
    <row r="6986" spans="1:13" s="190" customFormat="1" ht="63.75" x14ac:dyDescent="0.2">
      <c r="A6986" s="187" t="s">
        <v>4372</v>
      </c>
      <c r="B6986" s="187" t="s">
        <v>4370</v>
      </c>
      <c r="C6986" s="186" t="s">
        <v>212</v>
      </c>
      <c r="D6986" s="189">
        <v>47.8</v>
      </c>
      <c r="E6986" s="189"/>
      <c r="F6986" s="189">
        <v>47.8</v>
      </c>
      <c r="G6986" s="188" t="s">
        <v>4371</v>
      </c>
      <c r="H6986" s="188"/>
      <c r="I6986" s="187" t="s">
        <v>4369</v>
      </c>
      <c r="J6986" s="191"/>
      <c r="K6986" s="191"/>
      <c r="L6986" s="191"/>
      <c r="M6986" s="191"/>
    </row>
    <row r="6987" spans="1:13" s="190" customFormat="1" ht="63.75" x14ac:dyDescent="0.2">
      <c r="A6987" s="187" t="s">
        <v>4375</v>
      </c>
      <c r="B6987" s="187" t="s">
        <v>4374</v>
      </c>
      <c r="C6987" s="186" t="s">
        <v>212</v>
      </c>
      <c r="D6987" s="189">
        <v>52.8</v>
      </c>
      <c r="E6987" s="189"/>
      <c r="F6987" s="189">
        <v>52.8</v>
      </c>
      <c r="G6987" s="188" t="s">
        <v>4367</v>
      </c>
      <c r="H6987" s="188"/>
      <c r="I6987" s="187" t="s">
        <v>4373</v>
      </c>
      <c r="J6987" s="191"/>
      <c r="K6987" s="191"/>
      <c r="L6987" s="191"/>
      <c r="M6987" s="191"/>
    </row>
    <row r="6988" spans="1:13" s="190" customFormat="1" ht="38.25" x14ac:dyDescent="0.2">
      <c r="A6988" s="187" t="s">
        <v>4379</v>
      </c>
      <c r="B6988" s="187" t="s">
        <v>4377</v>
      </c>
      <c r="C6988" s="186" t="s">
        <v>212</v>
      </c>
      <c r="D6988" s="189">
        <v>4800</v>
      </c>
      <c r="E6988" s="189"/>
      <c r="F6988" s="189">
        <v>4800</v>
      </c>
      <c r="G6988" s="188" t="s">
        <v>4378</v>
      </c>
      <c r="H6988" s="188"/>
      <c r="I6988" s="187" t="s">
        <v>4376</v>
      </c>
      <c r="J6988" s="191"/>
      <c r="K6988" s="191"/>
      <c r="L6988" s="191"/>
      <c r="M6988" s="191"/>
    </row>
    <row r="6989" spans="1:13" s="190" customFormat="1" ht="102" x14ac:dyDescent="0.2">
      <c r="A6989" s="360" t="s">
        <v>4383</v>
      </c>
      <c r="B6989" s="360" t="s">
        <v>4381</v>
      </c>
      <c r="C6989" s="361" t="s">
        <v>725</v>
      </c>
      <c r="D6989" s="362">
        <v>0.14000000000000001</v>
      </c>
      <c r="E6989" s="362"/>
      <c r="F6989" s="362">
        <v>0.14000000000000001</v>
      </c>
      <c r="G6989" s="363" t="s">
        <v>4382</v>
      </c>
      <c r="H6989" s="363"/>
      <c r="I6989" s="360" t="s">
        <v>4380</v>
      </c>
      <c r="J6989" s="191"/>
      <c r="K6989" s="191"/>
      <c r="L6989" s="191"/>
      <c r="M6989" s="191"/>
    </row>
    <row r="6990" spans="1:13" s="190" customFormat="1" ht="102" x14ac:dyDescent="0.2">
      <c r="A6990" s="360" t="s">
        <v>4386</v>
      </c>
      <c r="B6990" s="360" t="s">
        <v>4385</v>
      </c>
      <c r="C6990" s="361" t="s">
        <v>725</v>
      </c>
      <c r="D6990" s="362">
        <v>0.26</v>
      </c>
      <c r="E6990" s="362"/>
      <c r="F6990" s="362">
        <v>0.26</v>
      </c>
      <c r="G6990" s="363" t="s">
        <v>4382</v>
      </c>
      <c r="H6990" s="363"/>
      <c r="I6990" s="360" t="s">
        <v>4384</v>
      </c>
      <c r="J6990" s="191"/>
      <c r="K6990" s="191"/>
      <c r="L6990" s="191"/>
      <c r="M6990" s="191"/>
    </row>
    <row r="6991" spans="1:13" s="190" customFormat="1" x14ac:dyDescent="0.2">
      <c r="A6991" s="194" t="s">
        <v>4389</v>
      </c>
      <c r="B6991" s="364" t="s">
        <v>4388</v>
      </c>
      <c r="C6991" s="194"/>
      <c r="D6991" s="189"/>
      <c r="E6991" s="193"/>
      <c r="F6991" s="189"/>
      <c r="G6991" s="192"/>
      <c r="H6991" s="192"/>
      <c r="I6991" s="194" t="s">
        <v>4387</v>
      </c>
      <c r="J6991" s="191"/>
      <c r="K6991" s="191"/>
      <c r="L6991" s="191"/>
      <c r="M6991" s="191"/>
    </row>
    <row r="6992" spans="1:13" s="190" customFormat="1" ht="25.5" x14ac:dyDescent="0.2">
      <c r="A6992" s="194" t="s">
        <v>4392</v>
      </c>
      <c r="B6992" s="194" t="s">
        <v>4391</v>
      </c>
      <c r="C6992" s="194"/>
      <c r="D6992" s="189"/>
      <c r="E6992" s="193"/>
      <c r="F6992" s="189"/>
      <c r="G6992" s="192"/>
      <c r="H6992" s="192"/>
      <c r="I6992" s="194" t="s">
        <v>4390</v>
      </c>
      <c r="J6992" s="191"/>
      <c r="K6992" s="191"/>
      <c r="L6992" s="191"/>
      <c r="M6992" s="191"/>
    </row>
    <row r="6993" spans="1:13" s="190" customFormat="1" ht="76.5" x14ac:dyDescent="0.2">
      <c r="A6993" s="187" t="s">
        <v>4396</v>
      </c>
      <c r="B6993" s="187" t="s">
        <v>4394</v>
      </c>
      <c r="C6993" s="186" t="s">
        <v>212</v>
      </c>
      <c r="D6993" s="189">
        <v>20.04</v>
      </c>
      <c r="E6993" s="189"/>
      <c r="F6993" s="189">
        <v>20.04</v>
      </c>
      <c r="G6993" s="188" t="s">
        <v>4395</v>
      </c>
      <c r="H6993" s="188"/>
      <c r="I6993" s="187" t="s">
        <v>4393</v>
      </c>
      <c r="J6993" s="191"/>
      <c r="K6993" s="191"/>
      <c r="L6993" s="191"/>
      <c r="M6993" s="191"/>
    </row>
    <row r="6994" spans="1:13" s="190" customFormat="1" ht="127.5" x14ac:dyDescent="0.2">
      <c r="A6994" s="187" t="s">
        <v>4400</v>
      </c>
      <c r="B6994" s="187" t="s">
        <v>4398</v>
      </c>
      <c r="C6994" s="186" t="s">
        <v>212</v>
      </c>
      <c r="D6994" s="189">
        <v>95.15</v>
      </c>
      <c r="E6994" s="189"/>
      <c r="F6994" s="189">
        <v>95.15</v>
      </c>
      <c r="G6994" s="188" t="s">
        <v>4399</v>
      </c>
      <c r="H6994" s="188"/>
      <c r="I6994" s="187" t="s">
        <v>4397</v>
      </c>
      <c r="J6994" s="191"/>
      <c r="K6994" s="191"/>
      <c r="L6994" s="191"/>
      <c r="M6994" s="191"/>
    </row>
    <row r="6995" spans="1:13" s="190" customFormat="1" ht="102" x14ac:dyDescent="0.2">
      <c r="A6995" s="187" t="s">
        <v>4404</v>
      </c>
      <c r="B6995" s="187" t="s">
        <v>4402</v>
      </c>
      <c r="C6995" s="186" t="s">
        <v>212</v>
      </c>
      <c r="D6995" s="189">
        <v>135.22999999999999</v>
      </c>
      <c r="E6995" s="189"/>
      <c r="F6995" s="189">
        <v>135.22999999999999</v>
      </c>
      <c r="G6995" s="188" t="s">
        <v>4403</v>
      </c>
      <c r="H6995" s="188"/>
      <c r="I6995" s="187" t="s">
        <v>4401</v>
      </c>
      <c r="J6995" s="191"/>
      <c r="K6995" s="191"/>
      <c r="L6995" s="191"/>
      <c r="M6995" s="191"/>
    </row>
    <row r="6996" spans="1:13" s="190" customFormat="1" ht="140.25" x14ac:dyDescent="0.2">
      <c r="A6996" s="187" t="s">
        <v>4408</v>
      </c>
      <c r="B6996" s="187" t="s">
        <v>4406</v>
      </c>
      <c r="C6996" s="186" t="s">
        <v>212</v>
      </c>
      <c r="D6996" s="189">
        <v>191.31</v>
      </c>
      <c r="E6996" s="189"/>
      <c r="F6996" s="189">
        <v>191.31</v>
      </c>
      <c r="G6996" s="188" t="s">
        <v>4407</v>
      </c>
      <c r="H6996" s="188"/>
      <c r="I6996" s="187" t="s">
        <v>4405</v>
      </c>
      <c r="J6996" s="191"/>
      <c r="K6996" s="191"/>
      <c r="L6996" s="191"/>
      <c r="M6996" s="191"/>
    </row>
    <row r="6997" spans="1:13" s="190" customFormat="1" ht="153" x14ac:dyDescent="0.2">
      <c r="A6997" s="187" t="s">
        <v>4412</v>
      </c>
      <c r="B6997" s="187" t="s">
        <v>4410</v>
      </c>
      <c r="C6997" s="186" t="s">
        <v>212</v>
      </c>
      <c r="D6997" s="189">
        <v>194.19</v>
      </c>
      <c r="E6997" s="189"/>
      <c r="F6997" s="189">
        <v>194.19</v>
      </c>
      <c r="G6997" s="188" t="s">
        <v>4411</v>
      </c>
      <c r="H6997" s="188"/>
      <c r="I6997" s="187" t="s">
        <v>4409</v>
      </c>
      <c r="J6997" s="191"/>
      <c r="K6997" s="191"/>
      <c r="L6997" s="191"/>
      <c r="M6997" s="191"/>
    </row>
    <row r="6998" spans="1:13" s="190" customFormat="1" ht="140.25" x14ac:dyDescent="0.2">
      <c r="A6998" s="187" t="s">
        <v>4416</v>
      </c>
      <c r="B6998" s="187" t="s">
        <v>4414</v>
      </c>
      <c r="C6998" s="186" t="s">
        <v>212</v>
      </c>
      <c r="D6998" s="189">
        <v>199.54</v>
      </c>
      <c r="E6998" s="189"/>
      <c r="F6998" s="189">
        <v>199.54</v>
      </c>
      <c r="G6998" s="188" t="s">
        <v>4415</v>
      </c>
      <c r="H6998" s="188"/>
      <c r="I6998" s="187" t="s">
        <v>4413</v>
      </c>
      <c r="J6998" s="191"/>
      <c r="K6998" s="191"/>
      <c r="L6998" s="191"/>
      <c r="M6998" s="191"/>
    </row>
    <row r="6999" spans="1:13" s="190" customFormat="1" ht="140.25" x14ac:dyDescent="0.2">
      <c r="A6999" s="187" t="s">
        <v>4420</v>
      </c>
      <c r="B6999" s="187" t="s">
        <v>4418</v>
      </c>
      <c r="C6999" s="186" t="s">
        <v>212</v>
      </c>
      <c r="D6999" s="189">
        <v>117.53</v>
      </c>
      <c r="E6999" s="189"/>
      <c r="F6999" s="189">
        <v>117.53</v>
      </c>
      <c r="G6999" s="188" t="s">
        <v>4419</v>
      </c>
      <c r="H6999" s="188"/>
      <c r="I6999" s="187" t="s">
        <v>4417</v>
      </c>
      <c r="J6999" s="191"/>
      <c r="K6999" s="191"/>
      <c r="L6999" s="191"/>
      <c r="M6999" s="191"/>
    </row>
    <row r="7000" spans="1:13" s="190" customFormat="1" ht="153" x14ac:dyDescent="0.2">
      <c r="A7000" s="187" t="s">
        <v>4424</v>
      </c>
      <c r="B7000" s="187" t="s">
        <v>4422</v>
      </c>
      <c r="C7000" s="186" t="s">
        <v>212</v>
      </c>
      <c r="D7000" s="189">
        <v>76.52</v>
      </c>
      <c r="E7000" s="189"/>
      <c r="F7000" s="189">
        <v>76.52</v>
      </c>
      <c r="G7000" s="188" t="s">
        <v>4423</v>
      </c>
      <c r="H7000" s="188"/>
      <c r="I7000" s="187" t="s">
        <v>4421</v>
      </c>
      <c r="J7000" s="191"/>
      <c r="K7000" s="191"/>
      <c r="L7000" s="191"/>
      <c r="M7000" s="191"/>
    </row>
    <row r="7001" spans="1:13" s="190" customFormat="1" ht="153" x14ac:dyDescent="0.2">
      <c r="A7001" s="187" t="s">
        <v>4428</v>
      </c>
      <c r="B7001" s="187" t="s">
        <v>4426</v>
      </c>
      <c r="C7001" s="186" t="s">
        <v>212</v>
      </c>
      <c r="D7001" s="189">
        <v>57.39</v>
      </c>
      <c r="E7001" s="189"/>
      <c r="F7001" s="189">
        <v>57.39</v>
      </c>
      <c r="G7001" s="188" t="s">
        <v>4427</v>
      </c>
      <c r="H7001" s="188"/>
      <c r="I7001" s="187" t="s">
        <v>4425</v>
      </c>
      <c r="J7001" s="191"/>
      <c r="K7001" s="191"/>
      <c r="L7001" s="191"/>
      <c r="M7001" s="191"/>
    </row>
    <row r="7002" spans="1:13" s="190" customFormat="1" ht="204" x14ac:dyDescent="0.2">
      <c r="A7002" s="187" t="s">
        <v>4432</v>
      </c>
      <c r="B7002" s="187" t="s">
        <v>4430</v>
      </c>
      <c r="C7002" s="186" t="s">
        <v>212</v>
      </c>
      <c r="D7002" s="189">
        <v>210.44</v>
      </c>
      <c r="E7002" s="189"/>
      <c r="F7002" s="189">
        <v>210.44</v>
      </c>
      <c r="G7002" s="188" t="s">
        <v>4431</v>
      </c>
      <c r="H7002" s="188"/>
      <c r="I7002" s="187" t="s">
        <v>4429</v>
      </c>
      <c r="J7002" s="191"/>
      <c r="K7002" s="191"/>
      <c r="L7002" s="191"/>
      <c r="M7002" s="191"/>
    </row>
    <row r="7003" spans="1:13" s="190" customFormat="1" ht="178.5" x14ac:dyDescent="0.2">
      <c r="A7003" s="187" t="s">
        <v>4436</v>
      </c>
      <c r="B7003" s="187" t="s">
        <v>4434</v>
      </c>
      <c r="C7003" s="186" t="s">
        <v>212</v>
      </c>
      <c r="D7003" s="189">
        <v>330.26</v>
      </c>
      <c r="E7003" s="189"/>
      <c r="F7003" s="189">
        <v>330.26</v>
      </c>
      <c r="G7003" s="188" t="s">
        <v>4435</v>
      </c>
      <c r="H7003" s="188"/>
      <c r="I7003" s="187" t="s">
        <v>4433</v>
      </c>
      <c r="J7003" s="191"/>
      <c r="K7003" s="191"/>
      <c r="L7003" s="191"/>
      <c r="M7003" s="191"/>
    </row>
    <row r="7004" spans="1:13" s="190" customFormat="1" ht="127.5" x14ac:dyDescent="0.2">
      <c r="A7004" s="187" t="s">
        <v>4440</v>
      </c>
      <c r="B7004" s="187" t="s">
        <v>4438</v>
      </c>
      <c r="C7004" s="186" t="s">
        <v>212</v>
      </c>
      <c r="D7004" s="189">
        <v>191.31</v>
      </c>
      <c r="E7004" s="189"/>
      <c r="F7004" s="189">
        <v>191.31</v>
      </c>
      <c r="G7004" s="188" t="s">
        <v>4439</v>
      </c>
      <c r="H7004" s="188"/>
      <c r="I7004" s="187" t="s">
        <v>4437</v>
      </c>
      <c r="J7004" s="191"/>
      <c r="K7004" s="191"/>
      <c r="L7004" s="191"/>
      <c r="M7004" s="191"/>
    </row>
    <row r="7005" spans="1:13" s="190" customFormat="1" ht="140.25" x14ac:dyDescent="0.2">
      <c r="A7005" s="187" t="s">
        <v>4444</v>
      </c>
      <c r="B7005" s="187" t="s">
        <v>4442</v>
      </c>
      <c r="C7005" s="186" t="s">
        <v>212</v>
      </c>
      <c r="D7005" s="189">
        <v>330.26</v>
      </c>
      <c r="E7005" s="189"/>
      <c r="F7005" s="189">
        <v>330.26</v>
      </c>
      <c r="G7005" s="188" t="s">
        <v>4443</v>
      </c>
      <c r="H7005" s="188"/>
      <c r="I7005" s="187" t="s">
        <v>4441</v>
      </c>
      <c r="J7005" s="191"/>
      <c r="K7005" s="191"/>
      <c r="L7005" s="191"/>
      <c r="M7005" s="191"/>
    </row>
    <row r="7006" spans="1:13" s="190" customFormat="1" ht="165.75" x14ac:dyDescent="0.2">
      <c r="A7006" s="187" t="s">
        <v>4448</v>
      </c>
      <c r="B7006" s="187" t="s">
        <v>4446</v>
      </c>
      <c r="C7006" s="186" t="s">
        <v>212</v>
      </c>
      <c r="D7006" s="189">
        <v>641.08000000000004</v>
      </c>
      <c r="E7006" s="189"/>
      <c r="F7006" s="189">
        <v>641.08000000000004</v>
      </c>
      <c r="G7006" s="188" t="s">
        <v>4447</v>
      </c>
      <c r="H7006" s="188"/>
      <c r="I7006" s="187" t="s">
        <v>4445</v>
      </c>
      <c r="J7006" s="191"/>
      <c r="K7006" s="191"/>
      <c r="L7006" s="191"/>
      <c r="M7006" s="191"/>
    </row>
    <row r="7007" spans="1:13" s="190" customFormat="1" ht="153" x14ac:dyDescent="0.2">
      <c r="A7007" s="187" t="s">
        <v>4452</v>
      </c>
      <c r="B7007" s="187" t="s">
        <v>4450</v>
      </c>
      <c r="C7007" s="186" t="s">
        <v>212</v>
      </c>
      <c r="D7007" s="189">
        <v>133.56</v>
      </c>
      <c r="E7007" s="189"/>
      <c r="F7007" s="189">
        <v>133.56</v>
      </c>
      <c r="G7007" s="188" t="s">
        <v>4451</v>
      </c>
      <c r="H7007" s="188"/>
      <c r="I7007" s="187" t="s">
        <v>4449</v>
      </c>
      <c r="J7007" s="191"/>
      <c r="K7007" s="191"/>
      <c r="L7007" s="191"/>
      <c r="M7007" s="191"/>
    </row>
    <row r="7008" spans="1:13" s="190" customFormat="1" ht="140.25" x14ac:dyDescent="0.2">
      <c r="A7008" s="187" t="s">
        <v>4456</v>
      </c>
      <c r="B7008" s="187" t="s">
        <v>4454</v>
      </c>
      <c r="C7008" s="186" t="s">
        <v>212</v>
      </c>
      <c r="D7008" s="189">
        <v>76.52</v>
      </c>
      <c r="E7008" s="189"/>
      <c r="F7008" s="189">
        <v>76.52</v>
      </c>
      <c r="G7008" s="188" t="s">
        <v>4455</v>
      </c>
      <c r="H7008" s="188"/>
      <c r="I7008" s="187" t="s">
        <v>4453</v>
      </c>
      <c r="J7008" s="191"/>
      <c r="K7008" s="191"/>
      <c r="L7008" s="191"/>
      <c r="M7008" s="191"/>
    </row>
    <row r="7009" spans="1:13" s="190" customFormat="1" ht="140.25" x14ac:dyDescent="0.2">
      <c r="A7009" s="187" t="s">
        <v>4460</v>
      </c>
      <c r="B7009" s="187" t="s">
        <v>4458</v>
      </c>
      <c r="C7009" s="186" t="s">
        <v>212</v>
      </c>
      <c r="D7009" s="189">
        <v>76.52</v>
      </c>
      <c r="E7009" s="189"/>
      <c r="F7009" s="189">
        <v>76.52</v>
      </c>
      <c r="G7009" s="188" t="s">
        <v>4459</v>
      </c>
      <c r="H7009" s="188"/>
      <c r="I7009" s="187" t="s">
        <v>4457</v>
      </c>
      <c r="J7009" s="191"/>
      <c r="K7009" s="191"/>
      <c r="L7009" s="191"/>
      <c r="M7009" s="191"/>
    </row>
    <row r="7010" spans="1:13" s="190" customFormat="1" ht="140.25" x14ac:dyDescent="0.2">
      <c r="A7010" s="187" t="s">
        <v>4464</v>
      </c>
      <c r="B7010" s="187" t="s">
        <v>4462</v>
      </c>
      <c r="C7010" s="186" t="s">
        <v>212</v>
      </c>
      <c r="D7010" s="189">
        <v>210.44</v>
      </c>
      <c r="E7010" s="189"/>
      <c r="F7010" s="189">
        <v>210.44</v>
      </c>
      <c r="G7010" s="188" t="s">
        <v>4463</v>
      </c>
      <c r="H7010" s="188"/>
      <c r="I7010" s="187" t="s">
        <v>4461</v>
      </c>
      <c r="J7010" s="191"/>
      <c r="K7010" s="191"/>
      <c r="L7010" s="191"/>
      <c r="M7010" s="191"/>
    </row>
    <row r="7011" spans="1:13" s="190" customFormat="1" ht="140.25" x14ac:dyDescent="0.2">
      <c r="A7011" s="187" t="s">
        <v>4468</v>
      </c>
      <c r="B7011" s="187" t="s">
        <v>4466</v>
      </c>
      <c r="C7011" s="186" t="s">
        <v>212</v>
      </c>
      <c r="D7011" s="189">
        <v>114.79</v>
      </c>
      <c r="E7011" s="189"/>
      <c r="F7011" s="189">
        <v>114.79</v>
      </c>
      <c r="G7011" s="188" t="s">
        <v>4467</v>
      </c>
      <c r="H7011" s="188"/>
      <c r="I7011" s="187" t="s">
        <v>4465</v>
      </c>
      <c r="J7011" s="191"/>
      <c r="K7011" s="191"/>
      <c r="L7011" s="191"/>
      <c r="M7011" s="191"/>
    </row>
    <row r="7012" spans="1:13" s="190" customFormat="1" ht="178.5" x14ac:dyDescent="0.2">
      <c r="A7012" s="187" t="s">
        <v>4472</v>
      </c>
      <c r="B7012" s="187" t="s">
        <v>4470</v>
      </c>
      <c r="C7012" s="186" t="s">
        <v>212</v>
      </c>
      <c r="D7012" s="189">
        <v>191.31</v>
      </c>
      <c r="E7012" s="189"/>
      <c r="F7012" s="189">
        <v>191.31</v>
      </c>
      <c r="G7012" s="188" t="s">
        <v>4471</v>
      </c>
      <c r="H7012" s="188"/>
      <c r="I7012" s="187" t="s">
        <v>4469</v>
      </c>
      <c r="J7012" s="191"/>
      <c r="K7012" s="191"/>
      <c r="L7012" s="191"/>
      <c r="M7012" s="191"/>
    </row>
    <row r="7013" spans="1:13" s="190" customFormat="1" ht="127.5" x14ac:dyDescent="0.2">
      <c r="A7013" s="187" t="s">
        <v>4476</v>
      </c>
      <c r="B7013" s="187" t="s">
        <v>4474</v>
      </c>
      <c r="C7013" s="186" t="s">
        <v>212</v>
      </c>
      <c r="D7013" s="189">
        <v>210.44</v>
      </c>
      <c r="E7013" s="189"/>
      <c r="F7013" s="189">
        <v>210.44</v>
      </c>
      <c r="G7013" s="188" t="s">
        <v>4475</v>
      </c>
      <c r="H7013" s="188"/>
      <c r="I7013" s="187" t="s">
        <v>4473</v>
      </c>
      <c r="J7013" s="191"/>
      <c r="K7013" s="191"/>
      <c r="L7013" s="191"/>
      <c r="M7013" s="191"/>
    </row>
    <row r="7014" spans="1:13" s="190" customFormat="1" ht="153" x14ac:dyDescent="0.2">
      <c r="A7014" s="187" t="s">
        <v>4480</v>
      </c>
      <c r="B7014" s="187" t="s">
        <v>4478</v>
      </c>
      <c r="C7014" s="186" t="s">
        <v>212</v>
      </c>
      <c r="D7014" s="189">
        <v>76.52</v>
      </c>
      <c r="E7014" s="189"/>
      <c r="F7014" s="189">
        <v>76.52</v>
      </c>
      <c r="G7014" s="188" t="s">
        <v>4479</v>
      </c>
      <c r="H7014" s="188"/>
      <c r="I7014" s="187" t="s">
        <v>4477</v>
      </c>
      <c r="J7014" s="191"/>
      <c r="K7014" s="191"/>
      <c r="L7014" s="191"/>
      <c r="M7014" s="191"/>
    </row>
    <row r="7015" spans="1:13" s="190" customFormat="1" ht="153" x14ac:dyDescent="0.2">
      <c r="A7015" s="187" t="s">
        <v>4484</v>
      </c>
      <c r="B7015" s="187" t="s">
        <v>4482</v>
      </c>
      <c r="C7015" s="186" t="s">
        <v>212</v>
      </c>
      <c r="D7015" s="189">
        <v>133.56</v>
      </c>
      <c r="E7015" s="189"/>
      <c r="F7015" s="189">
        <v>133.56</v>
      </c>
      <c r="G7015" s="188" t="s">
        <v>4483</v>
      </c>
      <c r="H7015" s="188"/>
      <c r="I7015" s="187" t="s">
        <v>4481</v>
      </c>
      <c r="J7015" s="191"/>
      <c r="K7015" s="191"/>
      <c r="L7015" s="191"/>
      <c r="M7015" s="191"/>
    </row>
    <row r="7016" spans="1:13" s="190" customFormat="1" ht="127.5" x14ac:dyDescent="0.2">
      <c r="A7016" s="187" t="s">
        <v>4488</v>
      </c>
      <c r="B7016" s="187" t="s">
        <v>4486</v>
      </c>
      <c r="C7016" s="186" t="s">
        <v>212</v>
      </c>
      <c r="D7016" s="189">
        <v>114.79</v>
      </c>
      <c r="E7016" s="189"/>
      <c r="F7016" s="189">
        <v>114.79</v>
      </c>
      <c r="G7016" s="188" t="s">
        <v>4487</v>
      </c>
      <c r="H7016" s="188"/>
      <c r="I7016" s="187" t="s">
        <v>4485</v>
      </c>
      <c r="J7016" s="191"/>
      <c r="K7016" s="191"/>
      <c r="L7016" s="191"/>
      <c r="M7016" s="191"/>
    </row>
    <row r="7017" spans="1:13" s="190" customFormat="1" ht="114.75" x14ac:dyDescent="0.2">
      <c r="A7017" s="187" t="s">
        <v>4492</v>
      </c>
      <c r="B7017" s="187" t="s">
        <v>4490</v>
      </c>
      <c r="C7017" s="186" t="s">
        <v>212</v>
      </c>
      <c r="D7017" s="189">
        <v>21.37</v>
      </c>
      <c r="E7017" s="189"/>
      <c r="F7017" s="189">
        <v>21.37</v>
      </c>
      <c r="G7017" s="188" t="s">
        <v>4491</v>
      </c>
      <c r="H7017" s="188"/>
      <c r="I7017" s="187" t="s">
        <v>4489</v>
      </c>
      <c r="J7017" s="191"/>
      <c r="K7017" s="191"/>
      <c r="L7017" s="191"/>
      <c r="M7017" s="191"/>
    </row>
    <row r="7018" spans="1:13" s="190" customFormat="1" ht="140.25" x14ac:dyDescent="0.2">
      <c r="A7018" s="187" t="s">
        <v>4496</v>
      </c>
      <c r="B7018" s="187" t="s">
        <v>4494</v>
      </c>
      <c r="C7018" s="186" t="s">
        <v>212</v>
      </c>
      <c r="D7018" s="189">
        <v>114.79</v>
      </c>
      <c r="E7018" s="189"/>
      <c r="F7018" s="189">
        <v>114.79</v>
      </c>
      <c r="G7018" s="188" t="s">
        <v>4495</v>
      </c>
      <c r="H7018" s="188"/>
      <c r="I7018" s="187" t="s">
        <v>4493</v>
      </c>
      <c r="J7018" s="191"/>
      <c r="K7018" s="191"/>
      <c r="L7018" s="191"/>
      <c r="M7018" s="191"/>
    </row>
    <row r="7019" spans="1:13" s="190" customFormat="1" ht="25.5" x14ac:dyDescent="0.2">
      <c r="A7019" s="194" t="s">
        <v>4499</v>
      </c>
      <c r="B7019" s="194" t="s">
        <v>4498</v>
      </c>
      <c r="C7019" s="194"/>
      <c r="D7019" s="189"/>
      <c r="E7019" s="193"/>
      <c r="F7019" s="189"/>
      <c r="G7019" s="192"/>
      <c r="H7019" s="192"/>
      <c r="I7019" s="194" t="s">
        <v>4497</v>
      </c>
      <c r="J7019" s="191"/>
      <c r="K7019" s="191"/>
      <c r="L7019" s="191"/>
      <c r="M7019" s="191"/>
    </row>
    <row r="7020" spans="1:13" s="190" customFormat="1" ht="140.25" x14ac:dyDescent="0.2">
      <c r="A7020" s="187" t="s">
        <v>4503</v>
      </c>
      <c r="B7020" s="187" t="s">
        <v>4501</v>
      </c>
      <c r="C7020" s="186" t="s">
        <v>212</v>
      </c>
      <c r="D7020" s="189">
        <v>165.29</v>
      </c>
      <c r="E7020" s="189"/>
      <c r="F7020" s="189">
        <v>165.29</v>
      </c>
      <c r="G7020" s="188" t="s">
        <v>4502</v>
      </c>
      <c r="H7020" s="188"/>
      <c r="I7020" s="187" t="s">
        <v>4500</v>
      </c>
      <c r="J7020" s="191"/>
      <c r="K7020" s="191"/>
      <c r="L7020" s="191"/>
      <c r="M7020" s="191"/>
    </row>
    <row r="7021" spans="1:13" s="190" customFormat="1" ht="140.25" x14ac:dyDescent="0.2">
      <c r="A7021" s="187" t="s">
        <v>4507</v>
      </c>
      <c r="B7021" s="187" t="s">
        <v>4505</v>
      </c>
      <c r="C7021" s="186" t="s">
        <v>212</v>
      </c>
      <c r="D7021" s="189">
        <v>20.04</v>
      </c>
      <c r="E7021" s="189"/>
      <c r="F7021" s="189">
        <v>20.04</v>
      </c>
      <c r="G7021" s="188" t="s">
        <v>4506</v>
      </c>
      <c r="H7021" s="188"/>
      <c r="I7021" s="187" t="s">
        <v>4504</v>
      </c>
      <c r="J7021" s="191"/>
      <c r="K7021" s="191"/>
      <c r="L7021" s="191"/>
      <c r="M7021" s="191"/>
    </row>
    <row r="7022" spans="1:13" s="190" customFormat="1" x14ac:dyDescent="0.2">
      <c r="A7022" s="194" t="s">
        <v>4510</v>
      </c>
      <c r="B7022" s="364" t="s">
        <v>4509</v>
      </c>
      <c r="C7022" s="194"/>
      <c r="D7022" s="189"/>
      <c r="E7022" s="193"/>
      <c r="F7022" s="189"/>
      <c r="G7022" s="192"/>
      <c r="H7022" s="192"/>
      <c r="I7022" s="194" t="s">
        <v>4508</v>
      </c>
      <c r="J7022" s="191"/>
      <c r="K7022" s="191"/>
      <c r="L7022" s="191"/>
      <c r="M7022" s="191"/>
    </row>
    <row r="7023" spans="1:13" s="190" customFormat="1" ht="280.5" x14ac:dyDescent="0.2">
      <c r="A7023" s="187" t="s">
        <v>4514</v>
      </c>
      <c r="B7023" s="187" t="s">
        <v>4512</v>
      </c>
      <c r="C7023" s="186" t="s">
        <v>212</v>
      </c>
      <c r="D7023" s="189">
        <v>191.31</v>
      </c>
      <c r="E7023" s="189"/>
      <c r="F7023" s="189">
        <v>191.31</v>
      </c>
      <c r="G7023" s="188" t="s">
        <v>4513</v>
      </c>
      <c r="H7023" s="188"/>
      <c r="I7023" s="187" t="s">
        <v>4511</v>
      </c>
      <c r="J7023" s="191"/>
      <c r="K7023" s="191"/>
      <c r="L7023" s="191"/>
      <c r="M7023" s="191"/>
    </row>
    <row r="7024" spans="1:13" s="190" customFormat="1" ht="382.5" x14ac:dyDescent="0.2">
      <c r="A7024" s="187" t="s">
        <v>4518</v>
      </c>
      <c r="B7024" s="187" t="s">
        <v>4516</v>
      </c>
      <c r="C7024" s="186" t="s">
        <v>212</v>
      </c>
      <c r="D7024" s="189">
        <v>390.42</v>
      </c>
      <c r="E7024" s="189"/>
      <c r="F7024" s="189">
        <v>390.42</v>
      </c>
      <c r="G7024" s="188" t="s">
        <v>4517</v>
      </c>
      <c r="H7024" s="188"/>
      <c r="I7024" s="187" t="s">
        <v>4515</v>
      </c>
      <c r="J7024" s="191"/>
      <c r="K7024" s="191"/>
      <c r="L7024" s="191"/>
      <c r="M7024" s="191"/>
    </row>
    <row r="7025" spans="1:13" s="190" customFormat="1" ht="293.25" x14ac:dyDescent="0.2">
      <c r="A7025" s="187" t="s">
        <v>4522</v>
      </c>
      <c r="B7025" s="187" t="s">
        <v>4520</v>
      </c>
      <c r="C7025" s="186" t="s">
        <v>212</v>
      </c>
      <c r="D7025" s="189">
        <v>281.01</v>
      </c>
      <c r="E7025" s="189"/>
      <c r="F7025" s="189">
        <v>281.01</v>
      </c>
      <c r="G7025" s="188" t="s">
        <v>4521</v>
      </c>
      <c r="H7025" s="188"/>
      <c r="I7025" s="187" t="s">
        <v>4519</v>
      </c>
      <c r="J7025" s="191"/>
      <c r="K7025" s="191"/>
      <c r="L7025" s="191"/>
      <c r="M7025" s="191"/>
    </row>
    <row r="7026" spans="1:13" s="190" customFormat="1" ht="344.25" x14ac:dyDescent="0.2">
      <c r="A7026" s="187" t="s">
        <v>4526</v>
      </c>
      <c r="B7026" s="187" t="s">
        <v>4524</v>
      </c>
      <c r="C7026" s="186" t="s">
        <v>212</v>
      </c>
      <c r="D7026" s="189">
        <v>526.22</v>
      </c>
      <c r="E7026" s="189"/>
      <c r="F7026" s="189">
        <v>526.22</v>
      </c>
      <c r="G7026" s="188" t="s">
        <v>4525</v>
      </c>
      <c r="H7026" s="188"/>
      <c r="I7026" s="187" t="s">
        <v>4523</v>
      </c>
      <c r="J7026" s="191"/>
      <c r="K7026" s="191"/>
      <c r="L7026" s="191"/>
      <c r="M7026" s="191"/>
    </row>
    <row r="7027" spans="1:13" s="190" customFormat="1" ht="280.5" x14ac:dyDescent="0.2">
      <c r="A7027" s="187" t="s">
        <v>4530</v>
      </c>
      <c r="B7027" s="187" t="s">
        <v>4528</v>
      </c>
      <c r="C7027" s="186" t="s">
        <v>212</v>
      </c>
      <c r="D7027" s="189">
        <v>384.65</v>
      </c>
      <c r="E7027" s="189"/>
      <c r="F7027" s="189">
        <v>384.65</v>
      </c>
      <c r="G7027" s="188" t="s">
        <v>4529</v>
      </c>
      <c r="H7027" s="188"/>
      <c r="I7027" s="187" t="s">
        <v>4527</v>
      </c>
      <c r="J7027" s="191"/>
      <c r="K7027" s="191"/>
      <c r="L7027" s="191"/>
      <c r="M7027" s="191"/>
    </row>
    <row r="7028" spans="1:13" s="190" customFormat="1" ht="409.5" x14ac:dyDescent="0.2">
      <c r="A7028" s="187" t="s">
        <v>4534</v>
      </c>
      <c r="B7028" s="187" t="s">
        <v>4532</v>
      </c>
      <c r="C7028" s="186" t="s">
        <v>212</v>
      </c>
      <c r="D7028" s="189">
        <v>801.35</v>
      </c>
      <c r="E7028" s="189"/>
      <c r="F7028" s="189">
        <v>801.35</v>
      </c>
      <c r="G7028" s="188" t="s">
        <v>4533</v>
      </c>
      <c r="H7028" s="188"/>
      <c r="I7028" s="187" t="s">
        <v>4531</v>
      </c>
      <c r="J7028" s="191"/>
      <c r="K7028" s="191"/>
      <c r="L7028" s="191"/>
      <c r="M7028" s="191"/>
    </row>
    <row r="7029" spans="1:13" s="190" customFormat="1" ht="409.5" x14ac:dyDescent="0.2">
      <c r="A7029" s="187" t="s">
        <v>4538</v>
      </c>
      <c r="B7029" s="187" t="s">
        <v>4536</v>
      </c>
      <c r="C7029" s="186" t="s">
        <v>212</v>
      </c>
      <c r="D7029" s="189">
        <v>918.28</v>
      </c>
      <c r="E7029" s="189"/>
      <c r="F7029" s="189">
        <v>918.28</v>
      </c>
      <c r="G7029" s="188" t="s">
        <v>4537</v>
      </c>
      <c r="H7029" s="188"/>
      <c r="I7029" s="187" t="s">
        <v>4535</v>
      </c>
      <c r="J7029" s="191"/>
      <c r="K7029" s="191"/>
      <c r="L7029" s="191"/>
      <c r="M7029" s="191"/>
    </row>
    <row r="7030" spans="1:13" s="190" customFormat="1" ht="306" x14ac:dyDescent="0.2">
      <c r="A7030" s="187" t="s">
        <v>4542</v>
      </c>
      <c r="B7030" s="187" t="s">
        <v>4540</v>
      </c>
      <c r="C7030" s="186" t="s">
        <v>212</v>
      </c>
      <c r="D7030" s="189">
        <v>384.65</v>
      </c>
      <c r="E7030" s="189"/>
      <c r="F7030" s="189">
        <v>384.65</v>
      </c>
      <c r="G7030" s="188" t="s">
        <v>4541</v>
      </c>
      <c r="H7030" s="188"/>
      <c r="I7030" s="187" t="s">
        <v>4539</v>
      </c>
      <c r="J7030" s="191"/>
      <c r="K7030" s="191"/>
      <c r="L7030" s="191"/>
      <c r="M7030" s="191"/>
    </row>
    <row r="7031" spans="1:13" s="190" customFormat="1" ht="395.25" x14ac:dyDescent="0.2">
      <c r="A7031" s="187" t="s">
        <v>4546</v>
      </c>
      <c r="B7031" s="187" t="s">
        <v>4544</v>
      </c>
      <c r="C7031" s="186" t="s">
        <v>212</v>
      </c>
      <c r="D7031" s="189">
        <v>576.97</v>
      </c>
      <c r="E7031" s="189"/>
      <c r="F7031" s="189">
        <v>576.97</v>
      </c>
      <c r="G7031" s="188" t="s">
        <v>4545</v>
      </c>
      <c r="H7031" s="188"/>
      <c r="I7031" s="187" t="s">
        <v>4543</v>
      </c>
      <c r="J7031" s="191"/>
      <c r="K7031" s="191"/>
      <c r="L7031" s="191"/>
      <c r="M7031" s="191"/>
    </row>
    <row r="7032" spans="1:13" s="190" customFormat="1" ht="331.5" x14ac:dyDescent="0.2">
      <c r="A7032" s="187" t="s">
        <v>4550</v>
      </c>
      <c r="B7032" s="187" t="s">
        <v>4548</v>
      </c>
      <c r="C7032" s="186" t="s">
        <v>212</v>
      </c>
      <c r="D7032" s="189">
        <v>491.5</v>
      </c>
      <c r="E7032" s="189"/>
      <c r="F7032" s="189">
        <v>491.5</v>
      </c>
      <c r="G7032" s="188" t="s">
        <v>4549</v>
      </c>
      <c r="H7032" s="188"/>
      <c r="I7032" s="187" t="s">
        <v>4547</v>
      </c>
      <c r="J7032" s="191"/>
      <c r="K7032" s="191"/>
      <c r="L7032" s="191"/>
      <c r="M7032" s="191"/>
    </row>
    <row r="7033" spans="1:13" s="190" customFormat="1" ht="409.5" x14ac:dyDescent="0.2">
      <c r="A7033" s="187" t="s">
        <v>4554</v>
      </c>
      <c r="B7033" s="187" t="s">
        <v>4552</v>
      </c>
      <c r="C7033" s="186" t="s">
        <v>212</v>
      </c>
      <c r="D7033" s="189">
        <v>737.24</v>
      </c>
      <c r="E7033" s="189"/>
      <c r="F7033" s="189">
        <v>737.24</v>
      </c>
      <c r="G7033" s="188" t="s">
        <v>4553</v>
      </c>
      <c r="H7033" s="188"/>
      <c r="I7033" s="187" t="s">
        <v>4551</v>
      </c>
      <c r="J7033" s="191"/>
      <c r="K7033" s="191"/>
      <c r="L7033" s="191"/>
      <c r="M7033" s="191"/>
    </row>
    <row r="7034" spans="1:13" s="190" customFormat="1" ht="331.5" x14ac:dyDescent="0.2">
      <c r="A7034" s="187" t="s">
        <v>4558</v>
      </c>
      <c r="B7034" s="187" t="s">
        <v>4556</v>
      </c>
      <c r="C7034" s="186" t="s">
        <v>212</v>
      </c>
      <c r="D7034" s="189">
        <v>641.08000000000004</v>
      </c>
      <c r="E7034" s="189"/>
      <c r="F7034" s="189">
        <v>641.08000000000004</v>
      </c>
      <c r="G7034" s="188" t="s">
        <v>4557</v>
      </c>
      <c r="H7034" s="188"/>
      <c r="I7034" s="187" t="s">
        <v>4555</v>
      </c>
      <c r="J7034" s="191"/>
      <c r="K7034" s="191"/>
      <c r="L7034" s="191"/>
      <c r="M7034" s="191"/>
    </row>
    <row r="7035" spans="1:13" s="190" customFormat="1" ht="409.5" x14ac:dyDescent="0.2">
      <c r="A7035" s="187" t="s">
        <v>4562</v>
      </c>
      <c r="B7035" s="187" t="s">
        <v>4560</v>
      </c>
      <c r="C7035" s="186" t="s">
        <v>212</v>
      </c>
      <c r="D7035" s="189">
        <v>961.62</v>
      </c>
      <c r="E7035" s="189"/>
      <c r="F7035" s="189">
        <v>961.62</v>
      </c>
      <c r="G7035" s="188" t="s">
        <v>4561</v>
      </c>
      <c r="H7035" s="188"/>
      <c r="I7035" s="187" t="s">
        <v>4559</v>
      </c>
      <c r="J7035" s="191"/>
      <c r="K7035" s="191"/>
      <c r="L7035" s="191"/>
      <c r="M7035" s="191"/>
    </row>
    <row r="7036" spans="1:13" s="190" customFormat="1" ht="318.75" x14ac:dyDescent="0.2">
      <c r="A7036" s="187" t="s">
        <v>4566</v>
      </c>
      <c r="B7036" s="187" t="s">
        <v>4564</v>
      </c>
      <c r="C7036" s="186" t="s">
        <v>212</v>
      </c>
      <c r="D7036" s="189">
        <v>801.35</v>
      </c>
      <c r="E7036" s="189"/>
      <c r="F7036" s="189">
        <v>801.35</v>
      </c>
      <c r="G7036" s="188" t="s">
        <v>4565</v>
      </c>
      <c r="H7036" s="188"/>
      <c r="I7036" s="187" t="s">
        <v>4563</v>
      </c>
      <c r="J7036" s="191"/>
      <c r="K7036" s="191"/>
      <c r="L7036" s="191"/>
      <c r="M7036" s="191"/>
    </row>
    <row r="7037" spans="1:13" s="190" customFormat="1" ht="409.5" x14ac:dyDescent="0.2">
      <c r="A7037" s="187" t="s">
        <v>4570</v>
      </c>
      <c r="B7037" s="187" t="s">
        <v>4568</v>
      </c>
      <c r="C7037" s="186" t="s">
        <v>212</v>
      </c>
      <c r="D7037" s="189">
        <v>1202.02</v>
      </c>
      <c r="E7037" s="189"/>
      <c r="F7037" s="189">
        <v>1202.02</v>
      </c>
      <c r="G7037" s="188" t="s">
        <v>4569</v>
      </c>
      <c r="H7037" s="188"/>
      <c r="I7037" s="187" t="s">
        <v>4567</v>
      </c>
      <c r="J7037" s="191"/>
      <c r="K7037" s="191"/>
      <c r="L7037" s="191"/>
      <c r="M7037" s="191"/>
    </row>
    <row r="7038" spans="1:13" s="190" customFormat="1" ht="306" x14ac:dyDescent="0.2">
      <c r="A7038" s="187" t="s">
        <v>4574</v>
      </c>
      <c r="B7038" s="187" t="s">
        <v>4572</v>
      </c>
      <c r="C7038" s="186" t="s">
        <v>212</v>
      </c>
      <c r="D7038" s="189">
        <v>491.5</v>
      </c>
      <c r="E7038" s="189"/>
      <c r="F7038" s="189">
        <v>491.5</v>
      </c>
      <c r="G7038" s="188" t="s">
        <v>4573</v>
      </c>
      <c r="H7038" s="188"/>
      <c r="I7038" s="187" t="s">
        <v>4571</v>
      </c>
      <c r="J7038" s="191"/>
      <c r="K7038" s="191"/>
      <c r="L7038" s="191"/>
      <c r="M7038" s="191"/>
    </row>
    <row r="7039" spans="1:13" s="190" customFormat="1" ht="395.25" x14ac:dyDescent="0.2">
      <c r="A7039" s="187" t="s">
        <v>4578</v>
      </c>
      <c r="B7039" s="187" t="s">
        <v>4576</v>
      </c>
      <c r="C7039" s="186" t="s">
        <v>212</v>
      </c>
      <c r="D7039" s="189">
        <v>737.24</v>
      </c>
      <c r="E7039" s="189"/>
      <c r="F7039" s="189">
        <v>737.24</v>
      </c>
      <c r="G7039" s="188" t="s">
        <v>4577</v>
      </c>
      <c r="H7039" s="188"/>
      <c r="I7039" s="187" t="s">
        <v>4575</v>
      </c>
      <c r="J7039" s="191"/>
      <c r="K7039" s="191"/>
      <c r="L7039" s="191"/>
      <c r="M7039" s="191"/>
    </row>
    <row r="7040" spans="1:13" s="190" customFormat="1" ht="306" x14ac:dyDescent="0.2">
      <c r="A7040" s="187" t="s">
        <v>4582</v>
      </c>
      <c r="B7040" s="187" t="s">
        <v>4580</v>
      </c>
      <c r="C7040" s="186" t="s">
        <v>212</v>
      </c>
      <c r="D7040" s="189">
        <v>961.62</v>
      </c>
      <c r="E7040" s="189"/>
      <c r="F7040" s="189">
        <v>961.62</v>
      </c>
      <c r="G7040" s="188" t="s">
        <v>4581</v>
      </c>
      <c r="H7040" s="188"/>
      <c r="I7040" s="187" t="s">
        <v>4579</v>
      </c>
      <c r="J7040" s="191"/>
      <c r="K7040" s="191"/>
      <c r="L7040" s="191"/>
      <c r="M7040" s="191"/>
    </row>
    <row r="7041" spans="1:13" s="190" customFormat="1" ht="408" x14ac:dyDescent="0.2">
      <c r="A7041" s="187" t="s">
        <v>4586</v>
      </c>
      <c r="B7041" s="187" t="s">
        <v>4584</v>
      </c>
      <c r="C7041" s="186" t="s">
        <v>212</v>
      </c>
      <c r="D7041" s="189">
        <v>1442.43</v>
      </c>
      <c r="E7041" s="189"/>
      <c r="F7041" s="189">
        <v>1442.43</v>
      </c>
      <c r="G7041" s="188" t="s">
        <v>4585</v>
      </c>
      <c r="H7041" s="188"/>
      <c r="I7041" s="187" t="s">
        <v>4583</v>
      </c>
      <c r="J7041" s="191"/>
      <c r="K7041" s="191"/>
      <c r="L7041" s="191"/>
      <c r="M7041" s="191"/>
    </row>
    <row r="7042" spans="1:13" s="190" customFormat="1" ht="293.25" x14ac:dyDescent="0.2">
      <c r="A7042" s="187" t="s">
        <v>4590</v>
      </c>
      <c r="B7042" s="187" t="s">
        <v>4588</v>
      </c>
      <c r="C7042" s="186" t="s">
        <v>212</v>
      </c>
      <c r="D7042" s="189">
        <v>747.92</v>
      </c>
      <c r="E7042" s="189"/>
      <c r="F7042" s="189">
        <v>747.92</v>
      </c>
      <c r="G7042" s="188" t="s">
        <v>4589</v>
      </c>
      <c r="H7042" s="188"/>
      <c r="I7042" s="187" t="s">
        <v>4587</v>
      </c>
      <c r="J7042" s="191"/>
      <c r="K7042" s="191"/>
      <c r="L7042" s="191"/>
      <c r="M7042" s="191"/>
    </row>
    <row r="7043" spans="1:13" s="190" customFormat="1" ht="408" x14ac:dyDescent="0.2">
      <c r="A7043" s="187" t="s">
        <v>4594</v>
      </c>
      <c r="B7043" s="187" t="s">
        <v>4592</v>
      </c>
      <c r="C7043" s="186" t="s">
        <v>212</v>
      </c>
      <c r="D7043" s="189">
        <v>1121.8900000000001</v>
      </c>
      <c r="E7043" s="189"/>
      <c r="F7043" s="189">
        <v>1121.8900000000001</v>
      </c>
      <c r="G7043" s="188" t="s">
        <v>4593</v>
      </c>
      <c r="H7043" s="188"/>
      <c r="I7043" s="187" t="s">
        <v>4591</v>
      </c>
      <c r="J7043" s="191"/>
      <c r="K7043" s="191"/>
      <c r="L7043" s="191"/>
      <c r="M7043" s="191"/>
    </row>
    <row r="7044" spans="1:13" s="190" customFormat="1" ht="293.25" x14ac:dyDescent="0.2">
      <c r="A7044" s="187" t="s">
        <v>4598</v>
      </c>
      <c r="B7044" s="187" t="s">
        <v>4596</v>
      </c>
      <c r="C7044" s="186" t="s">
        <v>212</v>
      </c>
      <c r="D7044" s="189">
        <v>641.08000000000004</v>
      </c>
      <c r="E7044" s="189"/>
      <c r="F7044" s="189">
        <v>641.08000000000004</v>
      </c>
      <c r="G7044" s="188" t="s">
        <v>4597</v>
      </c>
      <c r="H7044" s="188"/>
      <c r="I7044" s="187" t="s">
        <v>4595</v>
      </c>
      <c r="J7044" s="191"/>
      <c r="K7044" s="191"/>
      <c r="L7044" s="191"/>
      <c r="M7044" s="191"/>
    </row>
    <row r="7045" spans="1:13" s="190" customFormat="1" ht="369.75" x14ac:dyDescent="0.2">
      <c r="A7045" s="187" t="s">
        <v>4602</v>
      </c>
      <c r="B7045" s="187" t="s">
        <v>4600</v>
      </c>
      <c r="C7045" s="186" t="s">
        <v>212</v>
      </c>
      <c r="D7045" s="189">
        <v>961.62</v>
      </c>
      <c r="E7045" s="189"/>
      <c r="F7045" s="189">
        <v>961.62</v>
      </c>
      <c r="G7045" s="188" t="s">
        <v>4601</v>
      </c>
      <c r="H7045" s="188"/>
      <c r="I7045" s="187" t="s">
        <v>4599</v>
      </c>
      <c r="J7045" s="191"/>
      <c r="K7045" s="191"/>
      <c r="L7045" s="191"/>
      <c r="M7045" s="191"/>
    </row>
    <row r="7046" spans="1:13" s="190" customFormat="1" ht="306" x14ac:dyDescent="0.2">
      <c r="A7046" s="187" t="s">
        <v>4606</v>
      </c>
      <c r="B7046" s="187" t="s">
        <v>4604</v>
      </c>
      <c r="C7046" s="186" t="s">
        <v>212</v>
      </c>
      <c r="D7046" s="189">
        <v>1148.5999999999999</v>
      </c>
      <c r="E7046" s="189"/>
      <c r="F7046" s="189">
        <v>1148.5999999999999</v>
      </c>
      <c r="G7046" s="188" t="s">
        <v>4605</v>
      </c>
      <c r="H7046" s="188"/>
      <c r="I7046" s="187" t="s">
        <v>4603</v>
      </c>
      <c r="J7046" s="191"/>
      <c r="K7046" s="191"/>
      <c r="L7046" s="191"/>
      <c r="M7046" s="191"/>
    </row>
    <row r="7047" spans="1:13" s="190" customFormat="1" ht="409.5" x14ac:dyDescent="0.2">
      <c r="A7047" s="187" t="s">
        <v>4610</v>
      </c>
      <c r="B7047" s="187" t="s">
        <v>4608</v>
      </c>
      <c r="C7047" s="186" t="s">
        <v>212</v>
      </c>
      <c r="D7047" s="189">
        <v>1722.9</v>
      </c>
      <c r="E7047" s="189"/>
      <c r="F7047" s="189">
        <v>1722.9</v>
      </c>
      <c r="G7047" s="188" t="s">
        <v>4609</v>
      </c>
      <c r="H7047" s="188"/>
      <c r="I7047" s="187" t="s">
        <v>4607</v>
      </c>
      <c r="J7047" s="191"/>
      <c r="K7047" s="191"/>
      <c r="L7047" s="191"/>
      <c r="M7047" s="191"/>
    </row>
    <row r="7048" spans="1:13" s="190" customFormat="1" ht="318.75" x14ac:dyDescent="0.2">
      <c r="A7048" s="187" t="s">
        <v>4614</v>
      </c>
      <c r="B7048" s="187" t="s">
        <v>4612</v>
      </c>
      <c r="C7048" s="186" t="s">
        <v>212</v>
      </c>
      <c r="D7048" s="189">
        <v>908.2</v>
      </c>
      <c r="E7048" s="189"/>
      <c r="F7048" s="189">
        <v>908.2</v>
      </c>
      <c r="G7048" s="188" t="s">
        <v>4613</v>
      </c>
      <c r="H7048" s="188"/>
      <c r="I7048" s="187" t="s">
        <v>4611</v>
      </c>
      <c r="J7048" s="191"/>
      <c r="K7048" s="191"/>
      <c r="L7048" s="191"/>
      <c r="M7048" s="191"/>
    </row>
    <row r="7049" spans="1:13" s="190" customFormat="1" ht="408" x14ac:dyDescent="0.2">
      <c r="A7049" s="187" t="s">
        <v>4618</v>
      </c>
      <c r="B7049" s="187" t="s">
        <v>4616</v>
      </c>
      <c r="C7049" s="186" t="s">
        <v>212</v>
      </c>
      <c r="D7049" s="189">
        <v>1362.3</v>
      </c>
      <c r="E7049" s="189"/>
      <c r="F7049" s="189">
        <v>1362.3</v>
      </c>
      <c r="G7049" s="188" t="s">
        <v>4617</v>
      </c>
      <c r="H7049" s="188"/>
      <c r="I7049" s="187" t="s">
        <v>4615</v>
      </c>
      <c r="J7049" s="191"/>
      <c r="K7049" s="191"/>
      <c r="L7049" s="191"/>
      <c r="M7049" s="191"/>
    </row>
    <row r="7050" spans="1:13" s="190" customFormat="1" ht="306" x14ac:dyDescent="0.2">
      <c r="A7050" s="187" t="s">
        <v>4622</v>
      </c>
      <c r="B7050" s="187" t="s">
        <v>4620</v>
      </c>
      <c r="C7050" s="186" t="s">
        <v>212</v>
      </c>
      <c r="D7050" s="189">
        <v>240.4</v>
      </c>
      <c r="E7050" s="189"/>
      <c r="F7050" s="189">
        <v>240.4</v>
      </c>
      <c r="G7050" s="188" t="s">
        <v>4621</v>
      </c>
      <c r="H7050" s="188"/>
      <c r="I7050" s="187" t="s">
        <v>4619</v>
      </c>
      <c r="J7050" s="191"/>
      <c r="K7050" s="191"/>
      <c r="L7050" s="191"/>
      <c r="M7050" s="191"/>
    </row>
    <row r="7051" spans="1:13" s="190" customFormat="1" ht="369.75" x14ac:dyDescent="0.2">
      <c r="A7051" s="187" t="s">
        <v>4626</v>
      </c>
      <c r="B7051" s="187" t="s">
        <v>4624</v>
      </c>
      <c r="C7051" s="186" t="s">
        <v>212</v>
      </c>
      <c r="D7051" s="189">
        <v>360.61</v>
      </c>
      <c r="E7051" s="189"/>
      <c r="F7051" s="189">
        <v>360.61</v>
      </c>
      <c r="G7051" s="188" t="s">
        <v>4625</v>
      </c>
      <c r="H7051" s="188"/>
      <c r="I7051" s="187" t="s">
        <v>4623</v>
      </c>
      <c r="J7051" s="191"/>
      <c r="K7051" s="191"/>
      <c r="L7051" s="191"/>
      <c r="M7051" s="191"/>
    </row>
    <row r="7052" spans="1:13" s="190" customFormat="1" ht="293.25" x14ac:dyDescent="0.2">
      <c r="A7052" s="187" t="s">
        <v>4630</v>
      </c>
      <c r="B7052" s="187" t="s">
        <v>4628</v>
      </c>
      <c r="C7052" s="186" t="s">
        <v>212</v>
      </c>
      <c r="D7052" s="189">
        <v>373.96</v>
      </c>
      <c r="E7052" s="189"/>
      <c r="F7052" s="189">
        <v>373.96</v>
      </c>
      <c r="G7052" s="188" t="s">
        <v>4629</v>
      </c>
      <c r="H7052" s="188"/>
      <c r="I7052" s="187" t="s">
        <v>4627</v>
      </c>
      <c r="J7052" s="191"/>
      <c r="K7052" s="191"/>
      <c r="L7052" s="191"/>
      <c r="M7052" s="191"/>
    </row>
    <row r="7053" spans="1:13" s="190" customFormat="1" ht="357" x14ac:dyDescent="0.2">
      <c r="A7053" s="187" t="s">
        <v>4634</v>
      </c>
      <c r="B7053" s="187" t="s">
        <v>4632</v>
      </c>
      <c r="C7053" s="186" t="s">
        <v>212</v>
      </c>
      <c r="D7053" s="189">
        <v>560.94000000000005</v>
      </c>
      <c r="E7053" s="189"/>
      <c r="F7053" s="189">
        <v>560.94000000000005</v>
      </c>
      <c r="G7053" s="188" t="s">
        <v>4633</v>
      </c>
      <c r="H7053" s="188"/>
      <c r="I7053" s="187" t="s">
        <v>4631</v>
      </c>
      <c r="J7053" s="191"/>
      <c r="K7053" s="191"/>
      <c r="L7053" s="191"/>
      <c r="M7053" s="191"/>
    </row>
    <row r="7054" spans="1:13" s="190" customFormat="1" x14ac:dyDescent="0.2">
      <c r="A7054" s="194" t="s">
        <v>4637</v>
      </c>
      <c r="B7054" s="194" t="s">
        <v>4636</v>
      </c>
      <c r="C7054" s="194"/>
      <c r="D7054" s="189"/>
      <c r="E7054" s="193"/>
      <c r="F7054" s="189"/>
      <c r="G7054" s="192"/>
      <c r="H7054" s="192"/>
      <c r="I7054" s="194" t="s">
        <v>4635</v>
      </c>
      <c r="J7054" s="191"/>
      <c r="K7054" s="191"/>
      <c r="L7054" s="191"/>
      <c r="M7054" s="191"/>
    </row>
    <row r="7055" spans="1:13" s="190" customFormat="1" ht="89.25" x14ac:dyDescent="0.2">
      <c r="A7055" s="187" t="s">
        <v>4641</v>
      </c>
      <c r="B7055" s="187" t="s">
        <v>4639</v>
      </c>
      <c r="C7055" s="186" t="s">
        <v>212</v>
      </c>
      <c r="D7055" s="189">
        <v>53.42</v>
      </c>
      <c r="E7055" s="189"/>
      <c r="F7055" s="189">
        <v>53.42</v>
      </c>
      <c r="G7055" s="188" t="s">
        <v>4640</v>
      </c>
      <c r="H7055" s="188"/>
      <c r="I7055" s="187" t="s">
        <v>4638</v>
      </c>
      <c r="J7055" s="191"/>
      <c r="K7055" s="191"/>
      <c r="L7055" s="191"/>
      <c r="M7055" s="191"/>
    </row>
    <row r="7056" spans="1:13" s="190" customFormat="1" ht="76.5" x14ac:dyDescent="0.2">
      <c r="A7056" s="187" t="s">
        <v>4645</v>
      </c>
      <c r="B7056" s="187" t="s">
        <v>4643</v>
      </c>
      <c r="C7056" s="186" t="s">
        <v>212</v>
      </c>
      <c r="D7056" s="189">
        <v>80.13</v>
      </c>
      <c r="E7056" s="189"/>
      <c r="F7056" s="189">
        <v>80.13</v>
      </c>
      <c r="G7056" s="188" t="s">
        <v>4644</v>
      </c>
      <c r="H7056" s="188"/>
      <c r="I7056" s="187" t="s">
        <v>4642</v>
      </c>
      <c r="J7056" s="191"/>
      <c r="K7056" s="191"/>
      <c r="L7056" s="191"/>
      <c r="M7056" s="191"/>
    </row>
    <row r="7057" spans="1:13" s="190" customFormat="1" ht="89.25" x14ac:dyDescent="0.2">
      <c r="A7057" s="187" t="s">
        <v>4649</v>
      </c>
      <c r="B7057" s="187" t="s">
        <v>4647</v>
      </c>
      <c r="C7057" s="186" t="s">
        <v>212</v>
      </c>
      <c r="D7057" s="189">
        <v>213.7</v>
      </c>
      <c r="E7057" s="189"/>
      <c r="F7057" s="189">
        <v>213.7</v>
      </c>
      <c r="G7057" s="188" t="s">
        <v>4648</v>
      </c>
      <c r="H7057" s="188"/>
      <c r="I7057" s="187" t="s">
        <v>4646</v>
      </c>
      <c r="J7057" s="191"/>
      <c r="K7057" s="191"/>
      <c r="L7057" s="191"/>
      <c r="M7057" s="191"/>
    </row>
    <row r="7058" spans="1:13" s="190" customFormat="1" ht="102" x14ac:dyDescent="0.2">
      <c r="A7058" s="187" t="s">
        <v>4653</v>
      </c>
      <c r="B7058" s="187" t="s">
        <v>4651</v>
      </c>
      <c r="C7058" s="186" t="s">
        <v>212</v>
      </c>
      <c r="D7058" s="189">
        <v>117.53</v>
      </c>
      <c r="E7058" s="189"/>
      <c r="F7058" s="189">
        <v>117.53</v>
      </c>
      <c r="G7058" s="188" t="s">
        <v>4652</v>
      </c>
      <c r="H7058" s="188"/>
      <c r="I7058" s="187" t="s">
        <v>4650</v>
      </c>
      <c r="J7058" s="191"/>
      <c r="K7058" s="191"/>
      <c r="L7058" s="191"/>
      <c r="M7058" s="191"/>
    </row>
    <row r="7059" spans="1:13" s="190" customFormat="1" ht="89.25" x14ac:dyDescent="0.2">
      <c r="A7059" s="187" t="s">
        <v>4657</v>
      </c>
      <c r="B7059" s="187" t="s">
        <v>4655</v>
      </c>
      <c r="C7059" s="186" t="s">
        <v>212</v>
      </c>
      <c r="D7059" s="189">
        <v>16.03</v>
      </c>
      <c r="E7059" s="189"/>
      <c r="F7059" s="189">
        <v>16.03</v>
      </c>
      <c r="G7059" s="188" t="s">
        <v>4656</v>
      </c>
      <c r="H7059" s="188"/>
      <c r="I7059" s="187" t="s">
        <v>4654</v>
      </c>
      <c r="J7059" s="191"/>
      <c r="K7059" s="191"/>
      <c r="L7059" s="191"/>
      <c r="M7059" s="191"/>
    </row>
    <row r="7060" spans="1:13" s="190" customFormat="1" ht="63.75" x14ac:dyDescent="0.2">
      <c r="A7060" s="187" t="s">
        <v>4661</v>
      </c>
      <c r="B7060" s="187" t="s">
        <v>4659</v>
      </c>
      <c r="C7060" s="186" t="s">
        <v>212</v>
      </c>
      <c r="D7060" s="189">
        <v>53.42</v>
      </c>
      <c r="E7060" s="189"/>
      <c r="F7060" s="189">
        <v>53.42</v>
      </c>
      <c r="G7060" s="188" t="s">
        <v>4660</v>
      </c>
      <c r="H7060" s="188"/>
      <c r="I7060" s="187" t="s">
        <v>4658</v>
      </c>
      <c r="J7060" s="191"/>
      <c r="K7060" s="191"/>
      <c r="L7060" s="191"/>
      <c r="M7060" s="191"/>
    </row>
    <row r="7061" spans="1:13" s="190" customFormat="1" ht="89.25" x14ac:dyDescent="0.2">
      <c r="A7061" s="187" t="s">
        <v>4665</v>
      </c>
      <c r="B7061" s="187" t="s">
        <v>4663</v>
      </c>
      <c r="C7061" s="186" t="s">
        <v>212</v>
      </c>
      <c r="D7061" s="189">
        <v>53.42</v>
      </c>
      <c r="E7061" s="189"/>
      <c r="F7061" s="189">
        <v>53.42</v>
      </c>
      <c r="G7061" s="188" t="s">
        <v>4664</v>
      </c>
      <c r="H7061" s="188"/>
      <c r="I7061" s="187" t="s">
        <v>4662</v>
      </c>
      <c r="J7061" s="191"/>
      <c r="K7061" s="191"/>
      <c r="L7061" s="191"/>
      <c r="M7061" s="191"/>
    </row>
    <row r="7062" spans="1:13" s="190" customFormat="1" ht="25.5" x14ac:dyDescent="0.2">
      <c r="A7062" s="194" t="s">
        <v>4668</v>
      </c>
      <c r="B7062" s="194" t="s">
        <v>4667</v>
      </c>
      <c r="C7062" s="194"/>
      <c r="D7062" s="189"/>
      <c r="E7062" s="193"/>
      <c r="F7062" s="189"/>
      <c r="G7062" s="192"/>
      <c r="H7062" s="192"/>
      <c r="I7062" s="194" t="s">
        <v>4666</v>
      </c>
      <c r="J7062" s="191"/>
      <c r="K7062" s="191"/>
      <c r="L7062" s="191"/>
      <c r="M7062" s="191"/>
    </row>
    <row r="7063" spans="1:13" s="190" customFormat="1" ht="114.75" x14ac:dyDescent="0.2">
      <c r="A7063" s="187" t="s">
        <v>4672</v>
      </c>
      <c r="B7063" s="365" t="s">
        <v>4670</v>
      </c>
      <c r="C7063" s="186" t="s">
        <v>212</v>
      </c>
      <c r="D7063" s="189">
        <v>20.04</v>
      </c>
      <c r="E7063" s="189"/>
      <c r="F7063" s="189">
        <v>20.04</v>
      </c>
      <c r="G7063" s="188" t="s">
        <v>4671</v>
      </c>
      <c r="H7063" s="188"/>
      <c r="I7063" s="187" t="s">
        <v>4669</v>
      </c>
      <c r="J7063" s="191"/>
      <c r="K7063" s="191"/>
      <c r="L7063" s="191"/>
      <c r="M7063" s="191"/>
    </row>
    <row r="7064" spans="1:13" s="190" customFormat="1" ht="114.75" x14ac:dyDescent="0.2">
      <c r="A7064" s="187" t="s">
        <v>4676</v>
      </c>
      <c r="B7064" s="187" t="s">
        <v>4674</v>
      </c>
      <c r="C7064" s="186" t="s">
        <v>212</v>
      </c>
      <c r="D7064" s="189">
        <v>80.16</v>
      </c>
      <c r="E7064" s="189"/>
      <c r="F7064" s="189">
        <v>80.16</v>
      </c>
      <c r="G7064" s="188" t="s">
        <v>4675</v>
      </c>
      <c r="H7064" s="188"/>
      <c r="I7064" s="187" t="s">
        <v>4673</v>
      </c>
      <c r="J7064" s="191"/>
      <c r="K7064" s="191"/>
      <c r="L7064" s="191"/>
      <c r="M7064" s="191"/>
    </row>
    <row r="7065" spans="1:13" s="190" customFormat="1" ht="191.25" x14ac:dyDescent="0.2">
      <c r="A7065" s="187" t="s">
        <v>4680</v>
      </c>
      <c r="B7065" s="187" t="s">
        <v>4678</v>
      </c>
      <c r="C7065" s="186" t="s">
        <v>212</v>
      </c>
      <c r="D7065" s="189">
        <v>120.23</v>
      </c>
      <c r="E7065" s="189"/>
      <c r="F7065" s="189">
        <v>120.23</v>
      </c>
      <c r="G7065" s="188" t="s">
        <v>4679</v>
      </c>
      <c r="H7065" s="188"/>
      <c r="I7065" s="187" t="s">
        <v>4677</v>
      </c>
      <c r="J7065" s="191"/>
      <c r="K7065" s="191"/>
      <c r="L7065" s="191"/>
      <c r="M7065" s="191"/>
    </row>
    <row r="7066" spans="1:13" s="190" customFormat="1" ht="165.75" x14ac:dyDescent="0.2">
      <c r="A7066" s="187" t="s">
        <v>4684</v>
      </c>
      <c r="B7066" s="187" t="s">
        <v>4682</v>
      </c>
      <c r="C7066" s="186" t="s">
        <v>212</v>
      </c>
      <c r="D7066" s="189">
        <v>280.55</v>
      </c>
      <c r="E7066" s="189"/>
      <c r="F7066" s="189">
        <v>280.55</v>
      </c>
      <c r="G7066" s="188" t="s">
        <v>4683</v>
      </c>
      <c r="H7066" s="188"/>
      <c r="I7066" s="187" t="s">
        <v>4681</v>
      </c>
      <c r="J7066" s="191"/>
      <c r="K7066" s="191"/>
      <c r="L7066" s="191"/>
      <c r="M7066" s="191"/>
    </row>
    <row r="7067" spans="1:13" s="190" customFormat="1" ht="204" x14ac:dyDescent="0.2">
      <c r="A7067" s="187" t="s">
        <v>4688</v>
      </c>
      <c r="B7067" s="187" t="s">
        <v>4686</v>
      </c>
      <c r="C7067" s="186" t="s">
        <v>212</v>
      </c>
      <c r="D7067" s="189">
        <v>186.98</v>
      </c>
      <c r="E7067" s="189"/>
      <c r="F7067" s="189">
        <v>186.98</v>
      </c>
      <c r="G7067" s="188" t="s">
        <v>4687</v>
      </c>
      <c r="H7067" s="188"/>
      <c r="I7067" s="187" t="s">
        <v>4685</v>
      </c>
      <c r="J7067" s="191"/>
      <c r="K7067" s="191"/>
      <c r="L7067" s="191"/>
      <c r="M7067" s="191"/>
    </row>
    <row r="7068" spans="1:13" s="190" customFormat="1" ht="204" x14ac:dyDescent="0.2">
      <c r="A7068" s="187" t="s">
        <v>4692</v>
      </c>
      <c r="B7068" s="187" t="s">
        <v>4690</v>
      </c>
      <c r="C7068" s="186" t="s">
        <v>212</v>
      </c>
      <c r="D7068" s="189">
        <v>320.63</v>
      </c>
      <c r="E7068" s="189"/>
      <c r="F7068" s="189">
        <v>320.63</v>
      </c>
      <c r="G7068" s="188" t="s">
        <v>4691</v>
      </c>
      <c r="H7068" s="188"/>
      <c r="I7068" s="187" t="s">
        <v>4689</v>
      </c>
      <c r="J7068" s="191"/>
      <c r="K7068" s="191"/>
      <c r="L7068" s="191"/>
      <c r="M7068" s="191"/>
    </row>
    <row r="7069" spans="1:13" s="190" customFormat="1" ht="204" x14ac:dyDescent="0.2">
      <c r="A7069" s="187" t="s">
        <v>4696</v>
      </c>
      <c r="B7069" s="187" t="s">
        <v>4694</v>
      </c>
      <c r="C7069" s="186" t="s">
        <v>212</v>
      </c>
      <c r="D7069" s="189">
        <v>641.08000000000004</v>
      </c>
      <c r="E7069" s="189"/>
      <c r="F7069" s="189">
        <v>641.08000000000004</v>
      </c>
      <c r="G7069" s="188" t="s">
        <v>4695</v>
      </c>
      <c r="H7069" s="188"/>
      <c r="I7069" s="187" t="s">
        <v>4693</v>
      </c>
      <c r="J7069" s="191"/>
      <c r="K7069" s="191"/>
      <c r="L7069" s="191"/>
      <c r="M7069" s="191"/>
    </row>
    <row r="7070" spans="1:13" s="190" customFormat="1" ht="38.25" x14ac:dyDescent="0.2">
      <c r="A7070" s="194" t="s">
        <v>4699</v>
      </c>
      <c r="B7070" s="194" t="s">
        <v>4698</v>
      </c>
      <c r="C7070" s="194"/>
      <c r="D7070" s="189"/>
      <c r="E7070" s="193"/>
      <c r="F7070" s="189"/>
      <c r="G7070" s="192"/>
      <c r="H7070" s="192"/>
      <c r="I7070" s="194" t="s">
        <v>4697</v>
      </c>
      <c r="J7070" s="191"/>
      <c r="K7070" s="191"/>
      <c r="L7070" s="191"/>
      <c r="M7070" s="191"/>
    </row>
    <row r="7071" spans="1:13" s="190" customFormat="1" ht="51" x14ac:dyDescent="0.2">
      <c r="A7071" s="187" t="s">
        <v>4703</v>
      </c>
      <c r="B7071" s="187" t="s">
        <v>4701</v>
      </c>
      <c r="C7071" s="186" t="s">
        <v>212</v>
      </c>
      <c r="D7071" s="189">
        <v>230</v>
      </c>
      <c r="E7071" s="189"/>
      <c r="F7071" s="189">
        <v>230</v>
      </c>
      <c r="G7071" s="188" t="s">
        <v>4702</v>
      </c>
      <c r="H7071" s="188"/>
      <c r="I7071" s="187" t="s">
        <v>4700</v>
      </c>
      <c r="J7071" s="191"/>
      <c r="K7071" s="191"/>
      <c r="L7071" s="191"/>
      <c r="M7071" s="191"/>
    </row>
    <row r="7072" spans="1:13" s="190" customFormat="1" ht="38.25" x14ac:dyDescent="0.2">
      <c r="A7072" s="187" t="s">
        <v>4707</v>
      </c>
      <c r="B7072" s="187" t="s">
        <v>4705</v>
      </c>
      <c r="C7072" s="186" t="s">
        <v>212</v>
      </c>
      <c r="D7072" s="189">
        <v>18.03</v>
      </c>
      <c r="E7072" s="189"/>
      <c r="F7072" s="189">
        <v>18.03</v>
      </c>
      <c r="G7072" s="188" t="s">
        <v>4706</v>
      </c>
      <c r="H7072" s="188"/>
      <c r="I7072" s="187" t="s">
        <v>4704</v>
      </c>
      <c r="J7072" s="191"/>
      <c r="K7072" s="191"/>
      <c r="L7072" s="191"/>
      <c r="M7072" s="191"/>
    </row>
    <row r="7073" spans="1:13" s="190" customFormat="1" ht="51" x14ac:dyDescent="0.2">
      <c r="A7073" s="187" t="s">
        <v>4711</v>
      </c>
      <c r="B7073" s="187" t="s">
        <v>4709</v>
      </c>
      <c r="C7073" s="186" t="s">
        <v>212</v>
      </c>
      <c r="D7073" s="189">
        <v>930</v>
      </c>
      <c r="E7073" s="189"/>
      <c r="F7073" s="189">
        <v>930</v>
      </c>
      <c r="G7073" s="188" t="s">
        <v>4710</v>
      </c>
      <c r="H7073" s="188"/>
      <c r="I7073" s="187" t="s">
        <v>4708</v>
      </c>
      <c r="J7073" s="191"/>
      <c r="K7073" s="191"/>
      <c r="L7073" s="191"/>
      <c r="M7073" s="191"/>
    </row>
    <row r="7074" spans="1:13" s="190" customFormat="1" ht="51" x14ac:dyDescent="0.2">
      <c r="A7074" s="187" t="s">
        <v>4715</v>
      </c>
      <c r="B7074" s="187" t="s">
        <v>4713</v>
      </c>
      <c r="C7074" s="186" t="s">
        <v>212</v>
      </c>
      <c r="D7074" s="189">
        <v>2040</v>
      </c>
      <c r="E7074" s="189"/>
      <c r="F7074" s="189">
        <v>2040</v>
      </c>
      <c r="G7074" s="188" t="s">
        <v>4714</v>
      </c>
      <c r="H7074" s="188"/>
      <c r="I7074" s="187" t="s">
        <v>4712</v>
      </c>
      <c r="J7074" s="191"/>
      <c r="K7074" s="191"/>
      <c r="L7074" s="191"/>
      <c r="M7074" s="191"/>
    </row>
    <row r="7075" spans="1:13" s="190" customFormat="1" ht="63.75" x14ac:dyDescent="0.2">
      <c r="A7075" s="187" t="s">
        <v>4719</v>
      </c>
      <c r="B7075" s="187" t="s">
        <v>4717</v>
      </c>
      <c r="C7075" s="186" t="s">
        <v>212</v>
      </c>
      <c r="D7075" s="189">
        <v>3890</v>
      </c>
      <c r="E7075" s="189"/>
      <c r="F7075" s="189">
        <v>3890</v>
      </c>
      <c r="G7075" s="188" t="s">
        <v>4718</v>
      </c>
      <c r="H7075" s="188"/>
      <c r="I7075" s="187" t="s">
        <v>4716</v>
      </c>
      <c r="J7075" s="191"/>
      <c r="K7075" s="191"/>
      <c r="L7075" s="191"/>
      <c r="M7075" s="191"/>
    </row>
    <row r="7076" spans="1:13" s="190" customFormat="1" ht="63.75" x14ac:dyDescent="0.2">
      <c r="A7076" s="187" t="s">
        <v>4723</v>
      </c>
      <c r="B7076" s="187" t="s">
        <v>4721</v>
      </c>
      <c r="C7076" s="186" t="s">
        <v>212</v>
      </c>
      <c r="D7076" s="189">
        <v>590</v>
      </c>
      <c r="E7076" s="189"/>
      <c r="F7076" s="189">
        <v>590</v>
      </c>
      <c r="G7076" s="188" t="s">
        <v>4722</v>
      </c>
      <c r="H7076" s="188"/>
      <c r="I7076" s="187" t="s">
        <v>4720</v>
      </c>
      <c r="J7076" s="191"/>
      <c r="K7076" s="191"/>
      <c r="L7076" s="191"/>
      <c r="M7076" s="191"/>
    </row>
    <row r="7077" spans="1:13" s="190" customFormat="1" ht="63.75" x14ac:dyDescent="0.2">
      <c r="A7077" s="187" t="s">
        <v>4727</v>
      </c>
      <c r="B7077" s="187" t="s">
        <v>4725</v>
      </c>
      <c r="C7077" s="186" t="s">
        <v>212</v>
      </c>
      <c r="D7077" s="189">
        <v>1490</v>
      </c>
      <c r="E7077" s="189"/>
      <c r="F7077" s="189">
        <v>1490</v>
      </c>
      <c r="G7077" s="188" t="s">
        <v>4726</v>
      </c>
      <c r="H7077" s="188"/>
      <c r="I7077" s="187" t="s">
        <v>4724</v>
      </c>
      <c r="J7077" s="191"/>
      <c r="K7077" s="191"/>
      <c r="L7077" s="191"/>
      <c r="M7077" s="191"/>
    </row>
    <row r="7078" spans="1:13" s="190" customFormat="1" ht="63.75" x14ac:dyDescent="0.2">
      <c r="A7078" s="187" t="s">
        <v>4731</v>
      </c>
      <c r="B7078" s="187" t="s">
        <v>4729</v>
      </c>
      <c r="C7078" s="186" t="s">
        <v>212</v>
      </c>
      <c r="D7078" s="189">
        <v>2960</v>
      </c>
      <c r="E7078" s="189"/>
      <c r="F7078" s="189">
        <v>2960</v>
      </c>
      <c r="G7078" s="188" t="s">
        <v>4730</v>
      </c>
      <c r="H7078" s="188"/>
      <c r="I7078" s="187" t="s">
        <v>4728</v>
      </c>
      <c r="J7078" s="191"/>
      <c r="K7078" s="191"/>
      <c r="L7078" s="191"/>
      <c r="M7078" s="191"/>
    </row>
    <row r="7079" spans="1:13" s="190" customFormat="1" ht="51" x14ac:dyDescent="0.2">
      <c r="A7079" s="187" t="s">
        <v>4734</v>
      </c>
      <c r="B7079" s="187" t="s">
        <v>4733</v>
      </c>
      <c r="C7079" s="186" t="s">
        <v>212</v>
      </c>
      <c r="D7079" s="189">
        <v>300.51</v>
      </c>
      <c r="E7079" s="189"/>
      <c r="F7079" s="189">
        <v>300.51</v>
      </c>
      <c r="G7079" s="188" t="s">
        <v>3361</v>
      </c>
      <c r="H7079" s="188"/>
      <c r="I7079" s="187" t="s">
        <v>4732</v>
      </c>
      <c r="J7079" s="191"/>
      <c r="K7079" s="191"/>
      <c r="L7079" s="191"/>
      <c r="M7079" s="191"/>
    </row>
    <row r="7080" spans="1:13" s="190" customFormat="1" ht="102" x14ac:dyDescent="0.2">
      <c r="A7080" s="187" t="s">
        <v>4738</v>
      </c>
      <c r="B7080" s="187" t="s">
        <v>4736</v>
      </c>
      <c r="C7080" s="186" t="s">
        <v>212</v>
      </c>
      <c r="D7080" s="189">
        <v>2136.9299999999998</v>
      </c>
      <c r="E7080" s="189"/>
      <c r="F7080" s="189">
        <v>2136.9299999999998</v>
      </c>
      <c r="G7080" s="188" t="s">
        <v>4737</v>
      </c>
      <c r="H7080" s="188"/>
      <c r="I7080" s="187" t="s">
        <v>4735</v>
      </c>
      <c r="J7080" s="191"/>
      <c r="K7080" s="191"/>
      <c r="L7080" s="191"/>
      <c r="M7080" s="191"/>
    </row>
    <row r="7081" spans="1:13" s="190" customFormat="1" ht="51" x14ac:dyDescent="0.2">
      <c r="A7081" s="187" t="s">
        <v>4742</v>
      </c>
      <c r="B7081" s="187" t="s">
        <v>4740</v>
      </c>
      <c r="C7081" s="186" t="s">
        <v>212</v>
      </c>
      <c r="D7081" s="189">
        <v>106.85</v>
      </c>
      <c r="E7081" s="189"/>
      <c r="F7081" s="189">
        <v>106.85</v>
      </c>
      <c r="G7081" s="188" t="s">
        <v>4741</v>
      </c>
      <c r="H7081" s="188"/>
      <c r="I7081" s="187" t="s">
        <v>4739</v>
      </c>
      <c r="J7081" s="191"/>
      <c r="K7081" s="191"/>
      <c r="L7081" s="191"/>
      <c r="M7081" s="191"/>
    </row>
    <row r="7082" spans="1:13" s="190" customFormat="1" ht="76.5" x14ac:dyDescent="0.2">
      <c r="A7082" s="187" t="s">
        <v>4746</v>
      </c>
      <c r="B7082" s="187" t="s">
        <v>4744</v>
      </c>
      <c r="C7082" s="186" t="s">
        <v>212</v>
      </c>
      <c r="D7082" s="189">
        <v>9.02</v>
      </c>
      <c r="E7082" s="189"/>
      <c r="F7082" s="189">
        <v>9.02</v>
      </c>
      <c r="G7082" s="188" t="s">
        <v>4745</v>
      </c>
      <c r="H7082" s="188"/>
      <c r="I7082" s="187" t="s">
        <v>4743</v>
      </c>
      <c r="J7082" s="191"/>
      <c r="K7082" s="191"/>
      <c r="L7082" s="191"/>
      <c r="M7082" s="191"/>
    </row>
    <row r="7083" spans="1:13" s="190" customFormat="1" ht="76.5" x14ac:dyDescent="0.2">
      <c r="A7083" s="187" t="s">
        <v>4750</v>
      </c>
      <c r="B7083" s="187" t="s">
        <v>4748</v>
      </c>
      <c r="C7083" s="186" t="s">
        <v>212</v>
      </c>
      <c r="D7083" s="189">
        <v>48.08</v>
      </c>
      <c r="E7083" s="189"/>
      <c r="F7083" s="189">
        <v>48.08</v>
      </c>
      <c r="G7083" s="188" t="s">
        <v>4749</v>
      </c>
      <c r="H7083" s="188"/>
      <c r="I7083" s="187" t="s">
        <v>4747</v>
      </c>
      <c r="J7083" s="191"/>
      <c r="K7083" s="191"/>
      <c r="L7083" s="191"/>
      <c r="M7083" s="191"/>
    </row>
    <row r="7084" spans="1:13" s="190" customFormat="1" ht="76.5" x14ac:dyDescent="0.2">
      <c r="A7084" s="187" t="s">
        <v>4754</v>
      </c>
      <c r="B7084" s="187" t="s">
        <v>4752</v>
      </c>
      <c r="C7084" s="186" t="s">
        <v>212</v>
      </c>
      <c r="D7084" s="189">
        <v>90.15</v>
      </c>
      <c r="E7084" s="189"/>
      <c r="F7084" s="189">
        <v>90.15</v>
      </c>
      <c r="G7084" s="188" t="s">
        <v>4753</v>
      </c>
      <c r="H7084" s="188"/>
      <c r="I7084" s="187" t="s">
        <v>4751</v>
      </c>
      <c r="J7084" s="191"/>
      <c r="K7084" s="191"/>
      <c r="L7084" s="191"/>
      <c r="M7084" s="191"/>
    </row>
    <row r="7085" spans="1:13" s="190" customFormat="1" ht="25.5" x14ac:dyDescent="0.2">
      <c r="A7085" s="187" t="s">
        <v>4757</v>
      </c>
      <c r="B7085" s="187" t="s">
        <v>4756</v>
      </c>
      <c r="C7085" s="186" t="s">
        <v>212</v>
      </c>
      <c r="D7085" s="189">
        <v>51.09</v>
      </c>
      <c r="E7085" s="189"/>
      <c r="F7085" s="189">
        <v>51.09</v>
      </c>
      <c r="G7085" s="188" t="s">
        <v>3361</v>
      </c>
      <c r="H7085" s="188"/>
      <c r="I7085" s="187" t="s">
        <v>4755</v>
      </c>
      <c r="J7085" s="191"/>
      <c r="K7085" s="191"/>
      <c r="L7085" s="191"/>
      <c r="M7085" s="191"/>
    </row>
    <row r="7086" spans="1:13" s="190" customFormat="1" ht="51" x14ac:dyDescent="0.2">
      <c r="A7086" s="187" t="s">
        <v>4761</v>
      </c>
      <c r="B7086" s="187" t="s">
        <v>4759</v>
      </c>
      <c r="C7086" s="186" t="s">
        <v>212</v>
      </c>
      <c r="D7086" s="189">
        <v>120.2</v>
      </c>
      <c r="E7086" s="189"/>
      <c r="F7086" s="189">
        <v>120.2</v>
      </c>
      <c r="G7086" s="188" t="s">
        <v>4760</v>
      </c>
      <c r="H7086" s="188"/>
      <c r="I7086" s="187" t="s">
        <v>4758</v>
      </c>
      <c r="J7086" s="191"/>
      <c r="K7086" s="191"/>
      <c r="L7086" s="191"/>
      <c r="M7086" s="191"/>
    </row>
    <row r="7087" spans="1:13" s="190" customFormat="1" ht="25.5" x14ac:dyDescent="0.2">
      <c r="A7087" s="187" t="s">
        <v>4765</v>
      </c>
      <c r="B7087" s="187" t="s">
        <v>4763</v>
      </c>
      <c r="C7087" s="186" t="s">
        <v>212</v>
      </c>
      <c r="D7087" s="189">
        <v>9.02</v>
      </c>
      <c r="E7087" s="189"/>
      <c r="F7087" s="189">
        <v>9.02</v>
      </c>
      <c r="G7087" s="188" t="s">
        <v>4764</v>
      </c>
      <c r="H7087" s="188"/>
      <c r="I7087" s="187" t="s">
        <v>4762</v>
      </c>
      <c r="J7087" s="191"/>
      <c r="K7087" s="191"/>
      <c r="L7087" s="191"/>
      <c r="M7087" s="191"/>
    </row>
    <row r="7088" spans="1:13" s="190" customFormat="1" ht="89.25" x14ac:dyDescent="0.2">
      <c r="A7088" s="187" t="s">
        <v>4769</v>
      </c>
      <c r="B7088" s="187" t="s">
        <v>4767</v>
      </c>
      <c r="C7088" s="186" t="s">
        <v>212</v>
      </c>
      <c r="D7088" s="189">
        <v>0.01</v>
      </c>
      <c r="E7088" s="189"/>
      <c r="F7088" s="189">
        <v>0.01</v>
      </c>
      <c r="G7088" s="188" t="s">
        <v>4768</v>
      </c>
      <c r="H7088" s="188"/>
      <c r="I7088" s="187" t="s">
        <v>4766</v>
      </c>
      <c r="J7088" s="191"/>
      <c r="K7088" s="191"/>
      <c r="L7088" s="191"/>
      <c r="M7088" s="191"/>
    </row>
    <row r="7089" spans="1:13" s="190" customFormat="1" ht="63.75" x14ac:dyDescent="0.2">
      <c r="A7089" s="187" t="s">
        <v>4773</v>
      </c>
      <c r="B7089" s="187" t="s">
        <v>4771</v>
      </c>
      <c r="C7089" s="186" t="s">
        <v>212</v>
      </c>
      <c r="D7089" s="189">
        <v>60.1</v>
      </c>
      <c r="E7089" s="189"/>
      <c r="F7089" s="189">
        <v>60.1</v>
      </c>
      <c r="G7089" s="188" t="s">
        <v>4772</v>
      </c>
      <c r="H7089" s="188"/>
      <c r="I7089" s="187" t="s">
        <v>4770</v>
      </c>
      <c r="J7089" s="191"/>
      <c r="K7089" s="191"/>
      <c r="L7089" s="191"/>
      <c r="M7089" s="191"/>
    </row>
    <row r="7090" spans="1:13" s="190" customFormat="1" ht="89.25" x14ac:dyDescent="0.2">
      <c r="A7090" s="187" t="s">
        <v>4777</v>
      </c>
      <c r="B7090" s="187" t="s">
        <v>4775</v>
      </c>
      <c r="C7090" s="186" t="s">
        <v>212</v>
      </c>
      <c r="D7090" s="189">
        <v>565</v>
      </c>
      <c r="E7090" s="189"/>
      <c r="F7090" s="189">
        <v>565</v>
      </c>
      <c r="G7090" s="188" t="s">
        <v>4776</v>
      </c>
      <c r="H7090" s="188"/>
      <c r="I7090" s="187" t="s">
        <v>4774</v>
      </c>
      <c r="J7090" s="191"/>
      <c r="K7090" s="191"/>
      <c r="L7090" s="191"/>
      <c r="M7090" s="191"/>
    </row>
    <row r="7091" spans="1:13" s="190" customFormat="1" x14ac:dyDescent="0.2">
      <c r="A7091" s="194" t="s">
        <v>4780</v>
      </c>
      <c r="B7091" s="194" t="s">
        <v>4779</v>
      </c>
      <c r="C7091" s="194"/>
      <c r="D7091" s="189"/>
      <c r="E7091" s="193"/>
      <c r="F7091" s="189"/>
      <c r="G7091" s="192"/>
      <c r="H7091" s="192"/>
      <c r="I7091" s="194" t="s">
        <v>4778</v>
      </c>
      <c r="J7091" s="191"/>
      <c r="K7091" s="191"/>
      <c r="L7091" s="191"/>
      <c r="M7091" s="191"/>
    </row>
    <row r="7092" spans="1:13" s="190" customFormat="1" x14ac:dyDescent="0.2">
      <c r="A7092" s="194" t="s">
        <v>4783</v>
      </c>
      <c r="B7092" s="194" t="s">
        <v>4782</v>
      </c>
      <c r="C7092" s="194"/>
      <c r="D7092" s="189"/>
      <c r="E7092" s="193"/>
      <c r="F7092" s="189"/>
      <c r="G7092" s="192"/>
      <c r="H7092" s="192"/>
      <c r="I7092" s="194" t="s">
        <v>4781</v>
      </c>
      <c r="J7092" s="191"/>
      <c r="K7092" s="191"/>
      <c r="L7092" s="191"/>
      <c r="M7092" s="191"/>
    </row>
    <row r="7093" spans="1:13" s="190" customFormat="1" ht="38.25" x14ac:dyDescent="0.2">
      <c r="A7093" s="187" t="s">
        <v>4787</v>
      </c>
      <c r="B7093" s="187" t="s">
        <v>4785</v>
      </c>
      <c r="C7093" s="186" t="s">
        <v>212</v>
      </c>
      <c r="D7093" s="189">
        <v>150.25</v>
      </c>
      <c r="E7093" s="189"/>
      <c r="F7093" s="189">
        <v>150.25</v>
      </c>
      <c r="G7093" s="188" t="s">
        <v>4786</v>
      </c>
      <c r="H7093" s="188"/>
      <c r="I7093" s="187" t="s">
        <v>4784</v>
      </c>
      <c r="J7093" s="191"/>
      <c r="K7093" s="191"/>
      <c r="L7093" s="191"/>
      <c r="M7093" s="191"/>
    </row>
    <row r="7094" spans="1:13" s="190" customFormat="1" ht="38.25" x14ac:dyDescent="0.2">
      <c r="A7094" s="187" t="s">
        <v>4791</v>
      </c>
      <c r="B7094" s="187" t="s">
        <v>4789</v>
      </c>
      <c r="C7094" s="186" t="s">
        <v>212</v>
      </c>
      <c r="D7094" s="189">
        <v>150.25</v>
      </c>
      <c r="E7094" s="189"/>
      <c r="F7094" s="189">
        <v>150.25</v>
      </c>
      <c r="G7094" s="188" t="s">
        <v>4790</v>
      </c>
      <c r="H7094" s="188"/>
      <c r="I7094" s="187" t="s">
        <v>4788</v>
      </c>
      <c r="J7094" s="191"/>
      <c r="K7094" s="191"/>
      <c r="L7094" s="191"/>
      <c r="M7094" s="191"/>
    </row>
    <row r="7095" spans="1:13" s="190" customFormat="1" ht="38.25" x14ac:dyDescent="0.2">
      <c r="A7095" s="187" t="s">
        <v>4794</v>
      </c>
      <c r="B7095" s="187" t="s">
        <v>4793</v>
      </c>
      <c r="C7095" s="186" t="s">
        <v>212</v>
      </c>
      <c r="D7095" s="189">
        <v>150.25</v>
      </c>
      <c r="E7095" s="189"/>
      <c r="F7095" s="189">
        <v>150.25</v>
      </c>
      <c r="G7095" s="188" t="s">
        <v>4793</v>
      </c>
      <c r="H7095" s="188"/>
      <c r="I7095" s="187" t="s">
        <v>4792</v>
      </c>
      <c r="J7095" s="191"/>
      <c r="K7095" s="191"/>
      <c r="L7095" s="191"/>
      <c r="M7095" s="191"/>
    </row>
    <row r="7096" spans="1:13" s="190" customFormat="1" ht="38.25" x14ac:dyDescent="0.2">
      <c r="A7096" s="187" t="s">
        <v>4797</v>
      </c>
      <c r="B7096" s="187" t="s">
        <v>4796</v>
      </c>
      <c r="C7096" s="186" t="s">
        <v>212</v>
      </c>
      <c r="D7096" s="189">
        <v>150.25</v>
      </c>
      <c r="E7096" s="189"/>
      <c r="F7096" s="189">
        <v>150.25</v>
      </c>
      <c r="G7096" s="188" t="s">
        <v>4796</v>
      </c>
      <c r="H7096" s="188"/>
      <c r="I7096" s="187" t="s">
        <v>4795</v>
      </c>
      <c r="J7096" s="191"/>
      <c r="K7096" s="191"/>
      <c r="L7096" s="191"/>
      <c r="M7096" s="191"/>
    </row>
    <row r="7097" spans="1:13" s="190" customFormat="1" ht="25.5" x14ac:dyDescent="0.2">
      <c r="A7097" s="187" t="s">
        <v>4801</v>
      </c>
      <c r="B7097" s="187" t="s">
        <v>4799</v>
      </c>
      <c r="C7097" s="186" t="s">
        <v>212</v>
      </c>
      <c r="D7097" s="189">
        <v>32.450000000000003</v>
      </c>
      <c r="E7097" s="189"/>
      <c r="F7097" s="189">
        <v>32.450000000000003</v>
      </c>
      <c r="G7097" s="188" t="s">
        <v>4800</v>
      </c>
      <c r="H7097" s="188"/>
      <c r="I7097" s="187" t="s">
        <v>4798</v>
      </c>
      <c r="J7097" s="191"/>
      <c r="K7097" s="191"/>
      <c r="L7097" s="191"/>
      <c r="M7097" s="191"/>
    </row>
    <row r="7098" spans="1:13" s="190" customFormat="1" ht="25.5" x14ac:dyDescent="0.2">
      <c r="A7098" s="194" t="s">
        <v>4804</v>
      </c>
      <c r="B7098" s="194" t="s">
        <v>4803</v>
      </c>
      <c r="C7098" s="194"/>
      <c r="D7098" s="189"/>
      <c r="E7098" s="193"/>
      <c r="F7098" s="189"/>
      <c r="G7098" s="192"/>
      <c r="H7098" s="192"/>
      <c r="I7098" s="194" t="s">
        <v>4802</v>
      </c>
      <c r="J7098" s="191"/>
      <c r="K7098" s="191"/>
      <c r="L7098" s="191"/>
      <c r="M7098" s="191"/>
    </row>
    <row r="7099" spans="1:13" s="190" customFormat="1" ht="51" x14ac:dyDescent="0.2">
      <c r="A7099" s="187" t="s">
        <v>4808</v>
      </c>
      <c r="B7099" s="187" t="s">
        <v>4806</v>
      </c>
      <c r="C7099" s="186" t="s">
        <v>641</v>
      </c>
      <c r="D7099" s="189">
        <v>16.440000000000001</v>
      </c>
      <c r="E7099" s="189"/>
      <c r="F7099" s="189">
        <v>16.440000000000001</v>
      </c>
      <c r="G7099" s="188" t="s">
        <v>4807</v>
      </c>
      <c r="H7099" s="188"/>
      <c r="I7099" s="187" t="s">
        <v>4805</v>
      </c>
      <c r="J7099" s="191"/>
      <c r="K7099" s="191"/>
      <c r="L7099" s="191"/>
      <c r="M7099" s="191"/>
    </row>
    <row r="7100" spans="1:13" s="190" customFormat="1" ht="51" x14ac:dyDescent="0.2">
      <c r="A7100" s="187" t="s">
        <v>4812</v>
      </c>
      <c r="B7100" s="187" t="s">
        <v>4810</v>
      </c>
      <c r="C7100" s="186" t="s">
        <v>641</v>
      </c>
      <c r="D7100" s="189">
        <v>16.440000000000001</v>
      </c>
      <c r="E7100" s="189"/>
      <c r="F7100" s="189">
        <v>16.440000000000001</v>
      </c>
      <c r="G7100" s="188" t="s">
        <v>4811</v>
      </c>
      <c r="H7100" s="188"/>
      <c r="I7100" s="187" t="s">
        <v>4809</v>
      </c>
      <c r="J7100" s="191"/>
      <c r="K7100" s="191"/>
      <c r="L7100" s="191"/>
      <c r="M7100" s="191"/>
    </row>
    <row r="7101" spans="1:13" s="190" customFormat="1" ht="51" x14ac:dyDescent="0.2">
      <c r="A7101" s="187" t="s">
        <v>4816</v>
      </c>
      <c r="B7101" s="187" t="s">
        <v>4814</v>
      </c>
      <c r="C7101" s="186" t="s">
        <v>641</v>
      </c>
      <c r="D7101" s="189">
        <v>8.6999999999999993</v>
      </c>
      <c r="E7101" s="189"/>
      <c r="F7101" s="189">
        <v>8.6999999999999993</v>
      </c>
      <c r="G7101" s="188" t="s">
        <v>4815</v>
      </c>
      <c r="H7101" s="188"/>
      <c r="I7101" s="187" t="s">
        <v>4813</v>
      </c>
      <c r="J7101" s="191"/>
      <c r="K7101" s="191"/>
      <c r="L7101" s="191"/>
      <c r="M7101" s="191"/>
    </row>
    <row r="7102" spans="1:13" s="190" customFormat="1" ht="51" x14ac:dyDescent="0.2">
      <c r="A7102" s="187" t="s">
        <v>4820</v>
      </c>
      <c r="B7102" s="187" t="s">
        <v>4818</v>
      </c>
      <c r="C7102" s="186" t="s">
        <v>641</v>
      </c>
      <c r="D7102" s="189">
        <v>9.26</v>
      </c>
      <c r="E7102" s="189"/>
      <c r="F7102" s="189">
        <v>9.26</v>
      </c>
      <c r="G7102" s="188" t="s">
        <v>4819</v>
      </c>
      <c r="H7102" s="188"/>
      <c r="I7102" s="187" t="s">
        <v>4817</v>
      </c>
      <c r="J7102" s="191"/>
      <c r="K7102" s="191"/>
      <c r="L7102" s="191"/>
      <c r="M7102" s="191"/>
    </row>
    <row r="7103" spans="1:13" s="190" customFormat="1" ht="51" x14ac:dyDescent="0.2">
      <c r="A7103" s="187" t="s">
        <v>4824</v>
      </c>
      <c r="B7103" s="187" t="s">
        <v>4822</v>
      </c>
      <c r="C7103" s="186" t="s">
        <v>641</v>
      </c>
      <c r="D7103" s="189">
        <v>9.89</v>
      </c>
      <c r="E7103" s="189"/>
      <c r="F7103" s="189">
        <v>9.89</v>
      </c>
      <c r="G7103" s="188" t="s">
        <v>4823</v>
      </c>
      <c r="H7103" s="188"/>
      <c r="I7103" s="187" t="s">
        <v>4821</v>
      </c>
      <c r="J7103" s="191"/>
      <c r="K7103" s="191"/>
      <c r="L7103" s="191"/>
      <c r="M7103" s="191"/>
    </row>
    <row r="7104" spans="1:13" s="190" customFormat="1" ht="51" x14ac:dyDescent="0.2">
      <c r="A7104" s="187" t="s">
        <v>4828</v>
      </c>
      <c r="B7104" s="187" t="s">
        <v>4826</v>
      </c>
      <c r="C7104" s="186" t="s">
        <v>641</v>
      </c>
      <c r="D7104" s="189">
        <v>10.02</v>
      </c>
      <c r="E7104" s="189"/>
      <c r="F7104" s="189">
        <v>10.02</v>
      </c>
      <c r="G7104" s="188" t="s">
        <v>4827</v>
      </c>
      <c r="H7104" s="188"/>
      <c r="I7104" s="187" t="s">
        <v>4825</v>
      </c>
      <c r="J7104" s="191"/>
      <c r="K7104" s="191"/>
      <c r="L7104" s="191"/>
      <c r="M7104" s="191"/>
    </row>
    <row r="7105" spans="1:13" s="190" customFormat="1" ht="51" x14ac:dyDescent="0.2">
      <c r="A7105" s="187" t="s">
        <v>4832</v>
      </c>
      <c r="B7105" s="187" t="s">
        <v>4830</v>
      </c>
      <c r="C7105" s="186" t="s">
        <v>641</v>
      </c>
      <c r="D7105" s="189">
        <v>11.18</v>
      </c>
      <c r="E7105" s="189"/>
      <c r="F7105" s="189">
        <v>11.18</v>
      </c>
      <c r="G7105" s="188" t="s">
        <v>4831</v>
      </c>
      <c r="H7105" s="188"/>
      <c r="I7105" s="187" t="s">
        <v>4829</v>
      </c>
      <c r="J7105" s="191"/>
      <c r="K7105" s="191"/>
      <c r="L7105" s="191"/>
      <c r="M7105" s="191"/>
    </row>
    <row r="7106" spans="1:13" s="190" customFormat="1" ht="51" x14ac:dyDescent="0.2">
      <c r="A7106" s="187" t="s">
        <v>4836</v>
      </c>
      <c r="B7106" s="187" t="s">
        <v>4834</v>
      </c>
      <c r="C7106" s="186" t="s">
        <v>641</v>
      </c>
      <c r="D7106" s="189">
        <v>11.9</v>
      </c>
      <c r="E7106" s="189"/>
      <c r="F7106" s="189">
        <v>11.9</v>
      </c>
      <c r="G7106" s="188" t="s">
        <v>4835</v>
      </c>
      <c r="H7106" s="188"/>
      <c r="I7106" s="187" t="s">
        <v>4833</v>
      </c>
      <c r="J7106" s="191"/>
      <c r="K7106" s="191"/>
      <c r="L7106" s="191"/>
      <c r="M7106" s="191"/>
    </row>
    <row r="7107" spans="1:13" s="190" customFormat="1" ht="51" x14ac:dyDescent="0.2">
      <c r="A7107" s="187" t="s">
        <v>4840</v>
      </c>
      <c r="B7107" s="187" t="s">
        <v>4838</v>
      </c>
      <c r="C7107" s="186" t="s">
        <v>641</v>
      </c>
      <c r="D7107" s="189">
        <v>12.66</v>
      </c>
      <c r="E7107" s="189"/>
      <c r="F7107" s="189">
        <v>12.66</v>
      </c>
      <c r="G7107" s="188" t="s">
        <v>4839</v>
      </c>
      <c r="H7107" s="188"/>
      <c r="I7107" s="187" t="s">
        <v>4837</v>
      </c>
      <c r="J7107" s="191"/>
      <c r="K7107" s="191"/>
      <c r="L7107" s="191"/>
      <c r="M7107" s="191"/>
    </row>
    <row r="7108" spans="1:13" s="190" customFormat="1" ht="38.25" x14ac:dyDescent="0.2">
      <c r="A7108" s="187" t="s">
        <v>4844</v>
      </c>
      <c r="B7108" s="187" t="s">
        <v>4842</v>
      </c>
      <c r="C7108" s="186" t="s">
        <v>641</v>
      </c>
      <c r="D7108" s="189">
        <v>8.1</v>
      </c>
      <c r="E7108" s="189"/>
      <c r="F7108" s="189">
        <v>8.1</v>
      </c>
      <c r="G7108" s="188" t="s">
        <v>4843</v>
      </c>
      <c r="H7108" s="188"/>
      <c r="I7108" s="187" t="s">
        <v>4841</v>
      </c>
      <c r="J7108" s="191"/>
      <c r="K7108" s="191"/>
      <c r="L7108" s="191"/>
      <c r="M7108" s="191"/>
    </row>
    <row r="7109" spans="1:13" s="190" customFormat="1" ht="38.25" x14ac:dyDescent="0.2">
      <c r="A7109" s="187" t="s">
        <v>4848</v>
      </c>
      <c r="B7109" s="187" t="s">
        <v>4846</v>
      </c>
      <c r="C7109" s="186" t="s">
        <v>641</v>
      </c>
      <c r="D7109" s="189">
        <v>8.98</v>
      </c>
      <c r="E7109" s="189"/>
      <c r="F7109" s="189">
        <v>8.98</v>
      </c>
      <c r="G7109" s="188" t="s">
        <v>4847</v>
      </c>
      <c r="H7109" s="188"/>
      <c r="I7109" s="187" t="s">
        <v>4845</v>
      </c>
      <c r="J7109" s="191"/>
      <c r="K7109" s="191"/>
      <c r="L7109" s="191"/>
      <c r="M7109" s="191"/>
    </row>
    <row r="7110" spans="1:13" s="190" customFormat="1" ht="25.5" x14ac:dyDescent="0.2">
      <c r="A7110" s="187" t="s">
        <v>4852</v>
      </c>
      <c r="B7110" s="187" t="s">
        <v>4850</v>
      </c>
      <c r="C7110" s="186" t="s">
        <v>641</v>
      </c>
      <c r="D7110" s="189">
        <v>11.9</v>
      </c>
      <c r="E7110" s="189"/>
      <c r="F7110" s="189">
        <v>11.9</v>
      </c>
      <c r="G7110" s="188" t="s">
        <v>4851</v>
      </c>
      <c r="H7110" s="188"/>
      <c r="I7110" s="187" t="s">
        <v>4849</v>
      </c>
      <c r="J7110" s="191"/>
      <c r="K7110" s="191"/>
      <c r="L7110" s="191"/>
      <c r="M7110" s="191"/>
    </row>
    <row r="7111" spans="1:13" s="190" customFormat="1" ht="25.5" x14ac:dyDescent="0.2">
      <c r="A7111" s="187" t="s">
        <v>4856</v>
      </c>
      <c r="B7111" s="187" t="s">
        <v>4854</v>
      </c>
      <c r="C7111" s="186" t="s">
        <v>641</v>
      </c>
      <c r="D7111" s="189">
        <v>13.29</v>
      </c>
      <c r="E7111" s="189"/>
      <c r="F7111" s="189">
        <v>13.29</v>
      </c>
      <c r="G7111" s="188" t="s">
        <v>4855</v>
      </c>
      <c r="H7111" s="188"/>
      <c r="I7111" s="187" t="s">
        <v>4853</v>
      </c>
      <c r="J7111" s="191"/>
      <c r="K7111" s="191"/>
      <c r="L7111" s="191"/>
      <c r="M7111" s="191"/>
    </row>
    <row r="7112" spans="1:13" s="190" customFormat="1" ht="38.25" x14ac:dyDescent="0.2">
      <c r="A7112" s="187" t="s">
        <v>4860</v>
      </c>
      <c r="B7112" s="187" t="s">
        <v>4858</v>
      </c>
      <c r="C7112" s="186" t="s">
        <v>212</v>
      </c>
      <c r="D7112" s="189">
        <v>15.18</v>
      </c>
      <c r="E7112" s="189"/>
      <c r="F7112" s="189">
        <v>15.18</v>
      </c>
      <c r="G7112" s="188" t="s">
        <v>4859</v>
      </c>
      <c r="H7112" s="188"/>
      <c r="I7112" s="187" t="s">
        <v>4857</v>
      </c>
      <c r="J7112" s="191"/>
      <c r="K7112" s="191"/>
      <c r="L7112" s="191"/>
      <c r="M7112" s="191"/>
    </row>
    <row r="7113" spans="1:13" s="190" customFormat="1" ht="38.25" x14ac:dyDescent="0.2">
      <c r="A7113" s="187" t="s">
        <v>4864</v>
      </c>
      <c r="B7113" s="187" t="s">
        <v>4862</v>
      </c>
      <c r="C7113" s="186" t="s">
        <v>212</v>
      </c>
      <c r="D7113" s="189">
        <v>12.09</v>
      </c>
      <c r="E7113" s="189"/>
      <c r="F7113" s="189">
        <v>12.09</v>
      </c>
      <c r="G7113" s="188" t="s">
        <v>4863</v>
      </c>
      <c r="H7113" s="188"/>
      <c r="I7113" s="187" t="s">
        <v>4861</v>
      </c>
      <c r="J7113" s="191"/>
      <c r="K7113" s="191"/>
      <c r="L7113" s="191"/>
      <c r="M7113" s="191"/>
    </row>
    <row r="7114" spans="1:13" s="190" customFormat="1" ht="38.25" x14ac:dyDescent="0.2">
      <c r="A7114" s="187" t="s">
        <v>4868</v>
      </c>
      <c r="B7114" s="187" t="s">
        <v>4866</v>
      </c>
      <c r="C7114" s="186" t="s">
        <v>212</v>
      </c>
      <c r="D7114" s="189">
        <v>14.11</v>
      </c>
      <c r="E7114" s="189"/>
      <c r="F7114" s="189">
        <v>14.11</v>
      </c>
      <c r="G7114" s="188" t="s">
        <v>4867</v>
      </c>
      <c r="H7114" s="188"/>
      <c r="I7114" s="187" t="s">
        <v>4865</v>
      </c>
      <c r="J7114" s="191"/>
      <c r="K7114" s="191"/>
      <c r="L7114" s="191"/>
      <c r="M7114" s="191"/>
    </row>
    <row r="7115" spans="1:13" s="190" customFormat="1" ht="38.25" x14ac:dyDescent="0.2">
      <c r="A7115" s="187" t="s">
        <v>4872</v>
      </c>
      <c r="B7115" s="187" t="s">
        <v>4870</v>
      </c>
      <c r="C7115" s="186" t="s">
        <v>212</v>
      </c>
      <c r="D7115" s="189">
        <v>2.5099999999999998</v>
      </c>
      <c r="E7115" s="189"/>
      <c r="F7115" s="189">
        <v>2.5099999999999998</v>
      </c>
      <c r="G7115" s="188" t="s">
        <v>4871</v>
      </c>
      <c r="H7115" s="188"/>
      <c r="I7115" s="187" t="s">
        <v>4869</v>
      </c>
      <c r="J7115" s="191"/>
      <c r="K7115" s="191"/>
      <c r="L7115" s="191"/>
      <c r="M7115" s="191"/>
    </row>
    <row r="7116" spans="1:13" s="190" customFormat="1" ht="25.5" x14ac:dyDescent="0.2">
      <c r="A7116" s="187" t="s">
        <v>4876</v>
      </c>
      <c r="B7116" s="187" t="s">
        <v>4874</v>
      </c>
      <c r="C7116" s="186" t="s">
        <v>212</v>
      </c>
      <c r="D7116" s="189">
        <v>0.67</v>
      </c>
      <c r="E7116" s="189"/>
      <c r="F7116" s="189">
        <v>0.67</v>
      </c>
      <c r="G7116" s="188" t="s">
        <v>4875</v>
      </c>
      <c r="H7116" s="188"/>
      <c r="I7116" s="187" t="s">
        <v>4873</v>
      </c>
      <c r="J7116" s="191"/>
      <c r="K7116" s="191"/>
      <c r="L7116" s="191"/>
      <c r="M7116" s="191"/>
    </row>
    <row r="7117" spans="1:13" s="190" customFormat="1" ht="25.5" x14ac:dyDescent="0.2">
      <c r="A7117" s="187" t="s">
        <v>4880</v>
      </c>
      <c r="B7117" s="187" t="s">
        <v>4878</v>
      </c>
      <c r="C7117" s="186" t="s">
        <v>212</v>
      </c>
      <c r="D7117" s="189">
        <v>1.43</v>
      </c>
      <c r="E7117" s="189"/>
      <c r="F7117" s="189">
        <v>1.43</v>
      </c>
      <c r="G7117" s="188" t="s">
        <v>4879</v>
      </c>
      <c r="H7117" s="188"/>
      <c r="I7117" s="187" t="s">
        <v>4877</v>
      </c>
      <c r="J7117" s="191"/>
      <c r="K7117" s="191"/>
      <c r="L7117" s="191"/>
      <c r="M7117" s="191"/>
    </row>
    <row r="7118" spans="1:13" s="190" customFormat="1" ht="25.5" x14ac:dyDescent="0.2">
      <c r="A7118" s="187" t="s">
        <v>4884</v>
      </c>
      <c r="B7118" s="187" t="s">
        <v>4882</v>
      </c>
      <c r="C7118" s="186" t="s">
        <v>212</v>
      </c>
      <c r="D7118" s="189">
        <v>1.47</v>
      </c>
      <c r="E7118" s="189"/>
      <c r="F7118" s="189">
        <v>1.47</v>
      </c>
      <c r="G7118" s="188" t="s">
        <v>4883</v>
      </c>
      <c r="H7118" s="188"/>
      <c r="I7118" s="187" t="s">
        <v>4881</v>
      </c>
      <c r="J7118" s="191"/>
      <c r="K7118" s="191"/>
      <c r="L7118" s="191"/>
      <c r="M7118" s="191"/>
    </row>
    <row r="7119" spans="1:13" s="190" customFormat="1" ht="25.5" x14ac:dyDescent="0.2">
      <c r="A7119" s="187" t="s">
        <v>4888</v>
      </c>
      <c r="B7119" s="187" t="s">
        <v>4886</v>
      </c>
      <c r="C7119" s="186" t="s">
        <v>212</v>
      </c>
      <c r="D7119" s="189">
        <v>2.5099999999999998</v>
      </c>
      <c r="E7119" s="189"/>
      <c r="F7119" s="189">
        <v>2.5099999999999998</v>
      </c>
      <c r="G7119" s="188" t="s">
        <v>4887</v>
      </c>
      <c r="H7119" s="188"/>
      <c r="I7119" s="187" t="s">
        <v>4885</v>
      </c>
      <c r="J7119" s="191"/>
      <c r="K7119" s="191"/>
      <c r="L7119" s="191"/>
      <c r="M7119" s="191"/>
    </row>
    <row r="7120" spans="1:13" s="190" customFormat="1" ht="25.5" x14ac:dyDescent="0.2">
      <c r="A7120" s="187" t="s">
        <v>4892</v>
      </c>
      <c r="B7120" s="187" t="s">
        <v>4890</v>
      </c>
      <c r="C7120" s="186" t="s">
        <v>212</v>
      </c>
      <c r="D7120" s="189">
        <v>1.79</v>
      </c>
      <c r="E7120" s="189"/>
      <c r="F7120" s="189">
        <v>1.79</v>
      </c>
      <c r="G7120" s="188" t="s">
        <v>4891</v>
      </c>
      <c r="H7120" s="188"/>
      <c r="I7120" s="187" t="s">
        <v>4889</v>
      </c>
      <c r="J7120" s="191"/>
      <c r="K7120" s="191"/>
      <c r="L7120" s="191"/>
      <c r="M7120" s="191"/>
    </row>
    <row r="7121" spans="1:13" s="190" customFormat="1" ht="25.5" x14ac:dyDescent="0.2">
      <c r="A7121" s="187" t="s">
        <v>4896</v>
      </c>
      <c r="B7121" s="187" t="s">
        <v>4894</v>
      </c>
      <c r="C7121" s="186" t="s">
        <v>641</v>
      </c>
      <c r="D7121" s="189">
        <v>6.01</v>
      </c>
      <c r="E7121" s="189"/>
      <c r="F7121" s="189">
        <v>6.01</v>
      </c>
      <c r="G7121" s="188" t="s">
        <v>4895</v>
      </c>
      <c r="H7121" s="188"/>
      <c r="I7121" s="187" t="s">
        <v>4893</v>
      </c>
      <c r="J7121" s="191"/>
      <c r="K7121" s="191"/>
      <c r="L7121" s="191"/>
      <c r="M7121" s="191"/>
    </row>
    <row r="7122" spans="1:13" s="190" customFormat="1" ht="38.25" x14ac:dyDescent="0.2">
      <c r="A7122" s="187" t="s">
        <v>4900</v>
      </c>
      <c r="B7122" s="187" t="s">
        <v>4898</v>
      </c>
      <c r="C7122" s="186" t="s">
        <v>212</v>
      </c>
      <c r="D7122" s="189">
        <v>0.6</v>
      </c>
      <c r="E7122" s="189"/>
      <c r="F7122" s="189">
        <v>0.6</v>
      </c>
      <c r="G7122" s="188" t="s">
        <v>4899</v>
      </c>
      <c r="H7122" s="188"/>
      <c r="I7122" s="187" t="s">
        <v>4897</v>
      </c>
      <c r="J7122" s="191"/>
      <c r="K7122" s="191"/>
      <c r="L7122" s="191"/>
      <c r="M7122" s="191"/>
    </row>
    <row r="7123" spans="1:13" s="190" customFormat="1" ht="51" x14ac:dyDescent="0.2">
      <c r="A7123" s="187" t="s">
        <v>4904</v>
      </c>
      <c r="B7123" s="187" t="s">
        <v>4902</v>
      </c>
      <c r="C7123" s="186" t="s">
        <v>212</v>
      </c>
      <c r="D7123" s="189">
        <v>0.6</v>
      </c>
      <c r="E7123" s="189"/>
      <c r="F7123" s="189">
        <v>0.6</v>
      </c>
      <c r="G7123" s="188" t="s">
        <v>4903</v>
      </c>
      <c r="H7123" s="188"/>
      <c r="I7123" s="187" t="s">
        <v>4901</v>
      </c>
      <c r="J7123" s="191"/>
      <c r="K7123" s="191"/>
      <c r="L7123" s="191"/>
      <c r="M7123" s="191"/>
    </row>
    <row r="7124" spans="1:13" s="190" customFormat="1" ht="38.25" x14ac:dyDescent="0.2">
      <c r="A7124" s="187" t="s">
        <v>4908</v>
      </c>
      <c r="B7124" s="187" t="s">
        <v>4906</v>
      </c>
      <c r="C7124" s="186" t="s">
        <v>212</v>
      </c>
      <c r="D7124" s="189">
        <v>0.42</v>
      </c>
      <c r="E7124" s="189"/>
      <c r="F7124" s="189">
        <v>0.42</v>
      </c>
      <c r="G7124" s="188" t="s">
        <v>4907</v>
      </c>
      <c r="H7124" s="188"/>
      <c r="I7124" s="187" t="s">
        <v>4905</v>
      </c>
      <c r="J7124" s="191"/>
      <c r="K7124" s="191"/>
      <c r="L7124" s="191"/>
      <c r="M7124" s="191"/>
    </row>
    <row r="7125" spans="1:13" s="190" customFormat="1" ht="38.25" x14ac:dyDescent="0.2">
      <c r="A7125" s="187" t="s">
        <v>4912</v>
      </c>
      <c r="B7125" s="187" t="s">
        <v>4910</v>
      </c>
      <c r="C7125" s="186" t="s">
        <v>212</v>
      </c>
      <c r="D7125" s="189">
        <v>0.42</v>
      </c>
      <c r="E7125" s="189"/>
      <c r="F7125" s="189">
        <v>0.42</v>
      </c>
      <c r="G7125" s="188" t="s">
        <v>4911</v>
      </c>
      <c r="H7125" s="188"/>
      <c r="I7125" s="187" t="s">
        <v>4909</v>
      </c>
      <c r="J7125" s="191"/>
      <c r="K7125" s="191"/>
      <c r="L7125" s="191"/>
      <c r="M7125" s="191"/>
    </row>
    <row r="7126" spans="1:13" s="190" customFormat="1" ht="89.25" x14ac:dyDescent="0.2">
      <c r="A7126" s="187" t="s">
        <v>4916</v>
      </c>
      <c r="B7126" s="187" t="s">
        <v>4914</v>
      </c>
      <c r="C7126" s="186" t="s">
        <v>641</v>
      </c>
      <c r="D7126" s="189">
        <v>0.44</v>
      </c>
      <c r="E7126" s="189"/>
      <c r="F7126" s="189">
        <v>0.44</v>
      </c>
      <c r="G7126" s="188" t="s">
        <v>4915</v>
      </c>
      <c r="H7126" s="188"/>
      <c r="I7126" s="187" t="s">
        <v>4913</v>
      </c>
      <c r="J7126" s="191"/>
      <c r="K7126" s="191"/>
      <c r="L7126" s="191"/>
      <c r="M7126" s="191"/>
    </row>
    <row r="7127" spans="1:13" s="190" customFormat="1" ht="89.25" x14ac:dyDescent="0.2">
      <c r="A7127" s="187" t="s">
        <v>4920</v>
      </c>
      <c r="B7127" s="187" t="s">
        <v>4918</v>
      </c>
      <c r="C7127" s="186" t="s">
        <v>641</v>
      </c>
      <c r="D7127" s="189">
        <v>0.44</v>
      </c>
      <c r="E7127" s="189"/>
      <c r="F7127" s="189">
        <v>0.44</v>
      </c>
      <c r="G7127" s="188" t="s">
        <v>4919</v>
      </c>
      <c r="H7127" s="188"/>
      <c r="I7127" s="187" t="s">
        <v>4917</v>
      </c>
      <c r="J7127" s="191"/>
      <c r="K7127" s="191"/>
      <c r="L7127" s="191"/>
      <c r="M7127" s="191"/>
    </row>
    <row r="7128" spans="1:13" s="190" customFormat="1" ht="89.25" x14ac:dyDescent="0.2">
      <c r="A7128" s="187" t="s">
        <v>4924</v>
      </c>
      <c r="B7128" s="187" t="s">
        <v>4922</v>
      </c>
      <c r="C7128" s="186" t="s">
        <v>641</v>
      </c>
      <c r="D7128" s="189">
        <v>0.44</v>
      </c>
      <c r="E7128" s="189"/>
      <c r="F7128" s="189">
        <v>0.44</v>
      </c>
      <c r="G7128" s="188" t="s">
        <v>4923</v>
      </c>
      <c r="H7128" s="188"/>
      <c r="I7128" s="187" t="s">
        <v>4921</v>
      </c>
      <c r="J7128" s="191"/>
      <c r="K7128" s="191"/>
      <c r="L7128" s="191"/>
      <c r="M7128" s="191"/>
    </row>
    <row r="7129" spans="1:13" s="190" customFormat="1" ht="89.25" x14ac:dyDescent="0.2">
      <c r="A7129" s="187" t="s">
        <v>4928</v>
      </c>
      <c r="B7129" s="187" t="s">
        <v>4926</v>
      </c>
      <c r="C7129" s="186" t="s">
        <v>641</v>
      </c>
      <c r="D7129" s="189">
        <v>0.55000000000000004</v>
      </c>
      <c r="E7129" s="189"/>
      <c r="F7129" s="189">
        <v>0.55000000000000004</v>
      </c>
      <c r="G7129" s="188" t="s">
        <v>4927</v>
      </c>
      <c r="H7129" s="188"/>
      <c r="I7129" s="187" t="s">
        <v>4925</v>
      </c>
      <c r="J7129" s="191"/>
      <c r="K7129" s="191"/>
      <c r="L7129" s="191"/>
      <c r="M7129" s="191"/>
    </row>
    <row r="7130" spans="1:13" s="190" customFormat="1" ht="89.25" x14ac:dyDescent="0.2">
      <c r="A7130" s="187" t="s">
        <v>4932</v>
      </c>
      <c r="B7130" s="187" t="s">
        <v>4930</v>
      </c>
      <c r="C7130" s="186" t="s">
        <v>641</v>
      </c>
      <c r="D7130" s="189">
        <v>0.55000000000000004</v>
      </c>
      <c r="E7130" s="189"/>
      <c r="F7130" s="189">
        <v>0.55000000000000004</v>
      </c>
      <c r="G7130" s="188" t="s">
        <v>4931</v>
      </c>
      <c r="H7130" s="188"/>
      <c r="I7130" s="187" t="s">
        <v>4929</v>
      </c>
      <c r="J7130" s="191"/>
      <c r="K7130" s="191"/>
      <c r="L7130" s="191"/>
      <c r="M7130" s="191"/>
    </row>
    <row r="7131" spans="1:13" s="190" customFormat="1" ht="89.25" x14ac:dyDescent="0.2">
      <c r="A7131" s="187" t="s">
        <v>4936</v>
      </c>
      <c r="B7131" s="187" t="s">
        <v>4934</v>
      </c>
      <c r="C7131" s="186" t="s">
        <v>641</v>
      </c>
      <c r="D7131" s="189">
        <v>0.7</v>
      </c>
      <c r="E7131" s="189"/>
      <c r="F7131" s="189">
        <v>0.7</v>
      </c>
      <c r="G7131" s="188" t="s">
        <v>4935</v>
      </c>
      <c r="H7131" s="188"/>
      <c r="I7131" s="187" t="s">
        <v>4933</v>
      </c>
      <c r="J7131" s="191"/>
      <c r="K7131" s="191"/>
      <c r="L7131" s="191"/>
      <c r="M7131" s="191"/>
    </row>
    <row r="7132" spans="1:13" s="190" customFormat="1" ht="89.25" x14ac:dyDescent="0.2">
      <c r="A7132" s="187" t="s">
        <v>4940</v>
      </c>
      <c r="B7132" s="187" t="s">
        <v>4938</v>
      </c>
      <c r="C7132" s="186" t="s">
        <v>641</v>
      </c>
      <c r="D7132" s="189">
        <v>0.7</v>
      </c>
      <c r="E7132" s="189"/>
      <c r="F7132" s="189">
        <v>0.7</v>
      </c>
      <c r="G7132" s="188" t="s">
        <v>4939</v>
      </c>
      <c r="H7132" s="188"/>
      <c r="I7132" s="187" t="s">
        <v>4937</v>
      </c>
      <c r="J7132" s="191"/>
      <c r="K7132" s="191"/>
      <c r="L7132" s="191"/>
      <c r="M7132" s="191"/>
    </row>
    <row r="7133" spans="1:13" s="190" customFormat="1" ht="89.25" x14ac:dyDescent="0.2">
      <c r="A7133" s="187" t="s">
        <v>4944</v>
      </c>
      <c r="B7133" s="187" t="s">
        <v>4942</v>
      </c>
      <c r="C7133" s="186" t="s">
        <v>641</v>
      </c>
      <c r="D7133" s="189">
        <v>0.85</v>
      </c>
      <c r="E7133" s="189"/>
      <c r="F7133" s="189">
        <v>0.85</v>
      </c>
      <c r="G7133" s="188" t="s">
        <v>4943</v>
      </c>
      <c r="H7133" s="188"/>
      <c r="I7133" s="187" t="s">
        <v>4941</v>
      </c>
      <c r="J7133" s="191"/>
      <c r="K7133" s="191"/>
      <c r="L7133" s="191"/>
      <c r="M7133" s="191"/>
    </row>
    <row r="7134" spans="1:13" s="190" customFormat="1" ht="25.5" x14ac:dyDescent="0.2">
      <c r="A7134" s="187" t="s">
        <v>4948</v>
      </c>
      <c r="B7134" s="187" t="s">
        <v>4946</v>
      </c>
      <c r="C7134" s="186" t="s">
        <v>212</v>
      </c>
      <c r="D7134" s="189">
        <v>6.86</v>
      </c>
      <c r="E7134" s="189"/>
      <c r="F7134" s="189">
        <v>6.86</v>
      </c>
      <c r="G7134" s="188" t="s">
        <v>4947</v>
      </c>
      <c r="H7134" s="188"/>
      <c r="I7134" s="187" t="s">
        <v>4945</v>
      </c>
      <c r="J7134" s="191"/>
      <c r="K7134" s="191"/>
      <c r="L7134" s="191"/>
      <c r="M7134" s="191"/>
    </row>
    <row r="7135" spans="1:13" s="190" customFormat="1" ht="38.25" x14ac:dyDescent="0.2">
      <c r="A7135" s="187" t="s">
        <v>4952</v>
      </c>
      <c r="B7135" s="187" t="s">
        <v>4950</v>
      </c>
      <c r="C7135" s="186" t="s">
        <v>641</v>
      </c>
      <c r="D7135" s="189">
        <v>1.5</v>
      </c>
      <c r="E7135" s="189"/>
      <c r="F7135" s="189">
        <v>1.5</v>
      </c>
      <c r="G7135" s="188" t="s">
        <v>4951</v>
      </c>
      <c r="H7135" s="188"/>
      <c r="I7135" s="187" t="s">
        <v>4949</v>
      </c>
      <c r="J7135" s="191"/>
      <c r="K7135" s="191"/>
      <c r="L7135" s="191"/>
      <c r="M7135" s="191"/>
    </row>
    <row r="7136" spans="1:13" s="190" customFormat="1" ht="38.25" x14ac:dyDescent="0.2">
      <c r="A7136" s="187" t="s">
        <v>4956</v>
      </c>
      <c r="B7136" s="187" t="s">
        <v>4954</v>
      </c>
      <c r="C7136" s="186" t="s">
        <v>641</v>
      </c>
      <c r="D7136" s="189">
        <v>5.71</v>
      </c>
      <c r="E7136" s="189"/>
      <c r="F7136" s="189">
        <v>5.71</v>
      </c>
      <c r="G7136" s="188" t="s">
        <v>4955</v>
      </c>
      <c r="H7136" s="188"/>
      <c r="I7136" s="187" t="s">
        <v>4953</v>
      </c>
      <c r="J7136" s="191"/>
      <c r="K7136" s="191"/>
      <c r="L7136" s="191"/>
      <c r="M7136" s="191"/>
    </row>
    <row r="7137" spans="1:13" s="190" customFormat="1" x14ac:dyDescent="0.2">
      <c r="A7137" s="194" t="s">
        <v>4959</v>
      </c>
      <c r="B7137" s="194" t="s">
        <v>4958</v>
      </c>
      <c r="C7137" s="194"/>
      <c r="D7137" s="189"/>
      <c r="E7137" s="193"/>
      <c r="F7137" s="189"/>
      <c r="G7137" s="192"/>
      <c r="H7137" s="192"/>
      <c r="I7137" s="194" t="s">
        <v>4957</v>
      </c>
      <c r="J7137" s="191"/>
      <c r="K7137" s="191"/>
      <c r="L7137" s="191"/>
      <c r="M7137" s="191"/>
    </row>
    <row r="7138" spans="1:13" s="190" customFormat="1" ht="25.5" x14ac:dyDescent="0.2">
      <c r="A7138" s="187" t="s">
        <v>4963</v>
      </c>
      <c r="B7138" s="187" t="s">
        <v>4961</v>
      </c>
      <c r="C7138" s="186" t="s">
        <v>641</v>
      </c>
      <c r="D7138" s="189">
        <v>14.81</v>
      </c>
      <c r="E7138" s="189"/>
      <c r="F7138" s="189">
        <v>14.81</v>
      </c>
      <c r="G7138" s="188" t="s">
        <v>4962</v>
      </c>
      <c r="H7138" s="188"/>
      <c r="I7138" s="187" t="s">
        <v>4960</v>
      </c>
      <c r="J7138" s="191"/>
      <c r="K7138" s="191"/>
      <c r="L7138" s="191"/>
      <c r="M7138" s="191"/>
    </row>
    <row r="7139" spans="1:13" s="190" customFormat="1" ht="25.5" x14ac:dyDescent="0.2">
      <c r="A7139" s="187" t="s">
        <v>4967</v>
      </c>
      <c r="B7139" s="187" t="s">
        <v>4965</v>
      </c>
      <c r="C7139" s="186" t="s">
        <v>641</v>
      </c>
      <c r="D7139" s="189">
        <v>18.190000000000001</v>
      </c>
      <c r="E7139" s="189"/>
      <c r="F7139" s="189">
        <v>18.190000000000001</v>
      </c>
      <c r="G7139" s="188" t="s">
        <v>4966</v>
      </c>
      <c r="H7139" s="188"/>
      <c r="I7139" s="187" t="s">
        <v>4964</v>
      </c>
      <c r="J7139" s="191"/>
      <c r="K7139" s="191"/>
      <c r="L7139" s="191"/>
      <c r="M7139" s="191"/>
    </row>
    <row r="7140" spans="1:13" s="190" customFormat="1" ht="25.5" x14ac:dyDescent="0.2">
      <c r="A7140" s="187" t="s">
        <v>4971</v>
      </c>
      <c r="B7140" s="187" t="s">
        <v>4969</v>
      </c>
      <c r="C7140" s="186" t="s">
        <v>641</v>
      </c>
      <c r="D7140" s="189">
        <v>20.34</v>
      </c>
      <c r="E7140" s="189"/>
      <c r="F7140" s="189">
        <v>20.34</v>
      </c>
      <c r="G7140" s="188" t="s">
        <v>4970</v>
      </c>
      <c r="H7140" s="188"/>
      <c r="I7140" s="187" t="s">
        <v>4968</v>
      </c>
      <c r="J7140" s="191"/>
      <c r="K7140" s="191"/>
      <c r="L7140" s="191"/>
      <c r="M7140" s="191"/>
    </row>
    <row r="7141" spans="1:13" s="190" customFormat="1" ht="38.25" x14ac:dyDescent="0.2">
      <c r="A7141" s="187" t="s">
        <v>4975</v>
      </c>
      <c r="B7141" s="187" t="s">
        <v>4973</v>
      </c>
      <c r="C7141" s="186" t="s">
        <v>641</v>
      </c>
      <c r="D7141" s="189">
        <v>19.760000000000002</v>
      </c>
      <c r="E7141" s="189"/>
      <c r="F7141" s="189">
        <v>19.760000000000002</v>
      </c>
      <c r="G7141" s="188" t="s">
        <v>4974</v>
      </c>
      <c r="H7141" s="188"/>
      <c r="I7141" s="187" t="s">
        <v>4972</v>
      </c>
      <c r="J7141" s="191"/>
      <c r="K7141" s="191"/>
      <c r="L7141" s="191"/>
      <c r="M7141" s="191"/>
    </row>
    <row r="7142" spans="1:13" s="190" customFormat="1" ht="38.25" x14ac:dyDescent="0.2">
      <c r="A7142" s="187" t="s">
        <v>4979</v>
      </c>
      <c r="B7142" s="187" t="s">
        <v>4977</v>
      </c>
      <c r="C7142" s="186" t="s">
        <v>641</v>
      </c>
      <c r="D7142" s="189">
        <v>22.45</v>
      </c>
      <c r="E7142" s="189"/>
      <c r="F7142" s="189">
        <v>22.45</v>
      </c>
      <c r="G7142" s="188" t="s">
        <v>4978</v>
      </c>
      <c r="H7142" s="188"/>
      <c r="I7142" s="187" t="s">
        <v>4976</v>
      </c>
      <c r="J7142" s="191"/>
      <c r="K7142" s="191"/>
      <c r="L7142" s="191"/>
      <c r="M7142" s="191"/>
    </row>
    <row r="7143" spans="1:13" s="190" customFormat="1" ht="38.25" x14ac:dyDescent="0.2">
      <c r="A7143" s="187" t="s">
        <v>4983</v>
      </c>
      <c r="B7143" s="187" t="s">
        <v>4981</v>
      </c>
      <c r="C7143" s="186" t="s">
        <v>641</v>
      </c>
      <c r="D7143" s="189">
        <v>24.7</v>
      </c>
      <c r="E7143" s="189"/>
      <c r="F7143" s="189">
        <v>24.7</v>
      </c>
      <c r="G7143" s="188" t="s">
        <v>4982</v>
      </c>
      <c r="H7143" s="188"/>
      <c r="I7143" s="187" t="s">
        <v>4980</v>
      </c>
      <c r="J7143" s="191"/>
      <c r="K7143" s="191"/>
      <c r="L7143" s="191"/>
      <c r="M7143" s="191"/>
    </row>
    <row r="7144" spans="1:13" s="190" customFormat="1" ht="38.25" x14ac:dyDescent="0.2">
      <c r="A7144" s="187" t="s">
        <v>4987</v>
      </c>
      <c r="B7144" s="187" t="s">
        <v>4985</v>
      </c>
      <c r="C7144" s="186" t="s">
        <v>641</v>
      </c>
      <c r="D7144" s="189">
        <v>25.72</v>
      </c>
      <c r="E7144" s="189"/>
      <c r="F7144" s="189">
        <v>25.72</v>
      </c>
      <c r="G7144" s="188" t="s">
        <v>4986</v>
      </c>
      <c r="H7144" s="188"/>
      <c r="I7144" s="187" t="s">
        <v>4984</v>
      </c>
      <c r="J7144" s="191"/>
      <c r="K7144" s="191"/>
      <c r="L7144" s="191"/>
      <c r="M7144" s="191"/>
    </row>
    <row r="7145" spans="1:13" s="190" customFormat="1" ht="38.25" x14ac:dyDescent="0.2">
      <c r="A7145" s="187" t="s">
        <v>4991</v>
      </c>
      <c r="B7145" s="187" t="s">
        <v>4989</v>
      </c>
      <c r="C7145" s="186" t="s">
        <v>641</v>
      </c>
      <c r="D7145" s="189">
        <v>15.03</v>
      </c>
      <c r="E7145" s="189"/>
      <c r="F7145" s="189">
        <v>15.03</v>
      </c>
      <c r="G7145" s="188" t="s">
        <v>4990</v>
      </c>
      <c r="H7145" s="188"/>
      <c r="I7145" s="187" t="s">
        <v>4988</v>
      </c>
      <c r="J7145" s="191"/>
      <c r="K7145" s="191"/>
      <c r="L7145" s="191"/>
      <c r="M7145" s="191"/>
    </row>
    <row r="7146" spans="1:13" s="190" customFormat="1" ht="38.25" x14ac:dyDescent="0.2">
      <c r="A7146" s="187" t="s">
        <v>4994</v>
      </c>
      <c r="B7146" s="187" t="s">
        <v>4993</v>
      </c>
      <c r="C7146" s="186" t="s">
        <v>641</v>
      </c>
      <c r="D7146" s="189">
        <v>22</v>
      </c>
      <c r="E7146" s="189"/>
      <c r="F7146" s="189">
        <v>22</v>
      </c>
      <c r="G7146" s="188" t="s">
        <v>4990</v>
      </c>
      <c r="H7146" s="188"/>
      <c r="I7146" s="187" t="s">
        <v>4992</v>
      </c>
      <c r="J7146" s="191"/>
      <c r="K7146" s="191"/>
      <c r="L7146" s="191"/>
      <c r="M7146" s="191"/>
    </row>
    <row r="7147" spans="1:13" s="190" customFormat="1" ht="25.5" x14ac:dyDescent="0.2">
      <c r="A7147" s="187" t="s">
        <v>4998</v>
      </c>
      <c r="B7147" s="187" t="s">
        <v>4996</v>
      </c>
      <c r="C7147" s="186" t="s">
        <v>641</v>
      </c>
      <c r="D7147" s="189">
        <v>7.21</v>
      </c>
      <c r="E7147" s="189"/>
      <c r="F7147" s="189">
        <v>7.21</v>
      </c>
      <c r="G7147" s="188" t="s">
        <v>4997</v>
      </c>
      <c r="H7147" s="188"/>
      <c r="I7147" s="187" t="s">
        <v>4995</v>
      </c>
      <c r="J7147" s="191"/>
      <c r="K7147" s="191"/>
      <c r="L7147" s="191"/>
      <c r="M7147" s="191"/>
    </row>
    <row r="7148" spans="1:13" s="190" customFormat="1" ht="25.5" x14ac:dyDescent="0.2">
      <c r="A7148" s="194" t="s">
        <v>5001</v>
      </c>
      <c r="B7148" s="194" t="s">
        <v>5000</v>
      </c>
      <c r="C7148" s="194"/>
      <c r="D7148" s="189"/>
      <c r="E7148" s="193"/>
      <c r="F7148" s="189"/>
      <c r="G7148" s="192"/>
      <c r="H7148" s="192"/>
      <c r="I7148" s="194" t="s">
        <v>4999</v>
      </c>
      <c r="J7148" s="191"/>
      <c r="K7148" s="191"/>
      <c r="L7148" s="191"/>
      <c r="M7148" s="191"/>
    </row>
    <row r="7149" spans="1:13" s="190" customFormat="1" ht="25.5" x14ac:dyDescent="0.2">
      <c r="A7149" s="187" t="s">
        <v>5005</v>
      </c>
      <c r="B7149" s="187" t="s">
        <v>5003</v>
      </c>
      <c r="C7149" s="186" t="s">
        <v>641</v>
      </c>
      <c r="D7149" s="189">
        <v>0.6</v>
      </c>
      <c r="E7149" s="189"/>
      <c r="F7149" s="189">
        <v>0.6</v>
      </c>
      <c r="G7149" s="188" t="s">
        <v>5004</v>
      </c>
      <c r="H7149" s="188"/>
      <c r="I7149" s="187" t="s">
        <v>5002</v>
      </c>
      <c r="J7149" s="191"/>
      <c r="K7149" s="191"/>
      <c r="L7149" s="191"/>
      <c r="M7149" s="191"/>
    </row>
    <row r="7150" spans="1:13" s="190" customFormat="1" ht="25.5" x14ac:dyDescent="0.2">
      <c r="A7150" s="187" t="s">
        <v>5009</v>
      </c>
      <c r="B7150" s="187" t="s">
        <v>5007</v>
      </c>
      <c r="C7150" s="186" t="s">
        <v>641</v>
      </c>
      <c r="D7150" s="189">
        <v>0.6</v>
      </c>
      <c r="E7150" s="189"/>
      <c r="F7150" s="189">
        <v>0.6</v>
      </c>
      <c r="G7150" s="188" t="s">
        <v>5008</v>
      </c>
      <c r="H7150" s="188"/>
      <c r="I7150" s="187" t="s">
        <v>5006</v>
      </c>
      <c r="J7150" s="191"/>
      <c r="K7150" s="191"/>
      <c r="L7150" s="191"/>
      <c r="M7150" s="191"/>
    </row>
    <row r="7151" spans="1:13" s="190" customFormat="1" ht="25.5" x14ac:dyDescent="0.2">
      <c r="A7151" s="187" t="s">
        <v>5012</v>
      </c>
      <c r="B7151" s="187" t="s">
        <v>5011</v>
      </c>
      <c r="C7151" s="186" t="s">
        <v>641</v>
      </c>
      <c r="D7151" s="189">
        <v>0.6</v>
      </c>
      <c r="E7151" s="189"/>
      <c r="F7151" s="189">
        <v>0.6</v>
      </c>
      <c r="G7151" s="188" t="s">
        <v>5008</v>
      </c>
      <c r="H7151" s="188"/>
      <c r="I7151" s="187" t="s">
        <v>5010</v>
      </c>
      <c r="J7151" s="191"/>
      <c r="K7151" s="191"/>
      <c r="L7151" s="191"/>
      <c r="M7151" s="191"/>
    </row>
    <row r="7152" spans="1:13" s="190" customFormat="1" ht="25.5" x14ac:dyDescent="0.2">
      <c r="A7152" s="187" t="s">
        <v>5016</v>
      </c>
      <c r="B7152" s="187" t="s">
        <v>5014</v>
      </c>
      <c r="C7152" s="186" t="s">
        <v>641</v>
      </c>
      <c r="D7152" s="189">
        <v>0.6</v>
      </c>
      <c r="E7152" s="189"/>
      <c r="F7152" s="189">
        <v>0.6</v>
      </c>
      <c r="G7152" s="188" t="s">
        <v>5015</v>
      </c>
      <c r="H7152" s="188"/>
      <c r="I7152" s="187" t="s">
        <v>5013</v>
      </c>
      <c r="J7152" s="191"/>
      <c r="K7152" s="191"/>
      <c r="L7152" s="191"/>
      <c r="M7152" s="191"/>
    </row>
    <row r="7153" spans="1:13" s="190" customFormat="1" ht="25.5" x14ac:dyDescent="0.2">
      <c r="A7153" s="187" t="s">
        <v>5019</v>
      </c>
      <c r="B7153" s="187" t="s">
        <v>5018</v>
      </c>
      <c r="C7153" s="186" t="s">
        <v>641</v>
      </c>
      <c r="D7153" s="189">
        <v>0.6</v>
      </c>
      <c r="E7153" s="189"/>
      <c r="F7153" s="189">
        <v>0.6</v>
      </c>
      <c r="G7153" s="188" t="s">
        <v>5015</v>
      </c>
      <c r="H7153" s="188"/>
      <c r="I7153" s="187" t="s">
        <v>5017</v>
      </c>
      <c r="J7153" s="191"/>
      <c r="K7153" s="191"/>
      <c r="L7153" s="191"/>
      <c r="M7153" s="191"/>
    </row>
    <row r="7154" spans="1:13" s="190" customFormat="1" ht="25.5" x14ac:dyDescent="0.2">
      <c r="A7154" s="187" t="s">
        <v>5022</v>
      </c>
      <c r="B7154" s="187" t="s">
        <v>5021</v>
      </c>
      <c r="C7154" s="186" t="s">
        <v>641</v>
      </c>
      <c r="D7154" s="189">
        <v>0.6</v>
      </c>
      <c r="E7154" s="189"/>
      <c r="F7154" s="189">
        <v>0.6</v>
      </c>
      <c r="G7154" s="188" t="s">
        <v>5015</v>
      </c>
      <c r="H7154" s="188"/>
      <c r="I7154" s="187" t="s">
        <v>5020</v>
      </c>
      <c r="J7154" s="191"/>
      <c r="K7154" s="191"/>
      <c r="L7154" s="191"/>
      <c r="M7154" s="191"/>
    </row>
    <row r="7155" spans="1:13" s="190" customFormat="1" ht="25.5" x14ac:dyDescent="0.2">
      <c r="A7155" s="187" t="s">
        <v>5025</v>
      </c>
      <c r="B7155" s="187" t="s">
        <v>5024</v>
      </c>
      <c r="C7155" s="186" t="s">
        <v>641</v>
      </c>
      <c r="D7155" s="189">
        <v>0.6</v>
      </c>
      <c r="E7155" s="189"/>
      <c r="F7155" s="189">
        <v>0.6</v>
      </c>
      <c r="G7155" s="188" t="s">
        <v>5008</v>
      </c>
      <c r="H7155" s="188"/>
      <c r="I7155" s="187" t="s">
        <v>5023</v>
      </c>
      <c r="J7155" s="191"/>
      <c r="K7155" s="191"/>
      <c r="L7155" s="191"/>
      <c r="M7155" s="191"/>
    </row>
    <row r="7156" spans="1:13" s="190" customFormat="1" ht="25.5" x14ac:dyDescent="0.2">
      <c r="A7156" s="187" t="s">
        <v>5028</v>
      </c>
      <c r="B7156" s="187" t="s">
        <v>5027</v>
      </c>
      <c r="C7156" s="186" t="s">
        <v>641</v>
      </c>
      <c r="D7156" s="189">
        <v>0.6</v>
      </c>
      <c r="E7156" s="189"/>
      <c r="F7156" s="189">
        <v>0.6</v>
      </c>
      <c r="G7156" s="188" t="s">
        <v>5008</v>
      </c>
      <c r="H7156" s="188"/>
      <c r="I7156" s="187" t="s">
        <v>5026</v>
      </c>
      <c r="J7156" s="191"/>
      <c r="K7156" s="191"/>
      <c r="L7156" s="191"/>
      <c r="M7156" s="191"/>
    </row>
    <row r="7157" spans="1:13" s="190" customFormat="1" ht="25.5" x14ac:dyDescent="0.2">
      <c r="A7157" s="187" t="s">
        <v>5031</v>
      </c>
      <c r="B7157" s="187" t="s">
        <v>5030</v>
      </c>
      <c r="C7157" s="186" t="s">
        <v>641</v>
      </c>
      <c r="D7157" s="189">
        <v>0.6</v>
      </c>
      <c r="E7157" s="189"/>
      <c r="F7157" s="189">
        <v>0.6</v>
      </c>
      <c r="G7157" s="188" t="s">
        <v>5008</v>
      </c>
      <c r="H7157" s="188"/>
      <c r="I7157" s="187" t="s">
        <v>5029</v>
      </c>
      <c r="J7157" s="191"/>
      <c r="K7157" s="191"/>
      <c r="L7157" s="191"/>
      <c r="M7157" s="191"/>
    </row>
    <row r="7158" spans="1:13" s="190" customFormat="1" ht="25.5" x14ac:dyDescent="0.2">
      <c r="A7158" s="187" t="s">
        <v>5034</v>
      </c>
      <c r="B7158" s="187" t="s">
        <v>5033</v>
      </c>
      <c r="C7158" s="186" t="s">
        <v>641</v>
      </c>
      <c r="D7158" s="189">
        <v>0.6</v>
      </c>
      <c r="E7158" s="189"/>
      <c r="F7158" s="189">
        <v>0.6</v>
      </c>
      <c r="G7158" s="188" t="s">
        <v>5008</v>
      </c>
      <c r="H7158" s="188"/>
      <c r="I7158" s="187" t="s">
        <v>5032</v>
      </c>
      <c r="J7158" s="191"/>
      <c r="K7158" s="191"/>
      <c r="L7158" s="191"/>
      <c r="M7158" s="191"/>
    </row>
    <row r="7159" spans="1:13" s="190" customFormat="1" ht="25.5" x14ac:dyDescent="0.2">
      <c r="A7159" s="187" t="s">
        <v>5037</v>
      </c>
      <c r="B7159" s="187" t="s">
        <v>5036</v>
      </c>
      <c r="C7159" s="186" t="s">
        <v>641</v>
      </c>
      <c r="D7159" s="189">
        <v>0.6</v>
      </c>
      <c r="E7159" s="189"/>
      <c r="F7159" s="189">
        <v>0.6</v>
      </c>
      <c r="G7159" s="188" t="s">
        <v>5015</v>
      </c>
      <c r="H7159" s="188"/>
      <c r="I7159" s="187" t="s">
        <v>5035</v>
      </c>
      <c r="J7159" s="191"/>
      <c r="K7159" s="191"/>
      <c r="L7159" s="191"/>
      <c r="M7159" s="191"/>
    </row>
    <row r="7160" spans="1:13" s="190" customFormat="1" ht="25.5" x14ac:dyDescent="0.2">
      <c r="A7160" s="187" t="s">
        <v>5040</v>
      </c>
      <c r="B7160" s="187" t="s">
        <v>5039</v>
      </c>
      <c r="C7160" s="186" t="s">
        <v>641</v>
      </c>
      <c r="D7160" s="189">
        <v>0.6</v>
      </c>
      <c r="E7160" s="189"/>
      <c r="F7160" s="189">
        <v>0.6</v>
      </c>
      <c r="G7160" s="188" t="s">
        <v>5015</v>
      </c>
      <c r="H7160" s="188"/>
      <c r="I7160" s="187" t="s">
        <v>5038</v>
      </c>
      <c r="J7160" s="191"/>
      <c r="K7160" s="191"/>
      <c r="L7160" s="191"/>
      <c r="M7160" s="191"/>
    </row>
    <row r="7161" spans="1:13" s="190" customFormat="1" ht="25.5" x14ac:dyDescent="0.2">
      <c r="A7161" s="187" t="s">
        <v>5043</v>
      </c>
      <c r="B7161" s="187" t="s">
        <v>5042</v>
      </c>
      <c r="C7161" s="186" t="s">
        <v>641</v>
      </c>
      <c r="D7161" s="189">
        <v>0.6</v>
      </c>
      <c r="E7161" s="189"/>
      <c r="F7161" s="189">
        <v>0.6</v>
      </c>
      <c r="G7161" s="188" t="s">
        <v>5015</v>
      </c>
      <c r="H7161" s="188"/>
      <c r="I7161" s="187" t="s">
        <v>5041</v>
      </c>
      <c r="J7161" s="191"/>
      <c r="K7161" s="191"/>
      <c r="L7161" s="191"/>
      <c r="M7161" s="191"/>
    </row>
    <row r="7162" spans="1:13" s="190" customFormat="1" ht="25.5" x14ac:dyDescent="0.2">
      <c r="A7162" s="187" t="s">
        <v>5046</v>
      </c>
      <c r="B7162" s="187" t="s">
        <v>5045</v>
      </c>
      <c r="C7162" s="186" t="s">
        <v>641</v>
      </c>
      <c r="D7162" s="189">
        <v>0.6</v>
      </c>
      <c r="E7162" s="189"/>
      <c r="F7162" s="189">
        <v>0.6</v>
      </c>
      <c r="G7162" s="188" t="s">
        <v>5015</v>
      </c>
      <c r="H7162" s="188"/>
      <c r="I7162" s="187" t="s">
        <v>5044</v>
      </c>
      <c r="J7162" s="191"/>
      <c r="K7162" s="191"/>
      <c r="L7162" s="191"/>
      <c r="M7162" s="191"/>
    </row>
    <row r="7163" spans="1:13" s="190" customFormat="1" ht="38.25" x14ac:dyDescent="0.2">
      <c r="A7163" s="187" t="s">
        <v>5049</v>
      </c>
      <c r="B7163" s="187" t="s">
        <v>5048</v>
      </c>
      <c r="C7163" s="186" t="s">
        <v>641</v>
      </c>
      <c r="D7163" s="189">
        <v>0.6</v>
      </c>
      <c r="E7163" s="189"/>
      <c r="F7163" s="189">
        <v>0.6</v>
      </c>
      <c r="G7163" s="188" t="s">
        <v>5015</v>
      </c>
      <c r="H7163" s="188"/>
      <c r="I7163" s="187" t="s">
        <v>5047</v>
      </c>
      <c r="J7163" s="191"/>
      <c r="K7163" s="191"/>
      <c r="L7163" s="191"/>
      <c r="M7163" s="191"/>
    </row>
    <row r="7164" spans="1:13" s="190" customFormat="1" ht="25.5" x14ac:dyDescent="0.2">
      <c r="A7164" s="187" t="s">
        <v>5052</v>
      </c>
      <c r="B7164" s="187" t="s">
        <v>5051</v>
      </c>
      <c r="C7164" s="186" t="s">
        <v>641</v>
      </c>
      <c r="D7164" s="189">
        <v>0.6</v>
      </c>
      <c r="E7164" s="189"/>
      <c r="F7164" s="189">
        <v>0.6</v>
      </c>
      <c r="G7164" s="188" t="s">
        <v>5015</v>
      </c>
      <c r="H7164" s="188"/>
      <c r="I7164" s="187" t="s">
        <v>5050</v>
      </c>
      <c r="J7164" s="191"/>
      <c r="K7164" s="191"/>
      <c r="L7164" s="191"/>
      <c r="M7164" s="191"/>
    </row>
    <row r="7165" spans="1:13" s="190" customFormat="1" ht="25.5" x14ac:dyDescent="0.2">
      <c r="A7165" s="187" t="s">
        <v>5055</v>
      </c>
      <c r="B7165" s="187" t="s">
        <v>5054</v>
      </c>
      <c r="C7165" s="186" t="s">
        <v>641</v>
      </c>
      <c r="D7165" s="189">
        <v>0.6</v>
      </c>
      <c r="E7165" s="189"/>
      <c r="F7165" s="189">
        <v>0.6</v>
      </c>
      <c r="G7165" s="188" t="s">
        <v>5015</v>
      </c>
      <c r="H7165" s="188"/>
      <c r="I7165" s="187" t="s">
        <v>5053</v>
      </c>
      <c r="J7165" s="191"/>
      <c r="K7165" s="191"/>
      <c r="L7165" s="191"/>
      <c r="M7165" s="191"/>
    </row>
    <row r="7166" spans="1:13" s="190" customFormat="1" ht="38.25" x14ac:dyDescent="0.2">
      <c r="A7166" s="187" t="s">
        <v>5058</v>
      </c>
      <c r="B7166" s="187" t="s">
        <v>5057</v>
      </c>
      <c r="C7166" s="186" t="s">
        <v>641</v>
      </c>
      <c r="D7166" s="189">
        <v>0.6</v>
      </c>
      <c r="E7166" s="189"/>
      <c r="F7166" s="189">
        <v>0.6</v>
      </c>
      <c r="G7166" s="188" t="s">
        <v>5015</v>
      </c>
      <c r="H7166" s="188"/>
      <c r="I7166" s="187" t="s">
        <v>5056</v>
      </c>
      <c r="J7166" s="191"/>
      <c r="K7166" s="191"/>
      <c r="L7166" s="191"/>
      <c r="M7166" s="191"/>
    </row>
    <row r="7167" spans="1:13" s="190" customFormat="1" ht="25.5" x14ac:dyDescent="0.2">
      <c r="A7167" s="187" t="s">
        <v>5061</v>
      </c>
      <c r="B7167" s="187" t="s">
        <v>5060</v>
      </c>
      <c r="C7167" s="186" t="s">
        <v>641</v>
      </c>
      <c r="D7167" s="189">
        <v>0.6</v>
      </c>
      <c r="E7167" s="189"/>
      <c r="F7167" s="189">
        <v>0.6</v>
      </c>
      <c r="G7167" s="188" t="s">
        <v>5015</v>
      </c>
      <c r="H7167" s="188"/>
      <c r="I7167" s="187" t="s">
        <v>5059</v>
      </c>
      <c r="J7167" s="191"/>
      <c r="K7167" s="191"/>
      <c r="L7167" s="191"/>
      <c r="M7167" s="191"/>
    </row>
    <row r="7168" spans="1:13" s="190" customFormat="1" ht="38.25" x14ac:dyDescent="0.2">
      <c r="A7168" s="187" t="s">
        <v>5064</v>
      </c>
      <c r="B7168" s="187" t="s">
        <v>5063</v>
      </c>
      <c r="C7168" s="186" t="s">
        <v>641</v>
      </c>
      <c r="D7168" s="189">
        <v>0.6</v>
      </c>
      <c r="E7168" s="189"/>
      <c r="F7168" s="189">
        <v>0.6</v>
      </c>
      <c r="G7168" s="188" t="s">
        <v>5015</v>
      </c>
      <c r="H7168" s="188"/>
      <c r="I7168" s="187" t="s">
        <v>5062</v>
      </c>
      <c r="J7168" s="191"/>
      <c r="K7168" s="191"/>
      <c r="L7168" s="191"/>
      <c r="M7168" s="191"/>
    </row>
    <row r="7169" spans="1:13" s="190" customFormat="1" ht="25.5" x14ac:dyDescent="0.2">
      <c r="A7169" s="187" t="s">
        <v>5067</v>
      </c>
      <c r="B7169" s="187" t="s">
        <v>5066</v>
      </c>
      <c r="C7169" s="186" t="s">
        <v>641</v>
      </c>
      <c r="D7169" s="189">
        <v>0.6</v>
      </c>
      <c r="E7169" s="189"/>
      <c r="F7169" s="189">
        <v>0.6</v>
      </c>
      <c r="G7169" s="188" t="s">
        <v>5015</v>
      </c>
      <c r="H7169" s="188"/>
      <c r="I7169" s="187" t="s">
        <v>5065</v>
      </c>
      <c r="J7169" s="191"/>
      <c r="K7169" s="191"/>
      <c r="L7169" s="191"/>
      <c r="M7169" s="191"/>
    </row>
    <row r="7170" spans="1:13" s="190" customFormat="1" ht="38.25" x14ac:dyDescent="0.2">
      <c r="A7170" s="187" t="s">
        <v>5070</v>
      </c>
      <c r="B7170" s="187" t="s">
        <v>5069</v>
      </c>
      <c r="C7170" s="186" t="s">
        <v>641</v>
      </c>
      <c r="D7170" s="189">
        <v>0.6</v>
      </c>
      <c r="E7170" s="189"/>
      <c r="F7170" s="189">
        <v>0.6</v>
      </c>
      <c r="G7170" s="188" t="s">
        <v>5015</v>
      </c>
      <c r="H7170" s="188"/>
      <c r="I7170" s="187" t="s">
        <v>5068</v>
      </c>
      <c r="J7170" s="191"/>
      <c r="K7170" s="191"/>
      <c r="L7170" s="191"/>
      <c r="M7170" s="191"/>
    </row>
    <row r="7171" spans="1:13" s="190" customFormat="1" ht="38.25" x14ac:dyDescent="0.2">
      <c r="A7171" s="187" t="s">
        <v>5073</v>
      </c>
      <c r="B7171" s="187" t="s">
        <v>5072</v>
      </c>
      <c r="C7171" s="186" t="s">
        <v>641</v>
      </c>
      <c r="D7171" s="189">
        <v>0.6</v>
      </c>
      <c r="E7171" s="189"/>
      <c r="F7171" s="189">
        <v>0.6</v>
      </c>
      <c r="G7171" s="188" t="s">
        <v>5008</v>
      </c>
      <c r="H7171" s="188"/>
      <c r="I7171" s="187" t="s">
        <v>5071</v>
      </c>
      <c r="J7171" s="191"/>
      <c r="K7171" s="191"/>
      <c r="L7171" s="191"/>
      <c r="M7171" s="191"/>
    </row>
    <row r="7172" spans="1:13" s="190" customFormat="1" ht="38.25" x14ac:dyDescent="0.2">
      <c r="A7172" s="187" t="s">
        <v>5076</v>
      </c>
      <c r="B7172" s="187" t="s">
        <v>5075</v>
      </c>
      <c r="C7172" s="186" t="s">
        <v>641</v>
      </c>
      <c r="D7172" s="189">
        <v>0.6</v>
      </c>
      <c r="E7172" s="189"/>
      <c r="F7172" s="189">
        <v>0.6</v>
      </c>
      <c r="G7172" s="188" t="s">
        <v>5008</v>
      </c>
      <c r="H7172" s="188"/>
      <c r="I7172" s="187" t="s">
        <v>5074</v>
      </c>
      <c r="J7172" s="191"/>
      <c r="K7172" s="191"/>
      <c r="L7172" s="191"/>
      <c r="M7172" s="191"/>
    </row>
    <row r="7173" spans="1:13" s="190" customFormat="1" ht="38.25" x14ac:dyDescent="0.2">
      <c r="A7173" s="187" t="s">
        <v>5079</v>
      </c>
      <c r="B7173" s="187" t="s">
        <v>5078</v>
      </c>
      <c r="C7173" s="186" t="s">
        <v>641</v>
      </c>
      <c r="D7173" s="189">
        <v>0.6</v>
      </c>
      <c r="E7173" s="189"/>
      <c r="F7173" s="189">
        <v>0.6</v>
      </c>
      <c r="G7173" s="188" t="s">
        <v>5008</v>
      </c>
      <c r="H7173" s="188"/>
      <c r="I7173" s="187" t="s">
        <v>5077</v>
      </c>
      <c r="J7173" s="191"/>
      <c r="K7173" s="191"/>
      <c r="L7173" s="191"/>
      <c r="M7173" s="191"/>
    </row>
    <row r="7174" spans="1:13" s="190" customFormat="1" ht="38.25" x14ac:dyDescent="0.2">
      <c r="A7174" s="187" t="s">
        <v>5082</v>
      </c>
      <c r="B7174" s="187" t="s">
        <v>5081</v>
      </c>
      <c r="C7174" s="186" t="s">
        <v>641</v>
      </c>
      <c r="D7174" s="189">
        <v>0.6</v>
      </c>
      <c r="E7174" s="189"/>
      <c r="F7174" s="189">
        <v>0.6</v>
      </c>
      <c r="G7174" s="188" t="s">
        <v>5008</v>
      </c>
      <c r="H7174" s="188"/>
      <c r="I7174" s="187" t="s">
        <v>5080</v>
      </c>
      <c r="J7174" s="191"/>
      <c r="K7174" s="191"/>
      <c r="L7174" s="191"/>
      <c r="M7174" s="191"/>
    </row>
    <row r="7175" spans="1:13" s="190" customFormat="1" ht="38.25" x14ac:dyDescent="0.2">
      <c r="A7175" s="187" t="s">
        <v>5085</v>
      </c>
      <c r="B7175" s="187" t="s">
        <v>5084</v>
      </c>
      <c r="C7175" s="186" t="s">
        <v>641</v>
      </c>
      <c r="D7175" s="189">
        <v>0.6</v>
      </c>
      <c r="E7175" s="189"/>
      <c r="F7175" s="189">
        <v>0.6</v>
      </c>
      <c r="G7175" s="188" t="s">
        <v>5008</v>
      </c>
      <c r="H7175" s="188"/>
      <c r="I7175" s="187" t="s">
        <v>5083</v>
      </c>
      <c r="J7175" s="191"/>
      <c r="K7175" s="191"/>
      <c r="L7175" s="191"/>
      <c r="M7175" s="191"/>
    </row>
    <row r="7176" spans="1:13" s="190" customFormat="1" ht="38.25" x14ac:dyDescent="0.2">
      <c r="A7176" s="187" t="s">
        <v>5088</v>
      </c>
      <c r="B7176" s="187" t="s">
        <v>5087</v>
      </c>
      <c r="C7176" s="186" t="s">
        <v>641</v>
      </c>
      <c r="D7176" s="189">
        <v>0.6</v>
      </c>
      <c r="E7176" s="189"/>
      <c r="F7176" s="189">
        <v>0.6</v>
      </c>
      <c r="G7176" s="188" t="s">
        <v>5008</v>
      </c>
      <c r="H7176" s="188"/>
      <c r="I7176" s="187" t="s">
        <v>5086</v>
      </c>
      <c r="J7176" s="191"/>
      <c r="K7176" s="191"/>
      <c r="L7176" s="191"/>
      <c r="M7176" s="191"/>
    </row>
    <row r="7177" spans="1:13" s="190" customFormat="1" ht="38.25" x14ac:dyDescent="0.2">
      <c r="A7177" s="187" t="s">
        <v>5091</v>
      </c>
      <c r="B7177" s="187" t="s">
        <v>5090</v>
      </c>
      <c r="C7177" s="186" t="s">
        <v>641</v>
      </c>
      <c r="D7177" s="189">
        <v>0.6</v>
      </c>
      <c r="E7177" s="189"/>
      <c r="F7177" s="189">
        <v>0.6</v>
      </c>
      <c r="G7177" s="188" t="s">
        <v>5008</v>
      </c>
      <c r="H7177" s="188"/>
      <c r="I7177" s="187" t="s">
        <v>5089</v>
      </c>
      <c r="J7177" s="191"/>
      <c r="K7177" s="191"/>
      <c r="L7177" s="191"/>
      <c r="M7177" s="191"/>
    </row>
    <row r="7178" spans="1:13" s="190" customFormat="1" ht="38.25" x14ac:dyDescent="0.2">
      <c r="A7178" s="187" t="s">
        <v>5094</v>
      </c>
      <c r="B7178" s="187" t="s">
        <v>5093</v>
      </c>
      <c r="C7178" s="186" t="s">
        <v>641</v>
      </c>
      <c r="D7178" s="189">
        <v>0.6</v>
      </c>
      <c r="E7178" s="189"/>
      <c r="F7178" s="189">
        <v>0.6</v>
      </c>
      <c r="G7178" s="188" t="s">
        <v>5008</v>
      </c>
      <c r="H7178" s="188"/>
      <c r="I7178" s="187" t="s">
        <v>5092</v>
      </c>
      <c r="J7178" s="191"/>
      <c r="K7178" s="191"/>
      <c r="L7178" s="191"/>
      <c r="M7178" s="191"/>
    </row>
    <row r="7179" spans="1:13" s="190" customFormat="1" ht="38.25" x14ac:dyDescent="0.2">
      <c r="A7179" s="187" t="s">
        <v>5097</v>
      </c>
      <c r="B7179" s="187" t="s">
        <v>5096</v>
      </c>
      <c r="C7179" s="186" t="s">
        <v>641</v>
      </c>
      <c r="D7179" s="189">
        <v>0.6</v>
      </c>
      <c r="E7179" s="189"/>
      <c r="F7179" s="189">
        <v>0.6</v>
      </c>
      <c r="G7179" s="188" t="s">
        <v>5008</v>
      </c>
      <c r="H7179" s="188"/>
      <c r="I7179" s="187" t="s">
        <v>5095</v>
      </c>
      <c r="J7179" s="191"/>
      <c r="K7179" s="191"/>
      <c r="L7179" s="191"/>
      <c r="M7179" s="191"/>
    </row>
    <row r="7180" spans="1:13" s="190" customFormat="1" ht="38.25" x14ac:dyDescent="0.2">
      <c r="A7180" s="187" t="s">
        <v>5100</v>
      </c>
      <c r="B7180" s="187" t="s">
        <v>5099</v>
      </c>
      <c r="C7180" s="186" t="s">
        <v>641</v>
      </c>
      <c r="D7180" s="189">
        <v>0.6</v>
      </c>
      <c r="E7180" s="189"/>
      <c r="F7180" s="189">
        <v>0.6</v>
      </c>
      <c r="G7180" s="188" t="s">
        <v>5008</v>
      </c>
      <c r="H7180" s="188"/>
      <c r="I7180" s="187" t="s">
        <v>5098</v>
      </c>
      <c r="J7180" s="191"/>
      <c r="K7180" s="191"/>
      <c r="L7180" s="191"/>
      <c r="M7180" s="191"/>
    </row>
    <row r="7181" spans="1:13" s="190" customFormat="1" ht="38.25" x14ac:dyDescent="0.2">
      <c r="A7181" s="187" t="s">
        <v>5103</v>
      </c>
      <c r="B7181" s="187" t="s">
        <v>5102</v>
      </c>
      <c r="C7181" s="186" t="s">
        <v>641</v>
      </c>
      <c r="D7181" s="189">
        <v>0.6</v>
      </c>
      <c r="E7181" s="189"/>
      <c r="F7181" s="189">
        <v>0.6</v>
      </c>
      <c r="G7181" s="188" t="s">
        <v>5008</v>
      </c>
      <c r="H7181" s="188"/>
      <c r="I7181" s="187" t="s">
        <v>5101</v>
      </c>
      <c r="J7181" s="191"/>
      <c r="K7181" s="191"/>
      <c r="L7181" s="191"/>
      <c r="M7181" s="191"/>
    </row>
    <row r="7182" spans="1:13" s="190" customFormat="1" ht="38.25" x14ac:dyDescent="0.2">
      <c r="A7182" s="187" t="s">
        <v>5106</v>
      </c>
      <c r="B7182" s="187" t="s">
        <v>5105</v>
      </c>
      <c r="C7182" s="186" t="s">
        <v>641</v>
      </c>
      <c r="D7182" s="189">
        <v>0.6</v>
      </c>
      <c r="E7182" s="189"/>
      <c r="F7182" s="189">
        <v>0.6</v>
      </c>
      <c r="G7182" s="188" t="s">
        <v>5008</v>
      </c>
      <c r="H7182" s="188"/>
      <c r="I7182" s="187" t="s">
        <v>5104</v>
      </c>
      <c r="J7182" s="191"/>
      <c r="K7182" s="191"/>
      <c r="L7182" s="191"/>
      <c r="M7182" s="191"/>
    </row>
    <row r="7183" spans="1:13" s="190" customFormat="1" ht="38.25" x14ac:dyDescent="0.2">
      <c r="A7183" s="187" t="s">
        <v>5109</v>
      </c>
      <c r="B7183" s="187" t="s">
        <v>5108</v>
      </c>
      <c r="C7183" s="186" t="s">
        <v>641</v>
      </c>
      <c r="D7183" s="189">
        <v>0.6</v>
      </c>
      <c r="E7183" s="189"/>
      <c r="F7183" s="189">
        <v>0.6</v>
      </c>
      <c r="G7183" s="188" t="s">
        <v>5008</v>
      </c>
      <c r="H7183" s="188"/>
      <c r="I7183" s="187" t="s">
        <v>5107</v>
      </c>
      <c r="J7183" s="191"/>
      <c r="K7183" s="191"/>
      <c r="L7183" s="191"/>
      <c r="M7183" s="191"/>
    </row>
    <row r="7184" spans="1:13" s="190" customFormat="1" ht="38.25" x14ac:dyDescent="0.2">
      <c r="A7184" s="187" t="s">
        <v>5112</v>
      </c>
      <c r="B7184" s="187" t="s">
        <v>5111</v>
      </c>
      <c r="C7184" s="186" t="s">
        <v>641</v>
      </c>
      <c r="D7184" s="189">
        <v>0.6</v>
      </c>
      <c r="E7184" s="189"/>
      <c r="F7184" s="189">
        <v>0.6</v>
      </c>
      <c r="G7184" s="188" t="s">
        <v>5008</v>
      </c>
      <c r="H7184" s="188"/>
      <c r="I7184" s="187" t="s">
        <v>5110</v>
      </c>
      <c r="J7184" s="191"/>
      <c r="K7184" s="191"/>
      <c r="L7184" s="191"/>
      <c r="M7184" s="191"/>
    </row>
    <row r="7185" spans="1:13" s="190" customFormat="1" ht="38.25" x14ac:dyDescent="0.2">
      <c r="A7185" s="187" t="s">
        <v>5115</v>
      </c>
      <c r="B7185" s="187" t="s">
        <v>5114</v>
      </c>
      <c r="C7185" s="186" t="s">
        <v>641</v>
      </c>
      <c r="D7185" s="189">
        <v>0.6</v>
      </c>
      <c r="E7185" s="189"/>
      <c r="F7185" s="189">
        <v>0.6</v>
      </c>
      <c r="G7185" s="188" t="s">
        <v>5008</v>
      </c>
      <c r="H7185" s="188"/>
      <c r="I7185" s="187" t="s">
        <v>5113</v>
      </c>
      <c r="J7185" s="191"/>
      <c r="K7185" s="191"/>
      <c r="L7185" s="191"/>
      <c r="M7185" s="191"/>
    </row>
    <row r="7186" spans="1:13" s="190" customFormat="1" ht="38.25" x14ac:dyDescent="0.2">
      <c r="A7186" s="187" t="s">
        <v>5118</v>
      </c>
      <c r="B7186" s="187" t="s">
        <v>5117</v>
      </c>
      <c r="C7186" s="186" t="s">
        <v>641</v>
      </c>
      <c r="D7186" s="189">
        <v>0.6</v>
      </c>
      <c r="E7186" s="189"/>
      <c r="F7186" s="189">
        <v>0.6</v>
      </c>
      <c r="G7186" s="188" t="s">
        <v>5008</v>
      </c>
      <c r="H7186" s="188"/>
      <c r="I7186" s="187" t="s">
        <v>5116</v>
      </c>
      <c r="J7186" s="191"/>
      <c r="K7186" s="191"/>
      <c r="L7186" s="191"/>
      <c r="M7186" s="191"/>
    </row>
    <row r="7187" spans="1:13" s="190" customFormat="1" ht="38.25" x14ac:dyDescent="0.2">
      <c r="A7187" s="187" t="s">
        <v>5121</v>
      </c>
      <c r="B7187" s="187" t="s">
        <v>5120</v>
      </c>
      <c r="C7187" s="186" t="s">
        <v>641</v>
      </c>
      <c r="D7187" s="189">
        <v>0.6</v>
      </c>
      <c r="E7187" s="189"/>
      <c r="F7187" s="189">
        <v>0.6</v>
      </c>
      <c r="G7187" s="188" t="s">
        <v>5008</v>
      </c>
      <c r="H7187" s="188"/>
      <c r="I7187" s="187" t="s">
        <v>5119</v>
      </c>
      <c r="J7187" s="191"/>
      <c r="K7187" s="191"/>
      <c r="L7187" s="191"/>
      <c r="M7187" s="191"/>
    </row>
    <row r="7188" spans="1:13" s="190" customFormat="1" ht="38.25" x14ac:dyDescent="0.2">
      <c r="A7188" s="187" t="s">
        <v>5124</v>
      </c>
      <c r="B7188" s="187" t="s">
        <v>5123</v>
      </c>
      <c r="C7188" s="186" t="s">
        <v>641</v>
      </c>
      <c r="D7188" s="189">
        <v>0.6</v>
      </c>
      <c r="E7188" s="189"/>
      <c r="F7188" s="189">
        <v>0.6</v>
      </c>
      <c r="G7188" s="188" t="s">
        <v>5008</v>
      </c>
      <c r="H7188" s="188"/>
      <c r="I7188" s="187" t="s">
        <v>5122</v>
      </c>
      <c r="J7188" s="191"/>
      <c r="K7188" s="191"/>
      <c r="L7188" s="191"/>
      <c r="M7188" s="191"/>
    </row>
    <row r="7189" spans="1:13" s="190" customFormat="1" ht="38.25" x14ac:dyDescent="0.2">
      <c r="A7189" s="187" t="s">
        <v>5127</v>
      </c>
      <c r="B7189" s="187" t="s">
        <v>5126</v>
      </c>
      <c r="C7189" s="186" t="s">
        <v>641</v>
      </c>
      <c r="D7189" s="189">
        <v>0.6</v>
      </c>
      <c r="E7189" s="189"/>
      <c r="F7189" s="189">
        <v>0.6</v>
      </c>
      <c r="G7189" s="188" t="s">
        <v>5008</v>
      </c>
      <c r="H7189" s="188"/>
      <c r="I7189" s="187" t="s">
        <v>5125</v>
      </c>
      <c r="J7189" s="191"/>
      <c r="K7189" s="191"/>
      <c r="L7189" s="191"/>
      <c r="M7189" s="191"/>
    </row>
    <row r="7190" spans="1:13" s="190" customFormat="1" ht="38.25" x14ac:dyDescent="0.2">
      <c r="A7190" s="187" t="s">
        <v>5130</v>
      </c>
      <c r="B7190" s="187" t="s">
        <v>5129</v>
      </c>
      <c r="C7190" s="186" t="s">
        <v>641</v>
      </c>
      <c r="D7190" s="189">
        <v>0.6</v>
      </c>
      <c r="E7190" s="189"/>
      <c r="F7190" s="189">
        <v>0.6</v>
      </c>
      <c r="G7190" s="188" t="s">
        <v>5015</v>
      </c>
      <c r="H7190" s="188"/>
      <c r="I7190" s="187" t="s">
        <v>5128</v>
      </c>
      <c r="J7190" s="191"/>
      <c r="K7190" s="191"/>
      <c r="L7190" s="191"/>
      <c r="M7190" s="191"/>
    </row>
    <row r="7191" spans="1:13" s="190" customFormat="1" ht="38.25" x14ac:dyDescent="0.2">
      <c r="A7191" s="187" t="s">
        <v>5133</v>
      </c>
      <c r="B7191" s="187" t="s">
        <v>5132</v>
      </c>
      <c r="C7191" s="186" t="s">
        <v>641</v>
      </c>
      <c r="D7191" s="189">
        <v>0.6</v>
      </c>
      <c r="E7191" s="189"/>
      <c r="F7191" s="189">
        <v>0.6</v>
      </c>
      <c r="G7191" s="188" t="s">
        <v>5008</v>
      </c>
      <c r="H7191" s="188"/>
      <c r="I7191" s="187" t="s">
        <v>5131</v>
      </c>
      <c r="J7191" s="191"/>
      <c r="K7191" s="191"/>
      <c r="L7191" s="191"/>
      <c r="M7191" s="191"/>
    </row>
    <row r="7192" spans="1:13" s="190" customFormat="1" ht="38.25" x14ac:dyDescent="0.2">
      <c r="A7192" s="187" t="s">
        <v>5137</v>
      </c>
      <c r="B7192" s="187" t="s">
        <v>5135</v>
      </c>
      <c r="C7192" s="186" t="s">
        <v>641</v>
      </c>
      <c r="D7192" s="189">
        <v>0.6</v>
      </c>
      <c r="E7192" s="189"/>
      <c r="F7192" s="189">
        <v>0.6</v>
      </c>
      <c r="G7192" s="188" t="s">
        <v>5136</v>
      </c>
      <c r="H7192" s="188"/>
      <c r="I7192" s="187" t="s">
        <v>5134</v>
      </c>
      <c r="J7192" s="191"/>
      <c r="K7192" s="191"/>
      <c r="L7192" s="191"/>
      <c r="M7192" s="191"/>
    </row>
    <row r="7193" spans="1:13" s="190" customFormat="1" ht="38.25" x14ac:dyDescent="0.2">
      <c r="A7193" s="187" t="s">
        <v>5141</v>
      </c>
      <c r="B7193" s="187" t="s">
        <v>5139</v>
      </c>
      <c r="C7193" s="186" t="s">
        <v>641</v>
      </c>
      <c r="D7193" s="189">
        <v>0.5</v>
      </c>
      <c r="E7193" s="189"/>
      <c r="F7193" s="189">
        <v>0.5</v>
      </c>
      <c r="G7193" s="188" t="s">
        <v>5140</v>
      </c>
      <c r="H7193" s="188"/>
      <c r="I7193" s="187" t="s">
        <v>5138</v>
      </c>
      <c r="J7193" s="191"/>
      <c r="K7193" s="191"/>
      <c r="L7193" s="191"/>
      <c r="M7193" s="191"/>
    </row>
    <row r="7194" spans="1:13" s="190" customFormat="1" ht="38.25" x14ac:dyDescent="0.2">
      <c r="A7194" s="187" t="s">
        <v>5145</v>
      </c>
      <c r="B7194" s="187" t="s">
        <v>5143</v>
      </c>
      <c r="C7194" s="186" t="s">
        <v>641</v>
      </c>
      <c r="D7194" s="189">
        <v>1.05</v>
      </c>
      <c r="E7194" s="189"/>
      <c r="F7194" s="189">
        <v>1.05</v>
      </c>
      <c r="G7194" s="188" t="s">
        <v>5144</v>
      </c>
      <c r="H7194" s="188"/>
      <c r="I7194" s="187" t="s">
        <v>5142</v>
      </c>
      <c r="J7194" s="191"/>
      <c r="K7194" s="191"/>
      <c r="L7194" s="191"/>
      <c r="M7194" s="191"/>
    </row>
    <row r="7195" spans="1:13" s="190" customFormat="1" ht="38.25" x14ac:dyDescent="0.2">
      <c r="A7195" s="187" t="s">
        <v>5148</v>
      </c>
      <c r="B7195" s="187" t="s">
        <v>5147</v>
      </c>
      <c r="C7195" s="186" t="s">
        <v>641</v>
      </c>
      <c r="D7195" s="189">
        <v>0.6</v>
      </c>
      <c r="E7195" s="189"/>
      <c r="F7195" s="189">
        <v>0.6</v>
      </c>
      <c r="G7195" s="188" t="s">
        <v>5008</v>
      </c>
      <c r="H7195" s="188"/>
      <c r="I7195" s="187" t="s">
        <v>5146</v>
      </c>
      <c r="J7195" s="191"/>
      <c r="K7195" s="191"/>
      <c r="L7195" s="191"/>
      <c r="M7195" s="191"/>
    </row>
    <row r="7196" spans="1:13" s="190" customFormat="1" ht="38.25" x14ac:dyDescent="0.2">
      <c r="A7196" s="187" t="s">
        <v>5151</v>
      </c>
      <c r="B7196" s="187" t="s">
        <v>5150</v>
      </c>
      <c r="C7196" s="186" t="s">
        <v>641</v>
      </c>
      <c r="D7196" s="189">
        <v>0.6</v>
      </c>
      <c r="E7196" s="189"/>
      <c r="F7196" s="189">
        <v>0.6</v>
      </c>
      <c r="G7196" s="188" t="s">
        <v>5008</v>
      </c>
      <c r="H7196" s="188"/>
      <c r="I7196" s="187" t="s">
        <v>5149</v>
      </c>
      <c r="J7196" s="191"/>
      <c r="K7196" s="191"/>
      <c r="L7196" s="191"/>
      <c r="M7196" s="191"/>
    </row>
    <row r="7197" spans="1:13" s="190" customFormat="1" ht="38.25" x14ac:dyDescent="0.2">
      <c r="A7197" s="187" t="s">
        <v>5155</v>
      </c>
      <c r="B7197" s="187" t="s">
        <v>5153</v>
      </c>
      <c r="C7197" s="186" t="s">
        <v>641</v>
      </c>
      <c r="D7197" s="189">
        <v>0.5</v>
      </c>
      <c r="E7197" s="189"/>
      <c r="F7197" s="189">
        <v>0.5</v>
      </c>
      <c r="G7197" s="188" t="s">
        <v>5154</v>
      </c>
      <c r="H7197" s="188"/>
      <c r="I7197" s="187" t="s">
        <v>5152</v>
      </c>
      <c r="J7197" s="191"/>
      <c r="K7197" s="191"/>
      <c r="L7197" s="191"/>
      <c r="M7197" s="191"/>
    </row>
    <row r="7198" spans="1:13" s="190" customFormat="1" ht="38.25" x14ac:dyDescent="0.2">
      <c r="A7198" s="187" t="s">
        <v>5159</v>
      </c>
      <c r="B7198" s="187" t="s">
        <v>5157</v>
      </c>
      <c r="C7198" s="186" t="s">
        <v>641</v>
      </c>
      <c r="D7198" s="189">
        <v>1.05</v>
      </c>
      <c r="E7198" s="189"/>
      <c r="F7198" s="189">
        <v>1.05</v>
      </c>
      <c r="G7198" s="188" t="s">
        <v>5158</v>
      </c>
      <c r="H7198" s="188"/>
      <c r="I7198" s="187" t="s">
        <v>5156</v>
      </c>
      <c r="J7198" s="191"/>
      <c r="K7198" s="191"/>
      <c r="L7198" s="191"/>
      <c r="M7198" s="191"/>
    </row>
    <row r="7199" spans="1:13" s="190" customFormat="1" x14ac:dyDescent="0.2">
      <c r="A7199" s="194" t="s">
        <v>5162</v>
      </c>
      <c r="B7199" s="194" t="s">
        <v>5161</v>
      </c>
      <c r="C7199" s="194"/>
      <c r="D7199" s="189"/>
      <c r="E7199" s="193"/>
      <c r="F7199" s="189"/>
      <c r="G7199" s="192"/>
      <c r="H7199" s="192"/>
      <c r="I7199" s="194" t="s">
        <v>5160</v>
      </c>
      <c r="J7199" s="191"/>
      <c r="K7199" s="191"/>
      <c r="L7199" s="191"/>
      <c r="M7199" s="191"/>
    </row>
    <row r="7200" spans="1:13" s="190" customFormat="1" ht="25.5" x14ac:dyDescent="0.2">
      <c r="A7200" s="187" t="s">
        <v>5166</v>
      </c>
      <c r="B7200" s="187" t="s">
        <v>5164</v>
      </c>
      <c r="C7200" s="186" t="s">
        <v>641</v>
      </c>
      <c r="D7200" s="189">
        <v>0.31</v>
      </c>
      <c r="E7200" s="189"/>
      <c r="F7200" s="189">
        <v>0.31</v>
      </c>
      <c r="G7200" s="188" t="s">
        <v>5165</v>
      </c>
      <c r="H7200" s="188"/>
      <c r="I7200" s="187" t="s">
        <v>5163</v>
      </c>
      <c r="J7200" s="191"/>
      <c r="K7200" s="191"/>
      <c r="L7200" s="191"/>
      <c r="M7200" s="191"/>
    </row>
    <row r="7201" spans="1:13" s="190" customFormat="1" ht="25.5" x14ac:dyDescent="0.2">
      <c r="A7201" s="187" t="s">
        <v>5170</v>
      </c>
      <c r="B7201" s="187" t="s">
        <v>5168</v>
      </c>
      <c r="C7201" s="186" t="s">
        <v>641</v>
      </c>
      <c r="D7201" s="189">
        <v>0.32</v>
      </c>
      <c r="E7201" s="189"/>
      <c r="F7201" s="189">
        <v>0.32</v>
      </c>
      <c r="G7201" s="188" t="s">
        <v>5169</v>
      </c>
      <c r="H7201" s="188"/>
      <c r="I7201" s="187" t="s">
        <v>5167</v>
      </c>
      <c r="J7201" s="191"/>
      <c r="K7201" s="191"/>
      <c r="L7201" s="191"/>
      <c r="M7201" s="191"/>
    </row>
    <row r="7202" spans="1:13" s="190" customFormat="1" ht="25.5" x14ac:dyDescent="0.2">
      <c r="A7202" s="187" t="s">
        <v>5174</v>
      </c>
      <c r="B7202" s="187" t="s">
        <v>5172</v>
      </c>
      <c r="C7202" s="186" t="s">
        <v>641</v>
      </c>
      <c r="D7202" s="189">
        <v>0.38</v>
      </c>
      <c r="E7202" s="189"/>
      <c r="F7202" s="189">
        <v>0.38</v>
      </c>
      <c r="G7202" s="188" t="s">
        <v>5173</v>
      </c>
      <c r="H7202" s="188"/>
      <c r="I7202" s="187" t="s">
        <v>5171</v>
      </c>
      <c r="J7202" s="191"/>
      <c r="K7202" s="191"/>
      <c r="L7202" s="191"/>
      <c r="M7202" s="191"/>
    </row>
    <row r="7203" spans="1:13" s="190" customFormat="1" ht="25.5" x14ac:dyDescent="0.2">
      <c r="A7203" s="187" t="s">
        <v>5178</v>
      </c>
      <c r="B7203" s="187" t="s">
        <v>5176</v>
      </c>
      <c r="C7203" s="186" t="s">
        <v>641</v>
      </c>
      <c r="D7203" s="189">
        <v>0.9</v>
      </c>
      <c r="E7203" s="189"/>
      <c r="F7203" s="189">
        <v>0.9</v>
      </c>
      <c r="G7203" s="188" t="s">
        <v>5177</v>
      </c>
      <c r="H7203" s="188"/>
      <c r="I7203" s="187" t="s">
        <v>5175</v>
      </c>
      <c r="J7203" s="191"/>
      <c r="K7203" s="191"/>
      <c r="L7203" s="191"/>
      <c r="M7203" s="191"/>
    </row>
    <row r="7204" spans="1:13" s="190" customFormat="1" ht="25.5" x14ac:dyDescent="0.2">
      <c r="A7204" s="187" t="s">
        <v>5182</v>
      </c>
      <c r="B7204" s="187" t="s">
        <v>5180</v>
      </c>
      <c r="C7204" s="186" t="s">
        <v>641</v>
      </c>
      <c r="D7204" s="189">
        <v>1.08</v>
      </c>
      <c r="E7204" s="189"/>
      <c r="F7204" s="189">
        <v>1.08</v>
      </c>
      <c r="G7204" s="188" t="s">
        <v>5181</v>
      </c>
      <c r="H7204" s="188"/>
      <c r="I7204" s="187" t="s">
        <v>5179</v>
      </c>
      <c r="J7204" s="191"/>
      <c r="K7204" s="191"/>
      <c r="L7204" s="191"/>
      <c r="M7204" s="191"/>
    </row>
    <row r="7205" spans="1:13" s="190" customFormat="1" ht="25.5" x14ac:dyDescent="0.2">
      <c r="A7205" s="187" t="s">
        <v>5186</v>
      </c>
      <c r="B7205" s="187" t="s">
        <v>5184</v>
      </c>
      <c r="C7205" s="186" t="s">
        <v>641</v>
      </c>
      <c r="D7205" s="189">
        <v>1.41</v>
      </c>
      <c r="E7205" s="189"/>
      <c r="F7205" s="189">
        <v>1.41</v>
      </c>
      <c r="G7205" s="188" t="s">
        <v>5185</v>
      </c>
      <c r="H7205" s="188"/>
      <c r="I7205" s="187" t="s">
        <v>5183</v>
      </c>
      <c r="J7205" s="191"/>
      <c r="K7205" s="191"/>
      <c r="L7205" s="191"/>
      <c r="M7205" s="191"/>
    </row>
    <row r="7206" spans="1:13" s="190" customFormat="1" ht="25.5" x14ac:dyDescent="0.2">
      <c r="A7206" s="187" t="s">
        <v>5190</v>
      </c>
      <c r="B7206" s="187" t="s">
        <v>5188</v>
      </c>
      <c r="C7206" s="186" t="s">
        <v>641</v>
      </c>
      <c r="D7206" s="189">
        <v>1.8</v>
      </c>
      <c r="E7206" s="189"/>
      <c r="F7206" s="189">
        <v>1.8</v>
      </c>
      <c r="G7206" s="188" t="s">
        <v>5189</v>
      </c>
      <c r="H7206" s="188"/>
      <c r="I7206" s="187" t="s">
        <v>5187</v>
      </c>
      <c r="J7206" s="191"/>
      <c r="K7206" s="191"/>
      <c r="L7206" s="191"/>
      <c r="M7206" s="191"/>
    </row>
    <row r="7207" spans="1:13" s="190" customFormat="1" ht="38.25" x14ac:dyDescent="0.2">
      <c r="A7207" s="187" t="s">
        <v>5194</v>
      </c>
      <c r="B7207" s="187" t="s">
        <v>5192</v>
      </c>
      <c r="C7207" s="186" t="s">
        <v>641</v>
      </c>
      <c r="D7207" s="189">
        <v>2.4500000000000002</v>
      </c>
      <c r="E7207" s="189"/>
      <c r="F7207" s="189">
        <v>2.4500000000000002</v>
      </c>
      <c r="G7207" s="188" t="s">
        <v>5193</v>
      </c>
      <c r="H7207" s="188"/>
      <c r="I7207" s="187" t="s">
        <v>5191</v>
      </c>
      <c r="J7207" s="191"/>
      <c r="K7207" s="191"/>
      <c r="L7207" s="191"/>
      <c r="M7207" s="191"/>
    </row>
    <row r="7208" spans="1:13" s="190" customFormat="1" ht="38.25" x14ac:dyDescent="0.2">
      <c r="A7208" s="187" t="s">
        <v>5198</v>
      </c>
      <c r="B7208" s="187" t="s">
        <v>5196</v>
      </c>
      <c r="C7208" s="186" t="s">
        <v>641</v>
      </c>
      <c r="D7208" s="189">
        <v>2.56</v>
      </c>
      <c r="E7208" s="189"/>
      <c r="F7208" s="189">
        <v>2.56</v>
      </c>
      <c r="G7208" s="188" t="s">
        <v>5197</v>
      </c>
      <c r="H7208" s="188"/>
      <c r="I7208" s="187" t="s">
        <v>5195</v>
      </c>
      <c r="J7208" s="191"/>
      <c r="K7208" s="191"/>
      <c r="L7208" s="191"/>
      <c r="M7208" s="191"/>
    </row>
    <row r="7209" spans="1:13" s="190" customFormat="1" ht="38.25" x14ac:dyDescent="0.2">
      <c r="A7209" s="187" t="s">
        <v>5202</v>
      </c>
      <c r="B7209" s="187" t="s">
        <v>5200</v>
      </c>
      <c r="C7209" s="186" t="s">
        <v>641</v>
      </c>
      <c r="D7209" s="189">
        <v>5.2</v>
      </c>
      <c r="E7209" s="189"/>
      <c r="F7209" s="189">
        <v>5.2</v>
      </c>
      <c r="G7209" s="188" t="s">
        <v>5201</v>
      </c>
      <c r="H7209" s="188"/>
      <c r="I7209" s="187" t="s">
        <v>5199</v>
      </c>
      <c r="J7209" s="191"/>
      <c r="K7209" s="191"/>
      <c r="L7209" s="191"/>
      <c r="M7209" s="191"/>
    </row>
    <row r="7210" spans="1:13" s="190" customFormat="1" ht="38.25" x14ac:dyDescent="0.2">
      <c r="A7210" s="187" t="s">
        <v>5206</v>
      </c>
      <c r="B7210" s="187" t="s">
        <v>5204</v>
      </c>
      <c r="C7210" s="186" t="s">
        <v>641</v>
      </c>
      <c r="D7210" s="189">
        <v>5.63</v>
      </c>
      <c r="E7210" s="189"/>
      <c r="F7210" s="189">
        <v>5.63</v>
      </c>
      <c r="G7210" s="188" t="s">
        <v>5205</v>
      </c>
      <c r="H7210" s="188"/>
      <c r="I7210" s="187" t="s">
        <v>5203</v>
      </c>
      <c r="J7210" s="191"/>
      <c r="K7210" s="191"/>
      <c r="L7210" s="191"/>
      <c r="M7210" s="191"/>
    </row>
    <row r="7211" spans="1:13" s="190" customFormat="1" ht="38.25" x14ac:dyDescent="0.2">
      <c r="A7211" s="187" t="s">
        <v>5210</v>
      </c>
      <c r="B7211" s="187" t="s">
        <v>5208</v>
      </c>
      <c r="C7211" s="186" t="s">
        <v>641</v>
      </c>
      <c r="D7211" s="189">
        <v>0.84</v>
      </c>
      <c r="E7211" s="189"/>
      <c r="F7211" s="189">
        <v>0.84</v>
      </c>
      <c r="G7211" s="188" t="s">
        <v>5209</v>
      </c>
      <c r="H7211" s="188"/>
      <c r="I7211" s="187" t="s">
        <v>5207</v>
      </c>
      <c r="J7211" s="191"/>
      <c r="K7211" s="191"/>
      <c r="L7211" s="191"/>
      <c r="M7211" s="191"/>
    </row>
    <row r="7212" spans="1:13" s="190" customFormat="1" ht="25.5" x14ac:dyDescent="0.2">
      <c r="A7212" s="187" t="s">
        <v>5214</v>
      </c>
      <c r="B7212" s="187" t="s">
        <v>5212</v>
      </c>
      <c r="C7212" s="186" t="s">
        <v>641</v>
      </c>
      <c r="D7212" s="189">
        <v>1.35</v>
      </c>
      <c r="E7212" s="189"/>
      <c r="F7212" s="189">
        <v>1.35</v>
      </c>
      <c r="G7212" s="188" t="s">
        <v>5213</v>
      </c>
      <c r="H7212" s="188"/>
      <c r="I7212" s="187" t="s">
        <v>5211</v>
      </c>
      <c r="J7212" s="191"/>
      <c r="K7212" s="191"/>
      <c r="L7212" s="191"/>
      <c r="M7212" s="191"/>
    </row>
    <row r="7213" spans="1:13" s="190" customFormat="1" ht="38.25" x14ac:dyDescent="0.2">
      <c r="A7213" s="187" t="s">
        <v>5218</v>
      </c>
      <c r="B7213" s="187" t="s">
        <v>5216</v>
      </c>
      <c r="C7213" s="186" t="s">
        <v>641</v>
      </c>
      <c r="D7213" s="189">
        <v>2.13</v>
      </c>
      <c r="E7213" s="189"/>
      <c r="F7213" s="189">
        <v>2.13</v>
      </c>
      <c r="G7213" s="188" t="s">
        <v>5217</v>
      </c>
      <c r="H7213" s="188"/>
      <c r="I7213" s="187" t="s">
        <v>5215</v>
      </c>
      <c r="J7213" s="191"/>
      <c r="K7213" s="191"/>
      <c r="L7213" s="191"/>
      <c r="M7213" s="191"/>
    </row>
    <row r="7214" spans="1:13" s="190" customFormat="1" x14ac:dyDescent="0.2">
      <c r="A7214" s="194" t="s">
        <v>5221</v>
      </c>
      <c r="B7214" s="194" t="s">
        <v>5220</v>
      </c>
      <c r="C7214" s="194"/>
      <c r="D7214" s="189"/>
      <c r="E7214" s="193"/>
      <c r="F7214" s="189"/>
      <c r="G7214" s="192"/>
      <c r="H7214" s="192"/>
      <c r="I7214" s="194" t="s">
        <v>5219</v>
      </c>
      <c r="J7214" s="191"/>
      <c r="K7214" s="191"/>
      <c r="L7214" s="191"/>
      <c r="M7214" s="191"/>
    </row>
    <row r="7215" spans="1:13" s="190" customFormat="1" ht="76.5" x14ac:dyDescent="0.2">
      <c r="A7215" s="187" t="s">
        <v>5225</v>
      </c>
      <c r="B7215" s="187" t="s">
        <v>5223</v>
      </c>
      <c r="C7215" s="186" t="s">
        <v>212</v>
      </c>
      <c r="D7215" s="189">
        <v>1.65</v>
      </c>
      <c r="E7215" s="189"/>
      <c r="F7215" s="189">
        <v>1.65</v>
      </c>
      <c r="G7215" s="188" t="s">
        <v>5224</v>
      </c>
      <c r="H7215" s="188"/>
      <c r="I7215" s="187" t="s">
        <v>5222</v>
      </c>
      <c r="J7215" s="191"/>
      <c r="K7215" s="191"/>
      <c r="L7215" s="191"/>
      <c r="M7215" s="191"/>
    </row>
    <row r="7216" spans="1:13" s="190" customFormat="1" ht="25.5" x14ac:dyDescent="0.2">
      <c r="A7216" s="187" t="s">
        <v>5229</v>
      </c>
      <c r="B7216" s="187" t="s">
        <v>5227</v>
      </c>
      <c r="C7216" s="186" t="s">
        <v>212</v>
      </c>
      <c r="D7216" s="189">
        <v>0.14000000000000001</v>
      </c>
      <c r="E7216" s="189"/>
      <c r="F7216" s="189">
        <v>0.14000000000000001</v>
      </c>
      <c r="G7216" s="188" t="s">
        <v>5228</v>
      </c>
      <c r="H7216" s="188"/>
      <c r="I7216" s="187" t="s">
        <v>5226</v>
      </c>
      <c r="J7216" s="191"/>
      <c r="K7216" s="191"/>
      <c r="L7216" s="191"/>
      <c r="M7216" s="191"/>
    </row>
    <row r="7217" spans="1:13" s="190" customFormat="1" ht="63.75" x14ac:dyDescent="0.2">
      <c r="A7217" s="187" t="s">
        <v>5233</v>
      </c>
      <c r="B7217" s="187" t="s">
        <v>5231</v>
      </c>
      <c r="C7217" s="186" t="s">
        <v>212</v>
      </c>
      <c r="D7217" s="189">
        <v>1.8</v>
      </c>
      <c r="E7217" s="189"/>
      <c r="F7217" s="189">
        <v>1.8</v>
      </c>
      <c r="G7217" s="188" t="s">
        <v>5232</v>
      </c>
      <c r="H7217" s="188"/>
      <c r="I7217" s="187" t="s">
        <v>5230</v>
      </c>
      <c r="J7217" s="191"/>
      <c r="K7217" s="191"/>
      <c r="L7217" s="191"/>
      <c r="M7217" s="191"/>
    </row>
    <row r="7218" spans="1:13" s="190" customFormat="1" ht="63.75" x14ac:dyDescent="0.2">
      <c r="A7218" s="187" t="s">
        <v>5237</v>
      </c>
      <c r="B7218" s="187" t="s">
        <v>5235</v>
      </c>
      <c r="C7218" s="186" t="s">
        <v>212</v>
      </c>
      <c r="D7218" s="189">
        <v>2.1</v>
      </c>
      <c r="E7218" s="189"/>
      <c r="F7218" s="189">
        <v>2.1</v>
      </c>
      <c r="G7218" s="188" t="s">
        <v>5236</v>
      </c>
      <c r="H7218" s="188"/>
      <c r="I7218" s="187" t="s">
        <v>5234</v>
      </c>
      <c r="J7218" s="191"/>
      <c r="K7218" s="191"/>
      <c r="L7218" s="191"/>
      <c r="M7218" s="191"/>
    </row>
    <row r="7219" spans="1:13" s="190" customFormat="1" ht="63.75" x14ac:dyDescent="0.2">
      <c r="A7219" s="187" t="s">
        <v>5241</v>
      </c>
      <c r="B7219" s="187" t="s">
        <v>5239</v>
      </c>
      <c r="C7219" s="186" t="s">
        <v>212</v>
      </c>
      <c r="D7219" s="189">
        <v>2.4</v>
      </c>
      <c r="E7219" s="189"/>
      <c r="F7219" s="189">
        <v>2.4</v>
      </c>
      <c r="G7219" s="188" t="s">
        <v>5240</v>
      </c>
      <c r="H7219" s="188"/>
      <c r="I7219" s="187" t="s">
        <v>5238</v>
      </c>
      <c r="J7219" s="191"/>
      <c r="K7219" s="191"/>
      <c r="L7219" s="191"/>
      <c r="M7219" s="191"/>
    </row>
    <row r="7220" spans="1:13" s="190" customFormat="1" ht="38.25" x14ac:dyDescent="0.2">
      <c r="A7220" s="187" t="s">
        <v>5245</v>
      </c>
      <c r="B7220" s="187" t="s">
        <v>5243</v>
      </c>
      <c r="C7220" s="186" t="s">
        <v>212</v>
      </c>
      <c r="D7220" s="189">
        <v>1.32</v>
      </c>
      <c r="E7220" s="189"/>
      <c r="F7220" s="189">
        <v>1.32</v>
      </c>
      <c r="G7220" s="188" t="s">
        <v>5244</v>
      </c>
      <c r="H7220" s="188"/>
      <c r="I7220" s="187" t="s">
        <v>5242</v>
      </c>
      <c r="J7220" s="191"/>
      <c r="K7220" s="191"/>
      <c r="L7220" s="191"/>
      <c r="M7220" s="191"/>
    </row>
    <row r="7221" spans="1:13" s="190" customFormat="1" ht="38.25" x14ac:dyDescent="0.2">
      <c r="A7221" s="187" t="s">
        <v>5249</v>
      </c>
      <c r="B7221" s="187" t="s">
        <v>5247</v>
      </c>
      <c r="C7221" s="186" t="s">
        <v>212</v>
      </c>
      <c r="D7221" s="189">
        <v>3.81</v>
      </c>
      <c r="E7221" s="189"/>
      <c r="F7221" s="189">
        <v>3.81</v>
      </c>
      <c r="G7221" s="188" t="s">
        <v>5248</v>
      </c>
      <c r="H7221" s="188"/>
      <c r="I7221" s="187" t="s">
        <v>5246</v>
      </c>
      <c r="J7221" s="191"/>
      <c r="K7221" s="191"/>
      <c r="L7221" s="191"/>
      <c r="M7221" s="191"/>
    </row>
    <row r="7222" spans="1:13" s="190" customFormat="1" x14ac:dyDescent="0.2">
      <c r="A7222" s="194" t="s">
        <v>5252</v>
      </c>
      <c r="B7222" s="194" t="s">
        <v>5251</v>
      </c>
      <c r="C7222" s="194"/>
      <c r="D7222" s="189"/>
      <c r="E7222" s="193"/>
      <c r="F7222" s="189"/>
      <c r="G7222" s="192"/>
      <c r="H7222" s="192"/>
      <c r="I7222" s="194" t="s">
        <v>5250</v>
      </c>
      <c r="J7222" s="191"/>
      <c r="K7222" s="191"/>
      <c r="L7222" s="191"/>
      <c r="M7222" s="191"/>
    </row>
    <row r="7223" spans="1:13" s="190" customFormat="1" ht="25.5" x14ac:dyDescent="0.2">
      <c r="A7223" s="187" t="s">
        <v>5256</v>
      </c>
      <c r="B7223" s="187" t="s">
        <v>5254</v>
      </c>
      <c r="C7223" s="186" t="s">
        <v>725</v>
      </c>
      <c r="D7223" s="189">
        <v>1.02</v>
      </c>
      <c r="E7223" s="189"/>
      <c r="F7223" s="189">
        <v>1.02</v>
      </c>
      <c r="G7223" s="188" t="s">
        <v>5255</v>
      </c>
      <c r="H7223" s="188"/>
      <c r="I7223" s="187" t="s">
        <v>5253</v>
      </c>
      <c r="J7223" s="191"/>
      <c r="K7223" s="191"/>
      <c r="L7223" s="191"/>
      <c r="M7223" s="191"/>
    </row>
    <row r="7224" spans="1:13" s="190" customFormat="1" ht="25.5" x14ac:dyDescent="0.2">
      <c r="A7224" s="187" t="s">
        <v>5259</v>
      </c>
      <c r="B7224" s="187" t="s">
        <v>5258</v>
      </c>
      <c r="C7224" s="186" t="s">
        <v>725</v>
      </c>
      <c r="D7224" s="189">
        <v>0.48</v>
      </c>
      <c r="E7224" s="189"/>
      <c r="F7224" s="189">
        <v>0.48</v>
      </c>
      <c r="G7224" s="188" t="s">
        <v>5255</v>
      </c>
      <c r="H7224" s="188"/>
      <c r="I7224" s="187" t="s">
        <v>5257</v>
      </c>
      <c r="J7224" s="191"/>
      <c r="K7224" s="191"/>
      <c r="L7224" s="191"/>
      <c r="M7224" s="191"/>
    </row>
    <row r="7225" spans="1:13" s="190" customFormat="1" ht="25.5" x14ac:dyDescent="0.2">
      <c r="A7225" s="187" t="s">
        <v>5262</v>
      </c>
      <c r="B7225" s="187" t="s">
        <v>5261</v>
      </c>
      <c r="C7225" s="186" t="s">
        <v>725</v>
      </c>
      <c r="D7225" s="189">
        <v>0.75</v>
      </c>
      <c r="E7225" s="189"/>
      <c r="F7225" s="189">
        <v>0.75</v>
      </c>
      <c r="G7225" s="188" t="s">
        <v>5255</v>
      </c>
      <c r="H7225" s="188"/>
      <c r="I7225" s="187" t="s">
        <v>5260</v>
      </c>
      <c r="J7225" s="191"/>
      <c r="K7225" s="191"/>
      <c r="L7225" s="191"/>
      <c r="M7225" s="191"/>
    </row>
    <row r="7226" spans="1:13" s="190" customFormat="1" x14ac:dyDescent="0.2">
      <c r="A7226" s="194" t="s">
        <v>5265</v>
      </c>
      <c r="B7226" s="194" t="s">
        <v>5264</v>
      </c>
      <c r="C7226" s="194"/>
      <c r="D7226" s="189"/>
      <c r="E7226" s="193"/>
      <c r="F7226" s="189"/>
      <c r="G7226" s="192"/>
      <c r="H7226" s="192"/>
      <c r="I7226" s="194" t="s">
        <v>5263</v>
      </c>
      <c r="J7226" s="191"/>
      <c r="K7226" s="191"/>
      <c r="L7226" s="191"/>
      <c r="M7226" s="191"/>
    </row>
    <row r="7227" spans="1:13" s="190" customFormat="1" ht="51" x14ac:dyDescent="0.2">
      <c r="A7227" s="187" t="s">
        <v>5269</v>
      </c>
      <c r="B7227" s="187" t="s">
        <v>5267</v>
      </c>
      <c r="C7227" s="186" t="s">
        <v>212</v>
      </c>
      <c r="D7227" s="189">
        <v>27.05</v>
      </c>
      <c r="E7227" s="189"/>
      <c r="F7227" s="189">
        <v>27.05</v>
      </c>
      <c r="G7227" s="188" t="s">
        <v>5268</v>
      </c>
      <c r="H7227" s="188"/>
      <c r="I7227" s="187" t="s">
        <v>5266</v>
      </c>
      <c r="J7227" s="191"/>
      <c r="K7227" s="191"/>
      <c r="L7227" s="191"/>
      <c r="M7227" s="191"/>
    </row>
    <row r="7228" spans="1:13" s="190" customFormat="1" ht="38.25" x14ac:dyDescent="0.2">
      <c r="A7228" s="187" t="s">
        <v>5273</v>
      </c>
      <c r="B7228" s="187" t="s">
        <v>5271</v>
      </c>
      <c r="C7228" s="186" t="s">
        <v>212</v>
      </c>
      <c r="D7228" s="189">
        <v>45.08</v>
      </c>
      <c r="E7228" s="189"/>
      <c r="F7228" s="189">
        <v>45.08</v>
      </c>
      <c r="G7228" s="188" t="s">
        <v>5272</v>
      </c>
      <c r="H7228" s="188"/>
      <c r="I7228" s="187" t="s">
        <v>5270</v>
      </c>
      <c r="J7228" s="191"/>
      <c r="K7228" s="191"/>
      <c r="L7228" s="191"/>
      <c r="M7228" s="191"/>
    </row>
    <row r="7229" spans="1:13" s="190" customFormat="1" ht="38.25" x14ac:dyDescent="0.2">
      <c r="A7229" s="187" t="s">
        <v>5277</v>
      </c>
      <c r="B7229" s="187" t="s">
        <v>5275</v>
      </c>
      <c r="C7229" s="186" t="s">
        <v>212</v>
      </c>
      <c r="D7229" s="189">
        <v>45.08</v>
      </c>
      <c r="E7229" s="189"/>
      <c r="F7229" s="189">
        <v>45.08</v>
      </c>
      <c r="G7229" s="188" t="s">
        <v>5276</v>
      </c>
      <c r="H7229" s="188"/>
      <c r="I7229" s="187" t="s">
        <v>5274</v>
      </c>
      <c r="J7229" s="191"/>
      <c r="K7229" s="191"/>
      <c r="L7229" s="191"/>
      <c r="M7229" s="191"/>
    </row>
    <row r="7230" spans="1:13" s="190" customFormat="1" ht="38.25" x14ac:dyDescent="0.2">
      <c r="A7230" s="187" t="s">
        <v>5281</v>
      </c>
      <c r="B7230" s="187" t="s">
        <v>5279</v>
      </c>
      <c r="C7230" s="186" t="s">
        <v>212</v>
      </c>
      <c r="D7230" s="189">
        <v>21.99</v>
      </c>
      <c r="E7230" s="189"/>
      <c r="F7230" s="189">
        <v>21.99</v>
      </c>
      <c r="G7230" s="188" t="s">
        <v>5280</v>
      </c>
      <c r="H7230" s="188"/>
      <c r="I7230" s="187" t="s">
        <v>5278</v>
      </c>
      <c r="J7230" s="191"/>
      <c r="K7230" s="191"/>
      <c r="L7230" s="191"/>
      <c r="M7230" s="191"/>
    </row>
    <row r="7231" spans="1:13" s="190" customFormat="1" ht="51" x14ac:dyDescent="0.2">
      <c r="A7231" s="187" t="s">
        <v>5285</v>
      </c>
      <c r="B7231" s="187" t="s">
        <v>5283</v>
      </c>
      <c r="C7231" s="186" t="s">
        <v>212</v>
      </c>
      <c r="D7231" s="189">
        <v>19.95</v>
      </c>
      <c r="E7231" s="189"/>
      <c r="F7231" s="189">
        <v>19.95</v>
      </c>
      <c r="G7231" s="188" t="s">
        <v>5284</v>
      </c>
      <c r="H7231" s="188"/>
      <c r="I7231" s="187" t="s">
        <v>5282</v>
      </c>
      <c r="J7231" s="191"/>
      <c r="K7231" s="191"/>
      <c r="L7231" s="191"/>
      <c r="M7231" s="191"/>
    </row>
    <row r="7232" spans="1:13" s="190" customFormat="1" ht="51" x14ac:dyDescent="0.2">
      <c r="A7232" s="187" t="s">
        <v>5289</v>
      </c>
      <c r="B7232" s="187" t="s">
        <v>5287</v>
      </c>
      <c r="C7232" s="186" t="s">
        <v>212</v>
      </c>
      <c r="D7232" s="189">
        <v>18.239999999999998</v>
      </c>
      <c r="E7232" s="189"/>
      <c r="F7232" s="189">
        <v>18.239999999999998</v>
      </c>
      <c r="G7232" s="188" t="s">
        <v>5288</v>
      </c>
      <c r="H7232" s="188"/>
      <c r="I7232" s="187" t="s">
        <v>5286</v>
      </c>
      <c r="J7232" s="191"/>
      <c r="K7232" s="191"/>
      <c r="L7232" s="191"/>
      <c r="M7232" s="191"/>
    </row>
    <row r="7233" spans="1:13" s="190" customFormat="1" ht="51" x14ac:dyDescent="0.2">
      <c r="A7233" s="187" t="s">
        <v>5293</v>
      </c>
      <c r="B7233" s="187" t="s">
        <v>5291</v>
      </c>
      <c r="C7233" s="186" t="s">
        <v>212</v>
      </c>
      <c r="D7233" s="189">
        <v>10.61</v>
      </c>
      <c r="E7233" s="189"/>
      <c r="F7233" s="189">
        <v>10.61</v>
      </c>
      <c r="G7233" s="188" t="s">
        <v>5292</v>
      </c>
      <c r="H7233" s="188"/>
      <c r="I7233" s="187" t="s">
        <v>5290</v>
      </c>
      <c r="J7233" s="191"/>
      <c r="K7233" s="191"/>
      <c r="L7233" s="191"/>
      <c r="M7233" s="191"/>
    </row>
    <row r="7234" spans="1:13" s="190" customFormat="1" ht="51" x14ac:dyDescent="0.2">
      <c r="A7234" s="187" t="s">
        <v>5297</v>
      </c>
      <c r="B7234" s="187" t="s">
        <v>5295</v>
      </c>
      <c r="C7234" s="186" t="s">
        <v>212</v>
      </c>
      <c r="D7234" s="189">
        <v>13.95</v>
      </c>
      <c r="E7234" s="189"/>
      <c r="F7234" s="189">
        <v>13.95</v>
      </c>
      <c r="G7234" s="188" t="s">
        <v>5296</v>
      </c>
      <c r="H7234" s="188"/>
      <c r="I7234" s="187" t="s">
        <v>5294</v>
      </c>
      <c r="J7234" s="191"/>
      <c r="K7234" s="191"/>
      <c r="L7234" s="191"/>
      <c r="M7234" s="191"/>
    </row>
    <row r="7235" spans="1:13" s="190" customFormat="1" ht="25.5" x14ac:dyDescent="0.2">
      <c r="A7235" s="187" t="s">
        <v>5301</v>
      </c>
      <c r="B7235" s="187" t="s">
        <v>5299</v>
      </c>
      <c r="C7235" s="186" t="s">
        <v>212</v>
      </c>
      <c r="D7235" s="189">
        <v>22.83</v>
      </c>
      <c r="E7235" s="189"/>
      <c r="F7235" s="189">
        <v>22.83</v>
      </c>
      <c r="G7235" s="188" t="s">
        <v>5300</v>
      </c>
      <c r="H7235" s="188"/>
      <c r="I7235" s="187" t="s">
        <v>5298</v>
      </c>
      <c r="J7235" s="191"/>
      <c r="K7235" s="191"/>
      <c r="L7235" s="191"/>
      <c r="M7235" s="191"/>
    </row>
    <row r="7236" spans="1:13" s="190" customFormat="1" ht="25.5" x14ac:dyDescent="0.2">
      <c r="A7236" s="187" t="s">
        <v>5305</v>
      </c>
      <c r="B7236" s="187" t="s">
        <v>5303</v>
      </c>
      <c r="C7236" s="186" t="s">
        <v>212</v>
      </c>
      <c r="D7236" s="189">
        <v>16.64</v>
      </c>
      <c r="E7236" s="189"/>
      <c r="F7236" s="189">
        <v>16.64</v>
      </c>
      <c r="G7236" s="188" t="s">
        <v>5304</v>
      </c>
      <c r="H7236" s="188"/>
      <c r="I7236" s="187" t="s">
        <v>5302</v>
      </c>
      <c r="J7236" s="191"/>
      <c r="K7236" s="191"/>
      <c r="L7236" s="191"/>
      <c r="M7236" s="191"/>
    </row>
    <row r="7237" spans="1:13" s="190" customFormat="1" ht="25.5" x14ac:dyDescent="0.2">
      <c r="A7237" s="187" t="s">
        <v>5309</v>
      </c>
      <c r="B7237" s="187" t="s">
        <v>5307</v>
      </c>
      <c r="C7237" s="186" t="s">
        <v>212</v>
      </c>
      <c r="D7237" s="189">
        <v>15.93</v>
      </c>
      <c r="E7237" s="189"/>
      <c r="F7237" s="189">
        <v>15.93</v>
      </c>
      <c r="G7237" s="188" t="s">
        <v>5308</v>
      </c>
      <c r="H7237" s="188"/>
      <c r="I7237" s="187" t="s">
        <v>5306</v>
      </c>
      <c r="J7237" s="191"/>
      <c r="K7237" s="191"/>
      <c r="L7237" s="191"/>
      <c r="M7237" s="191"/>
    </row>
    <row r="7238" spans="1:13" s="190" customFormat="1" ht="38.25" x14ac:dyDescent="0.2">
      <c r="A7238" s="187" t="s">
        <v>5313</v>
      </c>
      <c r="B7238" s="187" t="s">
        <v>5311</v>
      </c>
      <c r="C7238" s="186" t="s">
        <v>212</v>
      </c>
      <c r="D7238" s="189">
        <v>18.72</v>
      </c>
      <c r="E7238" s="189"/>
      <c r="F7238" s="189">
        <v>18.72</v>
      </c>
      <c r="G7238" s="188" t="s">
        <v>5312</v>
      </c>
      <c r="H7238" s="188"/>
      <c r="I7238" s="187" t="s">
        <v>5310</v>
      </c>
      <c r="J7238" s="191"/>
      <c r="K7238" s="191"/>
      <c r="L7238" s="191"/>
      <c r="M7238" s="191"/>
    </row>
    <row r="7239" spans="1:13" s="190" customFormat="1" ht="25.5" x14ac:dyDescent="0.2">
      <c r="A7239" s="187" t="s">
        <v>5317</v>
      </c>
      <c r="B7239" s="187" t="s">
        <v>5315</v>
      </c>
      <c r="C7239" s="186" t="s">
        <v>212</v>
      </c>
      <c r="D7239" s="189">
        <v>18.41</v>
      </c>
      <c r="E7239" s="189"/>
      <c r="F7239" s="189">
        <v>18.41</v>
      </c>
      <c r="G7239" s="188" t="s">
        <v>5316</v>
      </c>
      <c r="H7239" s="188"/>
      <c r="I7239" s="187" t="s">
        <v>5314</v>
      </c>
      <c r="J7239" s="191"/>
      <c r="K7239" s="191"/>
      <c r="L7239" s="191"/>
      <c r="M7239" s="191"/>
    </row>
    <row r="7240" spans="1:13" s="190" customFormat="1" ht="38.25" x14ac:dyDescent="0.2">
      <c r="A7240" s="187" t="s">
        <v>5321</v>
      </c>
      <c r="B7240" s="187" t="s">
        <v>5319</v>
      </c>
      <c r="C7240" s="186" t="s">
        <v>212</v>
      </c>
      <c r="D7240" s="189">
        <v>7.93</v>
      </c>
      <c r="E7240" s="189"/>
      <c r="F7240" s="189">
        <v>7.93</v>
      </c>
      <c r="G7240" s="188" t="s">
        <v>5320</v>
      </c>
      <c r="H7240" s="188"/>
      <c r="I7240" s="187" t="s">
        <v>5318</v>
      </c>
      <c r="J7240" s="191"/>
      <c r="K7240" s="191"/>
      <c r="L7240" s="191"/>
      <c r="M7240" s="191"/>
    </row>
    <row r="7241" spans="1:13" s="190" customFormat="1" ht="38.25" x14ac:dyDescent="0.2">
      <c r="A7241" s="187" t="s">
        <v>5325</v>
      </c>
      <c r="B7241" s="187" t="s">
        <v>5323</v>
      </c>
      <c r="C7241" s="186" t="s">
        <v>212</v>
      </c>
      <c r="D7241" s="189">
        <v>7.26</v>
      </c>
      <c r="E7241" s="189"/>
      <c r="F7241" s="189">
        <v>7.26</v>
      </c>
      <c r="G7241" s="188" t="s">
        <v>5324</v>
      </c>
      <c r="H7241" s="188"/>
      <c r="I7241" s="187" t="s">
        <v>5322</v>
      </c>
      <c r="J7241" s="191"/>
      <c r="K7241" s="191"/>
      <c r="L7241" s="191"/>
      <c r="M7241" s="191"/>
    </row>
    <row r="7242" spans="1:13" s="190" customFormat="1" ht="38.25" x14ac:dyDescent="0.2">
      <c r="A7242" s="187" t="s">
        <v>5329</v>
      </c>
      <c r="B7242" s="187" t="s">
        <v>5327</v>
      </c>
      <c r="C7242" s="186" t="s">
        <v>212</v>
      </c>
      <c r="D7242" s="189">
        <v>9.6</v>
      </c>
      <c r="E7242" s="189"/>
      <c r="F7242" s="189">
        <v>9.6</v>
      </c>
      <c r="G7242" s="188" t="s">
        <v>5328</v>
      </c>
      <c r="H7242" s="188"/>
      <c r="I7242" s="187" t="s">
        <v>5326</v>
      </c>
      <c r="J7242" s="191"/>
      <c r="K7242" s="191"/>
      <c r="L7242" s="191"/>
      <c r="M7242" s="191"/>
    </row>
    <row r="7243" spans="1:13" s="190" customFormat="1" ht="63.75" x14ac:dyDescent="0.2">
      <c r="A7243" s="187" t="s">
        <v>5333</v>
      </c>
      <c r="B7243" s="187" t="s">
        <v>5331</v>
      </c>
      <c r="C7243" s="186" t="s">
        <v>212</v>
      </c>
      <c r="D7243" s="189">
        <v>10.210000000000001</v>
      </c>
      <c r="E7243" s="189"/>
      <c r="F7243" s="189">
        <v>10.210000000000001</v>
      </c>
      <c r="G7243" s="188" t="s">
        <v>5332</v>
      </c>
      <c r="H7243" s="188"/>
      <c r="I7243" s="187" t="s">
        <v>5330</v>
      </c>
      <c r="J7243" s="191"/>
      <c r="K7243" s="191"/>
      <c r="L7243" s="191"/>
      <c r="M7243" s="191"/>
    </row>
    <row r="7244" spans="1:13" s="190" customFormat="1" ht="38.25" x14ac:dyDescent="0.2">
      <c r="A7244" s="187" t="s">
        <v>5337</v>
      </c>
      <c r="B7244" s="187" t="s">
        <v>5335</v>
      </c>
      <c r="C7244" s="186" t="s">
        <v>212</v>
      </c>
      <c r="D7244" s="189">
        <v>16.52</v>
      </c>
      <c r="E7244" s="189"/>
      <c r="F7244" s="189">
        <v>16.52</v>
      </c>
      <c r="G7244" s="188" t="s">
        <v>5336</v>
      </c>
      <c r="H7244" s="188"/>
      <c r="I7244" s="187" t="s">
        <v>5334</v>
      </c>
      <c r="J7244" s="191"/>
      <c r="K7244" s="191"/>
      <c r="L7244" s="191"/>
      <c r="M7244" s="191"/>
    </row>
    <row r="7245" spans="1:13" s="190" customFormat="1" ht="38.25" x14ac:dyDescent="0.2">
      <c r="A7245" s="187" t="s">
        <v>5341</v>
      </c>
      <c r="B7245" s="187" t="s">
        <v>5339</v>
      </c>
      <c r="C7245" s="186" t="s">
        <v>641</v>
      </c>
      <c r="D7245" s="189">
        <v>4.3099999999999996</v>
      </c>
      <c r="E7245" s="189"/>
      <c r="F7245" s="189">
        <v>4.3099999999999996</v>
      </c>
      <c r="G7245" s="188" t="s">
        <v>5340</v>
      </c>
      <c r="H7245" s="188"/>
      <c r="I7245" s="187" t="s">
        <v>5338</v>
      </c>
      <c r="J7245" s="191"/>
      <c r="K7245" s="191"/>
      <c r="L7245" s="191"/>
      <c r="M7245" s="191"/>
    </row>
    <row r="7246" spans="1:13" s="190" customFormat="1" ht="38.25" x14ac:dyDescent="0.2">
      <c r="A7246" s="187" t="s">
        <v>5345</v>
      </c>
      <c r="B7246" s="187" t="s">
        <v>5343</v>
      </c>
      <c r="C7246" s="186" t="s">
        <v>641</v>
      </c>
      <c r="D7246" s="189">
        <v>5.67</v>
      </c>
      <c r="E7246" s="189"/>
      <c r="F7246" s="189">
        <v>5.67</v>
      </c>
      <c r="G7246" s="188" t="s">
        <v>5344</v>
      </c>
      <c r="H7246" s="188"/>
      <c r="I7246" s="187" t="s">
        <v>5342</v>
      </c>
      <c r="J7246" s="191"/>
      <c r="K7246" s="191"/>
      <c r="L7246" s="191"/>
      <c r="M7246" s="191"/>
    </row>
    <row r="7247" spans="1:13" s="190" customFormat="1" ht="25.5" x14ac:dyDescent="0.2">
      <c r="A7247" s="187" t="s">
        <v>5349</v>
      </c>
      <c r="B7247" s="187" t="s">
        <v>5347</v>
      </c>
      <c r="C7247" s="186" t="s">
        <v>641</v>
      </c>
      <c r="D7247" s="189">
        <v>4.32</v>
      </c>
      <c r="E7247" s="189"/>
      <c r="F7247" s="189">
        <v>4.32</v>
      </c>
      <c r="G7247" s="188" t="s">
        <v>5348</v>
      </c>
      <c r="H7247" s="188"/>
      <c r="I7247" s="187" t="s">
        <v>5346</v>
      </c>
      <c r="J7247" s="191"/>
      <c r="K7247" s="191"/>
      <c r="L7247" s="191"/>
      <c r="M7247" s="191"/>
    </row>
    <row r="7248" spans="1:13" s="190" customFormat="1" ht="25.5" x14ac:dyDescent="0.2">
      <c r="A7248" s="187" t="s">
        <v>5353</v>
      </c>
      <c r="B7248" s="187" t="s">
        <v>5351</v>
      </c>
      <c r="C7248" s="186" t="s">
        <v>641</v>
      </c>
      <c r="D7248" s="189">
        <v>4.1500000000000004</v>
      </c>
      <c r="E7248" s="189"/>
      <c r="F7248" s="189">
        <v>4.1500000000000004</v>
      </c>
      <c r="G7248" s="188" t="s">
        <v>5352</v>
      </c>
      <c r="H7248" s="188"/>
      <c r="I7248" s="187" t="s">
        <v>5350</v>
      </c>
      <c r="J7248" s="191"/>
      <c r="K7248" s="191"/>
      <c r="L7248" s="191"/>
      <c r="M7248" s="191"/>
    </row>
    <row r="7249" spans="1:13" s="190" customFormat="1" ht="38.25" x14ac:dyDescent="0.2">
      <c r="A7249" s="187" t="s">
        <v>5357</v>
      </c>
      <c r="B7249" s="187" t="s">
        <v>5355</v>
      </c>
      <c r="C7249" s="186" t="s">
        <v>212</v>
      </c>
      <c r="D7249" s="189">
        <v>21.38</v>
      </c>
      <c r="E7249" s="189"/>
      <c r="F7249" s="189">
        <v>21.38</v>
      </c>
      <c r="G7249" s="188" t="s">
        <v>5356</v>
      </c>
      <c r="H7249" s="188"/>
      <c r="I7249" s="187" t="s">
        <v>5354</v>
      </c>
      <c r="J7249" s="191"/>
      <c r="K7249" s="191"/>
      <c r="L7249" s="191"/>
      <c r="M7249" s="191"/>
    </row>
    <row r="7250" spans="1:13" s="190" customFormat="1" ht="38.25" x14ac:dyDescent="0.2">
      <c r="A7250" s="187" t="s">
        <v>5361</v>
      </c>
      <c r="B7250" s="187" t="s">
        <v>5359</v>
      </c>
      <c r="C7250" s="186" t="s">
        <v>641</v>
      </c>
      <c r="D7250" s="189">
        <v>7.46</v>
      </c>
      <c r="E7250" s="189"/>
      <c r="F7250" s="189">
        <v>7.46</v>
      </c>
      <c r="G7250" s="188" t="s">
        <v>5360</v>
      </c>
      <c r="H7250" s="188"/>
      <c r="I7250" s="187" t="s">
        <v>5358</v>
      </c>
      <c r="J7250" s="191"/>
      <c r="K7250" s="191"/>
      <c r="L7250" s="191"/>
      <c r="M7250" s="191"/>
    </row>
    <row r="7251" spans="1:13" s="190" customFormat="1" ht="38.25" x14ac:dyDescent="0.2">
      <c r="A7251" s="187" t="s">
        <v>5365</v>
      </c>
      <c r="B7251" s="187" t="s">
        <v>5363</v>
      </c>
      <c r="C7251" s="186" t="s">
        <v>212</v>
      </c>
      <c r="D7251" s="189">
        <v>2.0699999999999998</v>
      </c>
      <c r="E7251" s="189"/>
      <c r="F7251" s="189">
        <v>2.0699999999999998</v>
      </c>
      <c r="G7251" s="188" t="s">
        <v>5364</v>
      </c>
      <c r="H7251" s="188"/>
      <c r="I7251" s="187" t="s">
        <v>5362</v>
      </c>
      <c r="J7251" s="191"/>
      <c r="K7251" s="191"/>
      <c r="L7251" s="191"/>
      <c r="M7251" s="191"/>
    </row>
    <row r="7252" spans="1:13" s="190" customFormat="1" ht="38.25" x14ac:dyDescent="0.2">
      <c r="A7252" s="187" t="s">
        <v>5369</v>
      </c>
      <c r="B7252" s="187" t="s">
        <v>5367</v>
      </c>
      <c r="C7252" s="186" t="s">
        <v>212</v>
      </c>
      <c r="D7252" s="189">
        <v>2.72</v>
      </c>
      <c r="E7252" s="189"/>
      <c r="F7252" s="189">
        <v>2.72</v>
      </c>
      <c r="G7252" s="188" t="s">
        <v>5368</v>
      </c>
      <c r="H7252" s="188"/>
      <c r="I7252" s="187" t="s">
        <v>5366</v>
      </c>
      <c r="J7252" s="191"/>
      <c r="K7252" s="191"/>
      <c r="L7252" s="191"/>
      <c r="M7252" s="191"/>
    </row>
    <row r="7253" spans="1:13" s="190" customFormat="1" ht="38.25" x14ac:dyDescent="0.2">
      <c r="A7253" s="187" t="s">
        <v>5373</v>
      </c>
      <c r="B7253" s="187" t="s">
        <v>5371</v>
      </c>
      <c r="C7253" s="186" t="s">
        <v>212</v>
      </c>
      <c r="D7253" s="189">
        <v>3.17</v>
      </c>
      <c r="E7253" s="189"/>
      <c r="F7253" s="189">
        <v>3.17</v>
      </c>
      <c r="G7253" s="188" t="s">
        <v>5372</v>
      </c>
      <c r="H7253" s="188"/>
      <c r="I7253" s="187" t="s">
        <v>5370</v>
      </c>
      <c r="J7253" s="191"/>
      <c r="K7253" s="191"/>
      <c r="L7253" s="191"/>
      <c r="M7253" s="191"/>
    </row>
    <row r="7254" spans="1:13" s="190" customFormat="1" ht="25.5" x14ac:dyDescent="0.2">
      <c r="A7254" s="187" t="s">
        <v>5377</v>
      </c>
      <c r="B7254" s="187" t="s">
        <v>5375</v>
      </c>
      <c r="C7254" s="186" t="s">
        <v>212</v>
      </c>
      <c r="D7254" s="189">
        <v>3.04</v>
      </c>
      <c r="E7254" s="189"/>
      <c r="F7254" s="189">
        <v>3.04</v>
      </c>
      <c r="G7254" s="188" t="s">
        <v>5376</v>
      </c>
      <c r="H7254" s="188"/>
      <c r="I7254" s="187" t="s">
        <v>5374</v>
      </c>
      <c r="J7254" s="191"/>
      <c r="K7254" s="191"/>
      <c r="L7254" s="191"/>
      <c r="M7254" s="191"/>
    </row>
    <row r="7255" spans="1:13" s="190" customFormat="1" ht="38.25" x14ac:dyDescent="0.2">
      <c r="A7255" s="187" t="s">
        <v>5381</v>
      </c>
      <c r="B7255" s="187" t="s">
        <v>5379</v>
      </c>
      <c r="C7255" s="186" t="s">
        <v>212</v>
      </c>
      <c r="D7255" s="189">
        <v>4.53</v>
      </c>
      <c r="E7255" s="189"/>
      <c r="F7255" s="189">
        <v>4.53</v>
      </c>
      <c r="G7255" s="188" t="s">
        <v>5380</v>
      </c>
      <c r="H7255" s="188"/>
      <c r="I7255" s="187" t="s">
        <v>5378</v>
      </c>
      <c r="J7255" s="191"/>
      <c r="K7255" s="191"/>
      <c r="L7255" s="191"/>
      <c r="M7255" s="191"/>
    </row>
    <row r="7256" spans="1:13" s="190" customFormat="1" ht="76.5" x14ac:dyDescent="0.2">
      <c r="A7256" s="187" t="s">
        <v>5385</v>
      </c>
      <c r="B7256" s="187" t="s">
        <v>5383</v>
      </c>
      <c r="C7256" s="186" t="s">
        <v>212</v>
      </c>
      <c r="D7256" s="189">
        <v>3110.24</v>
      </c>
      <c r="E7256" s="189"/>
      <c r="F7256" s="189">
        <v>3110.24</v>
      </c>
      <c r="G7256" s="188" t="s">
        <v>5384</v>
      </c>
      <c r="H7256" s="188"/>
      <c r="I7256" s="187" t="s">
        <v>5382</v>
      </c>
      <c r="J7256" s="191"/>
      <c r="K7256" s="191"/>
      <c r="L7256" s="191"/>
      <c r="M7256" s="191"/>
    </row>
    <row r="7257" spans="1:13" s="190" customFormat="1" ht="25.5" x14ac:dyDescent="0.2">
      <c r="A7257" s="194" t="s">
        <v>5388</v>
      </c>
      <c r="B7257" s="194" t="s">
        <v>5387</v>
      </c>
      <c r="C7257" s="194"/>
      <c r="D7257" s="189"/>
      <c r="E7257" s="193"/>
      <c r="F7257" s="189"/>
      <c r="G7257" s="192"/>
      <c r="H7257" s="192"/>
      <c r="I7257" s="194" t="s">
        <v>5386</v>
      </c>
      <c r="J7257" s="191"/>
      <c r="K7257" s="191"/>
      <c r="L7257" s="191"/>
      <c r="M7257" s="191"/>
    </row>
    <row r="7258" spans="1:13" s="190" customFormat="1" ht="76.5" x14ac:dyDescent="0.2">
      <c r="A7258" s="187" t="s">
        <v>5392</v>
      </c>
      <c r="B7258" s="187" t="s">
        <v>5390</v>
      </c>
      <c r="C7258" s="186" t="s">
        <v>212</v>
      </c>
      <c r="D7258" s="189">
        <v>293.83</v>
      </c>
      <c r="E7258" s="189"/>
      <c r="F7258" s="189">
        <v>293.83</v>
      </c>
      <c r="G7258" s="188" t="s">
        <v>5391</v>
      </c>
      <c r="H7258" s="188"/>
      <c r="I7258" s="187" t="s">
        <v>5389</v>
      </c>
      <c r="J7258" s="191"/>
      <c r="K7258" s="191"/>
      <c r="L7258" s="191"/>
      <c r="M7258" s="191"/>
    </row>
    <row r="7259" spans="1:13" s="190" customFormat="1" ht="38.25" x14ac:dyDescent="0.2">
      <c r="A7259" s="187" t="s">
        <v>5396</v>
      </c>
      <c r="B7259" s="187" t="s">
        <v>5394</v>
      </c>
      <c r="C7259" s="186" t="s">
        <v>212</v>
      </c>
      <c r="D7259" s="189">
        <v>48.12</v>
      </c>
      <c r="E7259" s="189"/>
      <c r="F7259" s="189">
        <v>48.12</v>
      </c>
      <c r="G7259" s="188" t="s">
        <v>5395</v>
      </c>
      <c r="H7259" s="188"/>
      <c r="I7259" s="187" t="s">
        <v>5393</v>
      </c>
      <c r="J7259" s="191"/>
      <c r="K7259" s="191"/>
      <c r="L7259" s="191"/>
      <c r="M7259" s="191"/>
    </row>
    <row r="7260" spans="1:13" s="190" customFormat="1" ht="38.25" x14ac:dyDescent="0.2">
      <c r="A7260" s="187" t="s">
        <v>5400</v>
      </c>
      <c r="B7260" s="187" t="s">
        <v>5398</v>
      </c>
      <c r="C7260" s="186" t="s">
        <v>212</v>
      </c>
      <c r="D7260" s="189">
        <v>45.08</v>
      </c>
      <c r="E7260" s="189"/>
      <c r="F7260" s="189">
        <v>45.08</v>
      </c>
      <c r="G7260" s="188" t="s">
        <v>5399</v>
      </c>
      <c r="H7260" s="188"/>
      <c r="I7260" s="187" t="s">
        <v>5397</v>
      </c>
      <c r="J7260" s="191"/>
      <c r="K7260" s="191"/>
      <c r="L7260" s="191"/>
      <c r="M7260" s="191"/>
    </row>
    <row r="7261" spans="1:13" s="190" customFormat="1" ht="51" x14ac:dyDescent="0.2">
      <c r="A7261" s="187" t="s">
        <v>5404</v>
      </c>
      <c r="B7261" s="187" t="s">
        <v>5402</v>
      </c>
      <c r="C7261" s="186" t="s">
        <v>212</v>
      </c>
      <c r="D7261" s="189">
        <v>240.4</v>
      </c>
      <c r="E7261" s="189"/>
      <c r="F7261" s="189">
        <v>240.4</v>
      </c>
      <c r="G7261" s="188" t="s">
        <v>5403</v>
      </c>
      <c r="H7261" s="188"/>
      <c r="I7261" s="187" t="s">
        <v>5401</v>
      </c>
      <c r="J7261" s="191"/>
      <c r="K7261" s="191"/>
      <c r="L7261" s="191"/>
      <c r="M7261" s="191"/>
    </row>
    <row r="7262" spans="1:13" s="190" customFormat="1" ht="51" x14ac:dyDescent="0.2">
      <c r="A7262" s="187" t="s">
        <v>5408</v>
      </c>
      <c r="B7262" s="187" t="s">
        <v>5406</v>
      </c>
      <c r="C7262" s="186" t="s">
        <v>212</v>
      </c>
      <c r="D7262" s="189">
        <v>240.4</v>
      </c>
      <c r="E7262" s="189"/>
      <c r="F7262" s="189">
        <v>240.4</v>
      </c>
      <c r="G7262" s="188" t="s">
        <v>5407</v>
      </c>
      <c r="H7262" s="188"/>
      <c r="I7262" s="187" t="s">
        <v>5405</v>
      </c>
      <c r="J7262" s="191"/>
      <c r="K7262" s="191"/>
      <c r="L7262" s="191"/>
      <c r="M7262" s="191"/>
    </row>
    <row r="7263" spans="1:13" s="190" customFormat="1" ht="242.25" x14ac:dyDescent="0.2">
      <c r="A7263" s="187" t="s">
        <v>5412</v>
      </c>
      <c r="B7263" s="187" t="s">
        <v>5410</v>
      </c>
      <c r="C7263" s="186" t="s">
        <v>212</v>
      </c>
      <c r="D7263" s="189">
        <v>240.4</v>
      </c>
      <c r="E7263" s="189"/>
      <c r="F7263" s="189">
        <v>240.4</v>
      </c>
      <c r="G7263" s="188" t="s">
        <v>5411</v>
      </c>
      <c r="H7263" s="188"/>
      <c r="I7263" s="187" t="s">
        <v>5409</v>
      </c>
      <c r="J7263" s="191"/>
      <c r="K7263" s="191"/>
      <c r="L7263" s="191"/>
      <c r="M7263" s="191"/>
    </row>
    <row r="7264" spans="1:13" s="190" customFormat="1" ht="51" x14ac:dyDescent="0.2">
      <c r="A7264" s="187" t="s">
        <v>5416</v>
      </c>
      <c r="B7264" s="187" t="s">
        <v>5414</v>
      </c>
      <c r="C7264" s="186" t="s">
        <v>212</v>
      </c>
      <c r="D7264" s="189">
        <v>450</v>
      </c>
      <c r="E7264" s="189"/>
      <c r="F7264" s="189">
        <v>450</v>
      </c>
      <c r="G7264" s="188" t="s">
        <v>5415</v>
      </c>
      <c r="H7264" s="188"/>
      <c r="I7264" s="187" t="s">
        <v>5413</v>
      </c>
      <c r="J7264" s="191"/>
      <c r="K7264" s="191"/>
      <c r="L7264" s="191"/>
      <c r="M7264" s="191"/>
    </row>
    <row r="7265" spans="1:13" s="190" customFormat="1" ht="25.5" x14ac:dyDescent="0.2">
      <c r="A7265" s="187" t="s">
        <v>5420</v>
      </c>
      <c r="B7265" s="187" t="s">
        <v>5418</v>
      </c>
      <c r="C7265" s="186" t="s">
        <v>212</v>
      </c>
      <c r="D7265" s="189">
        <v>15.87</v>
      </c>
      <c r="E7265" s="189"/>
      <c r="F7265" s="189">
        <v>15.87</v>
      </c>
      <c r="G7265" s="188" t="s">
        <v>5419</v>
      </c>
      <c r="H7265" s="188"/>
      <c r="I7265" s="187" t="s">
        <v>5417</v>
      </c>
      <c r="J7265" s="191"/>
      <c r="K7265" s="191"/>
      <c r="L7265" s="191"/>
      <c r="M7265" s="191"/>
    </row>
    <row r="7266" spans="1:13" s="190" customFormat="1" ht="38.25" x14ac:dyDescent="0.2">
      <c r="A7266" s="187" t="s">
        <v>5424</v>
      </c>
      <c r="B7266" s="187" t="s">
        <v>5422</v>
      </c>
      <c r="C7266" s="186" t="s">
        <v>212</v>
      </c>
      <c r="D7266" s="189">
        <v>57.1</v>
      </c>
      <c r="E7266" s="189"/>
      <c r="F7266" s="189">
        <v>57.1</v>
      </c>
      <c r="G7266" s="188" t="s">
        <v>5423</v>
      </c>
      <c r="H7266" s="188"/>
      <c r="I7266" s="187" t="s">
        <v>5421</v>
      </c>
      <c r="J7266" s="191"/>
      <c r="K7266" s="191"/>
      <c r="L7266" s="191"/>
      <c r="M7266" s="191"/>
    </row>
    <row r="7267" spans="1:13" s="190" customFormat="1" ht="102" x14ac:dyDescent="0.2">
      <c r="A7267" s="187" t="s">
        <v>5428</v>
      </c>
      <c r="B7267" s="187" t="s">
        <v>5426</v>
      </c>
      <c r="C7267" s="186" t="s">
        <v>212</v>
      </c>
      <c r="D7267" s="189">
        <v>12860.28</v>
      </c>
      <c r="E7267" s="189"/>
      <c r="F7267" s="189">
        <v>12860.28</v>
      </c>
      <c r="G7267" s="188" t="s">
        <v>5427</v>
      </c>
      <c r="H7267" s="188"/>
      <c r="I7267" s="187" t="s">
        <v>5425</v>
      </c>
      <c r="J7267" s="191"/>
      <c r="K7267" s="191"/>
      <c r="L7267" s="191"/>
      <c r="M7267" s="191"/>
    </row>
    <row r="7268" spans="1:13" s="190" customFormat="1" ht="102" x14ac:dyDescent="0.2">
      <c r="A7268" s="187" t="s">
        <v>5432</v>
      </c>
      <c r="B7268" s="187" t="s">
        <v>5430</v>
      </c>
      <c r="C7268" s="186" t="s">
        <v>212</v>
      </c>
      <c r="D7268" s="189">
        <v>12920.48</v>
      </c>
      <c r="E7268" s="189"/>
      <c r="F7268" s="189">
        <v>12920.48</v>
      </c>
      <c r="G7268" s="188" t="s">
        <v>5431</v>
      </c>
      <c r="H7268" s="188"/>
      <c r="I7268" s="187" t="s">
        <v>5429</v>
      </c>
      <c r="J7268" s="191"/>
      <c r="K7268" s="191"/>
      <c r="L7268" s="191"/>
      <c r="M7268" s="191"/>
    </row>
    <row r="7269" spans="1:13" s="190" customFormat="1" ht="89.25" x14ac:dyDescent="0.2">
      <c r="A7269" s="187" t="s">
        <v>5436</v>
      </c>
      <c r="B7269" s="187" t="s">
        <v>5434</v>
      </c>
      <c r="C7269" s="186" t="s">
        <v>212</v>
      </c>
      <c r="D7269" s="189">
        <v>1187.5999999999999</v>
      </c>
      <c r="E7269" s="189"/>
      <c r="F7269" s="189">
        <v>1187.5999999999999</v>
      </c>
      <c r="G7269" s="188" t="s">
        <v>5435</v>
      </c>
      <c r="H7269" s="188"/>
      <c r="I7269" s="187" t="s">
        <v>5433</v>
      </c>
      <c r="J7269" s="191"/>
      <c r="K7269" s="191"/>
      <c r="L7269" s="191"/>
      <c r="M7269" s="191"/>
    </row>
    <row r="7270" spans="1:13" s="190" customFormat="1" ht="38.25" x14ac:dyDescent="0.2">
      <c r="A7270" s="187" t="s">
        <v>5440</v>
      </c>
      <c r="B7270" s="187" t="s">
        <v>5438</v>
      </c>
      <c r="C7270" s="186" t="s">
        <v>212</v>
      </c>
      <c r="D7270" s="189">
        <v>3</v>
      </c>
      <c r="E7270" s="189"/>
      <c r="F7270" s="189">
        <v>3</v>
      </c>
      <c r="G7270" s="188" t="s">
        <v>5439</v>
      </c>
      <c r="H7270" s="188"/>
      <c r="I7270" s="187" t="s">
        <v>5437</v>
      </c>
      <c r="J7270" s="191"/>
      <c r="K7270" s="191"/>
      <c r="L7270" s="191"/>
      <c r="M7270" s="191"/>
    </row>
    <row r="7271" spans="1:13" s="190" customFormat="1" ht="38.25" x14ac:dyDescent="0.2">
      <c r="A7271" s="187" t="s">
        <v>5444</v>
      </c>
      <c r="B7271" s="187" t="s">
        <v>5442</v>
      </c>
      <c r="C7271" s="186" t="s">
        <v>212</v>
      </c>
      <c r="D7271" s="189">
        <v>5</v>
      </c>
      <c r="E7271" s="189"/>
      <c r="F7271" s="189">
        <v>5</v>
      </c>
      <c r="G7271" s="188" t="s">
        <v>5443</v>
      </c>
      <c r="H7271" s="188"/>
      <c r="I7271" s="187" t="s">
        <v>5441</v>
      </c>
      <c r="J7271" s="191"/>
      <c r="K7271" s="191"/>
      <c r="L7271" s="191"/>
      <c r="M7271" s="191"/>
    </row>
    <row r="7272" spans="1:13" s="190" customFormat="1" ht="38.25" x14ac:dyDescent="0.2">
      <c r="A7272" s="187" t="s">
        <v>5448</v>
      </c>
      <c r="B7272" s="187" t="s">
        <v>5446</v>
      </c>
      <c r="C7272" s="186" t="s">
        <v>212</v>
      </c>
      <c r="D7272" s="189">
        <v>5</v>
      </c>
      <c r="E7272" s="189"/>
      <c r="F7272" s="189">
        <v>5</v>
      </c>
      <c r="G7272" s="188" t="s">
        <v>5447</v>
      </c>
      <c r="H7272" s="188"/>
      <c r="I7272" s="187" t="s">
        <v>5445</v>
      </c>
      <c r="J7272" s="191"/>
      <c r="K7272" s="191"/>
      <c r="L7272" s="191"/>
      <c r="M7272" s="191"/>
    </row>
    <row r="7273" spans="1:13" s="190" customFormat="1" ht="114.75" x14ac:dyDescent="0.2">
      <c r="A7273" s="187" t="s">
        <v>5452</v>
      </c>
      <c r="B7273" s="187" t="s">
        <v>5450</v>
      </c>
      <c r="C7273" s="186" t="s">
        <v>212</v>
      </c>
      <c r="D7273" s="189">
        <v>1121.5</v>
      </c>
      <c r="E7273" s="189"/>
      <c r="F7273" s="189">
        <v>1121.5</v>
      </c>
      <c r="G7273" s="188" t="s">
        <v>5451</v>
      </c>
      <c r="H7273" s="188"/>
      <c r="I7273" s="187" t="s">
        <v>5449</v>
      </c>
      <c r="J7273" s="191"/>
      <c r="K7273" s="191"/>
      <c r="L7273" s="191"/>
      <c r="M7273" s="191"/>
    </row>
    <row r="7274" spans="1:13" s="190" customFormat="1" ht="38.25" x14ac:dyDescent="0.2">
      <c r="A7274" s="187" t="s">
        <v>5456</v>
      </c>
      <c r="B7274" s="187" t="s">
        <v>5454</v>
      </c>
      <c r="C7274" s="186" t="s">
        <v>212</v>
      </c>
      <c r="D7274" s="189">
        <v>27.99</v>
      </c>
      <c r="E7274" s="189"/>
      <c r="F7274" s="189">
        <v>27.99</v>
      </c>
      <c r="G7274" s="188" t="s">
        <v>5455</v>
      </c>
      <c r="H7274" s="188"/>
      <c r="I7274" s="187" t="s">
        <v>5453</v>
      </c>
      <c r="J7274" s="191"/>
      <c r="K7274" s="191"/>
      <c r="L7274" s="191"/>
      <c r="M7274" s="191"/>
    </row>
    <row r="7275" spans="1:13" s="190" customFormat="1" ht="38.25" x14ac:dyDescent="0.2">
      <c r="A7275" s="187" t="s">
        <v>5460</v>
      </c>
      <c r="B7275" s="187" t="s">
        <v>5458</v>
      </c>
      <c r="C7275" s="186" t="s">
        <v>212</v>
      </c>
      <c r="D7275" s="189">
        <v>24.56</v>
      </c>
      <c r="E7275" s="189"/>
      <c r="F7275" s="189">
        <v>24.56</v>
      </c>
      <c r="G7275" s="188" t="s">
        <v>5459</v>
      </c>
      <c r="H7275" s="188"/>
      <c r="I7275" s="187" t="s">
        <v>5457</v>
      </c>
      <c r="J7275" s="191"/>
      <c r="K7275" s="191"/>
      <c r="L7275" s="191"/>
      <c r="M7275" s="191"/>
    </row>
    <row r="7276" spans="1:13" s="190" customFormat="1" ht="25.5" x14ac:dyDescent="0.2">
      <c r="A7276" s="187" t="s">
        <v>5464</v>
      </c>
      <c r="B7276" s="187" t="s">
        <v>5462</v>
      </c>
      <c r="C7276" s="186" t="s">
        <v>212</v>
      </c>
      <c r="D7276" s="189">
        <v>27.99</v>
      </c>
      <c r="E7276" s="189"/>
      <c r="F7276" s="189">
        <v>27.99</v>
      </c>
      <c r="G7276" s="188" t="s">
        <v>5463</v>
      </c>
      <c r="H7276" s="188"/>
      <c r="I7276" s="187" t="s">
        <v>5461</v>
      </c>
      <c r="J7276" s="191"/>
      <c r="K7276" s="191"/>
      <c r="L7276" s="191"/>
      <c r="M7276" s="191"/>
    </row>
    <row r="7277" spans="1:13" s="190" customFormat="1" ht="38.25" x14ac:dyDescent="0.2">
      <c r="A7277" s="187" t="s">
        <v>5468</v>
      </c>
      <c r="B7277" s="187" t="s">
        <v>5466</v>
      </c>
      <c r="C7277" s="186" t="s">
        <v>212</v>
      </c>
      <c r="D7277" s="189">
        <v>24.56</v>
      </c>
      <c r="E7277" s="189"/>
      <c r="F7277" s="189">
        <v>24.56</v>
      </c>
      <c r="G7277" s="188" t="s">
        <v>5467</v>
      </c>
      <c r="H7277" s="188"/>
      <c r="I7277" s="187" t="s">
        <v>5465</v>
      </c>
      <c r="J7277" s="191"/>
      <c r="K7277" s="191"/>
      <c r="L7277" s="191"/>
      <c r="M7277" s="191"/>
    </row>
    <row r="7278" spans="1:13" s="190" customFormat="1" ht="102" x14ac:dyDescent="0.2">
      <c r="A7278" s="187" t="s">
        <v>5472</v>
      </c>
      <c r="B7278" s="187" t="s">
        <v>5470</v>
      </c>
      <c r="C7278" s="186" t="s">
        <v>212</v>
      </c>
      <c r="D7278" s="189">
        <v>12.9</v>
      </c>
      <c r="E7278" s="189"/>
      <c r="F7278" s="189">
        <v>12.9</v>
      </c>
      <c r="G7278" s="188" t="s">
        <v>5471</v>
      </c>
      <c r="H7278" s="188"/>
      <c r="I7278" s="187" t="s">
        <v>5469</v>
      </c>
      <c r="J7278" s="191"/>
      <c r="K7278" s="191"/>
      <c r="L7278" s="191"/>
      <c r="M7278" s="191"/>
    </row>
    <row r="7279" spans="1:13" s="190" customFormat="1" ht="51" x14ac:dyDescent="0.2">
      <c r="A7279" s="187" t="s">
        <v>5476</v>
      </c>
      <c r="B7279" s="187" t="s">
        <v>5474</v>
      </c>
      <c r="C7279" s="186" t="s">
        <v>212</v>
      </c>
      <c r="D7279" s="189">
        <v>16.899999999999999</v>
      </c>
      <c r="E7279" s="189"/>
      <c r="F7279" s="189">
        <v>16.899999999999999</v>
      </c>
      <c r="G7279" s="188" t="s">
        <v>5475</v>
      </c>
      <c r="H7279" s="188"/>
      <c r="I7279" s="187" t="s">
        <v>5473</v>
      </c>
      <c r="J7279" s="191"/>
      <c r="K7279" s="191"/>
      <c r="L7279" s="191"/>
      <c r="M7279" s="191"/>
    </row>
    <row r="7280" spans="1:13" s="190" customFormat="1" ht="63.75" x14ac:dyDescent="0.2">
      <c r="A7280" s="187" t="s">
        <v>5480</v>
      </c>
      <c r="B7280" s="187" t="s">
        <v>5478</v>
      </c>
      <c r="C7280" s="186" t="s">
        <v>276</v>
      </c>
      <c r="D7280" s="189">
        <v>140.1</v>
      </c>
      <c r="E7280" s="189"/>
      <c r="F7280" s="189">
        <v>140.1</v>
      </c>
      <c r="G7280" s="188" t="s">
        <v>5479</v>
      </c>
      <c r="H7280" s="188"/>
      <c r="I7280" s="187" t="s">
        <v>5477</v>
      </c>
      <c r="J7280" s="191"/>
      <c r="K7280" s="191"/>
      <c r="L7280" s="191"/>
      <c r="M7280" s="191"/>
    </row>
    <row r="7281" spans="1:13" s="190" customFormat="1" ht="63.75" x14ac:dyDescent="0.2">
      <c r="A7281" s="187" t="s">
        <v>5484</v>
      </c>
      <c r="B7281" s="187" t="s">
        <v>5482</v>
      </c>
      <c r="C7281" s="186" t="s">
        <v>212</v>
      </c>
      <c r="D7281" s="189">
        <v>216.88</v>
      </c>
      <c r="E7281" s="189"/>
      <c r="F7281" s="189">
        <v>216.88</v>
      </c>
      <c r="G7281" s="188" t="s">
        <v>5483</v>
      </c>
      <c r="H7281" s="188"/>
      <c r="I7281" s="187" t="s">
        <v>5481</v>
      </c>
      <c r="J7281" s="191"/>
      <c r="K7281" s="191"/>
      <c r="L7281" s="191"/>
      <c r="M7281" s="191"/>
    </row>
    <row r="7282" spans="1:13" s="190" customFormat="1" ht="38.25" x14ac:dyDescent="0.2">
      <c r="A7282" s="187" t="s">
        <v>5488</v>
      </c>
      <c r="B7282" s="187" t="s">
        <v>5486</v>
      </c>
      <c r="C7282" s="186" t="s">
        <v>212</v>
      </c>
      <c r="D7282" s="189">
        <v>27.99</v>
      </c>
      <c r="E7282" s="189"/>
      <c r="F7282" s="189">
        <v>27.99</v>
      </c>
      <c r="G7282" s="188" t="s">
        <v>5487</v>
      </c>
      <c r="H7282" s="188"/>
      <c r="I7282" s="187" t="s">
        <v>5485</v>
      </c>
      <c r="J7282" s="191"/>
      <c r="K7282" s="191"/>
      <c r="L7282" s="191"/>
      <c r="M7282" s="191"/>
    </row>
    <row r="7283" spans="1:13" s="190" customFormat="1" ht="25.5" x14ac:dyDescent="0.2">
      <c r="A7283" s="187" t="s">
        <v>5492</v>
      </c>
      <c r="B7283" s="187" t="s">
        <v>5490</v>
      </c>
      <c r="C7283" s="186" t="s">
        <v>212</v>
      </c>
      <c r="D7283" s="189">
        <v>12.7</v>
      </c>
      <c r="E7283" s="189"/>
      <c r="F7283" s="189">
        <v>12.7</v>
      </c>
      <c r="G7283" s="188" t="s">
        <v>5491</v>
      </c>
      <c r="H7283" s="188"/>
      <c r="I7283" s="187" t="s">
        <v>5489</v>
      </c>
      <c r="J7283" s="191"/>
      <c r="K7283" s="191"/>
      <c r="L7283" s="191"/>
      <c r="M7283" s="191"/>
    </row>
    <row r="7284" spans="1:13" s="190" customFormat="1" ht="25.5" x14ac:dyDescent="0.2">
      <c r="A7284" s="187" t="s">
        <v>5496</v>
      </c>
      <c r="B7284" s="187" t="s">
        <v>5494</v>
      </c>
      <c r="C7284" s="186" t="s">
        <v>212</v>
      </c>
      <c r="D7284" s="189">
        <v>12.65</v>
      </c>
      <c r="E7284" s="189"/>
      <c r="F7284" s="189">
        <v>12.65</v>
      </c>
      <c r="G7284" s="188" t="s">
        <v>5495</v>
      </c>
      <c r="H7284" s="188"/>
      <c r="I7284" s="187" t="s">
        <v>5493</v>
      </c>
      <c r="J7284" s="191"/>
      <c r="K7284" s="191"/>
      <c r="L7284" s="191"/>
      <c r="M7284" s="191"/>
    </row>
    <row r="7285" spans="1:13" s="190" customFormat="1" ht="51" x14ac:dyDescent="0.2">
      <c r="A7285" s="187" t="s">
        <v>5500</v>
      </c>
      <c r="B7285" s="187" t="s">
        <v>5498</v>
      </c>
      <c r="C7285" s="186" t="s">
        <v>212</v>
      </c>
      <c r="D7285" s="189">
        <v>6460</v>
      </c>
      <c r="E7285" s="189"/>
      <c r="F7285" s="189">
        <v>6460</v>
      </c>
      <c r="G7285" s="188" t="s">
        <v>5499</v>
      </c>
      <c r="H7285" s="188"/>
      <c r="I7285" s="187" t="s">
        <v>5497</v>
      </c>
      <c r="J7285" s="191"/>
      <c r="K7285" s="191"/>
      <c r="L7285" s="191"/>
      <c r="M7285" s="191"/>
    </row>
    <row r="7286" spans="1:13" s="190" customFormat="1" ht="63.75" x14ac:dyDescent="0.2">
      <c r="A7286" s="187" t="s">
        <v>5505</v>
      </c>
      <c r="B7286" s="187" t="s">
        <v>5502</v>
      </c>
      <c r="C7286" s="186" t="s">
        <v>5503</v>
      </c>
      <c r="D7286" s="189">
        <v>35</v>
      </c>
      <c r="E7286" s="189"/>
      <c r="F7286" s="189">
        <v>35</v>
      </c>
      <c r="G7286" s="188" t="s">
        <v>5504</v>
      </c>
      <c r="H7286" s="188"/>
      <c r="I7286" s="187" t="s">
        <v>5501</v>
      </c>
      <c r="J7286" s="191"/>
      <c r="K7286" s="191"/>
      <c r="L7286" s="191"/>
      <c r="M7286" s="191"/>
    </row>
    <row r="7287" spans="1:13" s="190" customFormat="1" ht="114.75" x14ac:dyDescent="0.2">
      <c r="A7287" s="187" t="s">
        <v>5509</v>
      </c>
      <c r="B7287" s="187" t="s">
        <v>5507</v>
      </c>
      <c r="C7287" s="186" t="s">
        <v>212</v>
      </c>
      <c r="D7287" s="189">
        <v>21579.9</v>
      </c>
      <c r="E7287" s="189"/>
      <c r="F7287" s="189">
        <v>21579.9</v>
      </c>
      <c r="G7287" s="188" t="s">
        <v>5508</v>
      </c>
      <c r="H7287" s="188"/>
      <c r="I7287" s="187" t="s">
        <v>5506</v>
      </c>
      <c r="J7287" s="191"/>
      <c r="K7287" s="191"/>
      <c r="L7287" s="191"/>
      <c r="M7287" s="191"/>
    </row>
    <row r="7288" spans="1:13" s="190" customFormat="1" ht="114.75" x14ac:dyDescent="0.2">
      <c r="A7288" s="187" t="s">
        <v>5513</v>
      </c>
      <c r="B7288" s="187" t="s">
        <v>5511</v>
      </c>
      <c r="C7288" s="186" t="s">
        <v>212</v>
      </c>
      <c r="D7288" s="189">
        <v>27000</v>
      </c>
      <c r="E7288" s="189"/>
      <c r="F7288" s="189">
        <v>27000</v>
      </c>
      <c r="G7288" s="188" t="s">
        <v>5512</v>
      </c>
      <c r="H7288" s="188"/>
      <c r="I7288" s="187" t="s">
        <v>5510</v>
      </c>
      <c r="J7288" s="191"/>
      <c r="K7288" s="191"/>
      <c r="L7288" s="191"/>
      <c r="M7288" s="191"/>
    </row>
    <row r="7289" spans="1:13" s="190" customFormat="1" ht="114.75" x14ac:dyDescent="0.2">
      <c r="A7289" s="187" t="s">
        <v>5517</v>
      </c>
      <c r="B7289" s="187" t="s">
        <v>5515</v>
      </c>
      <c r="C7289" s="186" t="s">
        <v>212</v>
      </c>
      <c r="D7289" s="189">
        <v>32334</v>
      </c>
      <c r="E7289" s="189"/>
      <c r="F7289" s="189">
        <v>32334</v>
      </c>
      <c r="G7289" s="188" t="s">
        <v>5516</v>
      </c>
      <c r="H7289" s="188"/>
      <c r="I7289" s="187" t="s">
        <v>5514</v>
      </c>
      <c r="J7289" s="191"/>
      <c r="K7289" s="191"/>
      <c r="L7289" s="191"/>
      <c r="M7289" s="191"/>
    </row>
    <row r="7290" spans="1:13" s="190" customFormat="1" ht="51" x14ac:dyDescent="0.2">
      <c r="A7290" s="187" t="s">
        <v>5520</v>
      </c>
      <c r="B7290" s="187" t="s">
        <v>5519</v>
      </c>
      <c r="C7290" s="186" t="s">
        <v>212</v>
      </c>
      <c r="D7290" s="189">
        <v>666.75</v>
      </c>
      <c r="E7290" s="189"/>
      <c r="F7290" s="189">
        <v>666.75</v>
      </c>
      <c r="G7290" s="188" t="s">
        <v>5519</v>
      </c>
      <c r="H7290" s="188"/>
      <c r="I7290" s="187" t="s">
        <v>5518</v>
      </c>
      <c r="J7290" s="191"/>
      <c r="K7290" s="191"/>
      <c r="L7290" s="191"/>
      <c r="M7290" s="191"/>
    </row>
    <row r="7291" spans="1:13" s="190" customFormat="1" ht="51" x14ac:dyDescent="0.2">
      <c r="A7291" s="187" t="s">
        <v>5523</v>
      </c>
      <c r="B7291" s="187" t="s">
        <v>5522</v>
      </c>
      <c r="C7291" s="186" t="s">
        <v>212</v>
      </c>
      <c r="D7291" s="189">
        <v>1476.6</v>
      </c>
      <c r="E7291" s="189"/>
      <c r="F7291" s="189">
        <v>1476.6</v>
      </c>
      <c r="G7291" s="188" t="s">
        <v>5522</v>
      </c>
      <c r="H7291" s="188"/>
      <c r="I7291" s="187" t="s">
        <v>5521</v>
      </c>
      <c r="J7291" s="191"/>
      <c r="K7291" s="191"/>
      <c r="L7291" s="191"/>
      <c r="M7291" s="191"/>
    </row>
    <row r="7292" spans="1:13" s="190" customFormat="1" ht="38.25" x14ac:dyDescent="0.2">
      <c r="A7292" s="187" t="s">
        <v>5527</v>
      </c>
      <c r="B7292" s="187" t="s">
        <v>5525</v>
      </c>
      <c r="C7292" s="186" t="s">
        <v>212</v>
      </c>
      <c r="D7292" s="189">
        <v>1077</v>
      </c>
      <c r="E7292" s="189"/>
      <c r="F7292" s="189">
        <v>1077</v>
      </c>
      <c r="G7292" s="188" t="s">
        <v>5526</v>
      </c>
      <c r="H7292" s="188"/>
      <c r="I7292" s="187" t="s">
        <v>5524</v>
      </c>
      <c r="J7292" s="191"/>
      <c r="K7292" s="191"/>
      <c r="L7292" s="191"/>
      <c r="M7292" s="191"/>
    </row>
    <row r="7293" spans="1:13" s="190" customFormat="1" ht="114.75" x14ac:dyDescent="0.2">
      <c r="A7293" s="187" t="s">
        <v>5531</v>
      </c>
      <c r="B7293" s="187" t="s">
        <v>5529</v>
      </c>
      <c r="C7293" s="186" t="s">
        <v>212</v>
      </c>
      <c r="D7293" s="189">
        <v>3816.6</v>
      </c>
      <c r="E7293" s="189"/>
      <c r="F7293" s="189">
        <v>3816.6</v>
      </c>
      <c r="G7293" s="188" t="s">
        <v>5530</v>
      </c>
      <c r="H7293" s="188"/>
      <c r="I7293" s="187" t="s">
        <v>5528</v>
      </c>
      <c r="J7293" s="191"/>
      <c r="K7293" s="191"/>
      <c r="L7293" s="191"/>
      <c r="M7293" s="191"/>
    </row>
    <row r="7294" spans="1:13" s="190" customFormat="1" ht="38.25" x14ac:dyDescent="0.2">
      <c r="A7294" s="187" t="s">
        <v>5535</v>
      </c>
      <c r="B7294" s="187" t="s">
        <v>5533</v>
      </c>
      <c r="C7294" s="186" t="s">
        <v>212</v>
      </c>
      <c r="D7294" s="189">
        <v>336</v>
      </c>
      <c r="E7294" s="189"/>
      <c r="F7294" s="189">
        <v>336</v>
      </c>
      <c r="G7294" s="188" t="s">
        <v>5534</v>
      </c>
      <c r="H7294" s="188"/>
      <c r="I7294" s="187" t="s">
        <v>5532</v>
      </c>
      <c r="J7294" s="191"/>
      <c r="K7294" s="191"/>
      <c r="L7294" s="191"/>
      <c r="M7294" s="191"/>
    </row>
    <row r="7295" spans="1:13" s="190" customFormat="1" ht="38.25" x14ac:dyDescent="0.2">
      <c r="A7295" s="187" t="s">
        <v>5539</v>
      </c>
      <c r="B7295" s="187" t="s">
        <v>5537</v>
      </c>
      <c r="C7295" s="186" t="s">
        <v>212</v>
      </c>
      <c r="D7295" s="189">
        <v>780</v>
      </c>
      <c r="E7295" s="189"/>
      <c r="F7295" s="189">
        <v>780</v>
      </c>
      <c r="G7295" s="188" t="s">
        <v>5538</v>
      </c>
      <c r="H7295" s="188"/>
      <c r="I7295" s="187" t="s">
        <v>5536</v>
      </c>
      <c r="J7295" s="191"/>
      <c r="K7295" s="191"/>
      <c r="L7295" s="191"/>
      <c r="M7295" s="191"/>
    </row>
    <row r="7296" spans="1:13" s="190" customFormat="1" ht="51" x14ac:dyDescent="0.2">
      <c r="A7296" s="187" t="s">
        <v>5543</v>
      </c>
      <c r="B7296" s="187" t="s">
        <v>5541</v>
      </c>
      <c r="C7296" s="186" t="s">
        <v>212</v>
      </c>
      <c r="D7296" s="189">
        <v>480</v>
      </c>
      <c r="E7296" s="189"/>
      <c r="F7296" s="189">
        <v>480</v>
      </c>
      <c r="G7296" s="188" t="s">
        <v>5542</v>
      </c>
      <c r="H7296" s="188"/>
      <c r="I7296" s="187" t="s">
        <v>5540</v>
      </c>
      <c r="J7296" s="191"/>
      <c r="K7296" s="191"/>
      <c r="L7296" s="191"/>
      <c r="M7296" s="191"/>
    </row>
    <row r="7297" spans="1:13" s="190" customFormat="1" ht="25.5" x14ac:dyDescent="0.2">
      <c r="A7297" s="194" t="s">
        <v>5546</v>
      </c>
      <c r="B7297" s="194" t="s">
        <v>5545</v>
      </c>
      <c r="C7297" s="194"/>
      <c r="D7297" s="189"/>
      <c r="E7297" s="193"/>
      <c r="F7297" s="189"/>
      <c r="G7297" s="192"/>
      <c r="H7297" s="192"/>
      <c r="I7297" s="194" t="s">
        <v>5544</v>
      </c>
      <c r="J7297" s="191"/>
      <c r="K7297" s="191"/>
      <c r="L7297" s="191"/>
      <c r="M7297" s="191"/>
    </row>
    <row r="7298" spans="1:13" s="190" customFormat="1" ht="38.25" x14ac:dyDescent="0.2">
      <c r="A7298" s="187" t="s">
        <v>5550</v>
      </c>
      <c r="B7298" s="187" t="s">
        <v>5548</v>
      </c>
      <c r="C7298" s="186" t="s">
        <v>212</v>
      </c>
      <c r="D7298" s="189">
        <v>180.3</v>
      </c>
      <c r="E7298" s="189"/>
      <c r="F7298" s="189">
        <v>180.3</v>
      </c>
      <c r="G7298" s="188" t="s">
        <v>5549</v>
      </c>
      <c r="H7298" s="188"/>
      <c r="I7298" s="187" t="s">
        <v>5547</v>
      </c>
      <c r="J7298" s="191"/>
      <c r="K7298" s="191"/>
      <c r="L7298" s="191"/>
      <c r="M7298" s="191"/>
    </row>
    <row r="7299" spans="1:13" s="190" customFormat="1" ht="51" x14ac:dyDescent="0.2">
      <c r="A7299" s="187" t="s">
        <v>5554</v>
      </c>
      <c r="B7299" s="187" t="s">
        <v>5552</v>
      </c>
      <c r="C7299" s="186" t="s">
        <v>212</v>
      </c>
      <c r="D7299" s="189">
        <v>96.16</v>
      </c>
      <c r="E7299" s="189"/>
      <c r="F7299" s="189">
        <v>96.16</v>
      </c>
      <c r="G7299" s="188" t="s">
        <v>5553</v>
      </c>
      <c r="H7299" s="188"/>
      <c r="I7299" s="187" t="s">
        <v>5551</v>
      </c>
      <c r="J7299" s="191"/>
      <c r="K7299" s="191"/>
      <c r="L7299" s="191"/>
      <c r="M7299" s="191"/>
    </row>
    <row r="7300" spans="1:13" s="190" customFormat="1" ht="51" x14ac:dyDescent="0.2">
      <c r="A7300" s="187" t="s">
        <v>5558</v>
      </c>
      <c r="B7300" s="187" t="s">
        <v>5556</v>
      </c>
      <c r="C7300" s="186" t="s">
        <v>212</v>
      </c>
      <c r="D7300" s="189">
        <v>56000</v>
      </c>
      <c r="E7300" s="189"/>
      <c r="F7300" s="189">
        <v>56000</v>
      </c>
      <c r="G7300" s="188" t="s">
        <v>5557</v>
      </c>
      <c r="H7300" s="188"/>
      <c r="I7300" s="187" t="s">
        <v>5555</v>
      </c>
      <c r="J7300" s="191"/>
      <c r="K7300" s="191"/>
      <c r="L7300" s="191"/>
      <c r="M7300" s="191"/>
    </row>
    <row r="7301" spans="1:13" s="190" customFormat="1" ht="25.5" x14ac:dyDescent="0.2">
      <c r="A7301" s="187" t="s">
        <v>5562</v>
      </c>
      <c r="B7301" s="187" t="s">
        <v>5560</v>
      </c>
      <c r="C7301" s="186" t="s">
        <v>212</v>
      </c>
      <c r="D7301" s="189">
        <v>11.66</v>
      </c>
      <c r="E7301" s="189"/>
      <c r="F7301" s="189">
        <v>11.66</v>
      </c>
      <c r="G7301" s="188" t="s">
        <v>5561</v>
      </c>
      <c r="H7301" s="188"/>
      <c r="I7301" s="187" t="s">
        <v>5559</v>
      </c>
      <c r="J7301" s="191"/>
      <c r="K7301" s="191"/>
      <c r="L7301" s="191"/>
      <c r="M7301" s="191"/>
    </row>
    <row r="7302" spans="1:13" s="190" customFormat="1" x14ac:dyDescent="0.2">
      <c r="A7302" s="187" t="s">
        <v>5566</v>
      </c>
      <c r="B7302" s="187" t="s">
        <v>5564</v>
      </c>
      <c r="C7302" s="186" t="s">
        <v>212</v>
      </c>
      <c r="D7302" s="189">
        <v>14.74</v>
      </c>
      <c r="E7302" s="189"/>
      <c r="F7302" s="189">
        <v>14.74</v>
      </c>
      <c r="G7302" s="188" t="s">
        <v>5565</v>
      </c>
      <c r="H7302" s="188"/>
      <c r="I7302" s="187" t="s">
        <v>5563</v>
      </c>
      <c r="J7302" s="191"/>
      <c r="K7302" s="191"/>
      <c r="L7302" s="191"/>
      <c r="M7302" s="191"/>
    </row>
    <row r="7303" spans="1:13" s="190" customFormat="1" ht="38.25" x14ac:dyDescent="0.2">
      <c r="A7303" s="187" t="s">
        <v>5570</v>
      </c>
      <c r="B7303" s="187" t="s">
        <v>5568</v>
      </c>
      <c r="C7303" s="186" t="s">
        <v>212</v>
      </c>
      <c r="D7303" s="189">
        <v>12.15</v>
      </c>
      <c r="E7303" s="189"/>
      <c r="F7303" s="189">
        <v>12.15</v>
      </c>
      <c r="G7303" s="188" t="s">
        <v>5569</v>
      </c>
      <c r="H7303" s="188"/>
      <c r="I7303" s="187" t="s">
        <v>5567</v>
      </c>
      <c r="J7303" s="191"/>
      <c r="K7303" s="191"/>
      <c r="L7303" s="191"/>
      <c r="M7303" s="191"/>
    </row>
    <row r="7304" spans="1:13" s="190" customFormat="1" ht="63.75" x14ac:dyDescent="0.2">
      <c r="A7304" s="187" t="s">
        <v>5574</v>
      </c>
      <c r="B7304" s="187" t="s">
        <v>5572</v>
      </c>
      <c r="C7304" s="186" t="s">
        <v>212</v>
      </c>
      <c r="D7304" s="189">
        <v>99.46</v>
      </c>
      <c r="E7304" s="189"/>
      <c r="F7304" s="189">
        <v>99.46</v>
      </c>
      <c r="G7304" s="188" t="s">
        <v>5573</v>
      </c>
      <c r="H7304" s="188"/>
      <c r="I7304" s="187" t="s">
        <v>5571</v>
      </c>
      <c r="J7304" s="191"/>
      <c r="K7304" s="191"/>
      <c r="L7304" s="191"/>
      <c r="M7304" s="191"/>
    </row>
    <row r="7305" spans="1:13" s="190" customFormat="1" ht="38.25" x14ac:dyDescent="0.2">
      <c r="A7305" s="187" t="s">
        <v>5578</v>
      </c>
      <c r="B7305" s="187" t="s">
        <v>5576</v>
      </c>
      <c r="C7305" s="186" t="s">
        <v>212</v>
      </c>
      <c r="D7305" s="189">
        <v>5.07</v>
      </c>
      <c r="E7305" s="189"/>
      <c r="F7305" s="189">
        <v>5.07</v>
      </c>
      <c r="G7305" s="188" t="s">
        <v>5577</v>
      </c>
      <c r="H7305" s="188"/>
      <c r="I7305" s="187" t="s">
        <v>5575</v>
      </c>
      <c r="J7305" s="191"/>
      <c r="K7305" s="191"/>
      <c r="L7305" s="191"/>
      <c r="M7305" s="191"/>
    </row>
    <row r="7306" spans="1:13" s="190" customFormat="1" ht="38.25" x14ac:dyDescent="0.2">
      <c r="A7306" s="187" t="s">
        <v>5582</v>
      </c>
      <c r="B7306" s="187" t="s">
        <v>5580</v>
      </c>
      <c r="C7306" s="186" t="s">
        <v>212</v>
      </c>
      <c r="D7306" s="189">
        <v>27.05</v>
      </c>
      <c r="E7306" s="189"/>
      <c r="F7306" s="189">
        <v>27.05</v>
      </c>
      <c r="G7306" s="188" t="s">
        <v>5581</v>
      </c>
      <c r="H7306" s="188"/>
      <c r="I7306" s="187" t="s">
        <v>5579</v>
      </c>
      <c r="J7306" s="191"/>
      <c r="K7306" s="191"/>
      <c r="L7306" s="191"/>
      <c r="M7306" s="191"/>
    </row>
    <row r="7307" spans="1:13" s="190" customFormat="1" x14ac:dyDescent="0.2">
      <c r="A7307" s="187" t="s">
        <v>5586</v>
      </c>
      <c r="B7307" s="187" t="s">
        <v>5584</v>
      </c>
      <c r="C7307" s="186" t="s">
        <v>212</v>
      </c>
      <c r="D7307" s="189">
        <v>7.21</v>
      </c>
      <c r="E7307" s="189"/>
      <c r="F7307" s="189">
        <v>7.21</v>
      </c>
      <c r="G7307" s="188" t="s">
        <v>5585</v>
      </c>
      <c r="H7307" s="188"/>
      <c r="I7307" s="187" t="s">
        <v>5583</v>
      </c>
      <c r="J7307" s="191"/>
      <c r="K7307" s="191"/>
      <c r="L7307" s="191"/>
      <c r="M7307" s="191"/>
    </row>
    <row r="7308" spans="1:13" s="190" customFormat="1" ht="89.25" x14ac:dyDescent="0.2">
      <c r="A7308" s="187" t="s">
        <v>5590</v>
      </c>
      <c r="B7308" s="187" t="s">
        <v>5588</v>
      </c>
      <c r="C7308" s="186" t="s">
        <v>212</v>
      </c>
      <c r="D7308" s="189">
        <v>5808</v>
      </c>
      <c r="E7308" s="189"/>
      <c r="F7308" s="189">
        <v>5808</v>
      </c>
      <c r="G7308" s="188" t="s">
        <v>5589</v>
      </c>
      <c r="H7308" s="188"/>
      <c r="I7308" s="187" t="s">
        <v>5587</v>
      </c>
      <c r="J7308" s="191"/>
      <c r="K7308" s="191"/>
      <c r="L7308" s="191"/>
      <c r="M7308" s="191"/>
    </row>
    <row r="7309" spans="1:13" s="190" customFormat="1" ht="89.25" x14ac:dyDescent="0.2">
      <c r="A7309" s="187" t="s">
        <v>5594</v>
      </c>
      <c r="B7309" s="187" t="s">
        <v>5592</v>
      </c>
      <c r="C7309" s="186" t="s">
        <v>212</v>
      </c>
      <c r="D7309" s="189">
        <v>8584.4</v>
      </c>
      <c r="E7309" s="189"/>
      <c r="F7309" s="189">
        <v>8584.4</v>
      </c>
      <c r="G7309" s="188" t="s">
        <v>5593</v>
      </c>
      <c r="H7309" s="188"/>
      <c r="I7309" s="187" t="s">
        <v>5591</v>
      </c>
      <c r="J7309" s="191"/>
      <c r="K7309" s="191"/>
      <c r="L7309" s="191"/>
      <c r="M7309" s="191"/>
    </row>
    <row r="7310" spans="1:13" s="190" customFormat="1" ht="38.25" x14ac:dyDescent="0.2">
      <c r="A7310" s="187" t="s">
        <v>5598</v>
      </c>
      <c r="B7310" s="187" t="s">
        <v>5596</v>
      </c>
      <c r="C7310" s="186" t="s">
        <v>5597</v>
      </c>
      <c r="D7310" s="189">
        <v>2.34</v>
      </c>
      <c r="E7310" s="189"/>
      <c r="F7310" s="189">
        <v>2.34</v>
      </c>
      <c r="G7310" s="188">
        <v>0</v>
      </c>
      <c r="H7310" s="188"/>
      <c r="I7310" s="187" t="s">
        <v>5595</v>
      </c>
      <c r="J7310" s="191"/>
      <c r="K7310" s="191"/>
      <c r="L7310" s="191"/>
      <c r="M7310" s="191"/>
    </row>
    <row r="7311" spans="1:13" s="190" customFormat="1" ht="38.25" x14ac:dyDescent="0.2">
      <c r="A7311" s="187" t="s">
        <v>5601</v>
      </c>
      <c r="B7311" s="187" t="s">
        <v>5600</v>
      </c>
      <c r="C7311" s="186" t="s">
        <v>5597</v>
      </c>
      <c r="D7311" s="189">
        <v>3.13</v>
      </c>
      <c r="E7311" s="189"/>
      <c r="F7311" s="189">
        <v>3.13</v>
      </c>
      <c r="G7311" s="188">
        <v>0</v>
      </c>
      <c r="H7311" s="188"/>
      <c r="I7311" s="187" t="s">
        <v>5599</v>
      </c>
      <c r="J7311" s="191"/>
      <c r="K7311" s="191"/>
      <c r="L7311" s="191"/>
      <c r="M7311" s="191"/>
    </row>
    <row r="7312" spans="1:13" s="190" customFormat="1" ht="38.25" x14ac:dyDescent="0.2">
      <c r="A7312" s="187" t="s">
        <v>5604</v>
      </c>
      <c r="B7312" s="187" t="s">
        <v>5603</v>
      </c>
      <c r="C7312" s="186" t="s">
        <v>5597</v>
      </c>
      <c r="D7312" s="189">
        <v>4.75</v>
      </c>
      <c r="E7312" s="189"/>
      <c r="F7312" s="189">
        <v>4.75</v>
      </c>
      <c r="G7312" s="188">
        <v>0</v>
      </c>
      <c r="H7312" s="188"/>
      <c r="I7312" s="187" t="s">
        <v>5602</v>
      </c>
      <c r="J7312" s="191"/>
      <c r="K7312" s="191"/>
      <c r="L7312" s="191"/>
      <c r="M7312" s="191"/>
    </row>
    <row r="7313" spans="1:13" s="190" customFormat="1" ht="38.25" x14ac:dyDescent="0.2">
      <c r="A7313" s="187" t="s">
        <v>5607</v>
      </c>
      <c r="B7313" s="187" t="s">
        <v>5606</v>
      </c>
      <c r="C7313" s="186" t="s">
        <v>5597</v>
      </c>
      <c r="D7313" s="189">
        <v>6.02</v>
      </c>
      <c r="E7313" s="189"/>
      <c r="F7313" s="189">
        <v>6.02</v>
      </c>
      <c r="G7313" s="188">
        <v>0</v>
      </c>
      <c r="H7313" s="188"/>
      <c r="I7313" s="187" t="s">
        <v>5605</v>
      </c>
      <c r="J7313" s="191"/>
      <c r="K7313" s="191"/>
      <c r="L7313" s="191"/>
      <c r="M7313" s="191"/>
    </row>
    <row r="7314" spans="1:13" s="190" customFormat="1" ht="38.25" x14ac:dyDescent="0.2">
      <c r="A7314" s="187" t="s">
        <v>5610</v>
      </c>
      <c r="B7314" s="187" t="s">
        <v>5609</v>
      </c>
      <c r="C7314" s="186" t="s">
        <v>5597</v>
      </c>
      <c r="D7314" s="189">
        <v>8.14</v>
      </c>
      <c r="E7314" s="189"/>
      <c r="F7314" s="189">
        <v>8.14</v>
      </c>
      <c r="G7314" s="188">
        <v>0</v>
      </c>
      <c r="H7314" s="188"/>
      <c r="I7314" s="187" t="s">
        <v>5608</v>
      </c>
      <c r="J7314" s="191"/>
      <c r="K7314" s="191"/>
      <c r="L7314" s="191"/>
      <c r="M7314" s="191"/>
    </row>
    <row r="7315" spans="1:13" s="190" customFormat="1" ht="38.25" x14ac:dyDescent="0.2">
      <c r="A7315" s="187" t="s">
        <v>5613</v>
      </c>
      <c r="B7315" s="187" t="s">
        <v>5612</v>
      </c>
      <c r="C7315" s="186" t="s">
        <v>5597</v>
      </c>
      <c r="D7315" s="189">
        <v>16.89</v>
      </c>
      <c r="E7315" s="189"/>
      <c r="F7315" s="189">
        <v>16.89</v>
      </c>
      <c r="G7315" s="188">
        <v>0</v>
      </c>
      <c r="H7315" s="188"/>
      <c r="I7315" s="187" t="s">
        <v>5611</v>
      </c>
      <c r="J7315" s="191"/>
      <c r="K7315" s="191"/>
      <c r="L7315" s="191"/>
      <c r="M7315" s="191"/>
    </row>
    <row r="7316" spans="1:13" s="190" customFormat="1" ht="38.25" x14ac:dyDescent="0.2">
      <c r="A7316" s="187" t="s">
        <v>5616</v>
      </c>
      <c r="B7316" s="187" t="s">
        <v>5615</v>
      </c>
      <c r="C7316" s="186" t="s">
        <v>5597</v>
      </c>
      <c r="D7316" s="189">
        <v>24.89</v>
      </c>
      <c r="E7316" s="189"/>
      <c r="F7316" s="189">
        <v>24.89</v>
      </c>
      <c r="G7316" s="188">
        <v>0</v>
      </c>
      <c r="H7316" s="188"/>
      <c r="I7316" s="187" t="s">
        <v>5614</v>
      </c>
      <c r="J7316" s="191"/>
      <c r="K7316" s="191"/>
      <c r="L7316" s="191"/>
      <c r="M7316" s="191"/>
    </row>
    <row r="7317" spans="1:13" s="190" customFormat="1" ht="38.25" x14ac:dyDescent="0.2">
      <c r="A7317" s="187" t="s">
        <v>5619</v>
      </c>
      <c r="B7317" s="187" t="s">
        <v>5618</v>
      </c>
      <c r="C7317" s="186" t="s">
        <v>5597</v>
      </c>
      <c r="D7317" s="189">
        <v>39.32</v>
      </c>
      <c r="E7317" s="189"/>
      <c r="F7317" s="189">
        <v>39.32</v>
      </c>
      <c r="G7317" s="188">
        <v>0</v>
      </c>
      <c r="H7317" s="188"/>
      <c r="I7317" s="187" t="s">
        <v>5617</v>
      </c>
      <c r="J7317" s="191"/>
      <c r="K7317" s="191"/>
      <c r="L7317" s="191"/>
      <c r="M7317" s="191"/>
    </row>
    <row r="7318" spans="1:13" s="190" customFormat="1" ht="38.25" x14ac:dyDescent="0.2">
      <c r="A7318" s="187" t="s">
        <v>5622</v>
      </c>
      <c r="B7318" s="187" t="s">
        <v>5621</v>
      </c>
      <c r="C7318" s="186" t="s">
        <v>5597</v>
      </c>
      <c r="D7318" s="189">
        <v>72.209999999999994</v>
      </c>
      <c r="E7318" s="189"/>
      <c r="F7318" s="189">
        <v>72.209999999999994</v>
      </c>
      <c r="G7318" s="188">
        <v>0</v>
      </c>
      <c r="H7318" s="188"/>
      <c r="I7318" s="187" t="s">
        <v>5620</v>
      </c>
      <c r="J7318" s="191"/>
      <c r="K7318" s="191"/>
      <c r="L7318" s="191"/>
      <c r="M7318" s="191"/>
    </row>
    <row r="7319" spans="1:13" s="190" customFormat="1" ht="38.25" x14ac:dyDescent="0.2">
      <c r="A7319" s="187" t="s">
        <v>5625</v>
      </c>
      <c r="B7319" s="187" t="s">
        <v>5624</v>
      </c>
      <c r="C7319" s="186" t="s">
        <v>5597</v>
      </c>
      <c r="D7319" s="189">
        <v>103.45</v>
      </c>
      <c r="E7319" s="189"/>
      <c r="F7319" s="189">
        <v>103.45</v>
      </c>
      <c r="G7319" s="188">
        <v>0</v>
      </c>
      <c r="H7319" s="188"/>
      <c r="I7319" s="187" t="s">
        <v>5623</v>
      </c>
      <c r="J7319" s="191"/>
      <c r="K7319" s="191"/>
      <c r="L7319" s="191"/>
      <c r="M7319" s="191"/>
    </row>
    <row r="7320" spans="1:13" s="190" customFormat="1" ht="38.25" x14ac:dyDescent="0.2">
      <c r="A7320" s="187" t="s">
        <v>5628</v>
      </c>
      <c r="B7320" s="187" t="s">
        <v>5627</v>
      </c>
      <c r="C7320" s="186" t="s">
        <v>5597</v>
      </c>
      <c r="D7320" s="189">
        <v>173.01</v>
      </c>
      <c r="E7320" s="189"/>
      <c r="F7320" s="189">
        <v>173.01</v>
      </c>
      <c r="G7320" s="188">
        <v>0</v>
      </c>
      <c r="H7320" s="188"/>
      <c r="I7320" s="187" t="s">
        <v>5626</v>
      </c>
      <c r="J7320" s="191"/>
      <c r="K7320" s="191"/>
      <c r="L7320" s="191"/>
      <c r="M7320" s="191"/>
    </row>
    <row r="7321" spans="1:13" s="190" customFormat="1" ht="38.25" x14ac:dyDescent="0.2">
      <c r="A7321" s="187" t="s">
        <v>5631</v>
      </c>
      <c r="B7321" s="187" t="s">
        <v>5630</v>
      </c>
      <c r="C7321" s="186" t="s">
        <v>5597</v>
      </c>
      <c r="D7321" s="189">
        <v>242.31</v>
      </c>
      <c r="E7321" s="189"/>
      <c r="F7321" s="189">
        <v>242.31</v>
      </c>
      <c r="G7321" s="188">
        <v>0</v>
      </c>
      <c r="H7321" s="188"/>
      <c r="I7321" s="187" t="s">
        <v>5629</v>
      </c>
      <c r="J7321" s="191"/>
      <c r="K7321" s="191"/>
      <c r="L7321" s="191"/>
      <c r="M7321" s="191"/>
    </row>
    <row r="7322" spans="1:13" s="190" customFormat="1" ht="38.25" x14ac:dyDescent="0.2">
      <c r="A7322" s="187" t="s">
        <v>5634</v>
      </c>
      <c r="B7322" s="187" t="s">
        <v>5633</v>
      </c>
      <c r="C7322" s="186" t="s">
        <v>5597</v>
      </c>
      <c r="D7322" s="189">
        <v>6.21</v>
      </c>
      <c r="E7322" s="189"/>
      <c r="F7322" s="189">
        <v>6.21</v>
      </c>
      <c r="G7322" s="188">
        <v>0</v>
      </c>
      <c r="H7322" s="188"/>
      <c r="I7322" s="187" t="s">
        <v>5632</v>
      </c>
      <c r="J7322" s="191"/>
      <c r="K7322" s="191"/>
      <c r="L7322" s="191"/>
      <c r="M7322" s="191"/>
    </row>
    <row r="7323" spans="1:13" s="190" customFormat="1" ht="38.25" x14ac:dyDescent="0.2">
      <c r="A7323" s="187" t="s">
        <v>5637</v>
      </c>
      <c r="B7323" s="187" t="s">
        <v>5636</v>
      </c>
      <c r="C7323" s="186" t="s">
        <v>5597</v>
      </c>
      <c r="D7323" s="189">
        <v>8.3699999999999992</v>
      </c>
      <c r="E7323" s="189"/>
      <c r="F7323" s="189">
        <v>8.3699999999999992</v>
      </c>
      <c r="G7323" s="188">
        <v>0</v>
      </c>
      <c r="H7323" s="188"/>
      <c r="I7323" s="187" t="s">
        <v>5635</v>
      </c>
      <c r="J7323" s="191"/>
      <c r="K7323" s="191"/>
      <c r="L7323" s="191"/>
      <c r="M7323" s="191"/>
    </row>
    <row r="7324" spans="1:13" s="190" customFormat="1" ht="38.25" x14ac:dyDescent="0.2">
      <c r="A7324" s="187" t="s">
        <v>5640</v>
      </c>
      <c r="B7324" s="187" t="s">
        <v>5639</v>
      </c>
      <c r="C7324" s="186" t="s">
        <v>5597</v>
      </c>
      <c r="D7324" s="189">
        <v>17.25</v>
      </c>
      <c r="E7324" s="189"/>
      <c r="F7324" s="189">
        <v>17.25</v>
      </c>
      <c r="G7324" s="188">
        <v>0</v>
      </c>
      <c r="H7324" s="188"/>
      <c r="I7324" s="187" t="s">
        <v>5638</v>
      </c>
      <c r="J7324" s="191"/>
      <c r="K7324" s="191"/>
      <c r="L7324" s="191"/>
      <c r="M7324" s="191"/>
    </row>
    <row r="7325" spans="1:13" s="190" customFormat="1" ht="38.25" x14ac:dyDescent="0.2">
      <c r="A7325" s="187" t="s">
        <v>5643</v>
      </c>
      <c r="B7325" s="187" t="s">
        <v>5642</v>
      </c>
      <c r="C7325" s="186" t="s">
        <v>5597</v>
      </c>
      <c r="D7325" s="189">
        <v>25.25</v>
      </c>
      <c r="E7325" s="189"/>
      <c r="F7325" s="189">
        <v>25.25</v>
      </c>
      <c r="G7325" s="188">
        <v>0</v>
      </c>
      <c r="H7325" s="188"/>
      <c r="I7325" s="187" t="s">
        <v>5641</v>
      </c>
      <c r="J7325" s="191"/>
      <c r="K7325" s="191"/>
      <c r="L7325" s="191"/>
      <c r="M7325" s="191"/>
    </row>
    <row r="7326" spans="1:13" s="190" customFormat="1" ht="38.25" x14ac:dyDescent="0.2">
      <c r="A7326" s="187" t="s">
        <v>5646</v>
      </c>
      <c r="B7326" s="187" t="s">
        <v>5645</v>
      </c>
      <c r="C7326" s="186" t="s">
        <v>5597</v>
      </c>
      <c r="D7326" s="189">
        <v>40.51</v>
      </c>
      <c r="E7326" s="189"/>
      <c r="F7326" s="189">
        <v>40.51</v>
      </c>
      <c r="G7326" s="188">
        <v>0</v>
      </c>
      <c r="H7326" s="188"/>
      <c r="I7326" s="187" t="s">
        <v>5644</v>
      </c>
      <c r="J7326" s="191"/>
      <c r="K7326" s="191"/>
      <c r="L7326" s="191"/>
      <c r="M7326" s="191"/>
    </row>
    <row r="7327" spans="1:13" s="190" customFormat="1" ht="38.25" x14ac:dyDescent="0.2">
      <c r="A7327" s="187" t="s">
        <v>5649</v>
      </c>
      <c r="B7327" s="187" t="s">
        <v>5648</v>
      </c>
      <c r="C7327" s="186" t="s">
        <v>5597</v>
      </c>
      <c r="D7327" s="189">
        <v>74.39</v>
      </c>
      <c r="E7327" s="189"/>
      <c r="F7327" s="189">
        <v>74.39</v>
      </c>
      <c r="G7327" s="188">
        <v>0</v>
      </c>
      <c r="H7327" s="188"/>
      <c r="I7327" s="187" t="s">
        <v>5647</v>
      </c>
      <c r="J7327" s="191"/>
      <c r="K7327" s="191"/>
      <c r="L7327" s="191"/>
      <c r="M7327" s="191"/>
    </row>
    <row r="7328" spans="1:13" s="190" customFormat="1" ht="38.25" x14ac:dyDescent="0.2">
      <c r="A7328" s="187" t="s">
        <v>5652</v>
      </c>
      <c r="B7328" s="187" t="s">
        <v>5651</v>
      </c>
      <c r="C7328" s="186" t="s">
        <v>5597</v>
      </c>
      <c r="D7328" s="189">
        <v>106.54</v>
      </c>
      <c r="E7328" s="189"/>
      <c r="F7328" s="189">
        <v>106.54</v>
      </c>
      <c r="G7328" s="188">
        <v>0</v>
      </c>
      <c r="H7328" s="188"/>
      <c r="I7328" s="187" t="s">
        <v>5650</v>
      </c>
      <c r="J7328" s="191"/>
      <c r="K7328" s="191"/>
      <c r="L7328" s="191"/>
      <c r="M7328" s="191"/>
    </row>
    <row r="7329" spans="1:13" s="190" customFormat="1" ht="38.25" x14ac:dyDescent="0.2">
      <c r="A7329" s="187" t="s">
        <v>5655</v>
      </c>
      <c r="B7329" s="187" t="s">
        <v>5654</v>
      </c>
      <c r="C7329" s="186" t="s">
        <v>5597</v>
      </c>
      <c r="D7329" s="189">
        <v>178.2</v>
      </c>
      <c r="E7329" s="189"/>
      <c r="F7329" s="189">
        <v>178.2</v>
      </c>
      <c r="G7329" s="188">
        <v>0</v>
      </c>
      <c r="H7329" s="188"/>
      <c r="I7329" s="187" t="s">
        <v>5653</v>
      </c>
      <c r="J7329" s="191"/>
      <c r="K7329" s="191"/>
      <c r="L7329" s="191"/>
      <c r="M7329" s="191"/>
    </row>
    <row r="7330" spans="1:13" s="190" customFormat="1" ht="38.25" x14ac:dyDescent="0.2">
      <c r="A7330" s="187" t="s">
        <v>5658</v>
      </c>
      <c r="B7330" s="187" t="s">
        <v>5657</v>
      </c>
      <c r="C7330" s="186" t="s">
        <v>5597</v>
      </c>
      <c r="D7330" s="189">
        <v>249.58</v>
      </c>
      <c r="E7330" s="189"/>
      <c r="F7330" s="189">
        <v>249.58</v>
      </c>
      <c r="G7330" s="188">
        <v>0</v>
      </c>
      <c r="H7330" s="188"/>
      <c r="I7330" s="187" t="s">
        <v>5656</v>
      </c>
      <c r="J7330" s="191"/>
      <c r="K7330" s="191"/>
      <c r="L7330" s="191"/>
      <c r="M7330" s="191"/>
    </row>
    <row r="7331" spans="1:13" s="190" customFormat="1" ht="38.25" x14ac:dyDescent="0.2">
      <c r="A7331" s="187" t="s">
        <v>5661</v>
      </c>
      <c r="B7331" s="187" t="s">
        <v>5660</v>
      </c>
      <c r="C7331" s="186" t="s">
        <v>5597</v>
      </c>
      <c r="D7331" s="189">
        <v>63.5</v>
      </c>
      <c r="E7331" s="189"/>
      <c r="F7331" s="189">
        <v>63.5</v>
      </c>
      <c r="G7331" s="188">
        <v>0</v>
      </c>
      <c r="H7331" s="188"/>
      <c r="I7331" s="187" t="s">
        <v>5659</v>
      </c>
      <c r="J7331" s="191"/>
      <c r="K7331" s="191"/>
      <c r="L7331" s="191"/>
      <c r="M7331" s="191"/>
    </row>
    <row r="7332" spans="1:13" s="190" customFormat="1" ht="38.25" x14ac:dyDescent="0.2">
      <c r="A7332" s="187" t="s">
        <v>5664</v>
      </c>
      <c r="B7332" s="187" t="s">
        <v>5663</v>
      </c>
      <c r="C7332" s="186" t="s">
        <v>5597</v>
      </c>
      <c r="D7332" s="189">
        <v>65.400000000000006</v>
      </c>
      <c r="E7332" s="189"/>
      <c r="F7332" s="189">
        <v>65.400000000000006</v>
      </c>
      <c r="G7332" s="188">
        <v>0</v>
      </c>
      <c r="H7332" s="188"/>
      <c r="I7332" s="187" t="s">
        <v>5662</v>
      </c>
      <c r="J7332" s="191"/>
      <c r="K7332" s="191"/>
      <c r="L7332" s="191"/>
      <c r="M7332" s="191"/>
    </row>
    <row r="7333" spans="1:13" s="190" customFormat="1" ht="38.25" x14ac:dyDescent="0.2">
      <c r="A7333" s="187" t="s">
        <v>5667</v>
      </c>
      <c r="B7333" s="187" t="s">
        <v>5666</v>
      </c>
      <c r="C7333" s="186" t="s">
        <v>5597</v>
      </c>
      <c r="D7333" s="189">
        <v>0.8</v>
      </c>
      <c r="E7333" s="189"/>
      <c r="F7333" s="189">
        <v>0.8</v>
      </c>
      <c r="G7333" s="188"/>
      <c r="H7333" s="188"/>
      <c r="I7333" s="187" t="s">
        <v>5665</v>
      </c>
      <c r="J7333" s="191"/>
      <c r="K7333" s="191"/>
      <c r="L7333" s="191"/>
      <c r="M7333" s="191"/>
    </row>
    <row r="7334" spans="1:13" s="190" customFormat="1" ht="38.25" x14ac:dyDescent="0.2">
      <c r="A7334" s="187" t="s">
        <v>5670</v>
      </c>
      <c r="B7334" s="187" t="s">
        <v>5669</v>
      </c>
      <c r="C7334" s="186" t="s">
        <v>5597</v>
      </c>
      <c r="D7334" s="189">
        <v>1.1000000000000001</v>
      </c>
      <c r="E7334" s="189"/>
      <c r="F7334" s="189">
        <v>1.1000000000000001</v>
      </c>
      <c r="G7334" s="188"/>
      <c r="H7334" s="188"/>
      <c r="I7334" s="187" t="s">
        <v>5668</v>
      </c>
      <c r="J7334" s="191"/>
      <c r="K7334" s="191"/>
      <c r="L7334" s="191"/>
      <c r="M7334" s="191"/>
    </row>
    <row r="7335" spans="1:13" s="190" customFormat="1" ht="38.25" x14ac:dyDescent="0.2">
      <c r="A7335" s="187" t="s">
        <v>5673</v>
      </c>
      <c r="B7335" s="187" t="s">
        <v>5672</v>
      </c>
      <c r="C7335" s="186" t="s">
        <v>5597</v>
      </c>
      <c r="D7335" s="189">
        <v>1.62</v>
      </c>
      <c r="E7335" s="189"/>
      <c r="F7335" s="189">
        <v>1.62</v>
      </c>
      <c r="G7335" s="188"/>
      <c r="H7335" s="188"/>
      <c r="I7335" s="187" t="s">
        <v>5671</v>
      </c>
      <c r="J7335" s="191"/>
      <c r="K7335" s="191"/>
      <c r="L7335" s="191"/>
      <c r="M7335" s="191"/>
    </row>
    <row r="7336" spans="1:13" s="190" customFormat="1" ht="38.25" x14ac:dyDescent="0.2">
      <c r="A7336" s="187" t="s">
        <v>5676</v>
      </c>
      <c r="B7336" s="187" t="s">
        <v>5675</v>
      </c>
      <c r="C7336" s="186" t="s">
        <v>5597</v>
      </c>
      <c r="D7336" s="189">
        <v>2.1</v>
      </c>
      <c r="E7336" s="189"/>
      <c r="F7336" s="189">
        <v>2.1</v>
      </c>
      <c r="G7336" s="188"/>
      <c r="H7336" s="188"/>
      <c r="I7336" s="187" t="s">
        <v>5674</v>
      </c>
      <c r="J7336" s="191"/>
      <c r="K7336" s="191"/>
      <c r="L7336" s="191"/>
      <c r="M7336" s="191"/>
    </row>
    <row r="7337" spans="1:13" s="190" customFormat="1" ht="38.25" x14ac:dyDescent="0.2">
      <c r="A7337" s="187" t="s">
        <v>5679</v>
      </c>
      <c r="B7337" s="187" t="s">
        <v>5678</v>
      </c>
      <c r="C7337" s="186" t="s">
        <v>5597</v>
      </c>
      <c r="D7337" s="189">
        <v>2.2200000000000002</v>
      </c>
      <c r="E7337" s="189"/>
      <c r="F7337" s="189">
        <v>2.2200000000000002</v>
      </c>
      <c r="G7337" s="188"/>
      <c r="H7337" s="188"/>
      <c r="I7337" s="187" t="s">
        <v>5677</v>
      </c>
      <c r="J7337" s="191"/>
      <c r="K7337" s="191"/>
      <c r="L7337" s="191"/>
      <c r="M7337" s="191"/>
    </row>
    <row r="7338" spans="1:13" s="190" customFormat="1" ht="38.25" x14ac:dyDescent="0.2">
      <c r="A7338" s="187" t="s">
        <v>5682</v>
      </c>
      <c r="B7338" s="187" t="s">
        <v>5681</v>
      </c>
      <c r="C7338" s="186" t="s">
        <v>5597</v>
      </c>
      <c r="D7338" s="189">
        <v>2.76</v>
      </c>
      <c r="E7338" s="189"/>
      <c r="F7338" s="189">
        <v>2.76</v>
      </c>
      <c r="G7338" s="188"/>
      <c r="H7338" s="188"/>
      <c r="I7338" s="187" t="s">
        <v>5680</v>
      </c>
      <c r="J7338" s="191"/>
      <c r="K7338" s="191"/>
      <c r="L7338" s="191"/>
      <c r="M7338" s="191"/>
    </row>
    <row r="7339" spans="1:13" s="190" customFormat="1" ht="38.25" x14ac:dyDescent="0.2">
      <c r="A7339" s="187" t="s">
        <v>5685</v>
      </c>
      <c r="B7339" s="187" t="s">
        <v>5684</v>
      </c>
      <c r="C7339" s="186" t="s">
        <v>5597</v>
      </c>
      <c r="D7339" s="189">
        <v>2.98</v>
      </c>
      <c r="E7339" s="189"/>
      <c r="F7339" s="189">
        <v>2.98</v>
      </c>
      <c r="G7339" s="188"/>
      <c r="H7339" s="188"/>
      <c r="I7339" s="187" t="s">
        <v>5683</v>
      </c>
      <c r="J7339" s="191"/>
      <c r="K7339" s="191"/>
      <c r="L7339" s="191"/>
      <c r="M7339" s="191"/>
    </row>
    <row r="7340" spans="1:13" s="190" customFormat="1" ht="38.25" x14ac:dyDescent="0.2">
      <c r="A7340" s="187" t="s">
        <v>5688</v>
      </c>
      <c r="B7340" s="187" t="s">
        <v>5687</v>
      </c>
      <c r="C7340" s="186" t="s">
        <v>5597</v>
      </c>
      <c r="D7340" s="189">
        <v>5.74</v>
      </c>
      <c r="E7340" s="189"/>
      <c r="F7340" s="189">
        <v>5.74</v>
      </c>
      <c r="G7340" s="188"/>
      <c r="H7340" s="188"/>
      <c r="I7340" s="187" t="s">
        <v>5686</v>
      </c>
      <c r="J7340" s="191"/>
      <c r="K7340" s="191"/>
      <c r="L7340" s="191"/>
      <c r="M7340" s="191"/>
    </row>
    <row r="7341" spans="1:13" s="190" customFormat="1" ht="38.25" x14ac:dyDescent="0.2">
      <c r="A7341" s="187" t="s">
        <v>5691</v>
      </c>
      <c r="B7341" s="187" t="s">
        <v>5690</v>
      </c>
      <c r="C7341" s="186" t="s">
        <v>5597</v>
      </c>
      <c r="D7341" s="189">
        <v>6.1</v>
      </c>
      <c r="E7341" s="189"/>
      <c r="F7341" s="189">
        <v>6.1</v>
      </c>
      <c r="G7341" s="188"/>
      <c r="H7341" s="188"/>
      <c r="I7341" s="187" t="s">
        <v>5689</v>
      </c>
      <c r="J7341" s="191"/>
      <c r="K7341" s="191"/>
      <c r="L7341" s="191"/>
      <c r="M7341" s="191"/>
    </row>
    <row r="7342" spans="1:13" s="190" customFormat="1" ht="38.25" x14ac:dyDescent="0.2">
      <c r="A7342" s="187" t="s">
        <v>5694</v>
      </c>
      <c r="B7342" s="187" t="s">
        <v>5693</v>
      </c>
      <c r="C7342" s="186" t="s">
        <v>5597</v>
      </c>
      <c r="D7342" s="189">
        <v>9.48</v>
      </c>
      <c r="E7342" s="189"/>
      <c r="F7342" s="189">
        <v>9.48</v>
      </c>
      <c r="G7342" s="188"/>
      <c r="H7342" s="188"/>
      <c r="I7342" s="187" t="s">
        <v>5692</v>
      </c>
      <c r="J7342" s="191"/>
      <c r="K7342" s="191"/>
      <c r="L7342" s="191"/>
      <c r="M7342" s="191"/>
    </row>
    <row r="7343" spans="1:13" s="190" customFormat="1" ht="38.25" x14ac:dyDescent="0.2">
      <c r="A7343" s="187" t="s">
        <v>5697</v>
      </c>
      <c r="B7343" s="187" t="s">
        <v>5696</v>
      </c>
      <c r="C7343" s="186" t="s">
        <v>5597</v>
      </c>
      <c r="D7343" s="189">
        <v>9.84</v>
      </c>
      <c r="E7343" s="189"/>
      <c r="F7343" s="189">
        <v>9.84</v>
      </c>
      <c r="G7343" s="188"/>
      <c r="H7343" s="188"/>
      <c r="I7343" s="187" t="s">
        <v>5695</v>
      </c>
      <c r="J7343" s="191"/>
      <c r="K7343" s="191"/>
      <c r="L7343" s="191"/>
      <c r="M7343" s="191"/>
    </row>
    <row r="7344" spans="1:13" s="190" customFormat="1" ht="38.25" x14ac:dyDescent="0.2">
      <c r="A7344" s="187" t="s">
        <v>5700</v>
      </c>
      <c r="B7344" s="187" t="s">
        <v>5699</v>
      </c>
      <c r="C7344" s="186" t="s">
        <v>5597</v>
      </c>
      <c r="D7344" s="189">
        <v>14.85</v>
      </c>
      <c r="E7344" s="189"/>
      <c r="F7344" s="189">
        <v>14.85</v>
      </c>
      <c r="G7344" s="188"/>
      <c r="H7344" s="188"/>
      <c r="I7344" s="187" t="s">
        <v>5698</v>
      </c>
      <c r="J7344" s="191"/>
      <c r="K7344" s="191"/>
      <c r="L7344" s="191"/>
      <c r="M7344" s="191"/>
    </row>
    <row r="7345" spans="1:13" s="190" customFormat="1" ht="38.25" x14ac:dyDescent="0.2">
      <c r="A7345" s="187" t="s">
        <v>5703</v>
      </c>
      <c r="B7345" s="187" t="s">
        <v>5702</v>
      </c>
      <c r="C7345" s="186" t="s">
        <v>5597</v>
      </c>
      <c r="D7345" s="189">
        <v>15.3</v>
      </c>
      <c r="E7345" s="189"/>
      <c r="F7345" s="189">
        <v>15.3</v>
      </c>
      <c r="G7345" s="188"/>
      <c r="H7345" s="188"/>
      <c r="I7345" s="187" t="s">
        <v>5701</v>
      </c>
      <c r="J7345" s="191"/>
      <c r="K7345" s="191"/>
      <c r="L7345" s="191"/>
      <c r="M7345" s="191"/>
    </row>
    <row r="7346" spans="1:13" s="190" customFormat="1" ht="38.25" x14ac:dyDescent="0.2">
      <c r="A7346" s="187" t="s">
        <v>5706</v>
      </c>
      <c r="B7346" s="187" t="s">
        <v>5705</v>
      </c>
      <c r="C7346" s="186" t="s">
        <v>5597</v>
      </c>
      <c r="D7346" s="189">
        <v>21.8</v>
      </c>
      <c r="E7346" s="189"/>
      <c r="F7346" s="189">
        <v>21.8</v>
      </c>
      <c r="G7346" s="188"/>
      <c r="H7346" s="188"/>
      <c r="I7346" s="187" t="s">
        <v>5704</v>
      </c>
      <c r="J7346" s="191"/>
      <c r="K7346" s="191"/>
      <c r="L7346" s="191"/>
      <c r="M7346" s="191"/>
    </row>
    <row r="7347" spans="1:13" s="190" customFormat="1" ht="38.25" x14ac:dyDescent="0.2">
      <c r="A7347" s="187" t="s">
        <v>5709</v>
      </c>
      <c r="B7347" s="187" t="s">
        <v>5708</v>
      </c>
      <c r="C7347" s="186" t="s">
        <v>5597</v>
      </c>
      <c r="D7347" s="189">
        <v>22.4</v>
      </c>
      <c r="E7347" s="189"/>
      <c r="F7347" s="189">
        <v>22.4</v>
      </c>
      <c r="G7347" s="188"/>
      <c r="H7347" s="188"/>
      <c r="I7347" s="187" t="s">
        <v>5707</v>
      </c>
      <c r="J7347" s="191"/>
      <c r="K7347" s="191"/>
      <c r="L7347" s="191"/>
      <c r="M7347" s="191"/>
    </row>
    <row r="7348" spans="1:13" s="190" customFormat="1" ht="38.25" x14ac:dyDescent="0.2">
      <c r="A7348" s="187" t="s">
        <v>5712</v>
      </c>
      <c r="B7348" s="187" t="s">
        <v>5711</v>
      </c>
      <c r="C7348" s="186" t="s">
        <v>5597</v>
      </c>
      <c r="D7348" s="189">
        <v>28.9</v>
      </c>
      <c r="E7348" s="189"/>
      <c r="F7348" s="189">
        <v>28.9</v>
      </c>
      <c r="G7348" s="188"/>
      <c r="H7348" s="188"/>
      <c r="I7348" s="187" t="s">
        <v>5710</v>
      </c>
      <c r="J7348" s="191"/>
      <c r="K7348" s="191"/>
      <c r="L7348" s="191"/>
      <c r="M7348" s="191"/>
    </row>
    <row r="7349" spans="1:13" s="190" customFormat="1" ht="38.25" x14ac:dyDescent="0.2">
      <c r="A7349" s="187" t="s">
        <v>5715</v>
      </c>
      <c r="B7349" s="187" t="s">
        <v>5714</v>
      </c>
      <c r="C7349" s="186" t="s">
        <v>5597</v>
      </c>
      <c r="D7349" s="189">
        <v>29.7</v>
      </c>
      <c r="E7349" s="189"/>
      <c r="F7349" s="189">
        <v>29.7</v>
      </c>
      <c r="G7349" s="188"/>
      <c r="H7349" s="188"/>
      <c r="I7349" s="187" t="s">
        <v>5713</v>
      </c>
      <c r="J7349" s="191"/>
      <c r="K7349" s="191"/>
      <c r="L7349" s="191"/>
      <c r="M7349" s="191"/>
    </row>
    <row r="7350" spans="1:13" s="190" customFormat="1" ht="38.25" x14ac:dyDescent="0.2">
      <c r="A7350" s="187" t="s">
        <v>5718</v>
      </c>
      <c r="B7350" s="187" t="s">
        <v>5717</v>
      </c>
      <c r="C7350" s="186" t="s">
        <v>5597</v>
      </c>
      <c r="D7350" s="189">
        <v>41.5</v>
      </c>
      <c r="E7350" s="189"/>
      <c r="F7350" s="189">
        <v>41.5</v>
      </c>
      <c r="G7350" s="188"/>
      <c r="H7350" s="188"/>
      <c r="I7350" s="187" t="s">
        <v>5716</v>
      </c>
      <c r="J7350" s="191"/>
      <c r="K7350" s="191"/>
      <c r="L7350" s="191"/>
      <c r="M7350" s="191"/>
    </row>
    <row r="7351" spans="1:13" s="190" customFormat="1" ht="38.25" x14ac:dyDescent="0.2">
      <c r="A7351" s="187" t="s">
        <v>5721</v>
      </c>
      <c r="B7351" s="187" t="s">
        <v>5720</v>
      </c>
      <c r="C7351" s="186" t="s">
        <v>5597</v>
      </c>
      <c r="D7351" s="189">
        <v>42.2</v>
      </c>
      <c r="E7351" s="189"/>
      <c r="F7351" s="189">
        <v>42.2</v>
      </c>
      <c r="G7351" s="188"/>
      <c r="H7351" s="188"/>
      <c r="I7351" s="187" t="s">
        <v>5719</v>
      </c>
      <c r="J7351" s="191"/>
      <c r="K7351" s="191"/>
      <c r="L7351" s="191"/>
      <c r="M7351" s="191"/>
    </row>
    <row r="7352" spans="1:13" s="190" customFormat="1" ht="38.25" x14ac:dyDescent="0.2">
      <c r="A7352" s="187" t="s">
        <v>5724</v>
      </c>
      <c r="B7352" s="187" t="s">
        <v>5723</v>
      </c>
      <c r="C7352" s="186" t="s">
        <v>5597</v>
      </c>
      <c r="D7352" s="189">
        <v>69.2</v>
      </c>
      <c r="E7352" s="189"/>
      <c r="F7352" s="189">
        <v>69.2</v>
      </c>
      <c r="G7352" s="188"/>
      <c r="H7352" s="188"/>
      <c r="I7352" s="187" t="s">
        <v>5722</v>
      </c>
      <c r="J7352" s="191"/>
      <c r="K7352" s="191"/>
      <c r="L7352" s="191"/>
      <c r="M7352" s="191"/>
    </row>
    <row r="7353" spans="1:13" s="190" customFormat="1" ht="38.25" x14ac:dyDescent="0.2">
      <c r="A7353" s="187" t="s">
        <v>5727</v>
      </c>
      <c r="B7353" s="187" t="s">
        <v>5726</v>
      </c>
      <c r="C7353" s="186" t="s">
        <v>5597</v>
      </c>
      <c r="D7353" s="189">
        <v>70.3</v>
      </c>
      <c r="E7353" s="189"/>
      <c r="F7353" s="189">
        <v>70.3</v>
      </c>
      <c r="G7353" s="188"/>
      <c r="H7353" s="188"/>
      <c r="I7353" s="187" t="s">
        <v>5725</v>
      </c>
      <c r="J7353" s="191"/>
      <c r="K7353" s="191"/>
      <c r="L7353" s="191"/>
      <c r="M7353" s="191"/>
    </row>
    <row r="7354" spans="1:13" s="190" customFormat="1" ht="38.25" x14ac:dyDescent="0.2">
      <c r="A7354" s="187" t="s">
        <v>5730</v>
      </c>
      <c r="B7354" s="187" t="s">
        <v>5729</v>
      </c>
      <c r="C7354" s="186" t="s">
        <v>5597</v>
      </c>
      <c r="D7354" s="189">
        <v>102.5</v>
      </c>
      <c r="E7354" s="189"/>
      <c r="F7354" s="189">
        <v>102.5</v>
      </c>
      <c r="G7354" s="188"/>
      <c r="H7354" s="188"/>
      <c r="I7354" s="187" t="s">
        <v>5728</v>
      </c>
      <c r="J7354" s="191"/>
      <c r="K7354" s="191"/>
      <c r="L7354" s="191"/>
      <c r="M7354" s="191"/>
    </row>
    <row r="7355" spans="1:13" s="190" customFormat="1" ht="38.25" x14ac:dyDescent="0.2">
      <c r="A7355" s="187" t="s">
        <v>5733</v>
      </c>
      <c r="B7355" s="187" t="s">
        <v>5732</v>
      </c>
      <c r="C7355" s="186" t="s">
        <v>5597</v>
      </c>
      <c r="D7355" s="189">
        <v>105.8</v>
      </c>
      <c r="E7355" s="189"/>
      <c r="F7355" s="189">
        <v>105.8</v>
      </c>
      <c r="G7355" s="188"/>
      <c r="H7355" s="188"/>
      <c r="I7355" s="187" t="s">
        <v>5731</v>
      </c>
      <c r="J7355" s="191"/>
      <c r="K7355" s="191"/>
      <c r="L7355" s="191"/>
      <c r="M7355" s="191"/>
    </row>
    <row r="7356" spans="1:13" s="190" customFormat="1" ht="25.5" x14ac:dyDescent="0.2">
      <c r="A7356" s="194" t="s">
        <v>5736</v>
      </c>
      <c r="B7356" s="194" t="s">
        <v>5735</v>
      </c>
      <c r="C7356" s="194"/>
      <c r="D7356" s="189"/>
      <c r="E7356" s="193"/>
      <c r="F7356" s="189"/>
      <c r="G7356" s="192"/>
      <c r="H7356" s="192"/>
      <c r="I7356" s="194" t="s">
        <v>5734</v>
      </c>
      <c r="J7356" s="191"/>
      <c r="K7356" s="191"/>
      <c r="L7356" s="191"/>
      <c r="M7356" s="191"/>
    </row>
    <row r="7357" spans="1:13" s="190" customFormat="1" ht="102" x14ac:dyDescent="0.2">
      <c r="A7357" s="187" t="s">
        <v>5740</v>
      </c>
      <c r="B7357" s="187" t="s">
        <v>5738</v>
      </c>
      <c r="C7357" s="186" t="s">
        <v>212</v>
      </c>
      <c r="D7357" s="189">
        <v>80</v>
      </c>
      <c r="E7357" s="189"/>
      <c r="F7357" s="189">
        <v>80</v>
      </c>
      <c r="G7357" s="188" t="s">
        <v>5739</v>
      </c>
      <c r="H7357" s="188"/>
      <c r="I7357" s="187" t="s">
        <v>5737</v>
      </c>
      <c r="J7357" s="191"/>
      <c r="K7357" s="191"/>
      <c r="L7357" s="191"/>
      <c r="M7357" s="191"/>
    </row>
    <row r="7358" spans="1:13" s="190" customFormat="1" ht="102" x14ac:dyDescent="0.2">
      <c r="A7358" s="187" t="s">
        <v>5743</v>
      </c>
      <c r="B7358" s="187" t="s">
        <v>5742</v>
      </c>
      <c r="C7358" s="186" t="s">
        <v>212</v>
      </c>
      <c r="D7358" s="189">
        <v>168</v>
      </c>
      <c r="E7358" s="189"/>
      <c r="F7358" s="189">
        <v>168</v>
      </c>
      <c r="G7358" s="188" t="s">
        <v>5739</v>
      </c>
      <c r="H7358" s="188"/>
      <c r="I7358" s="187" t="s">
        <v>5741</v>
      </c>
      <c r="J7358" s="191"/>
      <c r="K7358" s="191"/>
      <c r="L7358" s="191"/>
      <c r="M7358" s="191"/>
    </row>
    <row r="7359" spans="1:13" s="190" customFormat="1" ht="102" x14ac:dyDescent="0.2">
      <c r="A7359" s="187" t="s">
        <v>5746</v>
      </c>
      <c r="B7359" s="187" t="s">
        <v>5745</v>
      </c>
      <c r="C7359" s="186" t="s">
        <v>212</v>
      </c>
      <c r="D7359" s="189">
        <v>288</v>
      </c>
      <c r="E7359" s="189"/>
      <c r="F7359" s="189">
        <v>288</v>
      </c>
      <c r="G7359" s="188" t="s">
        <v>5739</v>
      </c>
      <c r="H7359" s="188"/>
      <c r="I7359" s="187" t="s">
        <v>5744</v>
      </c>
      <c r="J7359" s="191"/>
      <c r="K7359" s="191"/>
      <c r="L7359" s="191"/>
      <c r="M7359" s="191"/>
    </row>
    <row r="7360" spans="1:13" s="190" customFormat="1" ht="102" x14ac:dyDescent="0.2">
      <c r="A7360" s="187" t="s">
        <v>5749</v>
      </c>
      <c r="B7360" s="187" t="s">
        <v>5748</v>
      </c>
      <c r="C7360" s="186" t="s">
        <v>212</v>
      </c>
      <c r="D7360" s="189">
        <v>496</v>
      </c>
      <c r="E7360" s="189"/>
      <c r="F7360" s="189">
        <v>496</v>
      </c>
      <c r="G7360" s="188" t="s">
        <v>5739</v>
      </c>
      <c r="H7360" s="188"/>
      <c r="I7360" s="187" t="s">
        <v>5747</v>
      </c>
      <c r="J7360" s="191"/>
      <c r="K7360" s="191"/>
      <c r="L7360" s="191"/>
      <c r="M7360" s="191"/>
    </row>
    <row r="7361" spans="1:13" s="190" customFormat="1" ht="102" x14ac:dyDescent="0.2">
      <c r="A7361" s="187" t="s">
        <v>5752</v>
      </c>
      <c r="B7361" s="187" t="s">
        <v>5751</v>
      </c>
      <c r="C7361" s="186" t="s">
        <v>276</v>
      </c>
      <c r="D7361" s="189">
        <v>660</v>
      </c>
      <c r="E7361" s="189"/>
      <c r="F7361" s="189">
        <v>660</v>
      </c>
      <c r="G7361" s="188" t="s">
        <v>5739</v>
      </c>
      <c r="H7361" s="188"/>
      <c r="I7361" s="187" t="s">
        <v>5750</v>
      </c>
      <c r="J7361" s="191"/>
      <c r="K7361" s="191"/>
      <c r="L7361" s="191"/>
      <c r="M7361" s="191"/>
    </row>
    <row r="7362" spans="1:13" s="190" customFormat="1" ht="102" x14ac:dyDescent="0.2">
      <c r="A7362" s="187" t="s">
        <v>5755</v>
      </c>
      <c r="B7362" s="187" t="s">
        <v>5754</v>
      </c>
      <c r="C7362" s="186" t="s">
        <v>276</v>
      </c>
      <c r="D7362" s="189">
        <v>544</v>
      </c>
      <c r="E7362" s="189"/>
      <c r="F7362" s="189">
        <v>544</v>
      </c>
      <c r="G7362" s="188" t="s">
        <v>5739</v>
      </c>
      <c r="H7362" s="188"/>
      <c r="I7362" s="187" t="s">
        <v>5753</v>
      </c>
      <c r="J7362" s="191"/>
      <c r="K7362" s="191"/>
      <c r="L7362" s="191"/>
      <c r="M7362" s="191"/>
    </row>
    <row r="7363" spans="1:13" s="190" customFormat="1" ht="102" x14ac:dyDescent="0.2">
      <c r="A7363" s="187" t="s">
        <v>5758</v>
      </c>
      <c r="B7363" s="187" t="s">
        <v>5757</v>
      </c>
      <c r="C7363" s="186" t="s">
        <v>276</v>
      </c>
      <c r="D7363" s="189">
        <v>456</v>
      </c>
      <c r="E7363" s="189"/>
      <c r="F7363" s="189">
        <v>456</v>
      </c>
      <c r="G7363" s="188" t="s">
        <v>5739</v>
      </c>
      <c r="H7363" s="188"/>
      <c r="I7363" s="187" t="s">
        <v>5756</v>
      </c>
      <c r="J7363" s="191"/>
      <c r="K7363" s="191"/>
      <c r="L7363" s="191"/>
      <c r="M7363" s="191"/>
    </row>
    <row r="7364" spans="1:13" s="190" customFormat="1" ht="102" x14ac:dyDescent="0.2">
      <c r="A7364" s="187" t="s">
        <v>5761</v>
      </c>
      <c r="B7364" s="187" t="s">
        <v>5760</v>
      </c>
      <c r="C7364" s="186" t="s">
        <v>212</v>
      </c>
      <c r="D7364" s="189">
        <v>108</v>
      </c>
      <c r="E7364" s="189"/>
      <c r="F7364" s="189">
        <v>108</v>
      </c>
      <c r="G7364" s="188" t="s">
        <v>5739</v>
      </c>
      <c r="H7364" s="188"/>
      <c r="I7364" s="187" t="s">
        <v>5759</v>
      </c>
      <c r="J7364" s="191"/>
      <c r="K7364" s="191"/>
      <c r="L7364" s="191"/>
      <c r="M7364" s="191"/>
    </row>
    <row r="7365" spans="1:13" s="190" customFormat="1" ht="102" x14ac:dyDescent="0.2">
      <c r="A7365" s="187" t="s">
        <v>5764</v>
      </c>
      <c r="B7365" s="187" t="s">
        <v>5763</v>
      </c>
      <c r="C7365" s="186" t="s">
        <v>212</v>
      </c>
      <c r="D7365" s="189">
        <v>184</v>
      </c>
      <c r="E7365" s="189"/>
      <c r="F7365" s="189">
        <v>184</v>
      </c>
      <c r="G7365" s="188" t="s">
        <v>5739</v>
      </c>
      <c r="H7365" s="188"/>
      <c r="I7365" s="187" t="s">
        <v>5762</v>
      </c>
      <c r="J7365" s="191"/>
      <c r="K7365" s="191"/>
      <c r="L7365" s="191"/>
      <c r="M7365" s="191"/>
    </row>
    <row r="7366" spans="1:13" s="190" customFormat="1" ht="102" x14ac:dyDescent="0.2">
      <c r="A7366" s="187" t="s">
        <v>5767</v>
      </c>
      <c r="B7366" s="187" t="s">
        <v>5766</v>
      </c>
      <c r="C7366" s="186" t="s">
        <v>212</v>
      </c>
      <c r="D7366" s="189">
        <v>320</v>
      </c>
      <c r="E7366" s="189"/>
      <c r="F7366" s="189">
        <v>320</v>
      </c>
      <c r="G7366" s="188" t="s">
        <v>5739</v>
      </c>
      <c r="H7366" s="188"/>
      <c r="I7366" s="187" t="s">
        <v>5765</v>
      </c>
      <c r="J7366" s="191"/>
      <c r="K7366" s="191"/>
      <c r="L7366" s="191"/>
      <c r="M7366" s="191"/>
    </row>
    <row r="7367" spans="1:13" s="190" customFormat="1" ht="102" x14ac:dyDescent="0.2">
      <c r="A7367" s="187" t="s">
        <v>5770</v>
      </c>
      <c r="B7367" s="187" t="s">
        <v>5769</v>
      </c>
      <c r="C7367" s="186" t="s">
        <v>212</v>
      </c>
      <c r="D7367" s="189">
        <v>588</v>
      </c>
      <c r="E7367" s="189"/>
      <c r="F7367" s="189">
        <v>588</v>
      </c>
      <c r="G7367" s="188" t="s">
        <v>5739</v>
      </c>
      <c r="H7367" s="188"/>
      <c r="I7367" s="187" t="s">
        <v>5768</v>
      </c>
      <c r="J7367" s="191"/>
      <c r="K7367" s="191"/>
      <c r="L7367" s="191"/>
      <c r="M7367" s="191"/>
    </row>
    <row r="7368" spans="1:13" s="190" customFormat="1" ht="102" x14ac:dyDescent="0.2">
      <c r="A7368" s="187" t="s">
        <v>5773</v>
      </c>
      <c r="B7368" s="187" t="s">
        <v>5772</v>
      </c>
      <c r="C7368" s="186" t="s">
        <v>276</v>
      </c>
      <c r="D7368" s="189">
        <v>784</v>
      </c>
      <c r="E7368" s="189"/>
      <c r="F7368" s="189">
        <v>784</v>
      </c>
      <c r="G7368" s="188" t="s">
        <v>5739</v>
      </c>
      <c r="H7368" s="188"/>
      <c r="I7368" s="187" t="s">
        <v>5771</v>
      </c>
      <c r="J7368" s="191"/>
      <c r="K7368" s="191"/>
      <c r="L7368" s="191"/>
      <c r="M7368" s="191"/>
    </row>
    <row r="7369" spans="1:13" s="190" customFormat="1" ht="102" x14ac:dyDescent="0.2">
      <c r="A7369" s="187" t="s">
        <v>5776</v>
      </c>
      <c r="B7369" s="187" t="s">
        <v>5775</v>
      </c>
      <c r="C7369" s="186" t="s">
        <v>276</v>
      </c>
      <c r="D7369" s="189">
        <v>688</v>
      </c>
      <c r="E7369" s="189"/>
      <c r="F7369" s="189">
        <v>688</v>
      </c>
      <c r="G7369" s="188" t="s">
        <v>5739</v>
      </c>
      <c r="H7369" s="188"/>
      <c r="I7369" s="187" t="s">
        <v>5774</v>
      </c>
      <c r="J7369" s="191"/>
      <c r="K7369" s="191"/>
      <c r="L7369" s="191"/>
      <c r="M7369" s="191"/>
    </row>
    <row r="7370" spans="1:13" s="190" customFormat="1" ht="102" x14ac:dyDescent="0.2">
      <c r="A7370" s="187" t="s">
        <v>5779</v>
      </c>
      <c r="B7370" s="187" t="s">
        <v>5778</v>
      </c>
      <c r="C7370" s="186" t="s">
        <v>276</v>
      </c>
      <c r="D7370" s="189">
        <v>576</v>
      </c>
      <c r="E7370" s="189"/>
      <c r="F7370" s="189">
        <v>576</v>
      </c>
      <c r="G7370" s="188" t="s">
        <v>5739</v>
      </c>
      <c r="H7370" s="188"/>
      <c r="I7370" s="187" t="s">
        <v>5777</v>
      </c>
      <c r="J7370" s="191"/>
      <c r="K7370" s="191"/>
      <c r="L7370" s="191"/>
      <c r="M7370" s="191"/>
    </row>
    <row r="7371" spans="1:13" s="190" customFormat="1" ht="63.75" x14ac:dyDescent="0.2">
      <c r="A7371" s="187" t="s">
        <v>5783</v>
      </c>
      <c r="B7371" s="187" t="s">
        <v>5781</v>
      </c>
      <c r="C7371" s="186" t="s">
        <v>641</v>
      </c>
      <c r="D7371" s="189">
        <v>16.8</v>
      </c>
      <c r="E7371" s="189"/>
      <c r="F7371" s="189">
        <v>16.8</v>
      </c>
      <c r="G7371" s="188" t="s">
        <v>5782</v>
      </c>
      <c r="H7371" s="188"/>
      <c r="I7371" s="187" t="s">
        <v>5780</v>
      </c>
      <c r="J7371" s="191"/>
      <c r="K7371" s="191"/>
      <c r="L7371" s="191"/>
      <c r="M7371" s="191"/>
    </row>
    <row r="7372" spans="1:13" s="190" customFormat="1" ht="63.75" x14ac:dyDescent="0.2">
      <c r="A7372" s="187" t="s">
        <v>5786</v>
      </c>
      <c r="B7372" s="187" t="s">
        <v>5785</v>
      </c>
      <c r="C7372" s="186" t="s">
        <v>641</v>
      </c>
      <c r="D7372" s="189">
        <v>35.200000000000003</v>
      </c>
      <c r="E7372" s="189"/>
      <c r="F7372" s="189">
        <v>35.200000000000003</v>
      </c>
      <c r="G7372" s="188" t="s">
        <v>5782</v>
      </c>
      <c r="H7372" s="188"/>
      <c r="I7372" s="187" t="s">
        <v>5784</v>
      </c>
      <c r="J7372" s="191"/>
      <c r="K7372" s="191"/>
      <c r="L7372" s="191"/>
      <c r="M7372" s="191"/>
    </row>
    <row r="7373" spans="1:13" s="190" customFormat="1" ht="63.75" x14ac:dyDescent="0.2">
      <c r="A7373" s="187" t="s">
        <v>5789</v>
      </c>
      <c r="B7373" s="187" t="s">
        <v>5788</v>
      </c>
      <c r="C7373" s="186" t="s">
        <v>641</v>
      </c>
      <c r="D7373" s="189">
        <v>52.8</v>
      </c>
      <c r="E7373" s="189"/>
      <c r="F7373" s="189">
        <v>52.8</v>
      </c>
      <c r="G7373" s="188" t="s">
        <v>5782</v>
      </c>
      <c r="H7373" s="188"/>
      <c r="I7373" s="187" t="s">
        <v>5787</v>
      </c>
      <c r="J7373" s="191"/>
      <c r="K7373" s="191"/>
      <c r="L7373" s="191"/>
      <c r="M7373" s="191"/>
    </row>
    <row r="7374" spans="1:13" s="190" customFormat="1" ht="63.75" x14ac:dyDescent="0.2">
      <c r="A7374" s="187" t="s">
        <v>5792</v>
      </c>
      <c r="B7374" s="187" t="s">
        <v>5791</v>
      </c>
      <c r="C7374" s="186" t="s">
        <v>641</v>
      </c>
      <c r="D7374" s="189">
        <v>70.400000000000006</v>
      </c>
      <c r="E7374" s="189"/>
      <c r="F7374" s="189">
        <v>70.400000000000006</v>
      </c>
      <c r="G7374" s="188" t="s">
        <v>5782</v>
      </c>
      <c r="H7374" s="188"/>
      <c r="I7374" s="187" t="s">
        <v>5790</v>
      </c>
      <c r="J7374" s="191"/>
      <c r="K7374" s="191"/>
      <c r="L7374" s="191"/>
      <c r="M7374" s="191"/>
    </row>
    <row r="7375" spans="1:13" s="190" customFormat="1" ht="63.75" x14ac:dyDescent="0.2">
      <c r="A7375" s="187" t="s">
        <v>5795</v>
      </c>
      <c r="B7375" s="187" t="s">
        <v>5794</v>
      </c>
      <c r="C7375" s="186" t="s">
        <v>641</v>
      </c>
      <c r="D7375" s="189">
        <v>88</v>
      </c>
      <c r="E7375" s="189"/>
      <c r="F7375" s="189">
        <v>88</v>
      </c>
      <c r="G7375" s="188" t="s">
        <v>5782</v>
      </c>
      <c r="H7375" s="188"/>
      <c r="I7375" s="187" t="s">
        <v>5793</v>
      </c>
      <c r="J7375" s="191"/>
      <c r="K7375" s="191"/>
      <c r="L7375" s="191"/>
      <c r="M7375" s="191"/>
    </row>
    <row r="7376" spans="1:13" s="190" customFormat="1" ht="63.75" x14ac:dyDescent="0.2">
      <c r="A7376" s="187" t="s">
        <v>5798</v>
      </c>
      <c r="B7376" s="187" t="s">
        <v>5797</v>
      </c>
      <c r="C7376" s="186" t="s">
        <v>641</v>
      </c>
      <c r="D7376" s="189">
        <v>105.6</v>
      </c>
      <c r="E7376" s="189"/>
      <c r="F7376" s="189">
        <v>105.6</v>
      </c>
      <c r="G7376" s="188" t="s">
        <v>5782</v>
      </c>
      <c r="H7376" s="188"/>
      <c r="I7376" s="187" t="s">
        <v>5796</v>
      </c>
      <c r="J7376" s="191"/>
      <c r="K7376" s="191"/>
      <c r="L7376" s="191"/>
      <c r="M7376" s="191"/>
    </row>
    <row r="7377" spans="1:13" s="190" customFormat="1" ht="63.75" x14ac:dyDescent="0.2">
      <c r="A7377" s="187" t="s">
        <v>5801</v>
      </c>
      <c r="B7377" s="187" t="s">
        <v>5800</v>
      </c>
      <c r="C7377" s="186" t="s">
        <v>641</v>
      </c>
      <c r="D7377" s="189">
        <v>8.8000000000000007</v>
      </c>
      <c r="E7377" s="189"/>
      <c r="F7377" s="189">
        <v>8.8000000000000007</v>
      </c>
      <c r="G7377" s="188" t="s">
        <v>5782</v>
      </c>
      <c r="H7377" s="188"/>
      <c r="I7377" s="187" t="s">
        <v>5799</v>
      </c>
      <c r="J7377" s="191"/>
      <c r="K7377" s="191"/>
      <c r="L7377" s="191"/>
      <c r="M7377" s="191"/>
    </row>
    <row r="7378" spans="1:13" s="190" customFormat="1" ht="63.75" x14ac:dyDescent="0.2">
      <c r="A7378" s="187" t="s">
        <v>5804</v>
      </c>
      <c r="B7378" s="187" t="s">
        <v>5803</v>
      </c>
      <c r="C7378" s="186" t="s">
        <v>641</v>
      </c>
      <c r="D7378" s="189">
        <v>16.8</v>
      </c>
      <c r="E7378" s="189"/>
      <c r="F7378" s="189">
        <v>16.8</v>
      </c>
      <c r="G7378" s="188" t="s">
        <v>5782</v>
      </c>
      <c r="H7378" s="188"/>
      <c r="I7378" s="187" t="s">
        <v>5802</v>
      </c>
      <c r="J7378" s="191"/>
      <c r="K7378" s="191"/>
      <c r="L7378" s="191"/>
      <c r="M7378" s="191"/>
    </row>
    <row r="7379" spans="1:13" s="190" customFormat="1" ht="63.75" x14ac:dyDescent="0.2">
      <c r="A7379" s="187" t="s">
        <v>5807</v>
      </c>
      <c r="B7379" s="187" t="s">
        <v>5806</v>
      </c>
      <c r="C7379" s="186" t="s">
        <v>641</v>
      </c>
      <c r="D7379" s="189">
        <v>25.6</v>
      </c>
      <c r="E7379" s="189"/>
      <c r="F7379" s="189">
        <v>25.6</v>
      </c>
      <c r="G7379" s="188" t="s">
        <v>5782</v>
      </c>
      <c r="H7379" s="188"/>
      <c r="I7379" s="187" t="s">
        <v>5805</v>
      </c>
      <c r="J7379" s="191"/>
      <c r="K7379" s="191"/>
      <c r="L7379" s="191"/>
      <c r="M7379" s="191"/>
    </row>
    <row r="7380" spans="1:13" s="190" customFormat="1" ht="63.75" x14ac:dyDescent="0.2">
      <c r="A7380" s="187" t="s">
        <v>5810</v>
      </c>
      <c r="B7380" s="187" t="s">
        <v>5809</v>
      </c>
      <c r="C7380" s="186" t="s">
        <v>641</v>
      </c>
      <c r="D7380" s="189">
        <v>35.200000000000003</v>
      </c>
      <c r="E7380" s="189"/>
      <c r="F7380" s="189">
        <v>35.200000000000003</v>
      </c>
      <c r="G7380" s="188" t="s">
        <v>5782</v>
      </c>
      <c r="H7380" s="188"/>
      <c r="I7380" s="187" t="s">
        <v>5808</v>
      </c>
      <c r="J7380" s="191"/>
      <c r="K7380" s="191"/>
      <c r="L7380" s="191"/>
      <c r="M7380" s="191"/>
    </row>
    <row r="7381" spans="1:13" s="190" customFormat="1" ht="63.75" x14ac:dyDescent="0.2">
      <c r="A7381" s="187" t="s">
        <v>5813</v>
      </c>
      <c r="B7381" s="187" t="s">
        <v>5812</v>
      </c>
      <c r="C7381" s="186" t="s">
        <v>641</v>
      </c>
      <c r="D7381" s="189">
        <v>44</v>
      </c>
      <c r="E7381" s="189"/>
      <c r="F7381" s="189">
        <v>44</v>
      </c>
      <c r="G7381" s="188" t="s">
        <v>5782</v>
      </c>
      <c r="H7381" s="188"/>
      <c r="I7381" s="187" t="s">
        <v>5811</v>
      </c>
      <c r="J7381" s="191"/>
      <c r="K7381" s="191"/>
      <c r="L7381" s="191"/>
      <c r="M7381" s="191"/>
    </row>
    <row r="7382" spans="1:13" s="190" customFormat="1" ht="63.75" x14ac:dyDescent="0.2">
      <c r="A7382" s="187" t="s">
        <v>5816</v>
      </c>
      <c r="B7382" s="187" t="s">
        <v>5815</v>
      </c>
      <c r="C7382" s="186" t="s">
        <v>641</v>
      </c>
      <c r="D7382" s="189">
        <v>52.8</v>
      </c>
      <c r="E7382" s="189"/>
      <c r="F7382" s="189">
        <v>52.8</v>
      </c>
      <c r="G7382" s="188" t="s">
        <v>5782</v>
      </c>
      <c r="H7382" s="188"/>
      <c r="I7382" s="187" t="s">
        <v>5814</v>
      </c>
      <c r="J7382" s="191"/>
      <c r="K7382" s="191"/>
      <c r="L7382" s="191"/>
      <c r="M7382" s="191"/>
    </row>
    <row r="7383" spans="1:13" s="190" customFormat="1" ht="38.25" x14ac:dyDescent="0.2">
      <c r="A7383" s="187" t="s">
        <v>5820</v>
      </c>
      <c r="B7383" s="187" t="s">
        <v>5818</v>
      </c>
      <c r="C7383" s="186" t="s">
        <v>212</v>
      </c>
      <c r="D7383" s="189">
        <v>435</v>
      </c>
      <c r="E7383" s="189"/>
      <c r="F7383" s="189">
        <v>435</v>
      </c>
      <c r="G7383" s="188" t="s">
        <v>5819</v>
      </c>
      <c r="H7383" s="188"/>
      <c r="I7383" s="187" t="s">
        <v>5817</v>
      </c>
      <c r="J7383" s="191"/>
      <c r="K7383" s="191"/>
      <c r="L7383" s="191"/>
      <c r="M7383" s="191"/>
    </row>
    <row r="7384" spans="1:13" s="190" customFormat="1" ht="38.25" x14ac:dyDescent="0.2">
      <c r="A7384" s="187" t="s">
        <v>5824</v>
      </c>
      <c r="B7384" s="187" t="s">
        <v>5822</v>
      </c>
      <c r="C7384" s="186" t="s">
        <v>276</v>
      </c>
      <c r="D7384" s="189">
        <v>240</v>
      </c>
      <c r="E7384" s="189"/>
      <c r="F7384" s="189">
        <v>240</v>
      </c>
      <c r="G7384" s="188" t="s">
        <v>5823</v>
      </c>
      <c r="H7384" s="188"/>
      <c r="I7384" s="187" t="s">
        <v>5821</v>
      </c>
      <c r="J7384" s="191"/>
      <c r="K7384" s="191"/>
      <c r="L7384" s="191"/>
      <c r="M7384" s="191"/>
    </row>
    <row r="7385" spans="1:13" s="190" customFormat="1" ht="51" x14ac:dyDescent="0.2">
      <c r="A7385" s="187" t="s">
        <v>5828</v>
      </c>
      <c r="B7385" s="187" t="s">
        <v>5826</v>
      </c>
      <c r="C7385" s="186" t="s">
        <v>212</v>
      </c>
      <c r="D7385" s="189">
        <v>585</v>
      </c>
      <c r="E7385" s="189"/>
      <c r="F7385" s="189">
        <v>585</v>
      </c>
      <c r="G7385" s="188" t="s">
        <v>5827</v>
      </c>
      <c r="H7385" s="188"/>
      <c r="I7385" s="187" t="s">
        <v>5825</v>
      </c>
      <c r="J7385" s="191"/>
      <c r="K7385" s="191"/>
      <c r="L7385" s="191"/>
      <c r="M7385" s="191"/>
    </row>
    <row r="7386" spans="1:13" s="190" customFormat="1" ht="38.25" x14ac:dyDescent="0.2">
      <c r="A7386" s="187" t="s">
        <v>5831</v>
      </c>
      <c r="B7386" s="187" t="s">
        <v>5830</v>
      </c>
      <c r="C7386" s="186" t="s">
        <v>212</v>
      </c>
      <c r="D7386" s="189">
        <v>510</v>
      </c>
      <c r="E7386" s="189"/>
      <c r="F7386" s="189">
        <v>510</v>
      </c>
      <c r="G7386" s="188" t="s">
        <v>5819</v>
      </c>
      <c r="H7386" s="188"/>
      <c r="I7386" s="187" t="s">
        <v>5829</v>
      </c>
      <c r="J7386" s="191"/>
      <c r="K7386" s="191"/>
      <c r="L7386" s="191"/>
      <c r="M7386" s="191"/>
    </row>
    <row r="7387" spans="1:13" s="190" customFormat="1" ht="38.25" x14ac:dyDescent="0.2">
      <c r="A7387" s="187" t="s">
        <v>5834</v>
      </c>
      <c r="B7387" s="187" t="s">
        <v>5833</v>
      </c>
      <c r="C7387" s="186" t="s">
        <v>212</v>
      </c>
      <c r="D7387" s="189">
        <v>660</v>
      </c>
      <c r="E7387" s="189"/>
      <c r="F7387" s="189">
        <v>660</v>
      </c>
      <c r="G7387" s="188" t="s">
        <v>5819</v>
      </c>
      <c r="H7387" s="188"/>
      <c r="I7387" s="187" t="s">
        <v>5832</v>
      </c>
      <c r="J7387" s="191"/>
      <c r="K7387" s="191"/>
      <c r="L7387" s="191"/>
      <c r="M7387" s="191"/>
    </row>
    <row r="7388" spans="1:13" s="190" customFormat="1" ht="38.25" x14ac:dyDescent="0.2">
      <c r="A7388" s="187" t="s">
        <v>5837</v>
      </c>
      <c r="B7388" s="187" t="s">
        <v>5836</v>
      </c>
      <c r="C7388" s="186" t="s">
        <v>276</v>
      </c>
      <c r="D7388" s="189">
        <v>294</v>
      </c>
      <c r="E7388" s="189"/>
      <c r="F7388" s="189">
        <v>294</v>
      </c>
      <c r="G7388" s="188" t="s">
        <v>5823</v>
      </c>
      <c r="H7388" s="188"/>
      <c r="I7388" s="187" t="s">
        <v>5835</v>
      </c>
      <c r="J7388" s="191"/>
      <c r="K7388" s="191"/>
      <c r="L7388" s="191"/>
      <c r="M7388" s="191"/>
    </row>
    <row r="7389" spans="1:13" s="190" customFormat="1" ht="25.5" x14ac:dyDescent="0.2">
      <c r="A7389" s="187" t="s">
        <v>5841</v>
      </c>
      <c r="B7389" s="187" t="s">
        <v>5839</v>
      </c>
      <c r="C7389" s="186" t="s">
        <v>212</v>
      </c>
      <c r="D7389" s="189">
        <v>180</v>
      </c>
      <c r="E7389" s="189"/>
      <c r="F7389" s="189">
        <v>180</v>
      </c>
      <c r="G7389" s="188" t="s">
        <v>5840</v>
      </c>
      <c r="H7389" s="188"/>
      <c r="I7389" s="187" t="s">
        <v>5838</v>
      </c>
      <c r="J7389" s="191"/>
      <c r="K7389" s="191"/>
      <c r="L7389" s="191"/>
      <c r="M7389" s="191"/>
    </row>
    <row r="7390" spans="1:13" s="190" customFormat="1" ht="25.5" x14ac:dyDescent="0.2">
      <c r="A7390" s="187" t="s">
        <v>5844</v>
      </c>
      <c r="B7390" s="187" t="s">
        <v>5843</v>
      </c>
      <c r="C7390" s="186" t="s">
        <v>212</v>
      </c>
      <c r="D7390" s="189">
        <v>240</v>
      </c>
      <c r="E7390" s="189"/>
      <c r="F7390" s="189">
        <v>240</v>
      </c>
      <c r="G7390" s="188" t="s">
        <v>5840</v>
      </c>
      <c r="H7390" s="188"/>
      <c r="I7390" s="187" t="s">
        <v>5842</v>
      </c>
      <c r="J7390" s="191"/>
      <c r="K7390" s="191"/>
      <c r="L7390" s="191"/>
      <c r="M7390" s="191"/>
    </row>
    <row r="7391" spans="1:13" s="190" customFormat="1" ht="25.5" x14ac:dyDescent="0.2">
      <c r="A7391" s="187" t="s">
        <v>5847</v>
      </c>
      <c r="B7391" s="187" t="s">
        <v>5846</v>
      </c>
      <c r="C7391" s="186" t="s">
        <v>276</v>
      </c>
      <c r="D7391" s="189">
        <v>110</v>
      </c>
      <c r="E7391" s="189"/>
      <c r="F7391" s="189">
        <v>110</v>
      </c>
      <c r="G7391" s="188" t="s">
        <v>5840</v>
      </c>
      <c r="H7391" s="188"/>
      <c r="I7391" s="187" t="s">
        <v>5845</v>
      </c>
      <c r="J7391" s="191"/>
      <c r="K7391" s="191"/>
      <c r="L7391" s="191"/>
      <c r="M7391" s="191"/>
    </row>
    <row r="7392" spans="1:13" s="190" customFormat="1" ht="38.25" x14ac:dyDescent="0.2">
      <c r="A7392" s="187" t="s">
        <v>5851</v>
      </c>
      <c r="B7392" s="187" t="s">
        <v>5849</v>
      </c>
      <c r="C7392" s="186" t="s">
        <v>276</v>
      </c>
      <c r="D7392" s="189">
        <v>570</v>
      </c>
      <c r="E7392" s="189"/>
      <c r="F7392" s="189">
        <v>570</v>
      </c>
      <c r="G7392" s="188" t="s">
        <v>5850</v>
      </c>
      <c r="H7392" s="188"/>
      <c r="I7392" s="187" t="s">
        <v>5848</v>
      </c>
      <c r="J7392" s="191"/>
      <c r="K7392" s="191"/>
      <c r="L7392" s="191"/>
      <c r="M7392" s="191"/>
    </row>
    <row r="7393" spans="1:13" s="190" customFormat="1" ht="102" x14ac:dyDescent="0.2">
      <c r="A7393" s="187" t="s">
        <v>5855</v>
      </c>
      <c r="B7393" s="187" t="s">
        <v>5853</v>
      </c>
      <c r="C7393" s="186" t="s">
        <v>212</v>
      </c>
      <c r="D7393" s="189">
        <v>84</v>
      </c>
      <c r="E7393" s="189"/>
      <c r="F7393" s="189">
        <v>84</v>
      </c>
      <c r="G7393" s="188" t="s">
        <v>5854</v>
      </c>
      <c r="H7393" s="188"/>
      <c r="I7393" s="187" t="s">
        <v>5852</v>
      </c>
      <c r="J7393" s="191"/>
      <c r="K7393" s="191"/>
      <c r="L7393" s="191"/>
      <c r="M7393" s="191"/>
    </row>
    <row r="7394" spans="1:13" s="190" customFormat="1" ht="102" x14ac:dyDescent="0.2">
      <c r="A7394" s="187" t="s">
        <v>5858</v>
      </c>
      <c r="B7394" s="187" t="s">
        <v>5857</v>
      </c>
      <c r="C7394" s="186" t="s">
        <v>212</v>
      </c>
      <c r="D7394" s="189">
        <v>126</v>
      </c>
      <c r="E7394" s="189"/>
      <c r="F7394" s="189">
        <v>126</v>
      </c>
      <c r="G7394" s="188" t="s">
        <v>5854</v>
      </c>
      <c r="H7394" s="188"/>
      <c r="I7394" s="187" t="s">
        <v>5856</v>
      </c>
      <c r="J7394" s="191"/>
      <c r="K7394" s="191"/>
      <c r="L7394" s="191"/>
      <c r="M7394" s="191"/>
    </row>
    <row r="7395" spans="1:13" s="190" customFormat="1" ht="102" x14ac:dyDescent="0.2">
      <c r="A7395" s="187" t="s">
        <v>5861</v>
      </c>
      <c r="B7395" s="187" t="s">
        <v>5860</v>
      </c>
      <c r="C7395" s="186" t="s">
        <v>212</v>
      </c>
      <c r="D7395" s="189">
        <v>217</v>
      </c>
      <c r="E7395" s="189"/>
      <c r="F7395" s="189">
        <v>217</v>
      </c>
      <c r="G7395" s="188" t="s">
        <v>5854</v>
      </c>
      <c r="H7395" s="188"/>
      <c r="I7395" s="187" t="s">
        <v>5859</v>
      </c>
      <c r="J7395" s="191"/>
      <c r="K7395" s="191"/>
      <c r="L7395" s="191"/>
      <c r="M7395" s="191"/>
    </row>
    <row r="7396" spans="1:13" s="190" customFormat="1" ht="102" x14ac:dyDescent="0.2">
      <c r="A7396" s="187" t="s">
        <v>5864</v>
      </c>
      <c r="B7396" s="187" t="s">
        <v>5863</v>
      </c>
      <c r="C7396" s="186" t="s">
        <v>212</v>
      </c>
      <c r="D7396" s="189">
        <v>343</v>
      </c>
      <c r="E7396" s="189"/>
      <c r="F7396" s="189">
        <v>343</v>
      </c>
      <c r="G7396" s="188" t="s">
        <v>5854</v>
      </c>
      <c r="H7396" s="188"/>
      <c r="I7396" s="187" t="s">
        <v>5862</v>
      </c>
      <c r="J7396" s="191"/>
      <c r="K7396" s="191"/>
      <c r="L7396" s="191"/>
      <c r="M7396" s="191"/>
    </row>
    <row r="7397" spans="1:13" s="190" customFormat="1" ht="102" x14ac:dyDescent="0.2">
      <c r="A7397" s="187" t="s">
        <v>5867</v>
      </c>
      <c r="B7397" s="187" t="s">
        <v>5866</v>
      </c>
      <c r="C7397" s="186" t="s">
        <v>212</v>
      </c>
      <c r="D7397" s="189">
        <v>462</v>
      </c>
      <c r="E7397" s="189"/>
      <c r="F7397" s="189">
        <v>462</v>
      </c>
      <c r="G7397" s="188" t="s">
        <v>5854</v>
      </c>
      <c r="H7397" s="188"/>
      <c r="I7397" s="187" t="s">
        <v>5865</v>
      </c>
      <c r="J7397" s="191"/>
      <c r="K7397" s="191"/>
      <c r="L7397" s="191"/>
      <c r="M7397" s="191"/>
    </row>
    <row r="7398" spans="1:13" s="190" customFormat="1" ht="102" x14ac:dyDescent="0.2">
      <c r="A7398" s="187" t="s">
        <v>5871</v>
      </c>
      <c r="B7398" s="187" t="s">
        <v>5869</v>
      </c>
      <c r="C7398" s="186" t="s">
        <v>212</v>
      </c>
      <c r="D7398" s="189">
        <v>70</v>
      </c>
      <c r="E7398" s="189"/>
      <c r="F7398" s="189">
        <v>70</v>
      </c>
      <c r="G7398" s="188" t="s">
        <v>5870</v>
      </c>
      <c r="H7398" s="188"/>
      <c r="I7398" s="187" t="s">
        <v>5868</v>
      </c>
      <c r="J7398" s="191"/>
      <c r="K7398" s="191"/>
      <c r="L7398" s="191"/>
      <c r="M7398" s="191"/>
    </row>
    <row r="7399" spans="1:13" s="190" customFormat="1" ht="102" x14ac:dyDescent="0.2">
      <c r="A7399" s="187" t="s">
        <v>5874</v>
      </c>
      <c r="B7399" s="187" t="s">
        <v>5873</v>
      </c>
      <c r="C7399" s="186" t="s">
        <v>212</v>
      </c>
      <c r="D7399" s="189">
        <v>84</v>
      </c>
      <c r="E7399" s="189"/>
      <c r="F7399" s="189">
        <v>84</v>
      </c>
      <c r="G7399" s="188" t="s">
        <v>5870</v>
      </c>
      <c r="H7399" s="188"/>
      <c r="I7399" s="187" t="s">
        <v>5872</v>
      </c>
      <c r="J7399" s="191"/>
      <c r="K7399" s="191"/>
      <c r="L7399" s="191"/>
      <c r="M7399" s="191"/>
    </row>
    <row r="7400" spans="1:13" s="190" customFormat="1" ht="102" x14ac:dyDescent="0.2">
      <c r="A7400" s="187" t="s">
        <v>5877</v>
      </c>
      <c r="B7400" s="187" t="s">
        <v>5876</v>
      </c>
      <c r="C7400" s="186" t="s">
        <v>212</v>
      </c>
      <c r="D7400" s="189">
        <v>112</v>
      </c>
      <c r="E7400" s="189"/>
      <c r="F7400" s="189">
        <v>112</v>
      </c>
      <c r="G7400" s="188" t="s">
        <v>5870</v>
      </c>
      <c r="H7400" s="188"/>
      <c r="I7400" s="187" t="s">
        <v>5875</v>
      </c>
      <c r="J7400" s="191"/>
      <c r="K7400" s="191"/>
      <c r="L7400" s="191"/>
      <c r="M7400" s="191"/>
    </row>
    <row r="7401" spans="1:13" s="190" customFormat="1" ht="102" x14ac:dyDescent="0.2">
      <c r="A7401" s="187" t="s">
        <v>5880</v>
      </c>
      <c r="B7401" s="187" t="s">
        <v>5879</v>
      </c>
      <c r="C7401" s="186" t="s">
        <v>212</v>
      </c>
      <c r="D7401" s="189">
        <v>126</v>
      </c>
      <c r="E7401" s="189"/>
      <c r="F7401" s="189">
        <v>126</v>
      </c>
      <c r="G7401" s="188" t="s">
        <v>5870</v>
      </c>
      <c r="H7401" s="188"/>
      <c r="I7401" s="187" t="s">
        <v>5878</v>
      </c>
      <c r="J7401" s="191"/>
      <c r="K7401" s="191"/>
      <c r="L7401" s="191"/>
      <c r="M7401" s="191"/>
    </row>
    <row r="7402" spans="1:13" s="190" customFormat="1" ht="102" x14ac:dyDescent="0.2">
      <c r="A7402" s="187" t="s">
        <v>5883</v>
      </c>
      <c r="B7402" s="187" t="s">
        <v>5882</v>
      </c>
      <c r="C7402" s="186" t="s">
        <v>212</v>
      </c>
      <c r="D7402" s="189">
        <v>157.5</v>
      </c>
      <c r="E7402" s="189"/>
      <c r="F7402" s="189">
        <v>157.5</v>
      </c>
      <c r="G7402" s="188" t="s">
        <v>5870</v>
      </c>
      <c r="H7402" s="188"/>
      <c r="I7402" s="187" t="s">
        <v>5881</v>
      </c>
      <c r="J7402" s="191"/>
      <c r="K7402" s="191"/>
      <c r="L7402" s="191"/>
      <c r="M7402" s="191"/>
    </row>
    <row r="7403" spans="1:13" s="190" customFormat="1" ht="102" x14ac:dyDescent="0.2">
      <c r="A7403" s="187" t="s">
        <v>5886</v>
      </c>
      <c r="B7403" s="187" t="s">
        <v>5885</v>
      </c>
      <c r="C7403" s="186" t="s">
        <v>212</v>
      </c>
      <c r="D7403" s="189">
        <v>189</v>
      </c>
      <c r="E7403" s="189"/>
      <c r="F7403" s="189">
        <v>189</v>
      </c>
      <c r="G7403" s="188" t="s">
        <v>5870</v>
      </c>
      <c r="H7403" s="188"/>
      <c r="I7403" s="187" t="s">
        <v>5884</v>
      </c>
      <c r="J7403" s="191"/>
      <c r="K7403" s="191"/>
      <c r="L7403" s="191"/>
      <c r="M7403" s="191"/>
    </row>
    <row r="7404" spans="1:13" s="190" customFormat="1" ht="102" x14ac:dyDescent="0.2">
      <c r="A7404" s="187" t="s">
        <v>5890</v>
      </c>
      <c r="B7404" s="187" t="s">
        <v>5888</v>
      </c>
      <c r="C7404" s="186" t="s">
        <v>276</v>
      </c>
      <c r="D7404" s="189">
        <v>95</v>
      </c>
      <c r="E7404" s="189"/>
      <c r="F7404" s="189">
        <v>95</v>
      </c>
      <c r="G7404" s="188" t="s">
        <v>5889</v>
      </c>
      <c r="H7404" s="188"/>
      <c r="I7404" s="187" t="s">
        <v>5887</v>
      </c>
      <c r="J7404" s="191"/>
      <c r="K7404" s="191"/>
      <c r="L7404" s="191"/>
      <c r="M7404" s="191"/>
    </row>
    <row r="7405" spans="1:13" s="190" customFormat="1" ht="102" x14ac:dyDescent="0.2">
      <c r="A7405" s="187" t="s">
        <v>5894</v>
      </c>
      <c r="B7405" s="187" t="s">
        <v>5892</v>
      </c>
      <c r="C7405" s="186" t="s">
        <v>276</v>
      </c>
      <c r="D7405" s="189">
        <v>120</v>
      </c>
      <c r="E7405" s="189"/>
      <c r="F7405" s="189">
        <v>120</v>
      </c>
      <c r="G7405" s="188" t="s">
        <v>5893</v>
      </c>
      <c r="H7405" s="188"/>
      <c r="I7405" s="187" t="s">
        <v>5891</v>
      </c>
      <c r="J7405" s="191"/>
      <c r="K7405" s="191"/>
      <c r="L7405" s="191"/>
      <c r="M7405" s="191"/>
    </row>
    <row r="7406" spans="1:13" s="190" customFormat="1" ht="102" x14ac:dyDescent="0.2">
      <c r="A7406" s="187" t="s">
        <v>5897</v>
      </c>
      <c r="B7406" s="187" t="s">
        <v>5896</v>
      </c>
      <c r="C7406" s="186" t="s">
        <v>276</v>
      </c>
      <c r="D7406" s="189">
        <v>187.5</v>
      </c>
      <c r="E7406" s="189"/>
      <c r="F7406" s="189">
        <v>187.5</v>
      </c>
      <c r="G7406" s="188" t="s">
        <v>5893</v>
      </c>
      <c r="H7406" s="188"/>
      <c r="I7406" s="187" t="s">
        <v>5895</v>
      </c>
      <c r="J7406" s="191"/>
      <c r="K7406" s="191"/>
      <c r="L7406" s="191"/>
      <c r="M7406" s="191"/>
    </row>
    <row r="7407" spans="1:13" s="190" customFormat="1" ht="102" x14ac:dyDescent="0.2">
      <c r="A7407" s="187" t="s">
        <v>5901</v>
      </c>
      <c r="B7407" s="187" t="s">
        <v>5899</v>
      </c>
      <c r="C7407" s="186" t="s">
        <v>276</v>
      </c>
      <c r="D7407" s="189">
        <v>125</v>
      </c>
      <c r="E7407" s="189"/>
      <c r="F7407" s="189">
        <v>125</v>
      </c>
      <c r="G7407" s="188" t="s">
        <v>5900</v>
      </c>
      <c r="H7407" s="188"/>
      <c r="I7407" s="187" t="s">
        <v>5898</v>
      </c>
      <c r="J7407" s="191"/>
      <c r="K7407" s="191"/>
      <c r="L7407" s="191"/>
      <c r="M7407" s="191"/>
    </row>
    <row r="7408" spans="1:13" s="190" customFormat="1" ht="102" x14ac:dyDescent="0.2">
      <c r="A7408" s="187" t="s">
        <v>5904</v>
      </c>
      <c r="B7408" s="187" t="s">
        <v>5903</v>
      </c>
      <c r="C7408" s="186" t="s">
        <v>276</v>
      </c>
      <c r="D7408" s="189">
        <v>205</v>
      </c>
      <c r="E7408" s="189"/>
      <c r="F7408" s="189">
        <v>205</v>
      </c>
      <c r="G7408" s="188" t="s">
        <v>5900</v>
      </c>
      <c r="H7408" s="188"/>
      <c r="I7408" s="187" t="s">
        <v>5902</v>
      </c>
      <c r="J7408" s="191"/>
      <c r="K7408" s="191"/>
      <c r="L7408" s="191"/>
      <c r="M7408" s="191"/>
    </row>
    <row r="7409" spans="1:13" s="190" customFormat="1" ht="102" x14ac:dyDescent="0.2">
      <c r="A7409" s="187" t="s">
        <v>5908</v>
      </c>
      <c r="B7409" s="187" t="s">
        <v>5906</v>
      </c>
      <c r="C7409" s="186" t="s">
        <v>276</v>
      </c>
      <c r="D7409" s="189">
        <v>145</v>
      </c>
      <c r="E7409" s="189"/>
      <c r="F7409" s="189">
        <v>145</v>
      </c>
      <c r="G7409" s="188" t="s">
        <v>5907</v>
      </c>
      <c r="H7409" s="188"/>
      <c r="I7409" s="187" t="s">
        <v>5905</v>
      </c>
      <c r="J7409" s="191"/>
      <c r="K7409" s="191"/>
      <c r="L7409" s="191"/>
      <c r="M7409" s="191"/>
    </row>
    <row r="7410" spans="1:13" s="190" customFormat="1" ht="114.75" x14ac:dyDescent="0.2">
      <c r="A7410" s="187" t="s">
        <v>5912</v>
      </c>
      <c r="B7410" s="187" t="s">
        <v>5910</v>
      </c>
      <c r="C7410" s="186" t="s">
        <v>276</v>
      </c>
      <c r="D7410" s="189">
        <v>20.7</v>
      </c>
      <c r="E7410" s="189"/>
      <c r="F7410" s="189">
        <v>20.7</v>
      </c>
      <c r="G7410" s="188" t="s">
        <v>5911</v>
      </c>
      <c r="H7410" s="188"/>
      <c r="I7410" s="187" t="s">
        <v>5909</v>
      </c>
      <c r="J7410" s="191"/>
      <c r="K7410" s="191"/>
      <c r="L7410" s="191"/>
      <c r="M7410" s="191"/>
    </row>
    <row r="7411" spans="1:13" s="190" customFormat="1" ht="63.75" x14ac:dyDescent="0.2">
      <c r="A7411" s="187" t="s">
        <v>5915</v>
      </c>
      <c r="B7411" s="187" t="s">
        <v>5478</v>
      </c>
      <c r="C7411" s="186" t="s">
        <v>276</v>
      </c>
      <c r="D7411" s="359" t="s">
        <v>5914</v>
      </c>
      <c r="E7411" s="359"/>
      <c r="F7411" s="359" t="s">
        <v>5914</v>
      </c>
      <c r="G7411" s="188" t="s">
        <v>5479</v>
      </c>
      <c r="H7411" s="192"/>
      <c r="I7411" s="187" t="s">
        <v>5913</v>
      </c>
      <c r="J7411" s="191"/>
      <c r="K7411" s="191"/>
      <c r="L7411" s="191"/>
      <c r="M7411" s="191"/>
    </row>
    <row r="7412" spans="1:13" s="190" customFormat="1" ht="51" x14ac:dyDescent="0.2">
      <c r="A7412" s="187" t="s">
        <v>5919</v>
      </c>
      <c r="B7412" s="187" t="s">
        <v>5917</v>
      </c>
      <c r="C7412" s="186" t="s">
        <v>212</v>
      </c>
      <c r="D7412" s="359" t="s">
        <v>5918</v>
      </c>
      <c r="E7412" s="359"/>
      <c r="F7412" s="359" t="s">
        <v>5918</v>
      </c>
      <c r="G7412" s="188" t="s">
        <v>5542</v>
      </c>
      <c r="H7412" s="188"/>
      <c r="I7412" s="187" t="s">
        <v>5916</v>
      </c>
      <c r="J7412" s="191"/>
      <c r="K7412" s="191"/>
      <c r="L7412" s="191"/>
      <c r="M7412" s="191"/>
    </row>
    <row r="7413" spans="1:13" s="190" customFormat="1" x14ac:dyDescent="0.2">
      <c r="A7413" s="187" t="s">
        <v>5922</v>
      </c>
      <c r="B7413" s="187" t="s">
        <v>5921</v>
      </c>
      <c r="C7413" s="186" t="s">
        <v>212</v>
      </c>
      <c r="D7413" s="189">
        <v>87</v>
      </c>
      <c r="E7413" s="189"/>
      <c r="F7413" s="189">
        <v>87</v>
      </c>
      <c r="G7413" s="188"/>
      <c r="H7413" s="188"/>
      <c r="I7413" s="187" t="s">
        <v>5920</v>
      </c>
      <c r="J7413" s="191"/>
      <c r="K7413" s="191"/>
      <c r="L7413" s="191"/>
      <c r="M7413" s="191"/>
    </row>
    <row r="7414" spans="1:13" s="190" customFormat="1" ht="25.5" x14ac:dyDescent="0.2">
      <c r="A7414" s="194" t="s">
        <v>5925</v>
      </c>
      <c r="B7414" s="194" t="s">
        <v>5924</v>
      </c>
      <c r="C7414" s="194"/>
      <c r="D7414" s="189"/>
      <c r="E7414" s="193"/>
      <c r="F7414" s="189"/>
      <c r="G7414" s="192"/>
      <c r="H7414" s="188"/>
      <c r="I7414" s="194" t="s">
        <v>5923</v>
      </c>
      <c r="J7414" s="191"/>
      <c r="K7414" s="191"/>
      <c r="L7414" s="191"/>
      <c r="M7414" s="191"/>
    </row>
    <row r="7415" spans="1:13" s="190" customFormat="1" ht="38.25" x14ac:dyDescent="0.2">
      <c r="A7415" s="187" t="s">
        <v>5929</v>
      </c>
      <c r="B7415" s="187" t="s">
        <v>5927</v>
      </c>
      <c r="C7415" s="186" t="s">
        <v>212</v>
      </c>
      <c r="D7415" s="189">
        <v>2780</v>
      </c>
      <c r="E7415" s="189"/>
      <c r="F7415" s="189">
        <v>2780</v>
      </c>
      <c r="G7415" s="188" t="s">
        <v>5928</v>
      </c>
      <c r="H7415" s="188"/>
      <c r="I7415" s="187" t="s">
        <v>5926</v>
      </c>
      <c r="J7415" s="191"/>
      <c r="K7415" s="191"/>
      <c r="L7415" s="191"/>
      <c r="M7415" s="191"/>
    </row>
    <row r="7416" spans="1:13" s="190" customFormat="1" ht="25.5" x14ac:dyDescent="0.2">
      <c r="A7416" s="187" t="s">
        <v>5933</v>
      </c>
      <c r="B7416" s="187" t="s">
        <v>5931</v>
      </c>
      <c r="C7416" s="186" t="s">
        <v>212</v>
      </c>
      <c r="D7416" s="189">
        <v>1780</v>
      </c>
      <c r="E7416" s="189"/>
      <c r="F7416" s="189">
        <v>1780</v>
      </c>
      <c r="G7416" s="188" t="s">
        <v>5932</v>
      </c>
      <c r="H7416" s="188"/>
      <c r="I7416" s="187" t="s">
        <v>5930</v>
      </c>
      <c r="J7416" s="191"/>
      <c r="K7416" s="191"/>
      <c r="L7416" s="191"/>
      <c r="M7416" s="191"/>
    </row>
    <row r="7417" spans="1:13" s="190" customFormat="1" ht="102" x14ac:dyDescent="0.2">
      <c r="A7417" s="187" t="s">
        <v>5937</v>
      </c>
      <c r="B7417" s="187" t="s">
        <v>5935</v>
      </c>
      <c r="C7417" s="186" t="s">
        <v>212</v>
      </c>
      <c r="D7417" s="189">
        <v>12860.28</v>
      </c>
      <c r="E7417" s="189"/>
      <c r="F7417" s="189">
        <v>12860.28</v>
      </c>
      <c r="G7417" s="188" t="s">
        <v>5936</v>
      </c>
      <c r="H7417" s="188"/>
      <c r="I7417" s="187" t="s">
        <v>5934</v>
      </c>
      <c r="J7417" s="191"/>
      <c r="K7417" s="191"/>
      <c r="L7417" s="191"/>
      <c r="M7417" s="191"/>
    </row>
    <row r="7418" spans="1:13" s="190" customFormat="1" ht="140.25" x14ac:dyDescent="0.2">
      <c r="A7418" s="187" t="s">
        <v>5941</v>
      </c>
      <c r="B7418" s="187" t="s">
        <v>5939</v>
      </c>
      <c r="C7418" s="186" t="s">
        <v>212</v>
      </c>
      <c r="D7418" s="189">
        <v>10720.4</v>
      </c>
      <c r="E7418" s="189"/>
      <c r="F7418" s="189">
        <v>10720.4</v>
      </c>
      <c r="G7418" s="188" t="s">
        <v>5940</v>
      </c>
      <c r="H7418" s="188"/>
      <c r="I7418" s="187" t="s">
        <v>5938</v>
      </c>
      <c r="J7418" s="191"/>
      <c r="K7418" s="191"/>
      <c r="L7418" s="191"/>
      <c r="M7418" s="191"/>
    </row>
    <row r="7419" spans="1:13" s="190" customFormat="1" ht="102" x14ac:dyDescent="0.2">
      <c r="A7419" s="187" t="s">
        <v>5945</v>
      </c>
      <c r="B7419" s="187" t="s">
        <v>5943</v>
      </c>
      <c r="C7419" s="186" t="s">
        <v>212</v>
      </c>
      <c r="D7419" s="189">
        <v>9860</v>
      </c>
      <c r="E7419" s="189"/>
      <c r="F7419" s="189">
        <v>9860</v>
      </c>
      <c r="G7419" s="188" t="s">
        <v>5944</v>
      </c>
      <c r="H7419" s="188"/>
      <c r="I7419" s="187" t="s">
        <v>5942</v>
      </c>
      <c r="J7419" s="191"/>
      <c r="K7419" s="191"/>
      <c r="L7419" s="191"/>
      <c r="M7419" s="191"/>
    </row>
    <row r="7420" spans="1:13" s="190" customFormat="1" ht="140.25" x14ac:dyDescent="0.2">
      <c r="A7420" s="187" t="s">
        <v>5949</v>
      </c>
      <c r="B7420" s="187" t="s">
        <v>5947</v>
      </c>
      <c r="C7420" s="186" t="s">
        <v>212</v>
      </c>
      <c r="D7420" s="189">
        <v>8720.7999999999993</v>
      </c>
      <c r="E7420" s="189"/>
      <c r="F7420" s="189">
        <v>8720.7999999999993</v>
      </c>
      <c r="G7420" s="188" t="s">
        <v>5948</v>
      </c>
      <c r="H7420" s="188"/>
      <c r="I7420" s="187" t="s">
        <v>5946</v>
      </c>
      <c r="J7420" s="191"/>
      <c r="K7420" s="191"/>
      <c r="L7420" s="191"/>
      <c r="M7420" s="191"/>
    </row>
    <row r="7421" spans="1:13" s="190" customFormat="1" ht="114.75" x14ac:dyDescent="0.2">
      <c r="A7421" s="187" t="s">
        <v>5953</v>
      </c>
      <c r="B7421" s="187" t="s">
        <v>5951</v>
      </c>
      <c r="C7421" s="186" t="s">
        <v>212</v>
      </c>
      <c r="D7421" s="189">
        <v>12920.48</v>
      </c>
      <c r="E7421" s="189"/>
      <c r="F7421" s="189">
        <v>12920.48</v>
      </c>
      <c r="G7421" s="188" t="s">
        <v>5952</v>
      </c>
      <c r="H7421" s="188"/>
      <c r="I7421" s="187" t="s">
        <v>5950</v>
      </c>
      <c r="J7421" s="191"/>
      <c r="K7421" s="191"/>
      <c r="L7421" s="191"/>
      <c r="M7421" s="191"/>
    </row>
    <row r="7422" spans="1:13" s="190" customFormat="1" ht="114.75" x14ac:dyDescent="0.2">
      <c r="A7422" s="187" t="s">
        <v>5960</v>
      </c>
      <c r="B7422" s="187" t="s">
        <v>5955</v>
      </c>
      <c r="C7422" s="186" t="s">
        <v>212</v>
      </c>
      <c r="D7422" s="189" t="s">
        <v>5958</v>
      </c>
      <c r="E7422" s="189"/>
      <c r="F7422" s="189" t="s">
        <v>5958</v>
      </c>
      <c r="G7422" s="188" t="s">
        <v>5959</v>
      </c>
      <c r="H7422" s="188"/>
      <c r="I7422" s="187" t="s">
        <v>5954</v>
      </c>
      <c r="J7422" s="191"/>
      <c r="K7422" s="191"/>
      <c r="L7422" s="191"/>
      <c r="M7422" s="191"/>
    </row>
    <row r="7423" spans="1:13" s="190" customFormat="1" ht="153" x14ac:dyDescent="0.2">
      <c r="A7423" s="187" t="s">
        <v>5964</v>
      </c>
      <c r="B7423" s="187" t="s">
        <v>5962</v>
      </c>
      <c r="C7423" s="186" t="s">
        <v>212</v>
      </c>
      <c r="D7423" s="189">
        <v>1187.5999999999999</v>
      </c>
      <c r="E7423" s="189"/>
      <c r="F7423" s="189">
        <v>1187.5999999999999</v>
      </c>
      <c r="G7423" s="188" t="s">
        <v>5963</v>
      </c>
      <c r="H7423" s="188"/>
      <c r="I7423" s="187" t="s">
        <v>5961</v>
      </c>
      <c r="J7423" s="191"/>
      <c r="K7423" s="191"/>
      <c r="L7423" s="191"/>
      <c r="M7423" s="191"/>
    </row>
    <row r="7424" spans="1:13" s="190" customFormat="1" ht="38.25" x14ac:dyDescent="0.2">
      <c r="A7424" s="187" t="s">
        <v>5968</v>
      </c>
      <c r="B7424" s="187" t="s">
        <v>5966</v>
      </c>
      <c r="C7424" s="186" t="s">
        <v>212</v>
      </c>
      <c r="D7424" s="189">
        <v>1080</v>
      </c>
      <c r="E7424" s="189"/>
      <c r="F7424" s="189">
        <v>1080</v>
      </c>
      <c r="G7424" s="188" t="s">
        <v>5967</v>
      </c>
      <c r="H7424" s="188"/>
      <c r="I7424" s="187" t="s">
        <v>5965</v>
      </c>
      <c r="J7424" s="191"/>
      <c r="K7424" s="191"/>
      <c r="L7424" s="191"/>
      <c r="M7424" s="191"/>
    </row>
    <row r="7425" spans="1:13" s="190" customFormat="1" ht="76.5" x14ac:dyDescent="0.2">
      <c r="A7425" s="187" t="s">
        <v>5972</v>
      </c>
      <c r="B7425" s="187" t="s">
        <v>5970</v>
      </c>
      <c r="C7425" s="186" t="s">
        <v>212</v>
      </c>
      <c r="D7425" s="189">
        <v>360</v>
      </c>
      <c r="E7425" s="189"/>
      <c r="F7425" s="189">
        <v>360</v>
      </c>
      <c r="G7425" s="188" t="s">
        <v>5971</v>
      </c>
      <c r="H7425" s="188"/>
      <c r="I7425" s="187" t="s">
        <v>5969</v>
      </c>
      <c r="J7425" s="191"/>
      <c r="K7425" s="191"/>
      <c r="L7425" s="191"/>
      <c r="M7425" s="191"/>
    </row>
    <row r="7426" spans="1:13" s="190" customFormat="1" ht="76.5" x14ac:dyDescent="0.2">
      <c r="A7426" s="187" t="s">
        <v>5976</v>
      </c>
      <c r="B7426" s="187" t="s">
        <v>5974</v>
      </c>
      <c r="C7426" s="186" t="s">
        <v>212</v>
      </c>
      <c r="D7426" s="189">
        <v>420</v>
      </c>
      <c r="E7426" s="189"/>
      <c r="F7426" s="189">
        <v>420</v>
      </c>
      <c r="G7426" s="188" t="s">
        <v>5975</v>
      </c>
      <c r="H7426" s="188"/>
      <c r="I7426" s="187" t="s">
        <v>5973</v>
      </c>
      <c r="J7426" s="191"/>
      <c r="K7426" s="191"/>
      <c r="L7426" s="191"/>
      <c r="M7426" s="191"/>
    </row>
    <row r="7427" spans="1:13" s="190" customFormat="1" ht="89.25" x14ac:dyDescent="0.2">
      <c r="A7427" s="187" t="s">
        <v>5981</v>
      </c>
      <c r="B7427" s="187" t="s">
        <v>5978</v>
      </c>
      <c r="C7427" s="186" t="s">
        <v>212</v>
      </c>
      <c r="D7427" s="189" t="s">
        <v>5979</v>
      </c>
      <c r="E7427" s="189"/>
      <c r="F7427" s="189" t="s">
        <v>5979</v>
      </c>
      <c r="G7427" s="188" t="s">
        <v>5980</v>
      </c>
      <c r="H7427" s="188"/>
      <c r="I7427" s="187" t="s">
        <v>5977</v>
      </c>
      <c r="J7427" s="191"/>
      <c r="K7427" s="191"/>
      <c r="L7427" s="191"/>
      <c r="M7427" s="191"/>
    </row>
    <row r="7428" spans="1:13" s="190" customFormat="1" ht="89.25" x14ac:dyDescent="0.2">
      <c r="A7428" s="187" t="s">
        <v>5985</v>
      </c>
      <c r="B7428" s="187" t="s">
        <v>5983</v>
      </c>
      <c r="C7428" s="186" t="s">
        <v>212</v>
      </c>
      <c r="D7428" s="189">
        <v>4.75</v>
      </c>
      <c r="E7428" s="189"/>
      <c r="F7428" s="189">
        <v>4.75</v>
      </c>
      <c r="G7428" s="188" t="s">
        <v>5984</v>
      </c>
      <c r="H7428" s="188"/>
      <c r="I7428" s="187" t="s">
        <v>5982</v>
      </c>
      <c r="J7428" s="191"/>
      <c r="K7428" s="191"/>
      <c r="L7428" s="191"/>
      <c r="M7428" s="191"/>
    </row>
    <row r="7429" spans="1:13" s="190" customFormat="1" ht="76.5" x14ac:dyDescent="0.2">
      <c r="A7429" s="187" t="s">
        <v>5989</v>
      </c>
      <c r="B7429" s="187" t="s">
        <v>5987</v>
      </c>
      <c r="C7429" s="186" t="s">
        <v>212</v>
      </c>
      <c r="D7429" s="189">
        <v>4.75</v>
      </c>
      <c r="E7429" s="189"/>
      <c r="F7429" s="189">
        <v>4.75</v>
      </c>
      <c r="G7429" s="188" t="s">
        <v>5988</v>
      </c>
      <c r="H7429" s="188"/>
      <c r="I7429" s="187" t="s">
        <v>5986</v>
      </c>
      <c r="J7429" s="191"/>
      <c r="K7429" s="191"/>
      <c r="L7429" s="191"/>
      <c r="M7429" s="191"/>
    </row>
    <row r="7430" spans="1:13" s="190" customFormat="1" ht="76.5" x14ac:dyDescent="0.2">
      <c r="A7430" s="187" t="s">
        <v>5992</v>
      </c>
      <c r="B7430" s="187" t="s">
        <v>5442</v>
      </c>
      <c r="C7430" s="186" t="s">
        <v>212</v>
      </c>
      <c r="D7430" s="189">
        <v>4.75</v>
      </c>
      <c r="E7430" s="189"/>
      <c r="F7430" s="189">
        <v>4.75</v>
      </c>
      <c r="G7430" s="188" t="s">
        <v>5991</v>
      </c>
      <c r="H7430" s="188"/>
      <c r="I7430" s="187" t="s">
        <v>5990</v>
      </c>
      <c r="J7430" s="191"/>
      <c r="K7430" s="191"/>
      <c r="L7430" s="191"/>
      <c r="M7430" s="191"/>
    </row>
    <row r="7431" spans="1:13" s="190" customFormat="1" ht="102" x14ac:dyDescent="0.2">
      <c r="A7431" s="187" t="s">
        <v>5996</v>
      </c>
      <c r="B7431" s="187" t="s">
        <v>5994</v>
      </c>
      <c r="C7431" s="186" t="s">
        <v>212</v>
      </c>
      <c r="D7431" s="189">
        <v>4.75</v>
      </c>
      <c r="E7431" s="189"/>
      <c r="F7431" s="189">
        <v>4.75</v>
      </c>
      <c r="G7431" s="188" t="s">
        <v>5995</v>
      </c>
      <c r="H7431" s="188"/>
      <c r="I7431" s="187" t="s">
        <v>5993</v>
      </c>
      <c r="J7431" s="191"/>
      <c r="K7431" s="191"/>
      <c r="L7431" s="191"/>
      <c r="M7431" s="191"/>
    </row>
    <row r="7432" spans="1:13" s="190" customFormat="1" ht="102" x14ac:dyDescent="0.2">
      <c r="A7432" s="187" t="s">
        <v>6000</v>
      </c>
      <c r="B7432" s="187" t="s">
        <v>5998</v>
      </c>
      <c r="C7432" s="186" t="s">
        <v>212</v>
      </c>
      <c r="D7432" s="189">
        <v>0</v>
      </c>
      <c r="E7432" s="189"/>
      <c r="F7432" s="189">
        <v>0</v>
      </c>
      <c r="G7432" s="188" t="s">
        <v>5999</v>
      </c>
      <c r="H7432" s="188"/>
      <c r="I7432" s="187" t="s">
        <v>5997</v>
      </c>
      <c r="J7432" s="191"/>
      <c r="K7432" s="191"/>
      <c r="L7432" s="191"/>
      <c r="M7432" s="191"/>
    </row>
    <row r="7433" spans="1:13" s="190" customFormat="1" x14ac:dyDescent="0.2">
      <c r="A7433" s="187" t="s">
        <v>6003</v>
      </c>
      <c r="B7433" s="187" t="s">
        <v>5921</v>
      </c>
      <c r="C7433" s="186" t="s">
        <v>212</v>
      </c>
      <c r="D7433" s="189">
        <v>87</v>
      </c>
      <c r="E7433" s="189"/>
      <c r="F7433" s="189">
        <v>87</v>
      </c>
      <c r="G7433" s="188" t="s">
        <v>6002</v>
      </c>
      <c r="H7433" s="188"/>
      <c r="I7433" s="187" t="s">
        <v>6001</v>
      </c>
      <c r="J7433" s="191"/>
      <c r="K7433" s="191"/>
      <c r="L7433" s="191"/>
      <c r="M7433" s="191"/>
    </row>
    <row r="7434" spans="1:13" s="190" customFormat="1" ht="25.5" x14ac:dyDescent="0.2">
      <c r="A7434" s="187" t="s">
        <v>6007</v>
      </c>
      <c r="B7434" s="187" t="s">
        <v>6005</v>
      </c>
      <c r="C7434" s="186" t="s">
        <v>212</v>
      </c>
      <c r="D7434" s="189">
        <v>40.869999999999997</v>
      </c>
      <c r="E7434" s="189"/>
      <c r="F7434" s="189">
        <v>40.869999999999997</v>
      </c>
      <c r="G7434" s="188" t="s">
        <v>6006</v>
      </c>
      <c r="H7434" s="188"/>
      <c r="I7434" s="187" t="s">
        <v>6004</v>
      </c>
      <c r="J7434" s="191"/>
      <c r="K7434" s="191"/>
      <c r="L7434" s="191"/>
      <c r="M7434" s="191"/>
    </row>
    <row r="7435" spans="1:13" s="190" customFormat="1" ht="38.25" x14ac:dyDescent="0.2">
      <c r="A7435" s="187" t="s">
        <v>6010</v>
      </c>
      <c r="B7435" s="187" t="s">
        <v>6009</v>
      </c>
      <c r="C7435" s="186" t="s">
        <v>212</v>
      </c>
      <c r="D7435" s="189">
        <v>24.44</v>
      </c>
      <c r="E7435" s="189"/>
      <c r="F7435" s="189">
        <v>24.44</v>
      </c>
      <c r="G7435" s="188" t="s">
        <v>6006</v>
      </c>
      <c r="H7435" s="188"/>
      <c r="I7435" s="187" t="s">
        <v>6008</v>
      </c>
      <c r="J7435" s="191"/>
      <c r="K7435" s="191"/>
      <c r="L7435" s="191"/>
      <c r="M7435" s="191"/>
    </row>
    <row r="7436" spans="1:13" s="190" customFormat="1" ht="38.25" x14ac:dyDescent="0.2">
      <c r="A7436" s="187" t="s">
        <v>6013</v>
      </c>
      <c r="B7436" s="187" t="s">
        <v>6012</v>
      </c>
      <c r="C7436" s="186" t="s">
        <v>212</v>
      </c>
      <c r="D7436" s="189">
        <v>33.270000000000003</v>
      </c>
      <c r="E7436" s="189"/>
      <c r="F7436" s="189">
        <v>33.270000000000003</v>
      </c>
      <c r="G7436" s="188" t="s">
        <v>6006</v>
      </c>
      <c r="H7436" s="188"/>
      <c r="I7436" s="187" t="s">
        <v>6011</v>
      </c>
      <c r="J7436" s="191"/>
      <c r="K7436" s="191"/>
      <c r="L7436" s="191"/>
      <c r="M7436" s="191"/>
    </row>
    <row r="7437" spans="1:13" s="190" customFormat="1" ht="25.5" x14ac:dyDescent="0.2">
      <c r="A7437" s="187" t="s">
        <v>6016</v>
      </c>
      <c r="B7437" s="187" t="s">
        <v>6015</v>
      </c>
      <c r="C7437" s="186" t="s">
        <v>212</v>
      </c>
      <c r="D7437" s="189">
        <v>60.29</v>
      </c>
      <c r="E7437" s="189"/>
      <c r="F7437" s="189">
        <v>60.29</v>
      </c>
      <c r="G7437" s="188" t="s">
        <v>6006</v>
      </c>
      <c r="H7437" s="188"/>
      <c r="I7437" s="187" t="s">
        <v>6014</v>
      </c>
      <c r="J7437" s="191"/>
      <c r="K7437" s="191"/>
      <c r="L7437" s="191"/>
      <c r="M7437" s="191"/>
    </row>
    <row r="7438" spans="1:13" s="190" customFormat="1" ht="38.25" x14ac:dyDescent="0.2">
      <c r="A7438" s="187" t="s">
        <v>6019</v>
      </c>
      <c r="B7438" s="187" t="s">
        <v>6018</v>
      </c>
      <c r="C7438" s="186" t="s">
        <v>212</v>
      </c>
      <c r="D7438" s="189">
        <v>66.540000000000006</v>
      </c>
      <c r="E7438" s="189"/>
      <c r="F7438" s="189">
        <v>66.540000000000006</v>
      </c>
      <c r="G7438" s="188" t="s">
        <v>6006</v>
      </c>
      <c r="H7438" s="188"/>
      <c r="I7438" s="187" t="s">
        <v>6017</v>
      </c>
      <c r="J7438" s="191"/>
      <c r="K7438" s="191"/>
      <c r="L7438" s="191"/>
      <c r="M7438" s="191"/>
    </row>
    <row r="7439" spans="1:13" s="190" customFormat="1" ht="38.25" x14ac:dyDescent="0.2">
      <c r="A7439" s="187" t="s">
        <v>6022</v>
      </c>
      <c r="B7439" s="187" t="s">
        <v>6021</v>
      </c>
      <c r="C7439" s="186" t="s">
        <v>212</v>
      </c>
      <c r="D7439" s="189">
        <v>117.01</v>
      </c>
      <c r="E7439" s="189"/>
      <c r="F7439" s="189">
        <v>117.01</v>
      </c>
      <c r="G7439" s="188" t="s">
        <v>6006</v>
      </c>
      <c r="H7439" s="188"/>
      <c r="I7439" s="187" t="s">
        <v>6020</v>
      </c>
      <c r="J7439" s="191"/>
      <c r="K7439" s="191"/>
      <c r="L7439" s="191"/>
      <c r="M7439" s="191"/>
    </row>
    <row r="7440" spans="1:13" s="190" customFormat="1" ht="38.25" x14ac:dyDescent="0.2">
      <c r="A7440" s="187" t="s">
        <v>6026</v>
      </c>
      <c r="B7440" s="187" t="s">
        <v>6024</v>
      </c>
      <c r="C7440" s="186" t="s">
        <v>212</v>
      </c>
      <c r="D7440" s="189">
        <v>28.85</v>
      </c>
      <c r="E7440" s="189"/>
      <c r="F7440" s="189">
        <v>28.85</v>
      </c>
      <c r="G7440" s="188" t="s">
        <v>6025</v>
      </c>
      <c r="H7440" s="188"/>
      <c r="I7440" s="187" t="s">
        <v>6023</v>
      </c>
      <c r="J7440" s="191"/>
      <c r="K7440" s="191"/>
      <c r="L7440" s="191"/>
      <c r="M7440" s="191"/>
    </row>
    <row r="7441" spans="1:13" s="190" customFormat="1" ht="38.25" x14ac:dyDescent="0.2">
      <c r="A7441" s="187" t="s">
        <v>6030</v>
      </c>
      <c r="B7441" s="187" t="s">
        <v>6028</v>
      </c>
      <c r="C7441" s="186" t="s">
        <v>212</v>
      </c>
      <c r="D7441" s="189">
        <v>15.63</v>
      </c>
      <c r="E7441" s="189"/>
      <c r="F7441" s="189">
        <v>15.63</v>
      </c>
      <c r="G7441" s="188" t="s">
        <v>6029</v>
      </c>
      <c r="H7441" s="188"/>
      <c r="I7441" s="187" t="s">
        <v>6027</v>
      </c>
      <c r="J7441" s="191"/>
      <c r="K7441" s="191"/>
      <c r="L7441" s="191"/>
      <c r="M7441" s="191"/>
    </row>
    <row r="7442" spans="1:13" s="190" customFormat="1" ht="38.25" x14ac:dyDescent="0.2">
      <c r="A7442" s="187" t="s">
        <v>6034</v>
      </c>
      <c r="B7442" s="187" t="s">
        <v>6032</v>
      </c>
      <c r="C7442" s="186" t="s">
        <v>212</v>
      </c>
      <c r="D7442" s="189">
        <v>24.46</v>
      </c>
      <c r="E7442" s="189"/>
      <c r="F7442" s="189">
        <v>24.46</v>
      </c>
      <c r="G7442" s="188" t="s">
        <v>6033</v>
      </c>
      <c r="H7442" s="188"/>
      <c r="I7442" s="187" t="s">
        <v>6031</v>
      </c>
      <c r="J7442" s="191"/>
      <c r="K7442" s="191"/>
      <c r="L7442" s="191"/>
      <c r="M7442" s="191"/>
    </row>
    <row r="7443" spans="1:13" s="190" customFormat="1" ht="38.25" x14ac:dyDescent="0.2">
      <c r="A7443" s="187" t="s">
        <v>6038</v>
      </c>
      <c r="B7443" s="187" t="s">
        <v>6036</v>
      </c>
      <c r="C7443" s="186" t="s">
        <v>212</v>
      </c>
      <c r="D7443" s="189">
        <v>44.7</v>
      </c>
      <c r="E7443" s="189"/>
      <c r="F7443" s="189">
        <v>44.7</v>
      </c>
      <c r="G7443" s="188" t="s">
        <v>6037</v>
      </c>
      <c r="H7443" s="188"/>
      <c r="I7443" s="187" t="s">
        <v>6035</v>
      </c>
      <c r="J7443" s="191"/>
      <c r="K7443" s="191"/>
      <c r="L7443" s="191"/>
      <c r="M7443" s="191"/>
    </row>
    <row r="7444" spans="1:13" s="190" customFormat="1" ht="38.25" x14ac:dyDescent="0.2">
      <c r="A7444" s="187" t="s">
        <v>6042</v>
      </c>
      <c r="B7444" s="187" t="s">
        <v>6040</v>
      </c>
      <c r="C7444" s="186" t="s">
        <v>212</v>
      </c>
      <c r="D7444" s="189">
        <v>54.21</v>
      </c>
      <c r="E7444" s="189"/>
      <c r="F7444" s="189">
        <v>54.21</v>
      </c>
      <c r="G7444" s="188" t="s">
        <v>6041</v>
      </c>
      <c r="H7444" s="188"/>
      <c r="I7444" s="187" t="s">
        <v>6039</v>
      </c>
      <c r="J7444" s="191"/>
      <c r="K7444" s="191"/>
      <c r="L7444" s="191"/>
      <c r="M7444" s="191"/>
    </row>
    <row r="7445" spans="1:13" s="190" customFormat="1" ht="38.25" x14ac:dyDescent="0.2">
      <c r="A7445" s="187" t="s">
        <v>6046</v>
      </c>
      <c r="B7445" s="187" t="s">
        <v>6044</v>
      </c>
      <c r="C7445" s="186" t="s">
        <v>212</v>
      </c>
      <c r="D7445" s="189">
        <v>97.48</v>
      </c>
      <c r="E7445" s="189"/>
      <c r="F7445" s="189">
        <v>97.48</v>
      </c>
      <c r="G7445" s="188" t="s">
        <v>6045</v>
      </c>
      <c r="H7445" s="188"/>
      <c r="I7445" s="187" t="s">
        <v>6043</v>
      </c>
      <c r="J7445" s="191"/>
      <c r="K7445" s="191"/>
      <c r="L7445" s="191"/>
      <c r="M7445" s="191"/>
    </row>
    <row r="7446" spans="1:13" s="190" customFormat="1" ht="63.75" x14ac:dyDescent="0.2">
      <c r="A7446" s="187" t="s">
        <v>6049</v>
      </c>
      <c r="B7446" s="187" t="s">
        <v>6048</v>
      </c>
      <c r="C7446" s="186" t="s">
        <v>212</v>
      </c>
      <c r="D7446" s="189">
        <v>4.75</v>
      </c>
      <c r="E7446" s="189"/>
      <c r="F7446" s="189">
        <v>4.75</v>
      </c>
      <c r="G7446" s="188" t="s">
        <v>6048</v>
      </c>
      <c r="H7446" s="188"/>
      <c r="I7446" s="187" t="s">
        <v>6047</v>
      </c>
      <c r="J7446" s="191"/>
      <c r="K7446" s="191"/>
      <c r="L7446" s="191"/>
      <c r="M7446" s="191"/>
    </row>
    <row r="7447" spans="1:13" s="190" customFormat="1" ht="63.75" x14ac:dyDescent="0.2">
      <c r="A7447" s="187" t="s">
        <v>6052</v>
      </c>
      <c r="B7447" s="187" t="s">
        <v>6051</v>
      </c>
      <c r="C7447" s="186" t="s">
        <v>212</v>
      </c>
      <c r="D7447" s="189">
        <v>4.75</v>
      </c>
      <c r="E7447" s="189"/>
      <c r="F7447" s="189">
        <v>4.75</v>
      </c>
      <c r="G7447" s="188" t="s">
        <v>6051</v>
      </c>
      <c r="H7447" s="188"/>
      <c r="I7447" s="187" t="s">
        <v>6050</v>
      </c>
      <c r="J7447" s="191"/>
      <c r="K7447" s="191"/>
      <c r="L7447" s="191"/>
      <c r="M7447" s="191"/>
    </row>
    <row r="7448" spans="1:13" s="190" customFormat="1" ht="38.25" x14ac:dyDescent="0.2">
      <c r="A7448" s="187" t="s">
        <v>6056</v>
      </c>
      <c r="B7448" s="187" t="s">
        <v>6054</v>
      </c>
      <c r="C7448" s="186" t="s">
        <v>212</v>
      </c>
      <c r="D7448" s="189">
        <v>222.5</v>
      </c>
      <c r="E7448" s="189"/>
      <c r="F7448" s="189">
        <v>222.5</v>
      </c>
      <c r="G7448" s="188" t="s">
        <v>6055</v>
      </c>
      <c r="H7448" s="188"/>
      <c r="I7448" s="187" t="s">
        <v>6053</v>
      </c>
      <c r="J7448" s="191"/>
      <c r="K7448" s="191"/>
      <c r="L7448" s="191"/>
      <c r="M7448" s="191"/>
    </row>
    <row r="7449" spans="1:13" s="190" customFormat="1" ht="25.5" x14ac:dyDescent="0.2">
      <c r="A7449" s="187" t="s">
        <v>6060</v>
      </c>
      <c r="B7449" s="187" t="s">
        <v>6058</v>
      </c>
      <c r="C7449" s="186" t="s">
        <v>212</v>
      </c>
      <c r="D7449" s="189">
        <v>530</v>
      </c>
      <c r="E7449" s="189"/>
      <c r="F7449" s="189">
        <v>530</v>
      </c>
      <c r="G7449" s="188" t="s">
        <v>6059</v>
      </c>
      <c r="H7449" s="188"/>
      <c r="I7449" s="187" t="s">
        <v>6057</v>
      </c>
      <c r="J7449" s="191"/>
      <c r="K7449" s="191"/>
      <c r="L7449" s="191"/>
      <c r="M7449" s="191"/>
    </row>
    <row r="7450" spans="1:13" s="190" customFormat="1" ht="38.25" x14ac:dyDescent="0.2">
      <c r="A7450" s="187" t="s">
        <v>6065</v>
      </c>
      <c r="B7450" s="187" t="s">
        <v>6062</v>
      </c>
      <c r="C7450" s="186" t="s">
        <v>212</v>
      </c>
      <c r="D7450" s="189" t="s">
        <v>6064</v>
      </c>
      <c r="E7450" s="189"/>
      <c r="F7450" s="189" t="s">
        <v>6064</v>
      </c>
      <c r="G7450" s="188" t="s">
        <v>6059</v>
      </c>
      <c r="H7450" s="188"/>
      <c r="I7450" s="187" t="s">
        <v>6061</v>
      </c>
      <c r="J7450" s="191"/>
      <c r="K7450" s="191"/>
      <c r="L7450" s="191"/>
      <c r="M7450" s="191"/>
    </row>
    <row r="7451" spans="1:13" s="190" customFormat="1" ht="25.5" x14ac:dyDescent="0.2">
      <c r="A7451" s="187" t="s">
        <v>6068</v>
      </c>
      <c r="B7451" s="187" t="s">
        <v>6067</v>
      </c>
      <c r="C7451" s="186" t="s">
        <v>212</v>
      </c>
      <c r="D7451" s="189">
        <v>870</v>
      </c>
      <c r="E7451" s="189"/>
      <c r="F7451" s="189">
        <v>870</v>
      </c>
      <c r="G7451" s="188" t="s">
        <v>6059</v>
      </c>
      <c r="H7451" s="188"/>
      <c r="I7451" s="187" t="s">
        <v>6066</v>
      </c>
      <c r="J7451" s="191"/>
      <c r="K7451" s="191"/>
      <c r="L7451" s="191"/>
      <c r="M7451" s="191"/>
    </row>
    <row r="7452" spans="1:13" s="190" customFormat="1" x14ac:dyDescent="0.2">
      <c r="A7452" s="194" t="s">
        <v>6071</v>
      </c>
      <c r="B7452" s="364" t="s">
        <v>6070</v>
      </c>
      <c r="C7452" s="194"/>
      <c r="D7452" s="189"/>
      <c r="E7452" s="193"/>
      <c r="F7452" s="189"/>
      <c r="G7452" s="192"/>
      <c r="H7452" s="188"/>
      <c r="I7452" s="194" t="s">
        <v>6069</v>
      </c>
      <c r="J7452" s="191"/>
      <c r="K7452" s="191"/>
      <c r="L7452" s="191"/>
      <c r="M7452" s="191"/>
    </row>
    <row r="7453" spans="1:13" s="190" customFormat="1" ht="114.75" x14ac:dyDescent="0.2">
      <c r="A7453" s="187" t="s">
        <v>6074</v>
      </c>
      <c r="B7453" s="187" t="s">
        <v>5450</v>
      </c>
      <c r="C7453" s="186" t="s">
        <v>212</v>
      </c>
      <c r="D7453" s="189">
        <v>1121.5</v>
      </c>
      <c r="E7453" s="189"/>
      <c r="F7453" s="189">
        <v>1121.5</v>
      </c>
      <c r="G7453" s="188" t="s">
        <v>6073</v>
      </c>
      <c r="H7453" s="188"/>
      <c r="I7453" s="187" t="s">
        <v>6072</v>
      </c>
      <c r="J7453" s="191"/>
      <c r="K7453" s="191"/>
      <c r="L7453" s="191"/>
      <c r="M7453" s="191"/>
    </row>
    <row r="7454" spans="1:13" s="190" customFormat="1" ht="38.25" x14ac:dyDescent="0.2">
      <c r="A7454" s="187" t="s">
        <v>6078</v>
      </c>
      <c r="B7454" s="187" t="s">
        <v>6076</v>
      </c>
      <c r="C7454" s="186" t="s">
        <v>212</v>
      </c>
      <c r="D7454" s="189">
        <v>197</v>
      </c>
      <c r="E7454" s="189"/>
      <c r="F7454" s="189">
        <v>197</v>
      </c>
      <c r="G7454" s="188" t="s">
        <v>6077</v>
      </c>
      <c r="H7454" s="188"/>
      <c r="I7454" s="187" t="s">
        <v>6075</v>
      </c>
      <c r="J7454" s="191"/>
      <c r="K7454" s="191"/>
      <c r="L7454" s="191"/>
      <c r="M7454" s="191"/>
    </row>
    <row r="7455" spans="1:13" s="190" customFormat="1" ht="51" x14ac:dyDescent="0.2">
      <c r="A7455" s="187" t="s">
        <v>6082</v>
      </c>
      <c r="B7455" s="187" t="s">
        <v>5458</v>
      </c>
      <c r="C7455" s="186" t="s">
        <v>212</v>
      </c>
      <c r="D7455" s="189" t="s">
        <v>6080</v>
      </c>
      <c r="E7455" s="189"/>
      <c r="F7455" s="189" t="s">
        <v>6080</v>
      </c>
      <c r="G7455" s="188" t="s">
        <v>6081</v>
      </c>
      <c r="H7455" s="188"/>
      <c r="I7455" s="187" t="s">
        <v>6079</v>
      </c>
      <c r="J7455" s="191"/>
      <c r="K7455" s="191"/>
      <c r="L7455" s="191"/>
      <c r="M7455" s="191"/>
    </row>
    <row r="7456" spans="1:13" s="190" customFormat="1" ht="25.5" x14ac:dyDescent="0.2">
      <c r="A7456" s="187" t="s">
        <v>6086</v>
      </c>
      <c r="B7456" s="187" t="s">
        <v>5462</v>
      </c>
      <c r="C7456" s="186" t="s">
        <v>212</v>
      </c>
      <c r="D7456" s="189" t="s">
        <v>6084</v>
      </c>
      <c r="E7456" s="189"/>
      <c r="F7456" s="189" t="s">
        <v>6084</v>
      </c>
      <c r="G7456" s="188" t="s">
        <v>6085</v>
      </c>
      <c r="H7456" s="188"/>
      <c r="I7456" s="187" t="s">
        <v>6083</v>
      </c>
      <c r="J7456" s="191"/>
      <c r="K7456" s="191"/>
      <c r="L7456" s="191"/>
      <c r="M7456" s="191"/>
    </row>
    <row r="7457" spans="1:13" s="190" customFormat="1" ht="25.5" x14ac:dyDescent="0.2">
      <c r="A7457" s="187" t="s">
        <v>6090</v>
      </c>
      <c r="B7457" s="187" t="s">
        <v>6088</v>
      </c>
      <c r="C7457" s="186" t="s">
        <v>212</v>
      </c>
      <c r="D7457" s="189">
        <v>27.99</v>
      </c>
      <c r="E7457" s="189"/>
      <c r="F7457" s="189">
        <v>27.99</v>
      </c>
      <c r="G7457" s="188" t="s">
        <v>6089</v>
      </c>
      <c r="H7457" s="188"/>
      <c r="I7457" s="187" t="s">
        <v>6087</v>
      </c>
      <c r="J7457" s="191"/>
      <c r="K7457" s="191"/>
      <c r="L7457" s="191"/>
      <c r="M7457" s="191"/>
    </row>
    <row r="7458" spans="1:13" s="190" customFormat="1" ht="38.25" x14ac:dyDescent="0.2">
      <c r="A7458" s="187" t="s">
        <v>6094</v>
      </c>
      <c r="B7458" s="187" t="s">
        <v>6092</v>
      </c>
      <c r="C7458" s="186" t="s">
        <v>212</v>
      </c>
      <c r="D7458" s="189">
        <v>27.99</v>
      </c>
      <c r="E7458" s="189"/>
      <c r="F7458" s="189">
        <v>27.99</v>
      </c>
      <c r="G7458" s="188" t="s">
        <v>6093</v>
      </c>
      <c r="H7458" s="188"/>
      <c r="I7458" s="187" t="s">
        <v>6091</v>
      </c>
      <c r="J7458" s="191"/>
      <c r="K7458" s="191"/>
      <c r="L7458" s="191"/>
      <c r="M7458" s="191"/>
    </row>
    <row r="7459" spans="1:13" s="190" customFormat="1" ht="38.25" x14ac:dyDescent="0.2">
      <c r="A7459" s="187" t="s">
        <v>6097</v>
      </c>
      <c r="B7459" s="187" t="s">
        <v>5466</v>
      </c>
      <c r="C7459" s="186" t="s">
        <v>212</v>
      </c>
      <c r="D7459" s="189" t="s">
        <v>6080</v>
      </c>
      <c r="E7459" s="189"/>
      <c r="F7459" s="189" t="s">
        <v>6080</v>
      </c>
      <c r="G7459" s="188" t="s">
        <v>6096</v>
      </c>
      <c r="H7459" s="188"/>
      <c r="I7459" s="187" t="s">
        <v>6095</v>
      </c>
      <c r="J7459" s="191"/>
      <c r="K7459" s="191"/>
      <c r="L7459" s="191"/>
      <c r="M7459" s="191"/>
    </row>
    <row r="7460" spans="1:13" s="190" customFormat="1" ht="102" x14ac:dyDescent="0.2">
      <c r="A7460" s="187" t="s">
        <v>6099</v>
      </c>
      <c r="B7460" s="187" t="s">
        <v>5470</v>
      </c>
      <c r="C7460" s="186" t="s">
        <v>212</v>
      </c>
      <c r="D7460" s="189">
        <v>24.56</v>
      </c>
      <c r="E7460" s="189"/>
      <c r="F7460" s="189">
        <v>24.56</v>
      </c>
      <c r="G7460" s="188" t="s">
        <v>5471</v>
      </c>
      <c r="H7460" s="188"/>
      <c r="I7460" s="187" t="s">
        <v>6098</v>
      </c>
      <c r="J7460" s="191"/>
      <c r="K7460" s="191"/>
      <c r="L7460" s="191"/>
      <c r="M7460" s="191"/>
    </row>
    <row r="7461" spans="1:13" s="190" customFormat="1" ht="51" x14ac:dyDescent="0.2">
      <c r="A7461" s="187" t="s">
        <v>6102</v>
      </c>
      <c r="B7461" s="187" t="s">
        <v>5474</v>
      </c>
      <c r="C7461" s="186" t="s">
        <v>212</v>
      </c>
      <c r="D7461" s="189" t="s">
        <v>6101</v>
      </c>
      <c r="E7461" s="189"/>
      <c r="F7461" s="189" t="s">
        <v>6101</v>
      </c>
      <c r="G7461" s="188" t="s">
        <v>5475</v>
      </c>
      <c r="H7461" s="188"/>
      <c r="I7461" s="187" t="s">
        <v>6100</v>
      </c>
      <c r="J7461" s="191"/>
      <c r="K7461" s="191"/>
      <c r="L7461" s="191"/>
      <c r="M7461" s="191"/>
    </row>
    <row r="7462" spans="1:13" s="190" customFormat="1" ht="63.75" x14ac:dyDescent="0.2">
      <c r="A7462" s="187" t="s">
        <v>6106</v>
      </c>
      <c r="B7462" s="187" t="s">
        <v>5482</v>
      </c>
      <c r="C7462" s="186" t="s">
        <v>212</v>
      </c>
      <c r="D7462" s="189" t="s">
        <v>6104</v>
      </c>
      <c r="E7462" s="189"/>
      <c r="F7462" s="189" t="s">
        <v>6104</v>
      </c>
      <c r="G7462" s="188" t="s">
        <v>6105</v>
      </c>
      <c r="H7462" s="188"/>
      <c r="I7462" s="187" t="s">
        <v>6103</v>
      </c>
      <c r="J7462" s="191"/>
      <c r="K7462" s="191"/>
      <c r="L7462" s="191"/>
      <c r="M7462" s="191"/>
    </row>
    <row r="7463" spans="1:13" s="190" customFormat="1" ht="38.25" x14ac:dyDescent="0.2">
      <c r="A7463" s="187" t="s">
        <v>6108</v>
      </c>
      <c r="B7463" s="187" t="s">
        <v>5486</v>
      </c>
      <c r="C7463" s="186" t="s">
        <v>212</v>
      </c>
      <c r="D7463" s="189" t="s">
        <v>6084</v>
      </c>
      <c r="E7463" s="189"/>
      <c r="F7463" s="189" t="s">
        <v>6084</v>
      </c>
      <c r="G7463" s="188" t="s">
        <v>5487</v>
      </c>
      <c r="H7463" s="188"/>
      <c r="I7463" s="187" t="s">
        <v>6107</v>
      </c>
      <c r="J7463" s="191"/>
      <c r="K7463" s="191"/>
      <c r="L7463" s="191"/>
      <c r="M7463" s="191"/>
    </row>
    <row r="7464" spans="1:13" s="190" customFormat="1" ht="25.5" x14ac:dyDescent="0.2">
      <c r="A7464" s="187" t="s">
        <v>6111</v>
      </c>
      <c r="B7464" s="187" t="s">
        <v>5490</v>
      </c>
      <c r="C7464" s="186" t="s">
        <v>212</v>
      </c>
      <c r="D7464" s="189" t="s">
        <v>6110</v>
      </c>
      <c r="E7464" s="189"/>
      <c r="F7464" s="189" t="s">
        <v>6110</v>
      </c>
      <c r="G7464" s="188" t="s">
        <v>5491</v>
      </c>
      <c r="H7464" s="188"/>
      <c r="I7464" s="187" t="s">
        <v>6109</v>
      </c>
      <c r="J7464" s="191"/>
      <c r="K7464" s="191"/>
      <c r="L7464" s="191"/>
      <c r="M7464" s="191"/>
    </row>
    <row r="7465" spans="1:13" s="190" customFormat="1" ht="25.5" x14ac:dyDescent="0.2">
      <c r="A7465" s="187" t="s">
        <v>6114</v>
      </c>
      <c r="B7465" s="187" t="s">
        <v>5494</v>
      </c>
      <c r="C7465" s="186" t="s">
        <v>212</v>
      </c>
      <c r="D7465" s="189" t="s">
        <v>6113</v>
      </c>
      <c r="E7465" s="189"/>
      <c r="F7465" s="189" t="s">
        <v>6113</v>
      </c>
      <c r="G7465" s="188" t="s">
        <v>5495</v>
      </c>
      <c r="H7465" s="188"/>
      <c r="I7465" s="187" t="s">
        <v>6112</v>
      </c>
      <c r="J7465" s="191"/>
      <c r="K7465" s="191"/>
      <c r="L7465" s="191"/>
      <c r="M7465" s="191"/>
    </row>
    <row r="7466" spans="1:13" s="190" customFormat="1" ht="25.5" x14ac:dyDescent="0.2">
      <c r="A7466" s="187" t="s">
        <v>6117</v>
      </c>
      <c r="B7466" s="187" t="s">
        <v>6116</v>
      </c>
      <c r="C7466" s="186" t="s">
        <v>212</v>
      </c>
      <c r="D7466" s="189">
        <v>450</v>
      </c>
      <c r="E7466" s="189"/>
      <c r="F7466" s="189">
        <v>450</v>
      </c>
      <c r="G7466" s="188"/>
      <c r="H7466" s="188"/>
      <c r="I7466" s="187" t="s">
        <v>6115</v>
      </c>
      <c r="J7466" s="191"/>
      <c r="K7466" s="191"/>
      <c r="L7466" s="191"/>
      <c r="M7466" s="191"/>
    </row>
    <row r="7467" spans="1:13" s="190" customFormat="1" ht="38.25" x14ac:dyDescent="0.2">
      <c r="A7467" s="187" t="s">
        <v>6121</v>
      </c>
      <c r="B7467" s="187" t="s">
        <v>6119</v>
      </c>
      <c r="C7467" s="186" t="s">
        <v>641</v>
      </c>
      <c r="D7467" s="189">
        <v>12.97</v>
      </c>
      <c r="E7467" s="189"/>
      <c r="F7467" s="189">
        <v>12.97</v>
      </c>
      <c r="G7467" s="188" t="s">
        <v>6120</v>
      </c>
      <c r="H7467" s="188"/>
      <c r="I7467" s="187" t="s">
        <v>6118</v>
      </c>
      <c r="J7467" s="191"/>
      <c r="K7467" s="191"/>
      <c r="L7467" s="191"/>
      <c r="M7467" s="191"/>
    </row>
    <row r="7468" spans="1:13" s="190" customFormat="1" ht="38.25" x14ac:dyDescent="0.2">
      <c r="A7468" s="187" t="s">
        <v>6125</v>
      </c>
      <c r="B7468" s="187" t="s">
        <v>6123</v>
      </c>
      <c r="C7468" s="186" t="s">
        <v>641</v>
      </c>
      <c r="D7468" s="189">
        <v>13.6</v>
      </c>
      <c r="E7468" s="189"/>
      <c r="F7468" s="189">
        <v>13.6</v>
      </c>
      <c r="G7468" s="188" t="s">
        <v>6124</v>
      </c>
      <c r="H7468" s="188"/>
      <c r="I7468" s="187" t="s">
        <v>6122</v>
      </c>
      <c r="J7468" s="191"/>
      <c r="K7468" s="191"/>
      <c r="L7468" s="191"/>
      <c r="M7468" s="191"/>
    </row>
    <row r="7469" spans="1:13" s="190" customFormat="1" x14ac:dyDescent="0.2">
      <c r="A7469" s="194" t="s">
        <v>6128</v>
      </c>
      <c r="B7469" s="194" t="s">
        <v>6127</v>
      </c>
      <c r="C7469" s="194"/>
      <c r="D7469" s="189"/>
      <c r="E7469" s="193"/>
      <c r="F7469" s="189"/>
      <c r="G7469" s="192"/>
      <c r="H7469" s="188"/>
      <c r="I7469" s="194" t="s">
        <v>6126</v>
      </c>
      <c r="J7469" s="191"/>
      <c r="K7469" s="191"/>
      <c r="L7469" s="191"/>
      <c r="M7469" s="191"/>
    </row>
    <row r="7470" spans="1:13" s="190" customFormat="1" ht="63.75" x14ac:dyDescent="0.2">
      <c r="A7470" s="187" t="s">
        <v>6133</v>
      </c>
      <c r="B7470" s="187" t="s">
        <v>6130</v>
      </c>
      <c r="C7470" s="186" t="s">
        <v>6131</v>
      </c>
      <c r="D7470" s="189">
        <v>7</v>
      </c>
      <c r="E7470" s="189"/>
      <c r="F7470" s="189">
        <v>7</v>
      </c>
      <c r="G7470" s="188" t="s">
        <v>6132</v>
      </c>
      <c r="H7470" s="188"/>
      <c r="I7470" s="187" t="s">
        <v>6129</v>
      </c>
      <c r="J7470" s="191"/>
      <c r="K7470" s="191"/>
      <c r="L7470" s="191"/>
      <c r="M7470" s="191"/>
    </row>
    <row r="7471" spans="1:13" s="190" customFormat="1" ht="51" x14ac:dyDescent="0.2">
      <c r="A7471" s="187" t="s">
        <v>6137</v>
      </c>
      <c r="B7471" s="187" t="s">
        <v>6135</v>
      </c>
      <c r="C7471" s="186" t="s">
        <v>212</v>
      </c>
      <c r="D7471" s="189">
        <v>3</v>
      </c>
      <c r="E7471" s="189"/>
      <c r="F7471" s="189">
        <v>3</v>
      </c>
      <c r="G7471" s="188" t="s">
        <v>6136</v>
      </c>
      <c r="H7471" s="188"/>
      <c r="I7471" s="187" t="s">
        <v>6134</v>
      </c>
      <c r="J7471" s="191"/>
      <c r="K7471" s="191"/>
      <c r="L7471" s="191"/>
      <c r="M7471" s="191"/>
    </row>
    <row r="7472" spans="1:13" s="190" customFormat="1" ht="38.25" x14ac:dyDescent="0.2">
      <c r="A7472" s="187" t="s">
        <v>6141</v>
      </c>
      <c r="B7472" s="187" t="s">
        <v>6139</v>
      </c>
      <c r="C7472" s="186" t="s">
        <v>212</v>
      </c>
      <c r="D7472" s="189">
        <v>3</v>
      </c>
      <c r="E7472" s="189"/>
      <c r="F7472" s="189">
        <v>3</v>
      </c>
      <c r="G7472" s="188" t="s">
        <v>6140</v>
      </c>
      <c r="H7472" s="188"/>
      <c r="I7472" s="187" t="s">
        <v>6138</v>
      </c>
      <c r="J7472" s="191"/>
      <c r="K7472" s="191"/>
      <c r="L7472" s="191"/>
      <c r="M7472" s="191"/>
    </row>
    <row r="7473" spans="1:13" s="190" customFormat="1" ht="25.5" x14ac:dyDescent="0.2">
      <c r="A7473" s="187" t="s">
        <v>6145</v>
      </c>
      <c r="B7473" s="187" t="s">
        <v>6143</v>
      </c>
      <c r="C7473" s="186" t="s">
        <v>6131</v>
      </c>
      <c r="D7473" s="189">
        <v>8.4</v>
      </c>
      <c r="E7473" s="189"/>
      <c r="F7473" s="189">
        <v>8.4</v>
      </c>
      <c r="G7473" s="188" t="s">
        <v>6144</v>
      </c>
      <c r="H7473" s="188"/>
      <c r="I7473" s="187" t="s">
        <v>6142</v>
      </c>
      <c r="J7473" s="191"/>
      <c r="K7473" s="191"/>
      <c r="L7473" s="191"/>
      <c r="M7473" s="191"/>
    </row>
    <row r="7474" spans="1:13" s="190" customFormat="1" ht="63.75" x14ac:dyDescent="0.2">
      <c r="A7474" s="187" t="s">
        <v>6149</v>
      </c>
      <c r="B7474" s="187" t="s">
        <v>6147</v>
      </c>
      <c r="C7474" s="186" t="s">
        <v>212</v>
      </c>
      <c r="D7474" s="189">
        <v>0.56999999999999995</v>
      </c>
      <c r="E7474" s="189"/>
      <c r="F7474" s="189">
        <v>0.56999999999999995</v>
      </c>
      <c r="G7474" s="188" t="s">
        <v>6148</v>
      </c>
      <c r="H7474" s="188"/>
      <c r="I7474" s="187" t="s">
        <v>6146</v>
      </c>
      <c r="J7474" s="191"/>
      <c r="K7474" s="191"/>
      <c r="L7474" s="191"/>
      <c r="M7474" s="191"/>
    </row>
    <row r="7475" spans="1:13" s="190" customFormat="1" ht="38.25" x14ac:dyDescent="0.2">
      <c r="A7475" s="187" t="s">
        <v>6153</v>
      </c>
      <c r="B7475" s="187" t="s">
        <v>6151</v>
      </c>
      <c r="C7475" s="186" t="s">
        <v>212</v>
      </c>
      <c r="D7475" s="189">
        <v>0.56999999999999995</v>
      </c>
      <c r="E7475" s="189"/>
      <c r="F7475" s="189">
        <v>0.56999999999999995</v>
      </c>
      <c r="G7475" s="188" t="s">
        <v>6152</v>
      </c>
      <c r="H7475" s="192"/>
      <c r="I7475" s="187" t="s">
        <v>6150</v>
      </c>
      <c r="J7475" s="191"/>
      <c r="K7475" s="191"/>
      <c r="L7475" s="191"/>
      <c r="M7475" s="191"/>
    </row>
    <row r="7476" spans="1:13" s="190" customFormat="1" ht="25.5" x14ac:dyDescent="0.2">
      <c r="A7476" s="187" t="s">
        <v>6157</v>
      </c>
      <c r="B7476" s="187" t="s">
        <v>6155</v>
      </c>
      <c r="C7476" s="186" t="s">
        <v>6131</v>
      </c>
      <c r="D7476" s="189">
        <v>7</v>
      </c>
      <c r="E7476" s="189"/>
      <c r="F7476" s="189">
        <v>7</v>
      </c>
      <c r="G7476" s="188" t="s">
        <v>6156</v>
      </c>
      <c r="H7476" s="192"/>
      <c r="I7476" s="187" t="s">
        <v>6154</v>
      </c>
      <c r="J7476" s="191"/>
      <c r="K7476" s="191"/>
      <c r="L7476" s="191"/>
      <c r="M7476" s="191"/>
    </row>
    <row r="7477" spans="1:13" s="190" customFormat="1" ht="25.5" x14ac:dyDescent="0.2">
      <c r="A7477" s="187" t="s">
        <v>6161</v>
      </c>
      <c r="B7477" s="187" t="s">
        <v>6159</v>
      </c>
      <c r="C7477" s="186" t="s">
        <v>276</v>
      </c>
      <c r="D7477" s="189">
        <v>7</v>
      </c>
      <c r="E7477" s="189"/>
      <c r="F7477" s="189">
        <v>7</v>
      </c>
      <c r="G7477" s="188" t="s">
        <v>6160</v>
      </c>
      <c r="H7477" s="188"/>
      <c r="I7477" s="187" t="s">
        <v>6158</v>
      </c>
      <c r="J7477" s="191"/>
      <c r="K7477" s="191"/>
      <c r="L7477" s="191"/>
      <c r="M7477" s="191"/>
    </row>
    <row r="7478" spans="1:13" s="190" customFormat="1" ht="114.75" x14ac:dyDescent="0.2">
      <c r="A7478" s="187" t="s">
        <v>6165</v>
      </c>
      <c r="B7478" s="187" t="s">
        <v>6163</v>
      </c>
      <c r="C7478" s="186" t="s">
        <v>276</v>
      </c>
      <c r="D7478" s="359">
        <v>0.03</v>
      </c>
      <c r="E7478" s="359"/>
      <c r="F7478" s="359">
        <v>0.03</v>
      </c>
      <c r="G7478" s="187" t="s">
        <v>6164</v>
      </c>
      <c r="H7478" s="188"/>
      <c r="I7478" s="187" t="s">
        <v>6162</v>
      </c>
      <c r="J7478" s="191"/>
      <c r="K7478" s="191"/>
      <c r="L7478" s="191"/>
      <c r="M7478" s="191"/>
    </row>
    <row r="7479" spans="1:13" s="190" customFormat="1" ht="38.25" x14ac:dyDescent="0.2">
      <c r="A7479" s="187" t="s">
        <v>6169</v>
      </c>
      <c r="B7479" s="187" t="s">
        <v>6167</v>
      </c>
      <c r="C7479" s="186" t="s">
        <v>616</v>
      </c>
      <c r="D7479" s="189">
        <v>7.05</v>
      </c>
      <c r="E7479" s="189"/>
      <c r="F7479" s="189">
        <v>7.05</v>
      </c>
      <c r="G7479" s="188" t="s">
        <v>6168</v>
      </c>
      <c r="H7479" s="188"/>
      <c r="I7479" s="187" t="s">
        <v>6166</v>
      </c>
      <c r="J7479" s="191"/>
      <c r="K7479" s="191"/>
      <c r="L7479" s="191"/>
      <c r="M7479" s="191"/>
    </row>
    <row r="7480" spans="1:13" s="190" customFormat="1" ht="38.25" x14ac:dyDescent="0.2">
      <c r="A7480" s="187" t="s">
        <v>6173</v>
      </c>
      <c r="B7480" s="187" t="s">
        <v>6171</v>
      </c>
      <c r="C7480" s="186" t="s">
        <v>276</v>
      </c>
      <c r="D7480" s="359">
        <v>0.18</v>
      </c>
      <c r="E7480" s="359"/>
      <c r="F7480" s="359">
        <v>0.18</v>
      </c>
      <c r="G7480" s="187" t="s">
        <v>6172</v>
      </c>
      <c r="H7480" s="188"/>
      <c r="I7480" s="187" t="s">
        <v>6170</v>
      </c>
      <c r="J7480" s="191"/>
      <c r="K7480" s="191"/>
      <c r="L7480" s="191"/>
      <c r="M7480" s="191"/>
    </row>
    <row r="7481" spans="1:13" s="190" customFormat="1" ht="76.5" x14ac:dyDescent="0.2">
      <c r="A7481" s="187" t="s">
        <v>6177</v>
      </c>
      <c r="B7481" s="187" t="s">
        <v>6175</v>
      </c>
      <c r="C7481" s="186" t="s">
        <v>276</v>
      </c>
      <c r="D7481" s="359">
        <v>1.06</v>
      </c>
      <c r="E7481" s="359"/>
      <c r="F7481" s="359">
        <v>1.06</v>
      </c>
      <c r="G7481" s="187" t="s">
        <v>6176</v>
      </c>
      <c r="H7481" s="188"/>
      <c r="I7481" s="187" t="s">
        <v>6174</v>
      </c>
      <c r="J7481" s="191"/>
      <c r="K7481" s="191"/>
      <c r="L7481" s="191"/>
      <c r="M7481" s="191"/>
    </row>
    <row r="7482" spans="1:13" s="190" customFormat="1" ht="153" x14ac:dyDescent="0.2">
      <c r="A7482" s="187" t="s">
        <v>6181</v>
      </c>
      <c r="B7482" s="187" t="s">
        <v>6179</v>
      </c>
      <c r="C7482" s="186" t="s">
        <v>276</v>
      </c>
      <c r="D7482" s="359">
        <v>0.15</v>
      </c>
      <c r="E7482" s="359"/>
      <c r="F7482" s="359">
        <v>0.15</v>
      </c>
      <c r="G7482" s="188" t="s">
        <v>6180</v>
      </c>
      <c r="H7482" s="188"/>
      <c r="I7482" s="187" t="s">
        <v>6178</v>
      </c>
      <c r="J7482" s="191"/>
      <c r="K7482" s="191"/>
      <c r="L7482" s="191"/>
      <c r="M7482" s="191"/>
    </row>
    <row r="7483" spans="1:13" s="190" customFormat="1" ht="63.75" x14ac:dyDescent="0.2">
      <c r="A7483" s="187" t="s">
        <v>6185</v>
      </c>
      <c r="B7483" s="187" t="s">
        <v>6183</v>
      </c>
      <c r="C7483" s="186" t="s">
        <v>6131</v>
      </c>
      <c r="D7483" s="189">
        <v>0.56000000000000005</v>
      </c>
      <c r="E7483" s="189"/>
      <c r="F7483" s="189">
        <v>0.56000000000000005</v>
      </c>
      <c r="G7483" s="188" t="s">
        <v>6184</v>
      </c>
      <c r="H7483" s="188"/>
      <c r="I7483" s="187" t="s">
        <v>6182</v>
      </c>
      <c r="J7483" s="191"/>
      <c r="K7483" s="191"/>
      <c r="L7483" s="191"/>
      <c r="M7483" s="191"/>
    </row>
    <row r="7484" spans="1:13" s="190" customFormat="1" ht="102" x14ac:dyDescent="0.2">
      <c r="A7484" s="187" t="s">
        <v>6189</v>
      </c>
      <c r="B7484" s="187" t="s">
        <v>6187</v>
      </c>
      <c r="C7484" s="186" t="s">
        <v>6131</v>
      </c>
      <c r="D7484" s="189">
        <v>14</v>
      </c>
      <c r="E7484" s="189"/>
      <c r="F7484" s="189">
        <v>14</v>
      </c>
      <c r="G7484" s="188" t="s">
        <v>6188</v>
      </c>
      <c r="H7484" s="188"/>
      <c r="I7484" s="187" t="s">
        <v>6186</v>
      </c>
      <c r="J7484" s="191"/>
      <c r="K7484" s="191"/>
      <c r="L7484" s="191"/>
      <c r="M7484" s="191"/>
    </row>
    <row r="7485" spans="1:13" s="190" customFormat="1" ht="25.5" x14ac:dyDescent="0.2">
      <c r="A7485" s="187" t="s">
        <v>6193</v>
      </c>
      <c r="B7485" s="187" t="s">
        <v>6191</v>
      </c>
      <c r="C7485" s="186" t="s">
        <v>212</v>
      </c>
      <c r="D7485" s="189">
        <v>52.5</v>
      </c>
      <c r="E7485" s="189"/>
      <c r="F7485" s="189">
        <v>52.5</v>
      </c>
      <c r="G7485" s="188" t="s">
        <v>6192</v>
      </c>
      <c r="H7485" s="188"/>
      <c r="I7485" s="187" t="s">
        <v>6190</v>
      </c>
      <c r="J7485" s="191"/>
      <c r="K7485" s="191"/>
      <c r="L7485" s="191"/>
      <c r="M7485" s="191"/>
    </row>
    <row r="7486" spans="1:13" s="190" customFormat="1" ht="127.5" x14ac:dyDescent="0.2">
      <c r="A7486" s="187" t="s">
        <v>6197</v>
      </c>
      <c r="B7486" s="187" t="s">
        <v>6195</v>
      </c>
      <c r="C7486" s="186" t="s">
        <v>212</v>
      </c>
      <c r="D7486" s="189">
        <v>206.25</v>
      </c>
      <c r="E7486" s="189"/>
      <c r="F7486" s="189">
        <v>206.25</v>
      </c>
      <c r="G7486" s="188" t="s">
        <v>6196</v>
      </c>
      <c r="H7486" s="188"/>
      <c r="I7486" s="187" t="s">
        <v>6194</v>
      </c>
      <c r="J7486" s="191"/>
      <c r="K7486" s="191"/>
      <c r="L7486" s="191"/>
      <c r="M7486" s="191"/>
    </row>
    <row r="7487" spans="1:13" s="190" customFormat="1" ht="89.25" x14ac:dyDescent="0.2">
      <c r="A7487" s="187" t="s">
        <v>6201</v>
      </c>
      <c r="B7487" s="187" t="s">
        <v>6199</v>
      </c>
      <c r="C7487" s="186" t="s">
        <v>212</v>
      </c>
      <c r="D7487" s="189">
        <v>204</v>
      </c>
      <c r="E7487" s="189"/>
      <c r="F7487" s="189">
        <v>204</v>
      </c>
      <c r="G7487" s="188" t="s">
        <v>6200</v>
      </c>
      <c r="H7487" s="188"/>
      <c r="I7487" s="187" t="s">
        <v>6198</v>
      </c>
      <c r="J7487" s="191"/>
      <c r="K7487" s="191"/>
      <c r="L7487" s="191"/>
      <c r="M7487" s="191"/>
    </row>
    <row r="7488" spans="1:13" s="190" customFormat="1" ht="63.75" x14ac:dyDescent="0.2">
      <c r="A7488" s="187" t="s">
        <v>6205</v>
      </c>
      <c r="B7488" s="187" t="s">
        <v>6203</v>
      </c>
      <c r="C7488" s="186" t="s">
        <v>212</v>
      </c>
      <c r="D7488" s="189">
        <v>126</v>
      </c>
      <c r="E7488" s="189"/>
      <c r="F7488" s="189">
        <v>126</v>
      </c>
      <c r="G7488" s="188" t="s">
        <v>6204</v>
      </c>
      <c r="H7488" s="188"/>
      <c r="I7488" s="187" t="s">
        <v>6202</v>
      </c>
      <c r="J7488" s="191"/>
      <c r="K7488" s="191"/>
      <c r="L7488" s="191"/>
      <c r="M7488" s="191"/>
    </row>
    <row r="7489" spans="1:13" s="190" customFormat="1" ht="127.5" x14ac:dyDescent="0.2">
      <c r="A7489" s="187" t="s">
        <v>6209</v>
      </c>
      <c r="B7489" s="187" t="s">
        <v>6207</v>
      </c>
      <c r="C7489" s="186" t="s">
        <v>212</v>
      </c>
      <c r="D7489" s="189">
        <v>250</v>
      </c>
      <c r="E7489" s="189"/>
      <c r="F7489" s="189">
        <v>250</v>
      </c>
      <c r="G7489" s="188" t="s">
        <v>6208</v>
      </c>
      <c r="H7489" s="188"/>
      <c r="I7489" s="187" t="s">
        <v>6206</v>
      </c>
      <c r="J7489" s="191"/>
      <c r="K7489" s="191"/>
      <c r="L7489" s="191"/>
      <c r="M7489" s="191"/>
    </row>
    <row r="7490" spans="1:13" s="190" customFormat="1" ht="114.75" x14ac:dyDescent="0.2">
      <c r="A7490" s="187" t="s">
        <v>6213</v>
      </c>
      <c r="B7490" s="188" t="s">
        <v>6211</v>
      </c>
      <c r="C7490" s="186" t="s">
        <v>212</v>
      </c>
      <c r="D7490" s="189">
        <v>194</v>
      </c>
      <c r="E7490" s="189"/>
      <c r="F7490" s="189">
        <v>194</v>
      </c>
      <c r="G7490" s="188" t="s">
        <v>6212</v>
      </c>
      <c r="H7490" s="188"/>
      <c r="I7490" s="187" t="s">
        <v>6210</v>
      </c>
      <c r="J7490" s="191"/>
      <c r="K7490" s="191"/>
      <c r="L7490" s="191"/>
      <c r="M7490" s="191"/>
    </row>
    <row r="7491" spans="1:13" s="190" customFormat="1" ht="38.25" x14ac:dyDescent="0.2">
      <c r="A7491" s="194" t="s">
        <v>6216</v>
      </c>
      <c r="B7491" s="194" t="s">
        <v>6215</v>
      </c>
      <c r="C7491" s="366"/>
      <c r="D7491" s="189"/>
      <c r="E7491" s="189"/>
      <c r="F7491" s="189"/>
      <c r="G7491" s="188"/>
      <c r="H7491" s="188"/>
      <c r="I7491" s="194" t="s">
        <v>6214</v>
      </c>
      <c r="J7491" s="191"/>
      <c r="K7491" s="191"/>
      <c r="L7491" s="191"/>
      <c r="M7491" s="191"/>
    </row>
    <row r="7492" spans="1:13" s="190" customFormat="1" ht="63.75" x14ac:dyDescent="0.2">
      <c r="A7492" s="187" t="s">
        <v>6220</v>
      </c>
      <c r="B7492" s="187" t="s">
        <v>6218</v>
      </c>
      <c r="C7492" s="186" t="s">
        <v>212</v>
      </c>
      <c r="D7492" s="189">
        <v>8000</v>
      </c>
      <c r="E7492" s="189"/>
      <c r="F7492" s="189">
        <v>8000</v>
      </c>
      <c r="G7492" s="188" t="s">
        <v>6219</v>
      </c>
      <c r="H7492" s="192"/>
      <c r="I7492" s="187" t="s">
        <v>6217</v>
      </c>
      <c r="J7492" s="191"/>
      <c r="K7492" s="191"/>
      <c r="L7492" s="191"/>
      <c r="M7492" s="191"/>
    </row>
    <row r="7493" spans="1:13" s="190" customFormat="1" ht="63.75" x14ac:dyDescent="0.2">
      <c r="A7493" s="187" t="s">
        <v>6223</v>
      </c>
      <c r="B7493" s="187" t="s">
        <v>6222</v>
      </c>
      <c r="C7493" s="186" t="s">
        <v>212</v>
      </c>
      <c r="D7493" s="189">
        <v>9500</v>
      </c>
      <c r="E7493" s="189"/>
      <c r="F7493" s="189">
        <v>9500</v>
      </c>
      <c r="G7493" s="188" t="s">
        <v>6219</v>
      </c>
      <c r="H7493" s="188"/>
      <c r="I7493" s="187" t="s">
        <v>6221</v>
      </c>
      <c r="J7493" s="191"/>
      <c r="K7493" s="191"/>
      <c r="L7493" s="191"/>
      <c r="M7493" s="191"/>
    </row>
    <row r="7494" spans="1:13" s="190" customFormat="1" ht="63.75" x14ac:dyDescent="0.2">
      <c r="A7494" s="187" t="s">
        <v>6226</v>
      </c>
      <c r="B7494" s="187" t="s">
        <v>6225</v>
      </c>
      <c r="C7494" s="186" t="s">
        <v>212</v>
      </c>
      <c r="D7494" s="189">
        <v>11500</v>
      </c>
      <c r="E7494" s="189"/>
      <c r="F7494" s="189">
        <v>11500</v>
      </c>
      <c r="G7494" s="188" t="s">
        <v>6219</v>
      </c>
      <c r="H7494" s="192"/>
      <c r="I7494" s="187" t="s">
        <v>6224</v>
      </c>
      <c r="J7494" s="191"/>
      <c r="K7494" s="191"/>
      <c r="L7494" s="191"/>
      <c r="M7494" s="191"/>
    </row>
    <row r="7495" spans="1:13" s="190" customFormat="1" ht="63.75" x14ac:dyDescent="0.2">
      <c r="A7495" s="187" t="s">
        <v>6229</v>
      </c>
      <c r="B7495" s="187" t="s">
        <v>6228</v>
      </c>
      <c r="C7495" s="186" t="s">
        <v>212</v>
      </c>
      <c r="D7495" s="189">
        <v>8000</v>
      </c>
      <c r="E7495" s="189"/>
      <c r="F7495" s="189">
        <v>8000</v>
      </c>
      <c r="G7495" s="188" t="s">
        <v>6219</v>
      </c>
      <c r="H7495" s="188"/>
      <c r="I7495" s="187" t="s">
        <v>6227</v>
      </c>
      <c r="J7495" s="191"/>
      <c r="K7495" s="191"/>
      <c r="L7495" s="191"/>
      <c r="M7495" s="191"/>
    </row>
    <row r="7496" spans="1:13" s="190" customFormat="1" ht="89.25" x14ac:dyDescent="0.2">
      <c r="A7496" s="187" t="s">
        <v>6233</v>
      </c>
      <c r="B7496" s="187" t="s">
        <v>6231</v>
      </c>
      <c r="C7496" s="186" t="s">
        <v>212</v>
      </c>
      <c r="D7496" s="189">
        <v>250</v>
      </c>
      <c r="E7496" s="189"/>
      <c r="F7496" s="189">
        <v>250</v>
      </c>
      <c r="G7496" s="188" t="s">
        <v>6232</v>
      </c>
      <c r="H7496" s="188"/>
      <c r="I7496" s="187" t="s">
        <v>6230</v>
      </c>
      <c r="J7496" s="191"/>
      <c r="K7496" s="191"/>
      <c r="L7496" s="191"/>
      <c r="M7496" s="191"/>
    </row>
    <row r="7497" spans="1:13" s="190" customFormat="1" ht="89.25" x14ac:dyDescent="0.2">
      <c r="A7497" s="187" t="s">
        <v>6236</v>
      </c>
      <c r="B7497" s="187" t="s">
        <v>6235</v>
      </c>
      <c r="C7497" s="186" t="s">
        <v>212</v>
      </c>
      <c r="D7497" s="189">
        <v>500</v>
      </c>
      <c r="E7497" s="189"/>
      <c r="F7497" s="189">
        <v>500</v>
      </c>
      <c r="G7497" s="188" t="s">
        <v>6232</v>
      </c>
      <c r="H7497" s="188"/>
      <c r="I7497" s="187" t="s">
        <v>6234</v>
      </c>
      <c r="J7497" s="191"/>
      <c r="K7497" s="191"/>
      <c r="L7497" s="191"/>
      <c r="M7497" s="191"/>
    </row>
    <row r="7498" spans="1:13" s="190" customFormat="1" ht="76.5" x14ac:dyDescent="0.2">
      <c r="A7498" s="187" t="s">
        <v>6240</v>
      </c>
      <c r="B7498" s="187" t="s">
        <v>6238</v>
      </c>
      <c r="C7498" s="186" t="s">
        <v>212</v>
      </c>
      <c r="D7498" s="189">
        <v>90</v>
      </c>
      <c r="E7498" s="189"/>
      <c r="F7498" s="189">
        <v>90</v>
      </c>
      <c r="G7498" s="188" t="s">
        <v>6239</v>
      </c>
      <c r="H7498" s="188"/>
      <c r="I7498" s="187" t="s">
        <v>6237</v>
      </c>
      <c r="J7498" s="191"/>
      <c r="K7498" s="191"/>
      <c r="L7498" s="191"/>
      <c r="M7498" s="191"/>
    </row>
    <row r="7499" spans="1:13" s="190" customFormat="1" ht="76.5" x14ac:dyDescent="0.2">
      <c r="A7499" s="187" t="s">
        <v>6243</v>
      </c>
      <c r="B7499" s="187" t="s">
        <v>6242</v>
      </c>
      <c r="C7499" s="186" t="s">
        <v>212</v>
      </c>
      <c r="D7499" s="189">
        <v>180</v>
      </c>
      <c r="E7499" s="189"/>
      <c r="F7499" s="189">
        <v>180</v>
      </c>
      <c r="G7499" s="188" t="s">
        <v>6239</v>
      </c>
      <c r="H7499" s="192"/>
      <c r="I7499" s="187" t="s">
        <v>6241</v>
      </c>
      <c r="J7499" s="191"/>
      <c r="K7499" s="191"/>
      <c r="L7499" s="191"/>
      <c r="M7499" s="191"/>
    </row>
    <row r="7500" spans="1:13" s="190" customFormat="1" ht="102" x14ac:dyDescent="0.2">
      <c r="A7500" s="187" t="s">
        <v>6247</v>
      </c>
      <c r="B7500" s="187" t="s">
        <v>6245</v>
      </c>
      <c r="C7500" s="186" t="s">
        <v>212</v>
      </c>
      <c r="D7500" s="189">
        <v>114.3</v>
      </c>
      <c r="E7500" s="189"/>
      <c r="F7500" s="189">
        <v>114.3</v>
      </c>
      <c r="G7500" s="188" t="s">
        <v>6246</v>
      </c>
      <c r="H7500" s="188"/>
      <c r="I7500" s="187" t="s">
        <v>6244</v>
      </c>
      <c r="J7500" s="191"/>
      <c r="K7500" s="191"/>
      <c r="L7500" s="191"/>
      <c r="M7500" s="191"/>
    </row>
    <row r="7501" spans="1:13" s="190" customFormat="1" ht="38.25" x14ac:dyDescent="0.2">
      <c r="A7501" s="187" t="s">
        <v>6251</v>
      </c>
      <c r="B7501" s="187" t="s">
        <v>6249</v>
      </c>
      <c r="C7501" s="186" t="s">
        <v>212</v>
      </c>
      <c r="D7501" s="189">
        <v>571.41999999999996</v>
      </c>
      <c r="E7501" s="189"/>
      <c r="F7501" s="189">
        <v>571.41999999999996</v>
      </c>
      <c r="G7501" s="188" t="s">
        <v>6250</v>
      </c>
      <c r="H7501" s="188"/>
      <c r="I7501" s="187" t="s">
        <v>6248</v>
      </c>
      <c r="J7501" s="191"/>
      <c r="K7501" s="191"/>
      <c r="L7501" s="191"/>
      <c r="M7501" s="191"/>
    </row>
    <row r="7502" spans="1:13" s="190" customFormat="1" ht="51" x14ac:dyDescent="0.2">
      <c r="A7502" s="187" t="s">
        <v>6255</v>
      </c>
      <c r="B7502" s="187" t="s">
        <v>6253</v>
      </c>
      <c r="C7502" s="186" t="s">
        <v>212</v>
      </c>
      <c r="D7502" s="189">
        <v>571.41999999999996</v>
      </c>
      <c r="E7502" s="189"/>
      <c r="F7502" s="189">
        <v>571.41999999999996</v>
      </c>
      <c r="G7502" s="188" t="s">
        <v>6254</v>
      </c>
      <c r="H7502" s="188"/>
      <c r="I7502" s="187" t="s">
        <v>6252</v>
      </c>
      <c r="J7502" s="191"/>
      <c r="K7502" s="191"/>
      <c r="L7502" s="191"/>
      <c r="M7502" s="191"/>
    </row>
    <row r="7503" spans="1:13" s="190" customFormat="1" ht="76.5" x14ac:dyDescent="0.2">
      <c r="A7503" s="187" t="s">
        <v>6259</v>
      </c>
      <c r="B7503" s="187" t="s">
        <v>6257</v>
      </c>
      <c r="C7503" s="186" t="s">
        <v>212</v>
      </c>
      <c r="D7503" s="189">
        <v>69.28</v>
      </c>
      <c r="E7503" s="189"/>
      <c r="F7503" s="189">
        <v>69.28</v>
      </c>
      <c r="G7503" s="188" t="s">
        <v>6258</v>
      </c>
      <c r="H7503" s="188"/>
      <c r="I7503" s="187" t="s">
        <v>6256</v>
      </c>
      <c r="J7503" s="191"/>
      <c r="K7503" s="191"/>
      <c r="L7503" s="191"/>
      <c r="M7503" s="191"/>
    </row>
    <row r="7504" spans="1:13" s="190" customFormat="1" ht="51" x14ac:dyDescent="0.2">
      <c r="A7504" s="187" t="s">
        <v>6263</v>
      </c>
      <c r="B7504" s="187" t="s">
        <v>6261</v>
      </c>
      <c r="C7504" s="186" t="s">
        <v>212</v>
      </c>
      <c r="D7504" s="189">
        <v>78.8</v>
      </c>
      <c r="E7504" s="189"/>
      <c r="F7504" s="189">
        <v>78.8</v>
      </c>
      <c r="G7504" s="188" t="s">
        <v>6262</v>
      </c>
      <c r="H7504" s="188"/>
      <c r="I7504" s="187" t="s">
        <v>6260</v>
      </c>
      <c r="J7504" s="191"/>
      <c r="K7504" s="191"/>
      <c r="L7504" s="191"/>
      <c r="M7504" s="191"/>
    </row>
    <row r="7505" spans="1:13" s="190" customFormat="1" ht="102" x14ac:dyDescent="0.2">
      <c r="A7505" s="187" t="s">
        <v>6267</v>
      </c>
      <c r="B7505" s="187" t="s">
        <v>6265</v>
      </c>
      <c r="C7505" s="186" t="s">
        <v>212</v>
      </c>
      <c r="D7505" s="189">
        <v>3250</v>
      </c>
      <c r="E7505" s="189"/>
      <c r="F7505" s="189">
        <v>3250</v>
      </c>
      <c r="G7505" s="188" t="s">
        <v>6266</v>
      </c>
      <c r="H7505" s="188"/>
      <c r="I7505" s="187" t="s">
        <v>6264</v>
      </c>
      <c r="J7505" s="191"/>
      <c r="K7505" s="191"/>
      <c r="L7505" s="191"/>
      <c r="M7505" s="191"/>
    </row>
    <row r="7506" spans="1:13" s="190" customFormat="1" ht="102" x14ac:dyDescent="0.2">
      <c r="A7506" s="187" t="s">
        <v>6270</v>
      </c>
      <c r="B7506" s="187" t="s">
        <v>6269</v>
      </c>
      <c r="C7506" s="186" t="s">
        <v>212</v>
      </c>
      <c r="D7506" s="189">
        <v>3500</v>
      </c>
      <c r="E7506" s="189"/>
      <c r="F7506" s="189">
        <v>3500</v>
      </c>
      <c r="G7506" s="188" t="s">
        <v>6266</v>
      </c>
      <c r="H7506" s="188"/>
      <c r="I7506" s="187" t="s">
        <v>6268</v>
      </c>
      <c r="J7506" s="191"/>
      <c r="K7506" s="191"/>
      <c r="L7506" s="191"/>
      <c r="M7506" s="191"/>
    </row>
    <row r="7507" spans="1:13" s="190" customFormat="1" ht="102" x14ac:dyDescent="0.2">
      <c r="A7507" s="187" t="s">
        <v>6273</v>
      </c>
      <c r="B7507" s="187" t="s">
        <v>6272</v>
      </c>
      <c r="C7507" s="186" t="s">
        <v>212</v>
      </c>
      <c r="D7507" s="189">
        <v>3950</v>
      </c>
      <c r="E7507" s="189"/>
      <c r="F7507" s="189">
        <v>3950</v>
      </c>
      <c r="G7507" s="188" t="s">
        <v>6266</v>
      </c>
      <c r="H7507" s="188"/>
      <c r="I7507" s="187" t="s">
        <v>6271</v>
      </c>
      <c r="J7507" s="191"/>
      <c r="K7507" s="191"/>
      <c r="L7507" s="191"/>
      <c r="M7507" s="191"/>
    </row>
    <row r="7508" spans="1:13" s="190" customFormat="1" ht="38.25" x14ac:dyDescent="0.2">
      <c r="A7508" s="187" t="s">
        <v>6277</v>
      </c>
      <c r="B7508" s="187" t="s">
        <v>6275</v>
      </c>
      <c r="C7508" s="186" t="s">
        <v>212</v>
      </c>
      <c r="D7508" s="189">
        <v>0</v>
      </c>
      <c r="E7508" s="189"/>
      <c r="F7508" s="189">
        <v>0</v>
      </c>
      <c r="G7508" s="188" t="s">
        <v>6276</v>
      </c>
      <c r="H7508" s="367"/>
      <c r="I7508" s="187" t="s">
        <v>6274</v>
      </c>
      <c r="J7508" s="191"/>
      <c r="K7508" s="191"/>
      <c r="L7508" s="191"/>
      <c r="M7508" s="191"/>
    </row>
    <row r="7509" spans="1:13" s="190" customFormat="1" ht="63.75" x14ac:dyDescent="0.2">
      <c r="A7509" s="187" t="s">
        <v>6281</v>
      </c>
      <c r="B7509" s="187" t="s">
        <v>6279</v>
      </c>
      <c r="C7509" s="186" t="s">
        <v>212</v>
      </c>
      <c r="D7509" s="189">
        <v>100</v>
      </c>
      <c r="E7509" s="189"/>
      <c r="F7509" s="189">
        <v>100</v>
      </c>
      <c r="G7509" s="188" t="s">
        <v>6280</v>
      </c>
      <c r="H7509" s="367"/>
      <c r="I7509" s="187" t="s">
        <v>6278</v>
      </c>
      <c r="J7509" s="191"/>
      <c r="K7509" s="191"/>
      <c r="L7509" s="191"/>
      <c r="M7509" s="191"/>
    </row>
    <row r="7510" spans="1:13" s="190" customFormat="1" ht="63.75" x14ac:dyDescent="0.2">
      <c r="A7510" s="187" t="s">
        <v>6285</v>
      </c>
      <c r="B7510" s="187" t="s">
        <v>6283</v>
      </c>
      <c r="C7510" s="186" t="s">
        <v>212</v>
      </c>
      <c r="D7510" s="189">
        <v>100</v>
      </c>
      <c r="E7510" s="189"/>
      <c r="F7510" s="189">
        <v>100</v>
      </c>
      <c r="G7510" s="188" t="s">
        <v>6284</v>
      </c>
      <c r="H7510" s="367"/>
      <c r="I7510" s="187" t="s">
        <v>6282</v>
      </c>
      <c r="J7510" s="191"/>
      <c r="K7510" s="191"/>
      <c r="L7510" s="191"/>
      <c r="M7510" s="191"/>
    </row>
    <row r="7511" spans="1:13" s="190" customFormat="1" ht="63.75" x14ac:dyDescent="0.2">
      <c r="A7511" s="187" t="s">
        <v>6289</v>
      </c>
      <c r="B7511" s="187" t="s">
        <v>6287</v>
      </c>
      <c r="C7511" s="186" t="s">
        <v>212</v>
      </c>
      <c r="D7511" s="189">
        <v>50.4</v>
      </c>
      <c r="E7511" s="189"/>
      <c r="F7511" s="189">
        <v>50.4</v>
      </c>
      <c r="G7511" s="188" t="s">
        <v>6288</v>
      </c>
      <c r="H7511" s="188"/>
      <c r="I7511" s="187" t="s">
        <v>6286</v>
      </c>
      <c r="J7511" s="191"/>
      <c r="K7511" s="191"/>
      <c r="L7511" s="191"/>
      <c r="M7511" s="191"/>
    </row>
    <row r="7512" spans="1:13" s="190" customFormat="1" ht="63.75" x14ac:dyDescent="0.2">
      <c r="A7512" s="187" t="s">
        <v>6292</v>
      </c>
      <c r="B7512" s="187" t="s">
        <v>6291</v>
      </c>
      <c r="C7512" s="186" t="s">
        <v>212</v>
      </c>
      <c r="D7512" s="189">
        <v>102</v>
      </c>
      <c r="E7512" s="189"/>
      <c r="F7512" s="189">
        <v>102</v>
      </c>
      <c r="G7512" s="188" t="s">
        <v>6288</v>
      </c>
      <c r="H7512" s="188"/>
      <c r="I7512" s="187" t="s">
        <v>6290</v>
      </c>
      <c r="J7512" s="191"/>
      <c r="K7512" s="191"/>
      <c r="L7512" s="191"/>
      <c r="M7512" s="191"/>
    </row>
    <row r="7513" spans="1:13" s="190" customFormat="1" ht="51" x14ac:dyDescent="0.2">
      <c r="A7513" s="187" t="s">
        <v>6296</v>
      </c>
      <c r="B7513" s="187" t="s">
        <v>6294</v>
      </c>
      <c r="C7513" s="186" t="s">
        <v>212</v>
      </c>
      <c r="D7513" s="189">
        <v>52</v>
      </c>
      <c r="E7513" s="189"/>
      <c r="F7513" s="189">
        <v>52</v>
      </c>
      <c r="G7513" s="188" t="s">
        <v>6295</v>
      </c>
      <c r="H7513" s="188"/>
      <c r="I7513" s="187" t="s">
        <v>6293</v>
      </c>
      <c r="J7513" s="191"/>
      <c r="K7513" s="191"/>
      <c r="L7513" s="191"/>
      <c r="M7513" s="191"/>
    </row>
    <row r="7514" spans="1:13" s="190" customFormat="1" ht="51" x14ac:dyDescent="0.2">
      <c r="A7514" s="187" t="s">
        <v>6299</v>
      </c>
      <c r="B7514" s="187" t="s">
        <v>6298</v>
      </c>
      <c r="C7514" s="186" t="s">
        <v>212</v>
      </c>
      <c r="D7514" s="189">
        <v>104.5</v>
      </c>
      <c r="E7514" s="189"/>
      <c r="F7514" s="189">
        <v>104.5</v>
      </c>
      <c r="G7514" s="188" t="s">
        <v>6295</v>
      </c>
      <c r="H7514" s="188"/>
      <c r="I7514" s="187" t="s">
        <v>6297</v>
      </c>
      <c r="J7514" s="191"/>
      <c r="K7514" s="191"/>
      <c r="L7514" s="191"/>
      <c r="M7514" s="191"/>
    </row>
    <row r="7515" spans="1:13" s="190" customFormat="1" ht="63.75" x14ac:dyDescent="0.2">
      <c r="A7515" s="187" t="s">
        <v>6303</v>
      </c>
      <c r="B7515" s="187" t="s">
        <v>6301</v>
      </c>
      <c r="C7515" s="186" t="s">
        <v>212</v>
      </c>
      <c r="D7515" s="189">
        <v>810</v>
      </c>
      <c r="E7515" s="189"/>
      <c r="F7515" s="189">
        <v>810</v>
      </c>
      <c r="G7515" s="188" t="s">
        <v>6302</v>
      </c>
      <c r="H7515" s="188"/>
      <c r="I7515" s="187" t="s">
        <v>6300</v>
      </c>
      <c r="J7515" s="191"/>
      <c r="K7515" s="191"/>
      <c r="L7515" s="191"/>
      <c r="M7515" s="191"/>
    </row>
    <row r="7516" spans="1:13" s="190" customFormat="1" ht="63.75" x14ac:dyDescent="0.2">
      <c r="A7516" s="187" t="s">
        <v>6307</v>
      </c>
      <c r="B7516" s="187" t="s">
        <v>6305</v>
      </c>
      <c r="C7516" s="186" t="s">
        <v>212</v>
      </c>
      <c r="D7516" s="189">
        <v>810</v>
      </c>
      <c r="E7516" s="189"/>
      <c r="F7516" s="189">
        <v>810</v>
      </c>
      <c r="G7516" s="188" t="s">
        <v>6306</v>
      </c>
      <c r="H7516" s="188"/>
      <c r="I7516" s="187" t="s">
        <v>6304</v>
      </c>
      <c r="J7516" s="191"/>
      <c r="K7516" s="191"/>
      <c r="L7516" s="191"/>
      <c r="M7516" s="191"/>
    </row>
    <row r="7517" spans="1:13" s="190" customFormat="1" ht="25.5" x14ac:dyDescent="0.2">
      <c r="A7517" s="187" t="s">
        <v>6311</v>
      </c>
      <c r="B7517" s="187" t="s">
        <v>6309</v>
      </c>
      <c r="C7517" s="186" t="s">
        <v>212</v>
      </c>
      <c r="D7517" s="189">
        <v>810</v>
      </c>
      <c r="E7517" s="189"/>
      <c r="F7517" s="189">
        <v>810</v>
      </c>
      <c r="G7517" s="188" t="s">
        <v>6310</v>
      </c>
      <c r="H7517" s="188"/>
      <c r="I7517" s="187" t="s">
        <v>6308</v>
      </c>
      <c r="J7517" s="191"/>
      <c r="K7517" s="191"/>
      <c r="L7517" s="191"/>
      <c r="M7517" s="191"/>
    </row>
    <row r="7518" spans="1:13" s="190" customFormat="1" ht="38.25" x14ac:dyDescent="0.2">
      <c r="A7518" s="187" t="s">
        <v>6315</v>
      </c>
      <c r="B7518" s="187" t="s">
        <v>6313</v>
      </c>
      <c r="C7518" s="186" t="s">
        <v>212</v>
      </c>
      <c r="D7518" s="189">
        <v>810</v>
      </c>
      <c r="E7518" s="189"/>
      <c r="F7518" s="189">
        <v>810</v>
      </c>
      <c r="G7518" s="188" t="s">
        <v>6314</v>
      </c>
      <c r="H7518" s="188"/>
      <c r="I7518" s="187" t="s">
        <v>6312</v>
      </c>
      <c r="J7518" s="191"/>
      <c r="K7518" s="191"/>
      <c r="L7518" s="191"/>
      <c r="M7518" s="191"/>
    </row>
    <row r="7519" spans="1:13" s="190" customFormat="1" ht="63.75" x14ac:dyDescent="0.2">
      <c r="A7519" s="187" t="s">
        <v>6319</v>
      </c>
      <c r="B7519" s="187" t="s">
        <v>6317</v>
      </c>
      <c r="C7519" s="186" t="s">
        <v>212</v>
      </c>
      <c r="D7519" s="189">
        <v>810</v>
      </c>
      <c r="E7519" s="189"/>
      <c r="F7519" s="189">
        <v>810</v>
      </c>
      <c r="G7519" s="188" t="s">
        <v>6318</v>
      </c>
      <c r="H7519" s="188"/>
      <c r="I7519" s="187" t="s">
        <v>6316</v>
      </c>
      <c r="J7519" s="191"/>
      <c r="K7519" s="191"/>
      <c r="L7519" s="191"/>
      <c r="M7519" s="191"/>
    </row>
    <row r="7520" spans="1:13" s="190" customFormat="1" ht="63.75" x14ac:dyDescent="0.2">
      <c r="A7520" s="187" t="s">
        <v>6323</v>
      </c>
      <c r="B7520" s="187" t="s">
        <v>6321</v>
      </c>
      <c r="C7520" s="186" t="s">
        <v>212</v>
      </c>
      <c r="D7520" s="189">
        <v>810</v>
      </c>
      <c r="E7520" s="189"/>
      <c r="F7520" s="189">
        <v>810</v>
      </c>
      <c r="G7520" s="188" t="s">
        <v>6322</v>
      </c>
      <c r="H7520" s="188"/>
      <c r="I7520" s="187" t="s">
        <v>6320</v>
      </c>
      <c r="J7520" s="191"/>
      <c r="K7520" s="191"/>
      <c r="L7520" s="191"/>
      <c r="M7520" s="191"/>
    </row>
    <row r="7521" spans="1:13" s="190" customFormat="1" ht="63.75" x14ac:dyDescent="0.2">
      <c r="A7521" s="187" t="s">
        <v>6327</v>
      </c>
      <c r="B7521" s="187" t="s">
        <v>6325</v>
      </c>
      <c r="C7521" s="186" t="s">
        <v>212</v>
      </c>
      <c r="D7521" s="189">
        <v>810</v>
      </c>
      <c r="E7521" s="189"/>
      <c r="F7521" s="189">
        <v>810</v>
      </c>
      <c r="G7521" s="188" t="s">
        <v>6326</v>
      </c>
      <c r="H7521" s="188"/>
      <c r="I7521" s="187" t="s">
        <v>6324</v>
      </c>
      <c r="J7521" s="191"/>
      <c r="K7521" s="191"/>
      <c r="L7521" s="191"/>
      <c r="M7521" s="191"/>
    </row>
    <row r="7522" spans="1:13" s="190" customFormat="1" ht="63.75" x14ac:dyDescent="0.2">
      <c r="A7522" s="187" t="s">
        <v>6331</v>
      </c>
      <c r="B7522" s="187" t="s">
        <v>6329</v>
      </c>
      <c r="C7522" s="186" t="s">
        <v>212</v>
      </c>
      <c r="D7522" s="189">
        <v>810</v>
      </c>
      <c r="E7522" s="189"/>
      <c r="F7522" s="189">
        <v>810</v>
      </c>
      <c r="G7522" s="188" t="s">
        <v>6330</v>
      </c>
      <c r="H7522" s="188"/>
      <c r="I7522" s="187" t="s">
        <v>6328</v>
      </c>
      <c r="J7522" s="191"/>
      <c r="K7522" s="191"/>
      <c r="L7522" s="191"/>
      <c r="M7522" s="191"/>
    </row>
    <row r="7523" spans="1:13" s="190" customFormat="1" ht="63.75" x14ac:dyDescent="0.2">
      <c r="A7523" s="187" t="s">
        <v>6335</v>
      </c>
      <c r="B7523" s="187" t="s">
        <v>6333</v>
      </c>
      <c r="C7523" s="186" t="s">
        <v>212</v>
      </c>
      <c r="D7523" s="189">
        <v>810</v>
      </c>
      <c r="E7523" s="189"/>
      <c r="F7523" s="189">
        <v>810</v>
      </c>
      <c r="G7523" s="188" t="s">
        <v>6334</v>
      </c>
      <c r="H7523" s="188"/>
      <c r="I7523" s="187" t="s">
        <v>6332</v>
      </c>
      <c r="J7523" s="191"/>
      <c r="K7523" s="191"/>
      <c r="L7523" s="191"/>
      <c r="M7523" s="191"/>
    </row>
    <row r="7524" spans="1:13" s="190" customFormat="1" ht="63.75" x14ac:dyDescent="0.2">
      <c r="A7524" s="187" t="s">
        <v>6339</v>
      </c>
      <c r="B7524" s="187" t="s">
        <v>6337</v>
      </c>
      <c r="C7524" s="186" t="s">
        <v>212</v>
      </c>
      <c r="D7524" s="189">
        <v>810</v>
      </c>
      <c r="E7524" s="189"/>
      <c r="F7524" s="189">
        <v>810</v>
      </c>
      <c r="G7524" s="188" t="s">
        <v>6338</v>
      </c>
      <c r="H7524" s="188"/>
      <c r="I7524" s="187" t="s">
        <v>6336</v>
      </c>
      <c r="J7524" s="191"/>
      <c r="K7524" s="191"/>
      <c r="L7524" s="191"/>
      <c r="M7524" s="191"/>
    </row>
    <row r="7525" spans="1:13" s="190" customFormat="1" ht="76.5" x14ac:dyDescent="0.2">
      <c r="A7525" s="187" t="s">
        <v>6343</v>
      </c>
      <c r="B7525" s="187" t="s">
        <v>6341</v>
      </c>
      <c r="C7525" s="186" t="s">
        <v>212</v>
      </c>
      <c r="D7525" s="189">
        <v>690</v>
      </c>
      <c r="E7525" s="189"/>
      <c r="F7525" s="189">
        <v>690</v>
      </c>
      <c r="G7525" s="188" t="s">
        <v>6342</v>
      </c>
      <c r="H7525" s="188"/>
      <c r="I7525" s="187" t="s">
        <v>6340</v>
      </c>
      <c r="J7525" s="191"/>
      <c r="K7525" s="191"/>
      <c r="L7525" s="191"/>
      <c r="M7525" s="191"/>
    </row>
    <row r="7526" spans="1:13" s="190" customFormat="1" ht="76.5" x14ac:dyDescent="0.2">
      <c r="A7526" s="187" t="s">
        <v>6347</v>
      </c>
      <c r="B7526" s="187" t="s">
        <v>6345</v>
      </c>
      <c r="C7526" s="186" t="s">
        <v>212</v>
      </c>
      <c r="D7526" s="189">
        <v>690</v>
      </c>
      <c r="E7526" s="189"/>
      <c r="F7526" s="189">
        <v>690</v>
      </c>
      <c r="G7526" s="188" t="s">
        <v>6346</v>
      </c>
      <c r="H7526" s="192"/>
      <c r="I7526" s="187" t="s">
        <v>6344</v>
      </c>
      <c r="J7526" s="191"/>
      <c r="K7526" s="191"/>
      <c r="L7526" s="191"/>
      <c r="M7526" s="191"/>
    </row>
    <row r="7527" spans="1:13" s="190" customFormat="1" ht="76.5" x14ac:dyDescent="0.2">
      <c r="A7527" s="187" t="s">
        <v>6351</v>
      </c>
      <c r="B7527" s="187" t="s">
        <v>6349</v>
      </c>
      <c r="C7527" s="186" t="s">
        <v>212</v>
      </c>
      <c r="D7527" s="189">
        <v>1050</v>
      </c>
      <c r="E7527" s="189"/>
      <c r="F7527" s="189">
        <v>1050</v>
      </c>
      <c r="G7527" s="188" t="s">
        <v>6350</v>
      </c>
      <c r="H7527" s="188"/>
      <c r="I7527" s="187" t="s">
        <v>6348</v>
      </c>
      <c r="J7527" s="191"/>
      <c r="K7527" s="191"/>
      <c r="L7527" s="191"/>
      <c r="M7527" s="191"/>
    </row>
    <row r="7528" spans="1:13" s="190" customFormat="1" ht="76.5" x14ac:dyDescent="0.2">
      <c r="A7528" s="187" t="s">
        <v>6353</v>
      </c>
      <c r="B7528" s="187" t="s">
        <v>6345</v>
      </c>
      <c r="C7528" s="186" t="s">
        <v>212</v>
      </c>
      <c r="D7528" s="189">
        <v>1050</v>
      </c>
      <c r="E7528" s="189"/>
      <c r="F7528" s="189">
        <v>1050</v>
      </c>
      <c r="G7528" s="188" t="s">
        <v>6346</v>
      </c>
      <c r="H7528" s="188"/>
      <c r="I7528" s="187" t="s">
        <v>6352</v>
      </c>
      <c r="J7528" s="191"/>
      <c r="K7528" s="191"/>
      <c r="L7528" s="191"/>
      <c r="M7528" s="191"/>
    </row>
    <row r="7529" spans="1:13" s="190" customFormat="1" ht="51" x14ac:dyDescent="0.2">
      <c r="A7529" s="187" t="s">
        <v>6357</v>
      </c>
      <c r="B7529" s="187" t="s">
        <v>6355</v>
      </c>
      <c r="C7529" s="186" t="s">
        <v>725</v>
      </c>
      <c r="D7529" s="189">
        <v>30</v>
      </c>
      <c r="E7529" s="189"/>
      <c r="F7529" s="189">
        <v>30</v>
      </c>
      <c r="G7529" s="188" t="s">
        <v>6356</v>
      </c>
      <c r="H7529" s="188"/>
      <c r="I7529" s="187" t="s">
        <v>6354</v>
      </c>
      <c r="J7529" s="191"/>
      <c r="K7529" s="191"/>
      <c r="L7529" s="191"/>
      <c r="M7529" s="191"/>
    </row>
    <row r="7530" spans="1:13" s="190" customFormat="1" ht="25.5" x14ac:dyDescent="0.2">
      <c r="A7530" s="187" t="s">
        <v>6361</v>
      </c>
      <c r="B7530" s="187" t="s">
        <v>6359</v>
      </c>
      <c r="C7530" s="186" t="s">
        <v>212</v>
      </c>
      <c r="D7530" s="189">
        <v>0</v>
      </c>
      <c r="E7530" s="189"/>
      <c r="F7530" s="189">
        <v>0</v>
      </c>
      <c r="G7530" s="188" t="s">
        <v>6360</v>
      </c>
      <c r="H7530" s="188"/>
      <c r="I7530" s="187" t="s">
        <v>6358</v>
      </c>
      <c r="J7530" s="191"/>
      <c r="K7530" s="191"/>
      <c r="L7530" s="191"/>
      <c r="M7530" s="191"/>
    </row>
    <row r="7531" spans="1:13" s="190" customFormat="1" x14ac:dyDescent="0.2">
      <c r="A7531" s="194" t="s">
        <v>6364</v>
      </c>
      <c r="B7531" s="194" t="s">
        <v>6363</v>
      </c>
      <c r="C7531" s="194"/>
      <c r="D7531" s="189"/>
      <c r="E7531" s="193"/>
      <c r="F7531" s="189"/>
      <c r="G7531" s="192"/>
      <c r="H7531" s="188"/>
      <c r="I7531" s="194" t="s">
        <v>6362</v>
      </c>
      <c r="J7531" s="191"/>
      <c r="K7531" s="191"/>
      <c r="L7531" s="191"/>
      <c r="M7531" s="191"/>
    </row>
    <row r="7532" spans="1:13" s="190" customFormat="1" ht="38.25" x14ac:dyDescent="0.2">
      <c r="A7532" s="194" t="s">
        <v>6368</v>
      </c>
      <c r="B7532" s="194" t="s">
        <v>6366</v>
      </c>
      <c r="C7532" s="194"/>
      <c r="D7532" s="189" t="s">
        <v>6367</v>
      </c>
      <c r="E7532" s="193"/>
      <c r="F7532" s="189" t="s">
        <v>6367</v>
      </c>
      <c r="G7532" s="192"/>
      <c r="H7532" s="188"/>
      <c r="I7532" s="194" t="s">
        <v>6365</v>
      </c>
      <c r="J7532" s="191"/>
      <c r="K7532" s="191"/>
      <c r="L7532" s="191"/>
      <c r="M7532" s="191"/>
    </row>
    <row r="7533" spans="1:13" s="190" customFormat="1" ht="191.25" x14ac:dyDescent="0.2">
      <c r="A7533" s="187" t="s">
        <v>6372</v>
      </c>
      <c r="B7533" s="187" t="s">
        <v>6370</v>
      </c>
      <c r="C7533" s="186" t="s">
        <v>212</v>
      </c>
      <c r="D7533" s="189">
        <v>9723</v>
      </c>
      <c r="E7533" s="189"/>
      <c r="F7533" s="189">
        <v>9723</v>
      </c>
      <c r="G7533" s="188" t="s">
        <v>6371</v>
      </c>
      <c r="H7533" s="188"/>
      <c r="I7533" s="187" t="s">
        <v>6369</v>
      </c>
      <c r="J7533" s="191"/>
      <c r="K7533" s="191"/>
      <c r="L7533" s="191"/>
      <c r="M7533" s="191"/>
    </row>
    <row r="7534" spans="1:13" s="190" customFormat="1" ht="140.25" x14ac:dyDescent="0.2">
      <c r="A7534" s="187" t="s">
        <v>6376</v>
      </c>
      <c r="B7534" s="187" t="s">
        <v>6374</v>
      </c>
      <c r="C7534" s="186" t="s">
        <v>212</v>
      </c>
      <c r="D7534" s="189">
        <v>3215</v>
      </c>
      <c r="E7534" s="189"/>
      <c r="F7534" s="189">
        <v>3215</v>
      </c>
      <c r="G7534" s="188" t="s">
        <v>6375</v>
      </c>
      <c r="H7534" s="188"/>
      <c r="I7534" s="187" t="s">
        <v>6373</v>
      </c>
      <c r="J7534" s="191"/>
      <c r="K7534" s="191"/>
      <c r="L7534" s="191"/>
      <c r="M7534" s="191"/>
    </row>
    <row r="7535" spans="1:13" s="190" customFormat="1" ht="102" x14ac:dyDescent="0.2">
      <c r="A7535" s="187" t="s">
        <v>6380</v>
      </c>
      <c r="B7535" s="187" t="s">
        <v>6378</v>
      </c>
      <c r="C7535" s="186" t="s">
        <v>212</v>
      </c>
      <c r="D7535" s="189">
        <v>8604</v>
      </c>
      <c r="E7535" s="189"/>
      <c r="F7535" s="189">
        <v>8604</v>
      </c>
      <c r="G7535" s="188" t="s">
        <v>6379</v>
      </c>
      <c r="H7535" s="188"/>
      <c r="I7535" s="187" t="s">
        <v>6377</v>
      </c>
      <c r="J7535" s="191"/>
      <c r="K7535" s="191"/>
      <c r="L7535" s="191"/>
      <c r="M7535" s="191"/>
    </row>
    <row r="7536" spans="1:13" s="190" customFormat="1" ht="102" x14ac:dyDescent="0.2">
      <c r="A7536" s="187" t="s">
        <v>6383</v>
      </c>
      <c r="B7536" s="187" t="s">
        <v>6382</v>
      </c>
      <c r="C7536" s="186" t="s">
        <v>212</v>
      </c>
      <c r="D7536" s="189">
        <v>1737</v>
      </c>
      <c r="E7536" s="189"/>
      <c r="F7536" s="189">
        <v>1737</v>
      </c>
      <c r="G7536" s="188" t="s">
        <v>6379</v>
      </c>
      <c r="H7536" s="188"/>
      <c r="I7536" s="187" t="s">
        <v>6381</v>
      </c>
      <c r="J7536" s="191"/>
      <c r="K7536" s="191"/>
      <c r="L7536" s="191"/>
      <c r="M7536" s="191"/>
    </row>
    <row r="7537" spans="1:13" s="190" customFormat="1" ht="165.75" x14ac:dyDescent="0.2">
      <c r="A7537" s="187" t="s">
        <v>6387</v>
      </c>
      <c r="B7537" s="187" t="s">
        <v>6385</v>
      </c>
      <c r="C7537" s="186" t="s">
        <v>212</v>
      </c>
      <c r="D7537" s="189">
        <v>9724</v>
      </c>
      <c r="E7537" s="189"/>
      <c r="F7537" s="189">
        <v>9724</v>
      </c>
      <c r="G7537" s="188" t="s">
        <v>6386</v>
      </c>
      <c r="H7537" s="188"/>
      <c r="I7537" s="187" t="s">
        <v>6384</v>
      </c>
      <c r="J7537" s="191"/>
      <c r="K7537" s="191"/>
      <c r="L7537" s="191"/>
      <c r="M7537" s="191"/>
    </row>
    <row r="7538" spans="1:13" s="190" customFormat="1" ht="165.75" x14ac:dyDescent="0.2">
      <c r="A7538" s="187" t="s">
        <v>6390</v>
      </c>
      <c r="B7538" s="187" t="s">
        <v>6389</v>
      </c>
      <c r="C7538" s="186" t="s">
        <v>212</v>
      </c>
      <c r="D7538" s="189">
        <v>12686</v>
      </c>
      <c r="E7538" s="189"/>
      <c r="F7538" s="189">
        <v>12686</v>
      </c>
      <c r="G7538" s="188" t="s">
        <v>6386</v>
      </c>
      <c r="H7538" s="188"/>
      <c r="I7538" s="187" t="s">
        <v>6388</v>
      </c>
      <c r="J7538" s="191"/>
      <c r="K7538" s="191"/>
      <c r="L7538" s="191"/>
      <c r="M7538" s="191"/>
    </row>
    <row r="7539" spans="1:13" s="190" customFormat="1" ht="165.75" x14ac:dyDescent="0.2">
      <c r="A7539" s="187" t="s">
        <v>6393</v>
      </c>
      <c r="B7539" s="187" t="s">
        <v>6392</v>
      </c>
      <c r="C7539" s="186" t="s">
        <v>212</v>
      </c>
      <c r="D7539" s="189">
        <v>11698</v>
      </c>
      <c r="E7539" s="189"/>
      <c r="F7539" s="189">
        <v>11698</v>
      </c>
      <c r="G7539" s="188" t="s">
        <v>6386</v>
      </c>
      <c r="H7539" s="188"/>
      <c r="I7539" s="187" t="s">
        <v>6391</v>
      </c>
      <c r="J7539" s="191"/>
      <c r="K7539" s="191"/>
      <c r="L7539" s="191"/>
      <c r="M7539" s="191"/>
    </row>
    <row r="7540" spans="1:13" s="190" customFormat="1" ht="165.75" x14ac:dyDescent="0.2">
      <c r="A7540" s="187" t="s">
        <v>6396</v>
      </c>
      <c r="B7540" s="187" t="s">
        <v>6395</v>
      </c>
      <c r="C7540" s="186" t="s">
        <v>212</v>
      </c>
      <c r="D7540" s="189">
        <v>13511</v>
      </c>
      <c r="E7540" s="189"/>
      <c r="F7540" s="189">
        <v>13511</v>
      </c>
      <c r="G7540" s="188" t="s">
        <v>6386</v>
      </c>
      <c r="H7540" s="188"/>
      <c r="I7540" s="187" t="s">
        <v>6394</v>
      </c>
      <c r="J7540" s="191"/>
      <c r="K7540" s="191"/>
      <c r="L7540" s="191"/>
      <c r="M7540" s="191"/>
    </row>
    <row r="7541" spans="1:13" s="190" customFormat="1" ht="89.25" x14ac:dyDescent="0.2">
      <c r="A7541" s="187" t="s">
        <v>6400</v>
      </c>
      <c r="B7541" s="187" t="s">
        <v>6398</v>
      </c>
      <c r="C7541" s="186" t="s">
        <v>212</v>
      </c>
      <c r="D7541" s="189">
        <v>987</v>
      </c>
      <c r="E7541" s="189"/>
      <c r="F7541" s="189">
        <v>987</v>
      </c>
      <c r="G7541" s="188" t="s">
        <v>6399</v>
      </c>
      <c r="H7541" s="188"/>
      <c r="I7541" s="187" t="s">
        <v>6397</v>
      </c>
      <c r="J7541" s="191"/>
      <c r="K7541" s="191"/>
      <c r="L7541" s="191"/>
      <c r="M7541" s="191"/>
    </row>
    <row r="7542" spans="1:13" s="190" customFormat="1" ht="89.25" x14ac:dyDescent="0.2">
      <c r="A7542" s="187" t="s">
        <v>6403</v>
      </c>
      <c r="B7542" s="187" t="s">
        <v>6402</v>
      </c>
      <c r="C7542" s="186" t="s">
        <v>212</v>
      </c>
      <c r="D7542" s="189">
        <v>1674</v>
      </c>
      <c r="E7542" s="189"/>
      <c r="F7542" s="189">
        <v>1674</v>
      </c>
      <c r="G7542" s="188" t="s">
        <v>6399</v>
      </c>
      <c r="H7542" s="188"/>
      <c r="I7542" s="187" t="s">
        <v>6401</v>
      </c>
      <c r="J7542" s="191"/>
      <c r="K7542" s="191"/>
      <c r="L7542" s="191"/>
      <c r="M7542" s="191"/>
    </row>
    <row r="7543" spans="1:13" s="190" customFormat="1" ht="89.25" x14ac:dyDescent="0.2">
      <c r="A7543" s="187" t="s">
        <v>6407</v>
      </c>
      <c r="B7543" s="187" t="s">
        <v>6405</v>
      </c>
      <c r="C7543" s="186" t="s">
        <v>212</v>
      </c>
      <c r="D7543" s="189">
        <v>903</v>
      </c>
      <c r="E7543" s="189"/>
      <c r="F7543" s="189">
        <v>903</v>
      </c>
      <c r="G7543" s="188" t="s">
        <v>6406</v>
      </c>
      <c r="H7543" s="188"/>
      <c r="I7543" s="187" t="s">
        <v>6404</v>
      </c>
      <c r="J7543" s="191"/>
      <c r="K7543" s="191"/>
      <c r="L7543" s="191"/>
      <c r="M7543" s="191"/>
    </row>
    <row r="7544" spans="1:13" s="190" customFormat="1" ht="127.5" x14ac:dyDescent="0.2">
      <c r="A7544" s="187" t="s">
        <v>6411</v>
      </c>
      <c r="B7544" s="187" t="s">
        <v>6409</v>
      </c>
      <c r="C7544" s="186" t="s">
        <v>212</v>
      </c>
      <c r="D7544" s="189">
        <v>1736</v>
      </c>
      <c r="E7544" s="189"/>
      <c r="F7544" s="189">
        <v>1736</v>
      </c>
      <c r="G7544" s="188" t="s">
        <v>6410</v>
      </c>
      <c r="H7544" s="188"/>
      <c r="I7544" s="187" t="s">
        <v>6408</v>
      </c>
      <c r="J7544" s="191"/>
      <c r="K7544" s="191"/>
      <c r="L7544" s="191"/>
      <c r="M7544" s="191"/>
    </row>
    <row r="7545" spans="1:13" s="190" customFormat="1" ht="38.25" x14ac:dyDescent="0.2">
      <c r="A7545" s="187" t="s">
        <v>6415</v>
      </c>
      <c r="B7545" s="187" t="s">
        <v>6413</v>
      </c>
      <c r="C7545" s="186" t="s">
        <v>212</v>
      </c>
      <c r="D7545" s="189">
        <v>2962</v>
      </c>
      <c r="E7545" s="189"/>
      <c r="F7545" s="189">
        <v>2962</v>
      </c>
      <c r="G7545" s="188" t="s">
        <v>6414</v>
      </c>
      <c r="H7545" s="188"/>
      <c r="I7545" s="187" t="s">
        <v>6412</v>
      </c>
      <c r="J7545" s="191"/>
      <c r="K7545" s="191"/>
      <c r="L7545" s="191"/>
      <c r="M7545" s="191"/>
    </row>
    <row r="7546" spans="1:13" s="190" customFormat="1" ht="38.25" x14ac:dyDescent="0.2">
      <c r="A7546" s="187" t="s">
        <v>6419</v>
      </c>
      <c r="B7546" s="187" t="s">
        <v>6417</v>
      </c>
      <c r="C7546" s="186" t="s">
        <v>212</v>
      </c>
      <c r="D7546" s="189">
        <v>2962</v>
      </c>
      <c r="E7546" s="189"/>
      <c r="F7546" s="189">
        <v>2962</v>
      </c>
      <c r="G7546" s="188" t="s">
        <v>6418</v>
      </c>
      <c r="H7546" s="192"/>
      <c r="I7546" s="187" t="s">
        <v>6416</v>
      </c>
      <c r="J7546" s="191"/>
      <c r="K7546" s="191"/>
      <c r="L7546" s="191"/>
      <c r="M7546" s="191"/>
    </row>
    <row r="7547" spans="1:13" s="190" customFormat="1" ht="38.25" x14ac:dyDescent="0.2">
      <c r="A7547" s="187" t="s">
        <v>6423</v>
      </c>
      <c r="B7547" s="187" t="s">
        <v>6421</v>
      </c>
      <c r="C7547" s="186" t="s">
        <v>212</v>
      </c>
      <c r="D7547" s="189">
        <v>903</v>
      </c>
      <c r="E7547" s="189"/>
      <c r="F7547" s="189">
        <v>903</v>
      </c>
      <c r="G7547" s="188" t="s">
        <v>6422</v>
      </c>
      <c r="H7547" s="188"/>
      <c r="I7547" s="187" t="s">
        <v>6420</v>
      </c>
      <c r="J7547" s="191"/>
      <c r="K7547" s="191"/>
      <c r="L7547" s="191"/>
      <c r="M7547" s="191"/>
    </row>
    <row r="7548" spans="1:13" s="190" customFormat="1" ht="25.5" x14ac:dyDescent="0.2">
      <c r="A7548" s="194" t="s">
        <v>6427</v>
      </c>
      <c r="B7548" s="194" t="s">
        <v>6425</v>
      </c>
      <c r="C7548" s="194"/>
      <c r="D7548" s="192"/>
      <c r="E7548" s="193"/>
      <c r="F7548" s="192"/>
      <c r="G7548" s="368" t="s">
        <v>6426</v>
      </c>
      <c r="H7548" s="188"/>
      <c r="I7548" s="194" t="s">
        <v>6424</v>
      </c>
      <c r="J7548" s="191"/>
      <c r="K7548" s="191"/>
      <c r="L7548" s="191"/>
      <c r="M7548" s="191"/>
    </row>
    <row r="7549" spans="1:13" s="190" customFormat="1" ht="51" x14ac:dyDescent="0.2">
      <c r="A7549" s="187" t="s">
        <v>6431</v>
      </c>
      <c r="B7549" s="187" t="s">
        <v>6429</v>
      </c>
      <c r="C7549" s="186" t="s">
        <v>212</v>
      </c>
      <c r="D7549" s="189">
        <v>1071</v>
      </c>
      <c r="E7549" s="189"/>
      <c r="F7549" s="189">
        <v>1071</v>
      </c>
      <c r="G7549" s="188" t="s">
        <v>6430</v>
      </c>
      <c r="H7549" s="188"/>
      <c r="I7549" s="187" t="s">
        <v>6428</v>
      </c>
      <c r="J7549" s="191"/>
      <c r="K7549" s="191"/>
      <c r="L7549" s="191"/>
      <c r="M7549" s="191"/>
    </row>
    <row r="7550" spans="1:13" s="190" customFormat="1" x14ac:dyDescent="0.2">
      <c r="A7550" s="192"/>
      <c r="B7550" s="194" t="s">
        <v>6432</v>
      </c>
      <c r="C7550" s="194"/>
      <c r="D7550" s="192"/>
      <c r="E7550" s="193"/>
      <c r="F7550" s="192"/>
      <c r="G7550" s="368" t="s">
        <v>6433</v>
      </c>
      <c r="H7550" s="188"/>
      <c r="I7550" s="192"/>
      <c r="J7550" s="191"/>
      <c r="K7550" s="191"/>
      <c r="L7550" s="191"/>
      <c r="M7550" s="191"/>
    </row>
    <row r="7551" spans="1:13" s="190" customFormat="1" ht="25.5" x14ac:dyDescent="0.2">
      <c r="A7551" s="187" t="s">
        <v>6438</v>
      </c>
      <c r="B7551" s="187" t="s">
        <v>6435</v>
      </c>
      <c r="C7551" s="186" t="s">
        <v>6436</v>
      </c>
      <c r="D7551" s="189">
        <v>45.6</v>
      </c>
      <c r="E7551" s="189"/>
      <c r="F7551" s="189">
        <v>45.6</v>
      </c>
      <c r="G7551" s="188" t="s">
        <v>6437</v>
      </c>
      <c r="H7551" s="192"/>
      <c r="I7551" s="187" t="s">
        <v>6434</v>
      </c>
      <c r="J7551" s="191"/>
      <c r="K7551" s="191"/>
      <c r="L7551" s="191"/>
      <c r="M7551" s="191"/>
    </row>
    <row r="7552" spans="1:13" s="190" customFormat="1" x14ac:dyDescent="0.2">
      <c r="A7552" s="187" t="s">
        <v>6442</v>
      </c>
      <c r="B7552" s="187" t="s">
        <v>6440</v>
      </c>
      <c r="C7552" s="186" t="s">
        <v>6436</v>
      </c>
      <c r="D7552" s="189">
        <v>32.409999999999997</v>
      </c>
      <c r="E7552" s="189"/>
      <c r="F7552" s="189">
        <v>32.409999999999997</v>
      </c>
      <c r="G7552" s="188" t="s">
        <v>6441</v>
      </c>
      <c r="H7552" s="192"/>
      <c r="I7552" s="187" t="s">
        <v>6439</v>
      </c>
      <c r="J7552" s="191"/>
      <c r="K7552" s="191"/>
      <c r="L7552" s="191"/>
      <c r="M7552" s="191"/>
    </row>
    <row r="7553" spans="1:13" s="190" customFormat="1" x14ac:dyDescent="0.2">
      <c r="A7553" s="187" t="s">
        <v>6445</v>
      </c>
      <c r="B7553" s="187" t="s">
        <v>90</v>
      </c>
      <c r="C7553" s="186" t="s">
        <v>212</v>
      </c>
      <c r="D7553" s="189">
        <v>100</v>
      </c>
      <c r="E7553" s="189"/>
      <c r="F7553" s="189">
        <v>100</v>
      </c>
      <c r="G7553" s="188" t="s">
        <v>6444</v>
      </c>
      <c r="H7553" s="188"/>
      <c r="I7553" s="187" t="s">
        <v>6443</v>
      </c>
      <c r="J7553" s="191"/>
      <c r="K7553" s="191"/>
      <c r="L7553" s="191"/>
      <c r="M7553" s="191"/>
    </row>
    <row r="7554" spans="1:13" s="190" customFormat="1" ht="63.75" x14ac:dyDescent="0.2">
      <c r="A7554" s="187" t="s">
        <v>6450</v>
      </c>
      <c r="B7554" s="187" t="s">
        <v>6447</v>
      </c>
      <c r="C7554" s="186" t="s">
        <v>6448</v>
      </c>
      <c r="D7554" s="189">
        <v>0.97</v>
      </c>
      <c r="E7554" s="189"/>
      <c r="F7554" s="189">
        <v>0.97</v>
      </c>
      <c r="G7554" s="188" t="s">
        <v>6449</v>
      </c>
      <c r="H7554" s="188"/>
      <c r="I7554" s="187" t="s">
        <v>6446</v>
      </c>
      <c r="J7554" s="191"/>
      <c r="K7554" s="191"/>
      <c r="L7554" s="191"/>
      <c r="M7554" s="191"/>
    </row>
    <row r="7555" spans="1:13" s="190" customFormat="1" ht="25.5" x14ac:dyDescent="0.2">
      <c r="A7555" s="194" t="s">
        <v>6453</v>
      </c>
      <c r="B7555" s="194" t="s">
        <v>6452</v>
      </c>
      <c r="C7555" s="194"/>
      <c r="D7555" s="189"/>
      <c r="E7555" s="193"/>
      <c r="F7555" s="189"/>
      <c r="G7555" s="192"/>
      <c r="H7555" s="188"/>
      <c r="I7555" s="194" t="s">
        <v>6451</v>
      </c>
      <c r="J7555" s="191"/>
      <c r="K7555" s="191"/>
      <c r="L7555" s="191"/>
      <c r="M7555" s="191"/>
    </row>
    <row r="7556" spans="1:13" s="190" customFormat="1" ht="63.75" x14ac:dyDescent="0.2">
      <c r="A7556" s="187" t="s">
        <v>6457</v>
      </c>
      <c r="B7556" s="187" t="s">
        <v>6455</v>
      </c>
      <c r="C7556" s="186" t="s">
        <v>212</v>
      </c>
      <c r="D7556" s="189">
        <v>891</v>
      </c>
      <c r="E7556" s="189"/>
      <c r="F7556" s="189">
        <v>891</v>
      </c>
      <c r="G7556" s="188" t="s">
        <v>6456</v>
      </c>
      <c r="H7556" s="188"/>
      <c r="I7556" s="187" t="s">
        <v>6454</v>
      </c>
      <c r="J7556" s="191"/>
      <c r="K7556" s="191"/>
      <c r="L7556" s="191"/>
      <c r="M7556" s="191"/>
    </row>
    <row r="7557" spans="1:13" s="190" customFormat="1" ht="38.25" x14ac:dyDescent="0.2">
      <c r="A7557" s="187" t="s">
        <v>6461</v>
      </c>
      <c r="B7557" s="187" t="s">
        <v>6459</v>
      </c>
      <c r="C7557" s="186" t="s">
        <v>212</v>
      </c>
      <c r="D7557" s="189">
        <v>449</v>
      </c>
      <c r="E7557" s="189"/>
      <c r="F7557" s="189">
        <v>449</v>
      </c>
      <c r="G7557" s="188" t="s">
        <v>6460</v>
      </c>
      <c r="H7557" s="188"/>
      <c r="I7557" s="187" t="s">
        <v>6458</v>
      </c>
      <c r="J7557" s="191"/>
      <c r="K7557" s="191"/>
      <c r="L7557" s="191"/>
      <c r="M7557" s="191"/>
    </row>
    <row r="7558" spans="1:13" s="190" customFormat="1" ht="63.75" x14ac:dyDescent="0.2">
      <c r="A7558" s="187" t="s">
        <v>6464</v>
      </c>
      <c r="B7558" s="187" t="s">
        <v>6463</v>
      </c>
      <c r="C7558" s="186" t="s">
        <v>212</v>
      </c>
      <c r="D7558" s="189">
        <v>178.48</v>
      </c>
      <c r="E7558" s="189"/>
      <c r="F7558" s="189">
        <v>178.48</v>
      </c>
      <c r="G7558" s="188" t="s">
        <v>6456</v>
      </c>
      <c r="H7558" s="188"/>
      <c r="I7558" s="187" t="s">
        <v>6462</v>
      </c>
      <c r="J7558" s="191"/>
      <c r="K7558" s="191"/>
      <c r="L7558" s="191"/>
      <c r="M7558" s="191"/>
    </row>
    <row r="7559" spans="1:13" s="190" customFormat="1" ht="38.25" x14ac:dyDescent="0.2">
      <c r="A7559" s="187" t="s">
        <v>6467</v>
      </c>
      <c r="B7559" s="187" t="s">
        <v>6466</v>
      </c>
      <c r="C7559" s="186" t="s">
        <v>212</v>
      </c>
      <c r="D7559" s="189">
        <v>92</v>
      </c>
      <c r="E7559" s="189"/>
      <c r="F7559" s="189">
        <v>92</v>
      </c>
      <c r="G7559" s="188" t="s">
        <v>6460</v>
      </c>
      <c r="H7559" s="188"/>
      <c r="I7559" s="187" t="s">
        <v>6465</v>
      </c>
      <c r="J7559" s="191"/>
      <c r="K7559" s="191"/>
      <c r="L7559" s="191"/>
      <c r="M7559" s="191"/>
    </row>
    <row r="7560" spans="1:13" s="190" customFormat="1" ht="63.75" x14ac:dyDescent="0.2">
      <c r="A7560" s="187" t="s">
        <v>6470</v>
      </c>
      <c r="B7560" s="187" t="s">
        <v>6469</v>
      </c>
      <c r="C7560" s="186" t="s">
        <v>212</v>
      </c>
      <c r="D7560" s="189">
        <v>1071</v>
      </c>
      <c r="E7560" s="189"/>
      <c r="F7560" s="189">
        <v>1071</v>
      </c>
      <c r="G7560" s="188" t="s">
        <v>6456</v>
      </c>
      <c r="H7560" s="188"/>
      <c r="I7560" s="187" t="s">
        <v>6468</v>
      </c>
      <c r="J7560" s="191"/>
      <c r="K7560" s="191"/>
      <c r="L7560" s="191"/>
      <c r="M7560" s="191"/>
    </row>
    <row r="7561" spans="1:13" s="190" customFormat="1" ht="51" x14ac:dyDescent="0.2">
      <c r="A7561" s="187" t="s">
        <v>6473</v>
      </c>
      <c r="B7561" s="187" t="s">
        <v>6472</v>
      </c>
      <c r="C7561" s="186" t="s">
        <v>212</v>
      </c>
      <c r="D7561" s="189">
        <v>621</v>
      </c>
      <c r="E7561" s="189"/>
      <c r="F7561" s="189">
        <v>621</v>
      </c>
      <c r="G7561" s="188" t="s">
        <v>6460</v>
      </c>
      <c r="H7561" s="188"/>
      <c r="I7561" s="187" t="s">
        <v>6471</v>
      </c>
      <c r="J7561" s="191"/>
      <c r="K7561" s="191"/>
      <c r="L7561" s="191"/>
      <c r="M7561" s="191"/>
    </row>
    <row r="7562" spans="1:13" s="190" customFormat="1" ht="63.75" x14ac:dyDescent="0.2">
      <c r="A7562" s="187" t="s">
        <v>6476</v>
      </c>
      <c r="B7562" s="187" t="s">
        <v>6475</v>
      </c>
      <c r="C7562" s="186" t="s">
        <v>212</v>
      </c>
      <c r="D7562" s="189">
        <v>1427</v>
      </c>
      <c r="E7562" s="189"/>
      <c r="F7562" s="189">
        <v>1427</v>
      </c>
      <c r="G7562" s="188" t="s">
        <v>6456</v>
      </c>
      <c r="H7562" s="188"/>
      <c r="I7562" s="187" t="s">
        <v>6474</v>
      </c>
      <c r="J7562" s="191"/>
      <c r="K7562" s="191"/>
      <c r="L7562" s="191"/>
      <c r="M7562" s="191"/>
    </row>
    <row r="7563" spans="1:13" s="190" customFormat="1" ht="51" x14ac:dyDescent="0.2">
      <c r="A7563" s="187" t="s">
        <v>6479</v>
      </c>
      <c r="B7563" s="187" t="s">
        <v>6478</v>
      </c>
      <c r="C7563" s="186" t="s">
        <v>212</v>
      </c>
      <c r="D7563" s="189">
        <v>813</v>
      </c>
      <c r="E7563" s="189"/>
      <c r="F7563" s="189">
        <v>813</v>
      </c>
      <c r="G7563" s="188" t="s">
        <v>6460</v>
      </c>
      <c r="H7563" s="192"/>
      <c r="I7563" s="187" t="s">
        <v>6477</v>
      </c>
      <c r="J7563" s="191"/>
      <c r="K7563" s="191"/>
      <c r="L7563" s="191"/>
      <c r="M7563" s="191"/>
    </row>
    <row r="7564" spans="1:13" s="190" customFormat="1" ht="63.75" x14ac:dyDescent="0.2">
      <c r="A7564" s="187" t="s">
        <v>6482</v>
      </c>
      <c r="B7564" s="187" t="s">
        <v>6481</v>
      </c>
      <c r="C7564" s="186" t="s">
        <v>212</v>
      </c>
      <c r="D7564" s="189">
        <v>1256.3</v>
      </c>
      <c r="E7564" s="189"/>
      <c r="F7564" s="189">
        <v>1256.3</v>
      </c>
      <c r="G7564" s="188" t="s">
        <v>6456</v>
      </c>
      <c r="H7564" s="188"/>
      <c r="I7564" s="187" t="s">
        <v>6480</v>
      </c>
      <c r="J7564" s="191"/>
      <c r="K7564" s="191"/>
      <c r="L7564" s="191"/>
      <c r="M7564" s="191"/>
    </row>
    <row r="7565" spans="1:13" s="190" customFormat="1" ht="51" x14ac:dyDescent="0.2">
      <c r="A7565" s="187" t="s">
        <v>6485</v>
      </c>
      <c r="B7565" s="187" t="s">
        <v>6484</v>
      </c>
      <c r="C7565" s="186" t="s">
        <v>212</v>
      </c>
      <c r="D7565" s="189">
        <v>713</v>
      </c>
      <c r="E7565" s="189"/>
      <c r="F7565" s="189">
        <v>713</v>
      </c>
      <c r="G7565" s="188" t="s">
        <v>6460</v>
      </c>
      <c r="H7565" s="188"/>
      <c r="I7565" s="187" t="s">
        <v>6483</v>
      </c>
      <c r="J7565" s="191"/>
      <c r="K7565" s="191"/>
      <c r="L7565" s="191"/>
      <c r="M7565" s="191"/>
    </row>
    <row r="7566" spans="1:13" s="190" customFormat="1" ht="63.75" x14ac:dyDescent="0.2">
      <c r="A7566" s="187" t="s">
        <v>6488</v>
      </c>
      <c r="B7566" s="187" t="s">
        <v>6487</v>
      </c>
      <c r="C7566" s="186" t="s">
        <v>212</v>
      </c>
      <c r="D7566" s="189">
        <v>1598</v>
      </c>
      <c r="E7566" s="189"/>
      <c r="F7566" s="189">
        <v>1598</v>
      </c>
      <c r="G7566" s="188" t="s">
        <v>6456</v>
      </c>
      <c r="H7566" s="188"/>
      <c r="I7566" s="187" t="s">
        <v>6486</v>
      </c>
      <c r="J7566" s="191"/>
      <c r="K7566" s="191"/>
      <c r="L7566" s="191"/>
      <c r="M7566" s="191"/>
    </row>
    <row r="7567" spans="1:13" s="190" customFormat="1" ht="51" x14ac:dyDescent="0.2">
      <c r="A7567" s="187" t="s">
        <v>6491</v>
      </c>
      <c r="B7567" s="187" t="s">
        <v>6490</v>
      </c>
      <c r="C7567" s="186" t="s">
        <v>212</v>
      </c>
      <c r="D7567" s="189">
        <v>899</v>
      </c>
      <c r="E7567" s="189"/>
      <c r="F7567" s="189">
        <v>899</v>
      </c>
      <c r="G7567" s="188" t="s">
        <v>6460</v>
      </c>
      <c r="H7567" s="188"/>
      <c r="I7567" s="187" t="s">
        <v>6489</v>
      </c>
      <c r="J7567" s="191"/>
      <c r="K7567" s="191"/>
      <c r="L7567" s="191"/>
      <c r="M7567" s="191"/>
    </row>
    <row r="7568" spans="1:13" s="190" customFormat="1" ht="76.5" x14ac:dyDescent="0.2">
      <c r="A7568" s="187" t="s">
        <v>6494</v>
      </c>
      <c r="B7568" s="187" t="s">
        <v>6493</v>
      </c>
      <c r="C7568" s="186" t="s">
        <v>212</v>
      </c>
      <c r="D7568" s="189">
        <v>178.48</v>
      </c>
      <c r="E7568" s="189"/>
      <c r="F7568" s="189">
        <v>178.48</v>
      </c>
      <c r="G7568" s="188" t="s">
        <v>6456</v>
      </c>
      <c r="H7568" s="192"/>
      <c r="I7568" s="187" t="s">
        <v>6492</v>
      </c>
      <c r="J7568" s="191"/>
      <c r="K7568" s="191"/>
      <c r="L7568" s="191"/>
      <c r="M7568" s="191"/>
    </row>
    <row r="7569" spans="1:13" s="190" customFormat="1" ht="63.75" x14ac:dyDescent="0.2">
      <c r="A7569" s="187" t="s">
        <v>6497</v>
      </c>
      <c r="B7569" s="187" t="s">
        <v>6496</v>
      </c>
      <c r="C7569" s="186" t="s">
        <v>212</v>
      </c>
      <c r="D7569" s="189">
        <v>92</v>
      </c>
      <c r="E7569" s="189"/>
      <c r="F7569" s="189">
        <v>92</v>
      </c>
      <c r="G7569" s="188" t="s">
        <v>6460</v>
      </c>
      <c r="H7569" s="188"/>
      <c r="I7569" s="187" t="s">
        <v>6495</v>
      </c>
      <c r="J7569" s="191"/>
      <c r="K7569" s="191"/>
      <c r="L7569" s="191"/>
      <c r="M7569" s="191"/>
    </row>
    <row r="7570" spans="1:13" s="190" customFormat="1" ht="63.75" x14ac:dyDescent="0.2">
      <c r="A7570" s="187" t="s">
        <v>6500</v>
      </c>
      <c r="B7570" s="187" t="s">
        <v>6499</v>
      </c>
      <c r="C7570" s="186" t="s">
        <v>212</v>
      </c>
      <c r="D7570" s="189">
        <v>356.97</v>
      </c>
      <c r="E7570" s="189"/>
      <c r="F7570" s="189">
        <v>356.97</v>
      </c>
      <c r="G7570" s="188" t="s">
        <v>6456</v>
      </c>
      <c r="H7570" s="188"/>
      <c r="I7570" s="187" t="s">
        <v>6498</v>
      </c>
      <c r="J7570" s="191"/>
      <c r="K7570" s="191"/>
      <c r="L7570" s="191"/>
      <c r="M7570" s="191"/>
    </row>
    <row r="7571" spans="1:13" s="190" customFormat="1" ht="51" x14ac:dyDescent="0.2">
      <c r="A7571" s="187" t="s">
        <v>6503</v>
      </c>
      <c r="B7571" s="187" t="s">
        <v>6502</v>
      </c>
      <c r="C7571" s="186" t="s">
        <v>212</v>
      </c>
      <c r="D7571" s="189">
        <v>185</v>
      </c>
      <c r="E7571" s="189"/>
      <c r="F7571" s="189">
        <v>185</v>
      </c>
      <c r="G7571" s="188" t="s">
        <v>6460</v>
      </c>
      <c r="H7571" s="188"/>
      <c r="I7571" s="187" t="s">
        <v>6501</v>
      </c>
      <c r="J7571" s="191"/>
      <c r="K7571" s="191"/>
      <c r="L7571" s="191"/>
      <c r="M7571" s="191"/>
    </row>
    <row r="7572" spans="1:13" s="190" customFormat="1" ht="63.75" x14ac:dyDescent="0.2">
      <c r="A7572" s="187" t="s">
        <v>6506</v>
      </c>
      <c r="B7572" s="187" t="s">
        <v>6505</v>
      </c>
      <c r="C7572" s="186" t="s">
        <v>212</v>
      </c>
      <c r="D7572" s="189">
        <v>178.48</v>
      </c>
      <c r="E7572" s="189"/>
      <c r="F7572" s="189">
        <v>178.48</v>
      </c>
      <c r="G7572" s="188" t="s">
        <v>6456</v>
      </c>
      <c r="H7572" s="188"/>
      <c r="I7572" s="187" t="s">
        <v>6504</v>
      </c>
      <c r="J7572" s="191"/>
      <c r="K7572" s="191"/>
      <c r="L7572" s="191"/>
      <c r="M7572" s="191"/>
    </row>
    <row r="7573" spans="1:13" s="190" customFormat="1" ht="51" x14ac:dyDescent="0.2">
      <c r="A7573" s="187" t="s">
        <v>6509</v>
      </c>
      <c r="B7573" s="187" t="s">
        <v>6508</v>
      </c>
      <c r="C7573" s="186" t="s">
        <v>212</v>
      </c>
      <c r="D7573" s="189">
        <v>92</v>
      </c>
      <c r="E7573" s="189"/>
      <c r="F7573" s="189">
        <v>92</v>
      </c>
      <c r="G7573" s="188" t="s">
        <v>6460</v>
      </c>
      <c r="H7573" s="188"/>
      <c r="I7573" s="187" t="s">
        <v>6507</v>
      </c>
      <c r="J7573" s="191"/>
      <c r="K7573" s="191"/>
      <c r="L7573" s="191"/>
      <c r="M7573" s="191"/>
    </row>
    <row r="7574" spans="1:13" s="190" customFormat="1" ht="63.75" x14ac:dyDescent="0.2">
      <c r="A7574" s="187" t="s">
        <v>6513</v>
      </c>
      <c r="B7574" s="187" t="s">
        <v>6511</v>
      </c>
      <c r="C7574" s="186" t="s">
        <v>212</v>
      </c>
      <c r="D7574" s="189">
        <v>8924</v>
      </c>
      <c r="E7574" s="189"/>
      <c r="F7574" s="189">
        <v>8924</v>
      </c>
      <c r="G7574" s="188" t="s">
        <v>6512</v>
      </c>
      <c r="H7574" s="188"/>
      <c r="I7574" s="187" t="s">
        <v>6510</v>
      </c>
      <c r="J7574" s="191"/>
      <c r="K7574" s="191"/>
      <c r="L7574" s="191"/>
      <c r="M7574" s="191"/>
    </row>
    <row r="7575" spans="1:13" s="190" customFormat="1" ht="63.75" x14ac:dyDescent="0.2">
      <c r="A7575" s="187" t="s">
        <v>6516</v>
      </c>
      <c r="B7575" s="187" t="s">
        <v>6515</v>
      </c>
      <c r="C7575" s="186" t="s">
        <v>212</v>
      </c>
      <c r="D7575" s="189">
        <v>7139</v>
      </c>
      <c r="E7575" s="189"/>
      <c r="F7575" s="189">
        <v>7139</v>
      </c>
      <c r="G7575" s="188" t="s">
        <v>6512</v>
      </c>
      <c r="H7575" s="188"/>
      <c r="I7575" s="187" t="s">
        <v>6514</v>
      </c>
      <c r="J7575" s="191"/>
      <c r="K7575" s="191"/>
      <c r="L7575" s="191"/>
      <c r="M7575" s="191"/>
    </row>
    <row r="7576" spans="1:13" s="190" customFormat="1" ht="63.75" x14ac:dyDescent="0.2">
      <c r="A7576" s="187" t="s">
        <v>6519</v>
      </c>
      <c r="B7576" s="187" t="s">
        <v>6518</v>
      </c>
      <c r="C7576" s="186" t="s">
        <v>212</v>
      </c>
      <c r="D7576" s="189">
        <v>3212</v>
      </c>
      <c r="E7576" s="189"/>
      <c r="F7576" s="189">
        <v>3212</v>
      </c>
      <c r="G7576" s="188" t="s">
        <v>6512</v>
      </c>
      <c r="H7576" s="192"/>
      <c r="I7576" s="187" t="s">
        <v>6517</v>
      </c>
      <c r="J7576" s="191"/>
      <c r="K7576" s="191"/>
      <c r="L7576" s="191"/>
      <c r="M7576" s="191"/>
    </row>
    <row r="7577" spans="1:13" s="190" customFormat="1" ht="38.25" x14ac:dyDescent="0.2">
      <c r="A7577" s="187" t="s">
        <v>6523</v>
      </c>
      <c r="B7577" s="187" t="s">
        <v>6521</v>
      </c>
      <c r="C7577" s="186" t="s">
        <v>212</v>
      </c>
      <c r="D7577" s="189">
        <v>104</v>
      </c>
      <c r="E7577" s="189"/>
      <c r="F7577" s="189">
        <v>104</v>
      </c>
      <c r="G7577" s="188" t="s">
        <v>6522</v>
      </c>
      <c r="H7577" s="188"/>
      <c r="I7577" s="187" t="s">
        <v>6520</v>
      </c>
      <c r="J7577" s="191"/>
      <c r="K7577" s="191"/>
      <c r="L7577" s="191"/>
      <c r="M7577" s="191"/>
    </row>
    <row r="7578" spans="1:13" s="190" customFormat="1" ht="25.5" x14ac:dyDescent="0.2">
      <c r="A7578" s="187" t="s">
        <v>6527</v>
      </c>
      <c r="B7578" s="187" t="s">
        <v>6525</v>
      </c>
      <c r="C7578" s="186" t="s">
        <v>212</v>
      </c>
      <c r="D7578" s="189">
        <v>416</v>
      </c>
      <c r="E7578" s="189"/>
      <c r="F7578" s="189">
        <v>416</v>
      </c>
      <c r="G7578" s="188" t="s">
        <v>6526</v>
      </c>
      <c r="H7578" s="188"/>
      <c r="I7578" s="187" t="s">
        <v>6524</v>
      </c>
      <c r="J7578" s="191"/>
      <c r="K7578" s="191"/>
      <c r="L7578" s="191"/>
      <c r="M7578" s="191"/>
    </row>
    <row r="7579" spans="1:13" s="190" customFormat="1" ht="38.25" x14ac:dyDescent="0.2">
      <c r="A7579" s="187" t="s">
        <v>6531</v>
      </c>
      <c r="B7579" s="187" t="s">
        <v>6529</v>
      </c>
      <c r="C7579" s="186" t="s">
        <v>212</v>
      </c>
      <c r="D7579" s="189">
        <v>104</v>
      </c>
      <c r="E7579" s="189"/>
      <c r="F7579" s="189">
        <v>104</v>
      </c>
      <c r="G7579" s="188" t="s">
        <v>6530</v>
      </c>
      <c r="H7579" s="188"/>
      <c r="I7579" s="187" t="s">
        <v>6528</v>
      </c>
      <c r="J7579" s="191"/>
      <c r="K7579" s="191"/>
      <c r="L7579" s="191"/>
      <c r="M7579" s="191"/>
    </row>
    <row r="7580" spans="1:13" s="190" customFormat="1" ht="38.25" x14ac:dyDescent="0.2">
      <c r="A7580" s="187" t="s">
        <v>6535</v>
      </c>
      <c r="B7580" s="187" t="s">
        <v>6533</v>
      </c>
      <c r="C7580" s="186" t="s">
        <v>212</v>
      </c>
      <c r="D7580" s="189">
        <v>832</v>
      </c>
      <c r="E7580" s="189"/>
      <c r="F7580" s="189">
        <v>832</v>
      </c>
      <c r="G7580" s="188" t="s">
        <v>6534</v>
      </c>
      <c r="H7580" s="188"/>
      <c r="I7580" s="187" t="s">
        <v>6532</v>
      </c>
      <c r="J7580" s="191"/>
      <c r="K7580" s="191"/>
      <c r="L7580" s="191"/>
      <c r="M7580" s="191"/>
    </row>
    <row r="7581" spans="1:13" s="190" customFormat="1" ht="51" x14ac:dyDescent="0.2">
      <c r="A7581" s="187" t="s">
        <v>6539</v>
      </c>
      <c r="B7581" s="187" t="s">
        <v>6537</v>
      </c>
      <c r="C7581" s="186" t="s">
        <v>212</v>
      </c>
      <c r="D7581" s="189">
        <v>624</v>
      </c>
      <c r="E7581" s="189"/>
      <c r="F7581" s="189">
        <v>624</v>
      </c>
      <c r="G7581" s="188" t="s">
        <v>6538</v>
      </c>
      <c r="H7581" s="192"/>
      <c r="I7581" s="187" t="s">
        <v>6536</v>
      </c>
      <c r="J7581" s="191"/>
      <c r="K7581" s="191"/>
      <c r="L7581" s="191"/>
      <c r="M7581" s="191"/>
    </row>
    <row r="7582" spans="1:13" s="190" customFormat="1" ht="25.5" x14ac:dyDescent="0.2">
      <c r="A7582" s="194" t="s">
        <v>6542</v>
      </c>
      <c r="B7582" s="194" t="s">
        <v>6541</v>
      </c>
      <c r="C7582" s="194"/>
      <c r="D7582" s="189"/>
      <c r="E7582" s="193"/>
      <c r="F7582" s="189"/>
      <c r="G7582" s="192"/>
      <c r="H7582" s="188"/>
      <c r="I7582" s="194" t="s">
        <v>6540</v>
      </c>
      <c r="J7582" s="191"/>
      <c r="K7582" s="191"/>
      <c r="L7582" s="191"/>
      <c r="M7582" s="191"/>
    </row>
    <row r="7583" spans="1:13" s="190" customFormat="1" ht="89.25" x14ac:dyDescent="0.2">
      <c r="A7583" s="187" t="s">
        <v>6546</v>
      </c>
      <c r="B7583" s="187" t="s">
        <v>6544</v>
      </c>
      <c r="C7583" s="186" t="s">
        <v>212</v>
      </c>
      <c r="D7583" s="189">
        <v>176</v>
      </c>
      <c r="E7583" s="189"/>
      <c r="F7583" s="189">
        <v>176</v>
      </c>
      <c r="G7583" s="188" t="s">
        <v>6545</v>
      </c>
      <c r="H7583" s="188"/>
      <c r="I7583" s="187" t="s">
        <v>6543</v>
      </c>
      <c r="J7583" s="191"/>
      <c r="K7583" s="191"/>
      <c r="L7583" s="191"/>
      <c r="M7583" s="191"/>
    </row>
    <row r="7584" spans="1:13" s="190" customFormat="1" ht="89.25" x14ac:dyDescent="0.2">
      <c r="A7584" s="187" t="s">
        <v>6550</v>
      </c>
      <c r="B7584" s="187" t="s">
        <v>6548</v>
      </c>
      <c r="C7584" s="186" t="s">
        <v>212</v>
      </c>
      <c r="D7584" s="189">
        <v>264</v>
      </c>
      <c r="E7584" s="189"/>
      <c r="F7584" s="189">
        <v>264</v>
      </c>
      <c r="G7584" s="188" t="s">
        <v>6549</v>
      </c>
      <c r="H7584" s="188"/>
      <c r="I7584" s="187" t="s">
        <v>6547</v>
      </c>
      <c r="J7584" s="191"/>
      <c r="K7584" s="191"/>
      <c r="L7584" s="191"/>
      <c r="M7584" s="191"/>
    </row>
    <row r="7585" spans="1:13" s="190" customFormat="1" ht="76.5" x14ac:dyDescent="0.2">
      <c r="A7585" s="187" t="s">
        <v>6554</v>
      </c>
      <c r="B7585" s="187" t="s">
        <v>6552</v>
      </c>
      <c r="C7585" s="186" t="s">
        <v>212</v>
      </c>
      <c r="D7585" s="189">
        <v>176</v>
      </c>
      <c r="E7585" s="189"/>
      <c r="F7585" s="189">
        <v>176</v>
      </c>
      <c r="G7585" s="188" t="s">
        <v>6553</v>
      </c>
      <c r="H7585" s="188"/>
      <c r="I7585" s="187" t="s">
        <v>6551</v>
      </c>
      <c r="J7585" s="191"/>
      <c r="K7585" s="191"/>
      <c r="L7585" s="191"/>
      <c r="M7585" s="191"/>
    </row>
    <row r="7586" spans="1:13" s="190" customFormat="1" ht="76.5" x14ac:dyDescent="0.2">
      <c r="A7586" s="187" t="s">
        <v>6558</v>
      </c>
      <c r="B7586" s="187" t="s">
        <v>6556</v>
      </c>
      <c r="C7586" s="186" t="s">
        <v>212</v>
      </c>
      <c r="D7586" s="189">
        <v>44</v>
      </c>
      <c r="E7586" s="189"/>
      <c r="F7586" s="189">
        <v>44</v>
      </c>
      <c r="G7586" s="188" t="s">
        <v>6557</v>
      </c>
      <c r="H7586" s="188"/>
      <c r="I7586" s="187" t="s">
        <v>6555</v>
      </c>
      <c r="J7586" s="191"/>
      <c r="K7586" s="191"/>
      <c r="L7586" s="191"/>
      <c r="M7586" s="191"/>
    </row>
    <row r="7587" spans="1:13" s="190" customFormat="1" ht="51" x14ac:dyDescent="0.2">
      <c r="A7587" s="187" t="s">
        <v>6562</v>
      </c>
      <c r="B7587" s="187" t="s">
        <v>6560</v>
      </c>
      <c r="C7587" s="186" t="s">
        <v>212</v>
      </c>
      <c r="D7587" s="189">
        <v>176</v>
      </c>
      <c r="E7587" s="189"/>
      <c r="F7587" s="189">
        <v>176</v>
      </c>
      <c r="G7587" s="188" t="s">
        <v>6561</v>
      </c>
      <c r="H7587" s="188"/>
      <c r="I7587" s="187" t="s">
        <v>6559</v>
      </c>
      <c r="J7587" s="191"/>
      <c r="K7587" s="191"/>
      <c r="L7587" s="191"/>
      <c r="M7587" s="191"/>
    </row>
    <row r="7588" spans="1:13" s="190" customFormat="1" ht="51" x14ac:dyDescent="0.2">
      <c r="A7588" s="187" t="s">
        <v>6566</v>
      </c>
      <c r="B7588" s="187" t="s">
        <v>6564</v>
      </c>
      <c r="C7588" s="186" t="s">
        <v>212</v>
      </c>
      <c r="D7588" s="189">
        <v>88</v>
      </c>
      <c r="E7588" s="189"/>
      <c r="F7588" s="189">
        <v>88</v>
      </c>
      <c r="G7588" s="188" t="s">
        <v>6565</v>
      </c>
      <c r="H7588" s="188"/>
      <c r="I7588" s="187" t="s">
        <v>6563</v>
      </c>
      <c r="J7588" s="191"/>
      <c r="K7588" s="191"/>
      <c r="L7588" s="191"/>
      <c r="M7588" s="191"/>
    </row>
    <row r="7589" spans="1:13" s="190" customFormat="1" ht="51" x14ac:dyDescent="0.2">
      <c r="A7589" s="187" t="s">
        <v>6570</v>
      </c>
      <c r="B7589" s="187" t="s">
        <v>6568</v>
      </c>
      <c r="C7589" s="186" t="s">
        <v>212</v>
      </c>
      <c r="D7589" s="189">
        <v>132</v>
      </c>
      <c r="E7589" s="189"/>
      <c r="F7589" s="189">
        <v>132</v>
      </c>
      <c r="G7589" s="188" t="s">
        <v>6569</v>
      </c>
      <c r="H7589" s="188"/>
      <c r="I7589" s="187" t="s">
        <v>6567</v>
      </c>
      <c r="J7589" s="191"/>
      <c r="K7589" s="191"/>
      <c r="L7589" s="191"/>
      <c r="M7589" s="191"/>
    </row>
    <row r="7590" spans="1:13" s="190" customFormat="1" ht="51" x14ac:dyDescent="0.2">
      <c r="A7590" s="187" t="s">
        <v>6574</v>
      </c>
      <c r="B7590" s="187" t="s">
        <v>6572</v>
      </c>
      <c r="C7590" s="186" t="s">
        <v>212</v>
      </c>
      <c r="D7590" s="189">
        <v>352</v>
      </c>
      <c r="E7590" s="189"/>
      <c r="F7590" s="189">
        <v>352</v>
      </c>
      <c r="G7590" s="188" t="s">
        <v>6573</v>
      </c>
      <c r="H7590" s="188"/>
      <c r="I7590" s="187" t="s">
        <v>6571</v>
      </c>
      <c r="J7590" s="191"/>
      <c r="K7590" s="191"/>
      <c r="L7590" s="191"/>
      <c r="M7590" s="191"/>
    </row>
    <row r="7591" spans="1:13" s="190" customFormat="1" ht="63.75" x14ac:dyDescent="0.2">
      <c r="A7591" s="187" t="s">
        <v>6578</v>
      </c>
      <c r="B7591" s="187" t="s">
        <v>6576</v>
      </c>
      <c r="C7591" s="186" t="s">
        <v>212</v>
      </c>
      <c r="D7591" s="189">
        <v>3520</v>
      </c>
      <c r="E7591" s="189"/>
      <c r="F7591" s="189">
        <v>3520</v>
      </c>
      <c r="G7591" s="188" t="s">
        <v>6577</v>
      </c>
      <c r="H7591" s="188"/>
      <c r="I7591" s="187" t="s">
        <v>6575</v>
      </c>
      <c r="J7591" s="191"/>
      <c r="K7591" s="191"/>
      <c r="L7591" s="191"/>
      <c r="M7591" s="191"/>
    </row>
    <row r="7592" spans="1:13" s="190" customFormat="1" ht="63.75" x14ac:dyDescent="0.2">
      <c r="A7592" s="187" t="s">
        <v>6582</v>
      </c>
      <c r="B7592" s="187" t="s">
        <v>6580</v>
      </c>
      <c r="C7592" s="186" t="s">
        <v>212</v>
      </c>
      <c r="D7592" s="189">
        <v>2816</v>
      </c>
      <c r="E7592" s="189"/>
      <c r="F7592" s="189">
        <v>2816</v>
      </c>
      <c r="G7592" s="188" t="s">
        <v>6581</v>
      </c>
      <c r="H7592" s="188"/>
      <c r="I7592" s="187" t="s">
        <v>6579</v>
      </c>
      <c r="J7592" s="191"/>
      <c r="K7592" s="191"/>
      <c r="L7592" s="191"/>
      <c r="M7592" s="191"/>
    </row>
    <row r="7593" spans="1:13" s="190" customFormat="1" ht="51" x14ac:dyDescent="0.2">
      <c r="A7593" s="187" t="s">
        <v>6586</v>
      </c>
      <c r="B7593" s="187" t="s">
        <v>6584</v>
      </c>
      <c r="C7593" s="186" t="s">
        <v>212</v>
      </c>
      <c r="D7593" s="189">
        <v>1408</v>
      </c>
      <c r="E7593" s="189"/>
      <c r="F7593" s="189">
        <v>1408</v>
      </c>
      <c r="G7593" s="188" t="s">
        <v>6585</v>
      </c>
      <c r="H7593" s="188"/>
      <c r="I7593" s="187" t="s">
        <v>6583</v>
      </c>
      <c r="J7593" s="191"/>
      <c r="K7593" s="191"/>
      <c r="L7593" s="191"/>
      <c r="M7593" s="191"/>
    </row>
    <row r="7594" spans="1:13" s="190" customFormat="1" ht="51" x14ac:dyDescent="0.2">
      <c r="A7594" s="187" t="s">
        <v>6590</v>
      </c>
      <c r="B7594" s="187" t="s">
        <v>6588</v>
      </c>
      <c r="C7594" s="186" t="s">
        <v>212</v>
      </c>
      <c r="D7594" s="189">
        <v>1056</v>
      </c>
      <c r="E7594" s="189"/>
      <c r="F7594" s="189">
        <v>1056</v>
      </c>
      <c r="G7594" s="188" t="s">
        <v>6589</v>
      </c>
      <c r="H7594" s="192"/>
      <c r="I7594" s="187" t="s">
        <v>6587</v>
      </c>
      <c r="J7594" s="191"/>
      <c r="K7594" s="191"/>
      <c r="L7594" s="191"/>
      <c r="M7594" s="191"/>
    </row>
    <row r="7595" spans="1:13" s="190" customFormat="1" ht="63.75" x14ac:dyDescent="0.2">
      <c r="A7595" s="187" t="s">
        <v>6594</v>
      </c>
      <c r="B7595" s="187" t="s">
        <v>6592</v>
      </c>
      <c r="C7595" s="186" t="s">
        <v>212</v>
      </c>
      <c r="D7595" s="189">
        <v>352</v>
      </c>
      <c r="E7595" s="189"/>
      <c r="F7595" s="189">
        <v>352</v>
      </c>
      <c r="G7595" s="188" t="s">
        <v>6593</v>
      </c>
      <c r="H7595" s="188"/>
      <c r="I7595" s="187" t="s">
        <v>6591</v>
      </c>
      <c r="J7595" s="191"/>
      <c r="K7595" s="191"/>
      <c r="L7595" s="191"/>
      <c r="M7595" s="191"/>
    </row>
    <row r="7596" spans="1:13" s="190" customFormat="1" ht="51" x14ac:dyDescent="0.2">
      <c r="A7596" s="187" t="s">
        <v>6598</v>
      </c>
      <c r="B7596" s="187" t="s">
        <v>6596</v>
      </c>
      <c r="C7596" s="186" t="s">
        <v>212</v>
      </c>
      <c r="D7596" s="189">
        <v>1408</v>
      </c>
      <c r="E7596" s="189"/>
      <c r="F7596" s="189">
        <v>1408</v>
      </c>
      <c r="G7596" s="188" t="s">
        <v>6597</v>
      </c>
      <c r="H7596" s="188"/>
      <c r="I7596" s="187" t="s">
        <v>6595</v>
      </c>
      <c r="J7596" s="191"/>
      <c r="K7596" s="191"/>
      <c r="L7596" s="191"/>
      <c r="M7596" s="191"/>
    </row>
    <row r="7597" spans="1:13" s="190" customFormat="1" ht="51" x14ac:dyDescent="0.2">
      <c r="A7597" s="187" t="s">
        <v>6602</v>
      </c>
      <c r="B7597" s="187" t="s">
        <v>6600</v>
      </c>
      <c r="C7597" s="186" t="s">
        <v>212</v>
      </c>
      <c r="D7597" s="189">
        <v>1706</v>
      </c>
      <c r="E7597" s="189"/>
      <c r="F7597" s="189">
        <v>1706</v>
      </c>
      <c r="G7597" s="188" t="s">
        <v>6601</v>
      </c>
      <c r="H7597" s="188"/>
      <c r="I7597" s="187" t="s">
        <v>6599</v>
      </c>
      <c r="J7597" s="191"/>
      <c r="K7597" s="191"/>
      <c r="L7597" s="191"/>
      <c r="M7597" s="191"/>
    </row>
    <row r="7598" spans="1:13" s="190" customFormat="1" ht="51" x14ac:dyDescent="0.2">
      <c r="A7598" s="187" t="s">
        <v>6606</v>
      </c>
      <c r="B7598" s="187" t="s">
        <v>6604</v>
      </c>
      <c r="C7598" s="186" t="s">
        <v>212</v>
      </c>
      <c r="D7598" s="189">
        <v>352</v>
      </c>
      <c r="E7598" s="189"/>
      <c r="F7598" s="189">
        <v>352</v>
      </c>
      <c r="G7598" s="188" t="s">
        <v>6605</v>
      </c>
      <c r="H7598" s="188"/>
      <c r="I7598" s="187" t="s">
        <v>6603</v>
      </c>
      <c r="J7598" s="191"/>
      <c r="K7598" s="191"/>
      <c r="L7598" s="191"/>
      <c r="M7598" s="191"/>
    </row>
    <row r="7599" spans="1:13" s="190" customFormat="1" ht="63.75" x14ac:dyDescent="0.2">
      <c r="A7599" s="187" t="s">
        <v>6610</v>
      </c>
      <c r="B7599" s="187" t="s">
        <v>6608</v>
      </c>
      <c r="C7599" s="186" t="s">
        <v>212</v>
      </c>
      <c r="D7599" s="189">
        <v>352</v>
      </c>
      <c r="E7599" s="189"/>
      <c r="F7599" s="189">
        <v>352</v>
      </c>
      <c r="G7599" s="188" t="s">
        <v>6609</v>
      </c>
      <c r="H7599" s="192"/>
      <c r="I7599" s="187" t="s">
        <v>6607</v>
      </c>
      <c r="J7599" s="191"/>
      <c r="K7599" s="191"/>
      <c r="L7599" s="191"/>
      <c r="M7599" s="191"/>
    </row>
    <row r="7600" spans="1:13" s="190" customFormat="1" ht="63.75" x14ac:dyDescent="0.2">
      <c r="A7600" s="187" t="s">
        <v>6614</v>
      </c>
      <c r="B7600" s="187" t="s">
        <v>6612</v>
      </c>
      <c r="C7600" s="186" t="s">
        <v>212</v>
      </c>
      <c r="D7600" s="189">
        <v>352</v>
      </c>
      <c r="E7600" s="189"/>
      <c r="F7600" s="189">
        <v>352</v>
      </c>
      <c r="G7600" s="188" t="s">
        <v>6613</v>
      </c>
      <c r="H7600" s="188"/>
      <c r="I7600" s="187" t="s">
        <v>6611</v>
      </c>
      <c r="J7600" s="191"/>
      <c r="K7600" s="191"/>
      <c r="L7600" s="191"/>
      <c r="M7600" s="191"/>
    </row>
    <row r="7601" spans="1:13" s="190" customFormat="1" ht="51" x14ac:dyDescent="0.2">
      <c r="A7601" s="187" t="s">
        <v>6618</v>
      </c>
      <c r="B7601" s="187" t="s">
        <v>6616</v>
      </c>
      <c r="C7601" s="186" t="s">
        <v>212</v>
      </c>
      <c r="D7601" s="189">
        <v>352</v>
      </c>
      <c r="E7601" s="189"/>
      <c r="F7601" s="189">
        <v>352</v>
      </c>
      <c r="G7601" s="188" t="s">
        <v>6617</v>
      </c>
      <c r="H7601" s="188"/>
      <c r="I7601" s="187" t="s">
        <v>6615</v>
      </c>
      <c r="J7601" s="191"/>
      <c r="K7601" s="191"/>
      <c r="L7601" s="191"/>
      <c r="M7601" s="191"/>
    </row>
    <row r="7602" spans="1:13" s="190" customFormat="1" ht="25.5" x14ac:dyDescent="0.2">
      <c r="A7602" s="192"/>
      <c r="B7602" s="194" t="s">
        <v>6432</v>
      </c>
      <c r="C7602" s="194"/>
      <c r="D7602" s="192"/>
      <c r="E7602" s="193"/>
      <c r="F7602" s="192"/>
      <c r="G7602" s="368" t="s">
        <v>6619</v>
      </c>
      <c r="H7602" s="188"/>
      <c r="I7602" s="192"/>
      <c r="J7602" s="191"/>
      <c r="K7602" s="191"/>
      <c r="L7602" s="191"/>
      <c r="M7602" s="191"/>
    </row>
    <row r="7603" spans="1:13" s="190" customFormat="1" ht="51" x14ac:dyDescent="0.2">
      <c r="A7603" s="187" t="s">
        <v>6623</v>
      </c>
      <c r="B7603" s="187" t="s">
        <v>6621</v>
      </c>
      <c r="C7603" s="186" t="s">
        <v>212</v>
      </c>
      <c r="D7603" s="189">
        <v>906</v>
      </c>
      <c r="E7603" s="189"/>
      <c r="F7603" s="189">
        <v>906</v>
      </c>
      <c r="G7603" s="188" t="s">
        <v>6622</v>
      </c>
      <c r="H7603" s="188"/>
      <c r="I7603" s="187" t="s">
        <v>6620</v>
      </c>
      <c r="J7603" s="191"/>
      <c r="K7603" s="191"/>
      <c r="L7603" s="191"/>
      <c r="M7603" s="191"/>
    </row>
    <row r="7604" spans="1:13" s="190" customFormat="1" x14ac:dyDescent="0.2">
      <c r="A7604" s="187" t="s">
        <v>6627</v>
      </c>
      <c r="B7604" s="187" t="s">
        <v>6625</v>
      </c>
      <c r="C7604" s="186" t="s">
        <v>6436</v>
      </c>
      <c r="D7604" s="189">
        <v>52</v>
      </c>
      <c r="E7604" s="189"/>
      <c r="F7604" s="189">
        <v>52</v>
      </c>
      <c r="G7604" s="188" t="s">
        <v>6626</v>
      </c>
      <c r="H7604" s="188"/>
      <c r="I7604" s="187" t="s">
        <v>6624</v>
      </c>
      <c r="J7604" s="191"/>
      <c r="K7604" s="191"/>
      <c r="L7604" s="191"/>
      <c r="M7604" s="191"/>
    </row>
    <row r="7605" spans="1:13" s="190" customFormat="1" x14ac:dyDescent="0.2">
      <c r="A7605" s="187" t="s">
        <v>6631</v>
      </c>
      <c r="B7605" s="187" t="s">
        <v>6629</v>
      </c>
      <c r="C7605" s="186" t="s">
        <v>212</v>
      </c>
      <c r="D7605" s="189">
        <v>100</v>
      </c>
      <c r="E7605" s="189"/>
      <c r="F7605" s="189">
        <v>100</v>
      </c>
      <c r="G7605" s="188" t="s">
        <v>6630</v>
      </c>
      <c r="H7605" s="188"/>
      <c r="I7605" s="187" t="s">
        <v>6628</v>
      </c>
      <c r="J7605" s="191"/>
      <c r="K7605" s="191"/>
      <c r="L7605" s="191"/>
      <c r="M7605" s="191"/>
    </row>
    <row r="7606" spans="1:13" s="190" customFormat="1" ht="63.75" x14ac:dyDescent="0.2">
      <c r="A7606" s="187" t="s">
        <v>6635</v>
      </c>
      <c r="B7606" s="187" t="s">
        <v>6633</v>
      </c>
      <c r="C7606" s="186" t="s">
        <v>6448</v>
      </c>
      <c r="D7606" s="189">
        <v>0.97</v>
      </c>
      <c r="E7606" s="189"/>
      <c r="F7606" s="189">
        <v>0.97</v>
      </c>
      <c r="G7606" s="188" t="s">
        <v>6634</v>
      </c>
      <c r="H7606" s="188"/>
      <c r="I7606" s="187" t="s">
        <v>6632</v>
      </c>
      <c r="J7606" s="191"/>
      <c r="K7606" s="191"/>
      <c r="L7606" s="191"/>
      <c r="M7606" s="191"/>
    </row>
    <row r="7607" spans="1:13" s="190" customFormat="1" ht="25.5" x14ac:dyDescent="0.2">
      <c r="A7607" s="194" t="s">
        <v>6638</v>
      </c>
      <c r="B7607" s="194" t="s">
        <v>6637</v>
      </c>
      <c r="C7607" s="194"/>
      <c r="D7607" s="189"/>
      <c r="E7607" s="193"/>
      <c r="F7607" s="189"/>
      <c r="G7607" s="192"/>
      <c r="H7607" s="188"/>
      <c r="I7607" s="194" t="s">
        <v>6636</v>
      </c>
      <c r="J7607" s="191"/>
      <c r="K7607" s="191"/>
      <c r="L7607" s="191"/>
      <c r="M7607" s="191"/>
    </row>
    <row r="7608" spans="1:13" s="190" customFormat="1" ht="25.5" x14ac:dyDescent="0.2">
      <c r="A7608" s="192"/>
      <c r="B7608" s="194" t="s">
        <v>6639</v>
      </c>
      <c r="C7608" s="194"/>
      <c r="D7608" s="189" t="s">
        <v>6367</v>
      </c>
      <c r="E7608" s="193"/>
      <c r="F7608" s="189" t="s">
        <v>6367</v>
      </c>
      <c r="G7608" s="192"/>
      <c r="H7608" s="188"/>
      <c r="I7608" s="192"/>
      <c r="J7608" s="191"/>
      <c r="K7608" s="191"/>
      <c r="L7608" s="191"/>
      <c r="M7608" s="191"/>
    </row>
    <row r="7609" spans="1:13" s="190" customFormat="1" ht="63.75" x14ac:dyDescent="0.2">
      <c r="A7609" s="187" t="s">
        <v>6643</v>
      </c>
      <c r="B7609" s="187" t="s">
        <v>6641</v>
      </c>
      <c r="C7609" s="186" t="s">
        <v>212</v>
      </c>
      <c r="D7609" s="189">
        <v>5472.52</v>
      </c>
      <c r="E7609" s="189"/>
      <c r="F7609" s="189">
        <v>5472.52</v>
      </c>
      <c r="G7609" s="188" t="s">
        <v>6642</v>
      </c>
      <c r="H7609" s="188"/>
      <c r="I7609" s="187" t="s">
        <v>6640</v>
      </c>
      <c r="J7609" s="191"/>
      <c r="K7609" s="191"/>
      <c r="L7609" s="191"/>
      <c r="M7609" s="191"/>
    </row>
    <row r="7610" spans="1:13" s="190" customFormat="1" ht="63.75" x14ac:dyDescent="0.2">
      <c r="A7610" s="187" t="s">
        <v>6647</v>
      </c>
      <c r="B7610" s="187" t="s">
        <v>6645</v>
      </c>
      <c r="C7610" s="186" t="s">
        <v>212</v>
      </c>
      <c r="D7610" s="189">
        <v>2388.0500000000002</v>
      </c>
      <c r="E7610" s="189"/>
      <c r="F7610" s="189">
        <v>2388.0500000000002</v>
      </c>
      <c r="G7610" s="188" t="s">
        <v>6646</v>
      </c>
      <c r="H7610" s="188"/>
      <c r="I7610" s="187" t="s">
        <v>6644</v>
      </c>
      <c r="J7610" s="191"/>
      <c r="K7610" s="191"/>
      <c r="L7610" s="191"/>
      <c r="M7610" s="191"/>
    </row>
    <row r="7611" spans="1:13" s="190" customFormat="1" ht="63.75" x14ac:dyDescent="0.2">
      <c r="A7611" s="187" t="s">
        <v>6651</v>
      </c>
      <c r="B7611" s="187" t="s">
        <v>6649</v>
      </c>
      <c r="C7611" s="186" t="s">
        <v>212</v>
      </c>
      <c r="D7611" s="189">
        <v>2611.94</v>
      </c>
      <c r="E7611" s="189"/>
      <c r="F7611" s="189">
        <v>2611.94</v>
      </c>
      <c r="G7611" s="188" t="s">
        <v>6650</v>
      </c>
      <c r="H7611" s="188"/>
      <c r="I7611" s="187" t="s">
        <v>6648</v>
      </c>
      <c r="J7611" s="191"/>
      <c r="K7611" s="191"/>
      <c r="L7611" s="191"/>
      <c r="M7611" s="191"/>
    </row>
    <row r="7612" spans="1:13" s="190" customFormat="1" ht="63.75" x14ac:dyDescent="0.2">
      <c r="A7612" s="187" t="s">
        <v>6655</v>
      </c>
      <c r="B7612" s="187" t="s">
        <v>6653</v>
      </c>
      <c r="C7612" s="186" t="s">
        <v>212</v>
      </c>
      <c r="D7612" s="189">
        <v>2611.94</v>
      </c>
      <c r="E7612" s="189"/>
      <c r="F7612" s="189">
        <v>2611.94</v>
      </c>
      <c r="G7612" s="188" t="s">
        <v>6654</v>
      </c>
      <c r="H7612" s="188"/>
      <c r="I7612" s="187" t="s">
        <v>6652</v>
      </c>
      <c r="J7612" s="191"/>
      <c r="K7612" s="191"/>
      <c r="L7612" s="191"/>
      <c r="M7612" s="191"/>
    </row>
    <row r="7613" spans="1:13" s="190" customFormat="1" ht="63.75" x14ac:dyDescent="0.2">
      <c r="A7613" s="187" t="s">
        <v>6659</v>
      </c>
      <c r="B7613" s="187" t="s">
        <v>6657</v>
      </c>
      <c r="C7613" s="186" t="s">
        <v>212</v>
      </c>
      <c r="D7613" s="189">
        <v>2388.0500000000002</v>
      </c>
      <c r="E7613" s="189"/>
      <c r="F7613" s="189">
        <v>2388.0500000000002</v>
      </c>
      <c r="G7613" s="188" t="s">
        <v>6658</v>
      </c>
      <c r="H7613" s="188"/>
      <c r="I7613" s="187" t="s">
        <v>6656</v>
      </c>
      <c r="J7613" s="191"/>
      <c r="K7613" s="191"/>
      <c r="L7613" s="191"/>
      <c r="M7613" s="191"/>
    </row>
    <row r="7614" spans="1:13" s="190" customFormat="1" ht="63.75" x14ac:dyDescent="0.2">
      <c r="A7614" s="187" t="s">
        <v>6663</v>
      </c>
      <c r="B7614" s="187" t="s">
        <v>6661</v>
      </c>
      <c r="C7614" s="186" t="s">
        <v>212</v>
      </c>
      <c r="D7614" s="189">
        <v>4121.8</v>
      </c>
      <c r="E7614" s="189"/>
      <c r="F7614" s="189">
        <v>4121.8</v>
      </c>
      <c r="G7614" s="188" t="s">
        <v>6662</v>
      </c>
      <c r="H7614" s="188"/>
      <c r="I7614" s="187" t="s">
        <v>6660</v>
      </c>
      <c r="J7614" s="191"/>
      <c r="K7614" s="191"/>
      <c r="L7614" s="191"/>
      <c r="M7614" s="191"/>
    </row>
    <row r="7615" spans="1:13" s="190" customFormat="1" ht="63.75" x14ac:dyDescent="0.2">
      <c r="A7615" s="187" t="s">
        <v>6667</v>
      </c>
      <c r="B7615" s="187" t="s">
        <v>6665</v>
      </c>
      <c r="C7615" s="186" t="s">
        <v>212</v>
      </c>
      <c r="D7615" s="189">
        <v>6823.17</v>
      </c>
      <c r="E7615" s="189"/>
      <c r="F7615" s="189">
        <v>6823.17</v>
      </c>
      <c r="G7615" s="188" t="s">
        <v>6666</v>
      </c>
      <c r="H7615" s="192"/>
      <c r="I7615" s="187" t="s">
        <v>6664</v>
      </c>
      <c r="J7615" s="191"/>
      <c r="K7615" s="191"/>
      <c r="L7615" s="191"/>
      <c r="M7615" s="191"/>
    </row>
    <row r="7616" spans="1:13" s="190" customFormat="1" ht="63.75" x14ac:dyDescent="0.2">
      <c r="A7616" s="187" t="s">
        <v>6671</v>
      </c>
      <c r="B7616" s="187" t="s">
        <v>6669</v>
      </c>
      <c r="C7616" s="186" t="s">
        <v>212</v>
      </c>
      <c r="D7616" s="189">
        <v>7337.7</v>
      </c>
      <c r="E7616" s="189"/>
      <c r="F7616" s="189">
        <v>7337.7</v>
      </c>
      <c r="G7616" s="188" t="s">
        <v>6670</v>
      </c>
      <c r="H7616" s="188"/>
      <c r="I7616" s="187" t="s">
        <v>6668</v>
      </c>
      <c r="J7616" s="191"/>
      <c r="K7616" s="191"/>
      <c r="L7616" s="191"/>
      <c r="M7616" s="191"/>
    </row>
    <row r="7617" spans="1:13" s="190" customFormat="1" ht="63.75" x14ac:dyDescent="0.2">
      <c r="A7617" s="187" t="s">
        <v>6675</v>
      </c>
      <c r="B7617" s="187" t="s">
        <v>6673</v>
      </c>
      <c r="C7617" s="186" t="s">
        <v>212</v>
      </c>
      <c r="D7617" s="189">
        <v>7850.61</v>
      </c>
      <c r="E7617" s="189"/>
      <c r="F7617" s="189">
        <v>7850.61</v>
      </c>
      <c r="G7617" s="188" t="s">
        <v>6674</v>
      </c>
      <c r="H7617" s="188"/>
      <c r="I7617" s="187" t="s">
        <v>6672</v>
      </c>
      <c r="J7617" s="191"/>
      <c r="K7617" s="191"/>
      <c r="L7617" s="191"/>
      <c r="M7617" s="191"/>
    </row>
    <row r="7618" spans="1:13" s="190" customFormat="1" ht="63.75" x14ac:dyDescent="0.2">
      <c r="A7618" s="187" t="s">
        <v>6679</v>
      </c>
      <c r="B7618" s="187" t="s">
        <v>6677</v>
      </c>
      <c r="C7618" s="186" t="s">
        <v>212</v>
      </c>
      <c r="D7618" s="189">
        <v>7850.61</v>
      </c>
      <c r="E7618" s="189"/>
      <c r="F7618" s="189">
        <v>7850.61</v>
      </c>
      <c r="G7618" s="188" t="s">
        <v>6678</v>
      </c>
      <c r="H7618" s="188"/>
      <c r="I7618" s="187" t="s">
        <v>6676</v>
      </c>
      <c r="J7618" s="191"/>
      <c r="K7618" s="191"/>
      <c r="L7618" s="191"/>
      <c r="M7618" s="191"/>
    </row>
    <row r="7619" spans="1:13" s="190" customFormat="1" x14ac:dyDescent="0.2">
      <c r="A7619" s="192"/>
      <c r="B7619" s="194" t="s">
        <v>6680</v>
      </c>
      <c r="C7619" s="194"/>
      <c r="D7619" s="189"/>
      <c r="E7619" s="193"/>
      <c r="F7619" s="189"/>
      <c r="G7619" s="192"/>
      <c r="H7619" s="188"/>
      <c r="I7619" s="192"/>
      <c r="J7619" s="191"/>
      <c r="K7619" s="191"/>
      <c r="L7619" s="191"/>
      <c r="M7619" s="191"/>
    </row>
    <row r="7620" spans="1:13" s="190" customFormat="1" ht="25.5" x14ac:dyDescent="0.2">
      <c r="A7620" s="187" t="s">
        <v>6684</v>
      </c>
      <c r="B7620" s="187" t="s">
        <v>6682</v>
      </c>
      <c r="C7620" s="186" t="s">
        <v>6436</v>
      </c>
      <c r="D7620" s="189">
        <v>45.6</v>
      </c>
      <c r="E7620" s="189"/>
      <c r="F7620" s="189">
        <v>45.6</v>
      </c>
      <c r="G7620" s="188" t="s">
        <v>6683</v>
      </c>
      <c r="H7620" s="192"/>
      <c r="I7620" s="187" t="s">
        <v>6681</v>
      </c>
      <c r="J7620" s="191"/>
      <c r="K7620" s="191"/>
      <c r="L7620" s="191"/>
      <c r="M7620" s="191"/>
    </row>
    <row r="7621" spans="1:13" s="190" customFormat="1" ht="25.5" x14ac:dyDescent="0.2">
      <c r="A7621" s="187" t="s">
        <v>6688</v>
      </c>
      <c r="B7621" s="187" t="s">
        <v>6686</v>
      </c>
      <c r="C7621" s="186" t="s">
        <v>6436</v>
      </c>
      <c r="D7621" s="189">
        <v>32.409999999999997</v>
      </c>
      <c r="E7621" s="189"/>
      <c r="F7621" s="189">
        <v>32.409999999999997</v>
      </c>
      <c r="G7621" s="188" t="s">
        <v>6687</v>
      </c>
      <c r="H7621" s="188"/>
      <c r="I7621" s="187" t="s">
        <v>6685</v>
      </c>
      <c r="J7621" s="191"/>
      <c r="K7621" s="191"/>
      <c r="L7621" s="191"/>
      <c r="M7621" s="191"/>
    </row>
    <row r="7622" spans="1:13" s="190" customFormat="1" x14ac:dyDescent="0.2">
      <c r="A7622" s="187" t="s">
        <v>6690</v>
      </c>
      <c r="B7622" s="187" t="s">
        <v>90</v>
      </c>
      <c r="C7622" s="186" t="s">
        <v>212</v>
      </c>
      <c r="D7622" s="189">
        <v>100</v>
      </c>
      <c r="E7622" s="189"/>
      <c r="F7622" s="189">
        <v>100</v>
      </c>
      <c r="G7622" s="188" t="s">
        <v>6444</v>
      </c>
      <c r="H7622" s="188"/>
      <c r="I7622" s="187" t="s">
        <v>6689</v>
      </c>
      <c r="J7622" s="191"/>
      <c r="K7622" s="191"/>
      <c r="L7622" s="191"/>
      <c r="M7622" s="191"/>
    </row>
    <row r="7623" spans="1:13" s="190" customFormat="1" ht="63.75" x14ac:dyDescent="0.2">
      <c r="A7623" s="187" t="s">
        <v>6693</v>
      </c>
      <c r="B7623" s="187" t="s">
        <v>6692</v>
      </c>
      <c r="C7623" s="186" t="s">
        <v>6448</v>
      </c>
      <c r="D7623" s="189">
        <v>0.97</v>
      </c>
      <c r="E7623" s="189"/>
      <c r="F7623" s="189">
        <v>0.97</v>
      </c>
      <c r="G7623" s="188" t="s">
        <v>6449</v>
      </c>
      <c r="H7623" s="188"/>
      <c r="I7623" s="187" t="s">
        <v>6691</v>
      </c>
      <c r="J7623" s="191"/>
      <c r="K7623" s="191"/>
      <c r="L7623" s="191"/>
      <c r="M7623" s="191"/>
    </row>
    <row r="7624" spans="1:13" s="190" customFormat="1" ht="38.25" x14ac:dyDescent="0.2">
      <c r="A7624" s="194" t="s">
        <v>6696</v>
      </c>
      <c r="B7624" s="194" t="s">
        <v>6695</v>
      </c>
      <c r="C7624" s="194"/>
      <c r="D7624" s="189"/>
      <c r="E7624" s="193"/>
      <c r="F7624" s="189"/>
      <c r="G7624" s="192"/>
      <c r="H7624" s="188"/>
      <c r="I7624" s="194" t="s">
        <v>6694</v>
      </c>
      <c r="J7624" s="191"/>
      <c r="K7624" s="191"/>
      <c r="L7624" s="191"/>
      <c r="M7624" s="191"/>
    </row>
    <row r="7625" spans="1:13" s="190" customFormat="1" ht="63.75" x14ac:dyDescent="0.2">
      <c r="A7625" s="187" t="s">
        <v>6700</v>
      </c>
      <c r="B7625" s="187" t="s">
        <v>6698</v>
      </c>
      <c r="C7625" s="186" t="s">
        <v>212</v>
      </c>
      <c r="D7625" s="189">
        <v>945.3</v>
      </c>
      <c r="E7625" s="189"/>
      <c r="F7625" s="189">
        <v>945.3</v>
      </c>
      <c r="G7625" s="188" t="s">
        <v>6699</v>
      </c>
      <c r="H7625" s="192"/>
      <c r="I7625" s="187" t="s">
        <v>6697</v>
      </c>
      <c r="J7625" s="191"/>
      <c r="K7625" s="191"/>
      <c r="L7625" s="191"/>
      <c r="M7625" s="191"/>
    </row>
    <row r="7626" spans="1:13" s="190" customFormat="1" ht="76.5" x14ac:dyDescent="0.2">
      <c r="A7626" s="187" t="s">
        <v>6704</v>
      </c>
      <c r="B7626" s="187" t="s">
        <v>6702</v>
      </c>
      <c r="C7626" s="186" t="s">
        <v>212</v>
      </c>
      <c r="D7626" s="189">
        <v>3091.61</v>
      </c>
      <c r="E7626" s="189"/>
      <c r="F7626" s="189">
        <v>3091.61</v>
      </c>
      <c r="G7626" s="188" t="s">
        <v>6703</v>
      </c>
      <c r="H7626" s="188"/>
      <c r="I7626" s="187" t="s">
        <v>6701</v>
      </c>
      <c r="J7626" s="369"/>
      <c r="K7626" s="369"/>
      <c r="L7626" s="369"/>
      <c r="M7626" s="369"/>
    </row>
    <row r="7627" spans="1:13" s="190" customFormat="1" ht="51" x14ac:dyDescent="0.2">
      <c r="A7627" s="187" t="s">
        <v>6708</v>
      </c>
      <c r="B7627" s="187" t="s">
        <v>6706</v>
      </c>
      <c r="C7627" s="186" t="s">
        <v>212</v>
      </c>
      <c r="D7627" s="189">
        <v>2333.71</v>
      </c>
      <c r="E7627" s="189"/>
      <c r="F7627" s="189">
        <v>2333.71</v>
      </c>
      <c r="G7627" s="188" t="s">
        <v>6707</v>
      </c>
      <c r="H7627" s="188"/>
      <c r="I7627" s="187" t="s">
        <v>6705</v>
      </c>
      <c r="J7627" s="369"/>
      <c r="K7627" s="369"/>
      <c r="L7627" s="369"/>
      <c r="M7627" s="369"/>
    </row>
    <row r="7628" spans="1:13" s="190" customFormat="1" ht="63.75" x14ac:dyDescent="0.2">
      <c r="A7628" s="187" t="s">
        <v>6712</v>
      </c>
      <c r="B7628" s="187" t="s">
        <v>6710</v>
      </c>
      <c r="C7628" s="186" t="s">
        <v>212</v>
      </c>
      <c r="D7628" s="189">
        <v>3394.88</v>
      </c>
      <c r="E7628" s="189"/>
      <c r="F7628" s="189">
        <v>3394.88</v>
      </c>
      <c r="G7628" s="188" t="s">
        <v>6711</v>
      </c>
      <c r="H7628" s="188"/>
      <c r="I7628" s="187" t="s">
        <v>6709</v>
      </c>
      <c r="J7628" s="369"/>
      <c r="K7628" s="369"/>
      <c r="L7628" s="369"/>
      <c r="M7628" s="369"/>
    </row>
    <row r="7629" spans="1:13" s="190" customFormat="1" ht="63.75" x14ac:dyDescent="0.2">
      <c r="A7629" s="187" t="s">
        <v>6716</v>
      </c>
      <c r="B7629" s="187" t="s">
        <v>6714</v>
      </c>
      <c r="C7629" s="186" t="s">
        <v>212</v>
      </c>
      <c r="D7629" s="189">
        <v>1199.02</v>
      </c>
      <c r="E7629" s="189"/>
      <c r="F7629" s="189">
        <v>1199.02</v>
      </c>
      <c r="G7629" s="188" t="s">
        <v>6715</v>
      </c>
      <c r="H7629" s="188"/>
      <c r="I7629" s="187" t="s">
        <v>6713</v>
      </c>
      <c r="J7629" s="369"/>
      <c r="K7629" s="369"/>
      <c r="L7629" s="369"/>
      <c r="M7629" s="369"/>
    </row>
    <row r="7630" spans="1:13" s="190" customFormat="1" ht="51" x14ac:dyDescent="0.2">
      <c r="A7630" s="187" t="s">
        <v>6720</v>
      </c>
      <c r="B7630" s="187" t="s">
        <v>6718</v>
      </c>
      <c r="C7630" s="186" t="s">
        <v>212</v>
      </c>
      <c r="D7630" s="189">
        <v>416</v>
      </c>
      <c r="E7630" s="189"/>
      <c r="F7630" s="189">
        <v>416</v>
      </c>
      <c r="G7630" s="188" t="s">
        <v>6719</v>
      </c>
      <c r="H7630" s="188"/>
      <c r="I7630" s="187" t="s">
        <v>6717</v>
      </c>
      <c r="J7630" s="369"/>
      <c r="K7630" s="369"/>
      <c r="L7630" s="369"/>
      <c r="M7630" s="369"/>
    </row>
    <row r="7631" spans="1:13" s="190" customFormat="1" ht="51" x14ac:dyDescent="0.2">
      <c r="A7631" s="187" t="s">
        <v>6724</v>
      </c>
      <c r="B7631" s="187" t="s">
        <v>6722</v>
      </c>
      <c r="C7631" s="186" t="s">
        <v>212</v>
      </c>
      <c r="D7631" s="189">
        <v>208</v>
      </c>
      <c r="E7631" s="189"/>
      <c r="F7631" s="189">
        <v>208</v>
      </c>
      <c r="G7631" s="188" t="s">
        <v>6723</v>
      </c>
      <c r="H7631" s="192"/>
      <c r="I7631" s="187" t="s">
        <v>6721</v>
      </c>
      <c r="J7631" s="369"/>
      <c r="K7631" s="369"/>
      <c r="L7631" s="369"/>
      <c r="M7631" s="369"/>
    </row>
    <row r="7632" spans="1:13" s="190" customFormat="1" ht="25.5" x14ac:dyDescent="0.2">
      <c r="A7632" s="192"/>
      <c r="B7632" s="194" t="s">
        <v>6432</v>
      </c>
      <c r="C7632" s="194"/>
      <c r="D7632" s="192"/>
      <c r="E7632" s="193"/>
      <c r="F7632" s="192"/>
      <c r="G7632" s="368" t="s">
        <v>6619</v>
      </c>
      <c r="H7632" s="188"/>
      <c r="I7632" s="192"/>
      <c r="J7632" s="369"/>
      <c r="K7632" s="369"/>
      <c r="L7632" s="369"/>
      <c r="M7632" s="369"/>
    </row>
    <row r="7633" spans="1:13" s="190" customFormat="1" x14ac:dyDescent="0.2">
      <c r="A7633" s="187" t="s">
        <v>6727</v>
      </c>
      <c r="B7633" s="187" t="s">
        <v>6726</v>
      </c>
      <c r="C7633" s="186" t="s">
        <v>6436</v>
      </c>
      <c r="D7633" s="189">
        <v>52</v>
      </c>
      <c r="E7633" s="189"/>
      <c r="F7633" s="189">
        <v>52</v>
      </c>
      <c r="G7633" s="188" t="s">
        <v>6626</v>
      </c>
      <c r="H7633" s="188"/>
      <c r="I7633" s="187" t="s">
        <v>6725</v>
      </c>
      <c r="J7633" s="369"/>
      <c r="K7633" s="369"/>
      <c r="L7633" s="369"/>
      <c r="M7633" s="369"/>
    </row>
    <row r="7634" spans="1:13" s="190" customFormat="1" x14ac:dyDescent="0.2">
      <c r="A7634" s="187" t="s">
        <v>6729</v>
      </c>
      <c r="B7634" s="187" t="s">
        <v>6440</v>
      </c>
      <c r="C7634" s="186" t="s">
        <v>6436</v>
      </c>
      <c r="D7634" s="189">
        <v>32.409999999999997</v>
      </c>
      <c r="E7634" s="189"/>
      <c r="F7634" s="189">
        <v>32.409999999999997</v>
      </c>
      <c r="G7634" s="188" t="s">
        <v>6441</v>
      </c>
      <c r="H7634" s="188"/>
      <c r="I7634" s="187" t="s">
        <v>6728</v>
      </c>
      <c r="J7634" s="369"/>
      <c r="K7634" s="369"/>
      <c r="L7634" s="369"/>
      <c r="M7634" s="369"/>
    </row>
    <row r="7635" spans="1:13" s="190" customFormat="1" x14ac:dyDescent="0.2">
      <c r="A7635" s="187" t="s">
        <v>6731</v>
      </c>
      <c r="B7635" s="187" t="s">
        <v>6629</v>
      </c>
      <c r="C7635" s="186" t="s">
        <v>212</v>
      </c>
      <c r="D7635" s="189">
        <v>100</v>
      </c>
      <c r="E7635" s="189"/>
      <c r="F7635" s="189">
        <v>100</v>
      </c>
      <c r="G7635" s="188" t="s">
        <v>6630</v>
      </c>
      <c r="H7635" s="188"/>
      <c r="I7635" s="187" t="s">
        <v>6730</v>
      </c>
      <c r="J7635" s="369"/>
      <c r="K7635" s="369"/>
      <c r="L7635" s="369"/>
      <c r="M7635" s="369"/>
    </row>
    <row r="7636" spans="1:13" s="190" customFormat="1" ht="89.25" x14ac:dyDescent="0.2">
      <c r="A7636" s="187" t="s">
        <v>6734</v>
      </c>
      <c r="B7636" s="187" t="s">
        <v>6633</v>
      </c>
      <c r="C7636" s="186" t="s">
        <v>6448</v>
      </c>
      <c r="D7636" s="189">
        <v>0.97</v>
      </c>
      <c r="E7636" s="189"/>
      <c r="F7636" s="189">
        <v>0.97</v>
      </c>
      <c r="G7636" s="188" t="s">
        <v>6733</v>
      </c>
      <c r="H7636" s="188"/>
      <c r="I7636" s="187" t="s">
        <v>6732</v>
      </c>
      <c r="J7636" s="369"/>
      <c r="K7636" s="369"/>
      <c r="L7636" s="369"/>
      <c r="M7636" s="369"/>
    </row>
    <row r="7637" spans="1:13" s="190" customFormat="1" ht="25.5" x14ac:dyDescent="0.2">
      <c r="A7637" s="194" t="s">
        <v>6737</v>
      </c>
      <c r="B7637" s="194" t="s">
        <v>6736</v>
      </c>
      <c r="C7637" s="194"/>
      <c r="D7637" s="189"/>
      <c r="E7637" s="193"/>
      <c r="F7637" s="189"/>
      <c r="G7637" s="192"/>
      <c r="H7637" s="188"/>
      <c r="I7637" s="194" t="s">
        <v>6735</v>
      </c>
      <c r="J7637" s="369"/>
      <c r="K7637" s="369"/>
      <c r="L7637" s="369"/>
      <c r="M7637" s="369"/>
    </row>
    <row r="7638" spans="1:13" s="190" customFormat="1" ht="51" x14ac:dyDescent="0.2">
      <c r="A7638" s="187" t="s">
        <v>6741</v>
      </c>
      <c r="B7638" s="187" t="s">
        <v>6739</v>
      </c>
      <c r="C7638" s="186" t="s">
        <v>212</v>
      </c>
      <c r="D7638" s="189">
        <v>1626.26</v>
      </c>
      <c r="E7638" s="189"/>
      <c r="F7638" s="189">
        <v>1626.26</v>
      </c>
      <c r="G7638" s="188" t="s">
        <v>6740</v>
      </c>
      <c r="H7638" s="188"/>
      <c r="I7638" s="187" t="s">
        <v>6738</v>
      </c>
      <c r="J7638" s="369"/>
      <c r="K7638" s="369"/>
      <c r="L7638" s="369"/>
      <c r="M7638" s="369"/>
    </row>
    <row r="7639" spans="1:13" s="190" customFormat="1" ht="89.25" x14ac:dyDescent="0.2">
      <c r="A7639" s="187" t="s">
        <v>6745</v>
      </c>
      <c r="B7639" s="187" t="s">
        <v>6743</v>
      </c>
      <c r="C7639" s="186" t="s">
        <v>212</v>
      </c>
      <c r="D7639" s="189">
        <v>945.3</v>
      </c>
      <c r="E7639" s="189"/>
      <c r="F7639" s="189">
        <v>945.3</v>
      </c>
      <c r="G7639" s="188" t="s">
        <v>6744</v>
      </c>
      <c r="H7639" s="188"/>
      <c r="I7639" s="187" t="s">
        <v>6742</v>
      </c>
      <c r="J7639" s="369"/>
      <c r="K7639" s="369"/>
      <c r="L7639" s="369"/>
      <c r="M7639" s="369"/>
    </row>
    <row r="7640" spans="1:13" s="190" customFormat="1" ht="63.75" x14ac:dyDescent="0.2">
      <c r="A7640" s="187" t="s">
        <v>6749</v>
      </c>
      <c r="B7640" s="187" t="s">
        <v>6747</v>
      </c>
      <c r="C7640" s="186" t="s">
        <v>212</v>
      </c>
      <c r="D7640" s="189">
        <v>480</v>
      </c>
      <c r="E7640" s="189"/>
      <c r="F7640" s="189">
        <v>480</v>
      </c>
      <c r="G7640" s="188" t="s">
        <v>6748</v>
      </c>
      <c r="H7640" s="188"/>
      <c r="I7640" s="187" t="s">
        <v>6746</v>
      </c>
      <c r="J7640" s="369"/>
      <c r="K7640" s="369"/>
      <c r="L7640" s="369"/>
      <c r="M7640" s="369"/>
    </row>
    <row r="7641" spans="1:13" s="190" customFormat="1" ht="51" x14ac:dyDescent="0.2">
      <c r="A7641" s="187" t="s">
        <v>6753</v>
      </c>
      <c r="B7641" s="187" t="s">
        <v>6751</v>
      </c>
      <c r="C7641" s="186" t="s">
        <v>212</v>
      </c>
      <c r="D7641" s="189">
        <v>1050</v>
      </c>
      <c r="E7641" s="189"/>
      <c r="F7641" s="189">
        <v>1050</v>
      </c>
      <c r="G7641" s="188" t="s">
        <v>6752</v>
      </c>
      <c r="H7641" s="188"/>
      <c r="I7641" s="187" t="s">
        <v>6750</v>
      </c>
      <c r="J7641" s="369"/>
      <c r="K7641" s="369"/>
      <c r="L7641" s="369"/>
      <c r="M7641" s="369"/>
    </row>
    <row r="7642" spans="1:13" s="190" customFormat="1" ht="38.25" x14ac:dyDescent="0.2">
      <c r="A7642" s="187" t="s">
        <v>6757</v>
      </c>
      <c r="B7642" s="187" t="s">
        <v>6755</v>
      </c>
      <c r="C7642" s="186" t="s">
        <v>212</v>
      </c>
      <c r="D7642" s="189">
        <v>860</v>
      </c>
      <c r="E7642" s="189"/>
      <c r="F7642" s="189">
        <v>860</v>
      </c>
      <c r="G7642" s="188" t="s">
        <v>6756</v>
      </c>
      <c r="H7642" s="188"/>
      <c r="I7642" s="187" t="s">
        <v>6754</v>
      </c>
      <c r="J7642" s="369"/>
      <c r="K7642" s="369"/>
      <c r="L7642" s="369"/>
      <c r="M7642" s="369"/>
    </row>
    <row r="7643" spans="1:13" s="190" customFormat="1" ht="51" x14ac:dyDescent="0.2">
      <c r="A7643" s="187" t="s">
        <v>6761</v>
      </c>
      <c r="B7643" s="187" t="s">
        <v>6759</v>
      </c>
      <c r="C7643" s="186" t="s">
        <v>212</v>
      </c>
      <c r="D7643" s="189">
        <v>300</v>
      </c>
      <c r="E7643" s="189"/>
      <c r="F7643" s="189">
        <v>300</v>
      </c>
      <c r="G7643" s="188" t="s">
        <v>6760</v>
      </c>
      <c r="H7643" s="188"/>
      <c r="I7643" s="187" t="s">
        <v>6758</v>
      </c>
      <c r="J7643" s="369"/>
      <c r="K7643" s="369"/>
      <c r="L7643" s="369"/>
      <c r="M7643" s="369"/>
    </row>
    <row r="7644" spans="1:13" s="190" customFormat="1" ht="51" x14ac:dyDescent="0.2">
      <c r="A7644" s="187" t="s">
        <v>6765</v>
      </c>
      <c r="B7644" s="187" t="s">
        <v>6763</v>
      </c>
      <c r="C7644" s="186" t="s">
        <v>212</v>
      </c>
      <c r="D7644" s="189">
        <v>400</v>
      </c>
      <c r="E7644" s="189"/>
      <c r="F7644" s="189">
        <v>400</v>
      </c>
      <c r="G7644" s="188" t="s">
        <v>6764</v>
      </c>
      <c r="H7644" s="188"/>
      <c r="I7644" s="187" t="s">
        <v>6762</v>
      </c>
      <c r="J7644" s="369"/>
      <c r="K7644" s="369"/>
      <c r="L7644" s="369"/>
      <c r="M7644" s="369"/>
    </row>
    <row r="7645" spans="1:13" s="190" customFormat="1" ht="51" x14ac:dyDescent="0.2">
      <c r="A7645" s="187" t="s">
        <v>6769</v>
      </c>
      <c r="B7645" s="187" t="s">
        <v>6767</v>
      </c>
      <c r="C7645" s="186" t="s">
        <v>212</v>
      </c>
      <c r="D7645" s="189">
        <v>500</v>
      </c>
      <c r="E7645" s="189"/>
      <c r="F7645" s="189">
        <v>500</v>
      </c>
      <c r="G7645" s="188" t="s">
        <v>6768</v>
      </c>
      <c r="H7645" s="188"/>
      <c r="I7645" s="187" t="s">
        <v>6766</v>
      </c>
      <c r="J7645" s="369"/>
      <c r="K7645" s="369"/>
      <c r="L7645" s="369"/>
      <c r="M7645" s="369"/>
    </row>
    <row r="7646" spans="1:13" s="190" customFormat="1" ht="51" x14ac:dyDescent="0.2">
      <c r="A7646" s="187" t="s">
        <v>6773</v>
      </c>
      <c r="B7646" s="187" t="s">
        <v>6771</v>
      </c>
      <c r="C7646" s="186" t="s">
        <v>212</v>
      </c>
      <c r="D7646" s="189">
        <v>500</v>
      </c>
      <c r="E7646" s="189"/>
      <c r="F7646" s="189">
        <v>500</v>
      </c>
      <c r="G7646" s="188" t="s">
        <v>6772</v>
      </c>
      <c r="H7646" s="188"/>
      <c r="I7646" s="187" t="s">
        <v>6770</v>
      </c>
      <c r="J7646" s="369"/>
      <c r="K7646" s="369"/>
      <c r="L7646" s="369"/>
      <c r="M7646" s="369"/>
    </row>
    <row r="7647" spans="1:13" s="190" customFormat="1" ht="51" x14ac:dyDescent="0.2">
      <c r="A7647" s="187" t="s">
        <v>6777</v>
      </c>
      <c r="B7647" s="187" t="s">
        <v>6775</v>
      </c>
      <c r="C7647" s="186" t="s">
        <v>212</v>
      </c>
      <c r="D7647" s="189">
        <v>1030</v>
      </c>
      <c r="E7647" s="189"/>
      <c r="F7647" s="189">
        <v>1030</v>
      </c>
      <c r="G7647" s="188" t="s">
        <v>6776</v>
      </c>
      <c r="H7647" s="188"/>
      <c r="I7647" s="187" t="s">
        <v>6774</v>
      </c>
      <c r="J7647" s="369"/>
      <c r="K7647" s="369"/>
      <c r="L7647" s="369"/>
      <c r="M7647" s="369"/>
    </row>
    <row r="7648" spans="1:13" s="190" customFormat="1" ht="51" x14ac:dyDescent="0.2">
      <c r="A7648" s="187" t="s">
        <v>6781</v>
      </c>
      <c r="B7648" s="187" t="s">
        <v>6779</v>
      </c>
      <c r="C7648" s="186" t="s">
        <v>212</v>
      </c>
      <c r="D7648" s="189">
        <v>2140</v>
      </c>
      <c r="E7648" s="189"/>
      <c r="F7648" s="189">
        <v>2140</v>
      </c>
      <c r="G7648" s="188" t="s">
        <v>6780</v>
      </c>
      <c r="H7648" s="188"/>
      <c r="I7648" s="187" t="s">
        <v>6778</v>
      </c>
      <c r="J7648" s="369"/>
      <c r="K7648" s="369"/>
      <c r="L7648" s="369"/>
      <c r="M7648" s="369"/>
    </row>
    <row r="7649" spans="1:13" s="190" customFormat="1" ht="63.75" x14ac:dyDescent="0.2">
      <c r="A7649" s="187" t="s">
        <v>6785</v>
      </c>
      <c r="B7649" s="187" t="s">
        <v>6783</v>
      </c>
      <c r="C7649" s="186" t="s">
        <v>212</v>
      </c>
      <c r="D7649" s="189">
        <v>3990</v>
      </c>
      <c r="E7649" s="189"/>
      <c r="F7649" s="189">
        <v>3990</v>
      </c>
      <c r="G7649" s="188" t="s">
        <v>6784</v>
      </c>
      <c r="H7649" s="188"/>
      <c r="I7649" s="187" t="s">
        <v>6782</v>
      </c>
      <c r="J7649" s="369"/>
      <c r="K7649" s="369"/>
      <c r="L7649" s="369"/>
      <c r="M7649" s="369"/>
    </row>
    <row r="7650" spans="1:13" s="190" customFormat="1" ht="25.5" x14ac:dyDescent="0.2">
      <c r="A7650" s="192"/>
      <c r="B7650" s="194" t="s">
        <v>6432</v>
      </c>
      <c r="C7650" s="194"/>
      <c r="D7650" s="192"/>
      <c r="E7650" s="193"/>
      <c r="F7650" s="192"/>
      <c r="G7650" s="368" t="s">
        <v>6619</v>
      </c>
      <c r="H7650" s="188"/>
      <c r="I7650" s="192"/>
      <c r="J7650" s="369"/>
      <c r="K7650" s="369"/>
      <c r="L7650" s="369"/>
      <c r="M7650" s="369"/>
    </row>
    <row r="7651" spans="1:13" s="190" customFormat="1" x14ac:dyDescent="0.2">
      <c r="A7651" s="187" t="s">
        <v>6787</v>
      </c>
      <c r="B7651" s="187" t="s">
        <v>6726</v>
      </c>
      <c r="C7651" s="186" t="s">
        <v>6436</v>
      </c>
      <c r="D7651" s="189">
        <v>52</v>
      </c>
      <c r="E7651" s="189"/>
      <c r="F7651" s="189">
        <v>52</v>
      </c>
      <c r="G7651" s="188" t="s">
        <v>6626</v>
      </c>
      <c r="H7651" s="188"/>
      <c r="I7651" s="187" t="s">
        <v>6786</v>
      </c>
      <c r="J7651" s="369"/>
      <c r="K7651" s="369"/>
      <c r="L7651" s="369"/>
      <c r="M7651" s="369"/>
    </row>
    <row r="7652" spans="1:13" s="190" customFormat="1" x14ac:dyDescent="0.2">
      <c r="A7652" s="187" t="s">
        <v>6789</v>
      </c>
      <c r="B7652" s="187" t="s">
        <v>6440</v>
      </c>
      <c r="C7652" s="186" t="s">
        <v>6436</v>
      </c>
      <c r="D7652" s="189">
        <v>32.409999999999997</v>
      </c>
      <c r="E7652" s="189"/>
      <c r="F7652" s="189">
        <v>32.409999999999997</v>
      </c>
      <c r="G7652" s="188" t="s">
        <v>6441</v>
      </c>
      <c r="H7652" s="188"/>
      <c r="I7652" s="187" t="s">
        <v>6788</v>
      </c>
      <c r="J7652" s="369"/>
      <c r="K7652" s="369"/>
      <c r="L7652" s="369"/>
      <c r="M7652" s="369"/>
    </row>
    <row r="7653" spans="1:13" s="190" customFormat="1" x14ac:dyDescent="0.2">
      <c r="A7653" s="187" t="s">
        <v>6791</v>
      </c>
      <c r="B7653" s="187" t="s">
        <v>6629</v>
      </c>
      <c r="C7653" s="186" t="s">
        <v>212</v>
      </c>
      <c r="D7653" s="189">
        <v>100</v>
      </c>
      <c r="E7653" s="189"/>
      <c r="F7653" s="189">
        <v>100</v>
      </c>
      <c r="G7653" s="188" t="s">
        <v>6630</v>
      </c>
      <c r="H7653" s="188"/>
      <c r="I7653" s="187" t="s">
        <v>6790</v>
      </c>
      <c r="J7653" s="369"/>
      <c r="K7653" s="369"/>
      <c r="L7653" s="369"/>
      <c r="M7653" s="369"/>
    </row>
    <row r="7654" spans="1:13" s="190" customFormat="1" ht="89.25" x14ac:dyDescent="0.2">
      <c r="A7654" s="187" t="s">
        <v>6793</v>
      </c>
      <c r="B7654" s="187" t="s">
        <v>6633</v>
      </c>
      <c r="C7654" s="186" t="s">
        <v>6448</v>
      </c>
      <c r="D7654" s="189">
        <v>0.97</v>
      </c>
      <c r="E7654" s="189"/>
      <c r="F7654" s="189">
        <v>0.97</v>
      </c>
      <c r="G7654" s="188" t="s">
        <v>6733</v>
      </c>
      <c r="H7654" s="188"/>
      <c r="I7654" s="187" t="s">
        <v>6792</v>
      </c>
      <c r="J7654" s="369"/>
      <c r="K7654" s="369"/>
      <c r="L7654" s="369"/>
      <c r="M7654" s="369"/>
    </row>
    <row r="7655" spans="1:13" s="190" customFormat="1" ht="38.25" x14ac:dyDescent="0.2">
      <c r="A7655" s="194" t="s">
        <v>6796</v>
      </c>
      <c r="B7655" s="194" t="s">
        <v>6795</v>
      </c>
      <c r="C7655" s="194"/>
      <c r="D7655" s="189"/>
      <c r="E7655" s="193"/>
      <c r="F7655" s="189"/>
      <c r="G7655" s="192"/>
      <c r="H7655" s="188"/>
      <c r="I7655" s="194" t="s">
        <v>6794</v>
      </c>
      <c r="J7655" s="369"/>
      <c r="K7655" s="369"/>
      <c r="L7655" s="369"/>
      <c r="M7655" s="369"/>
    </row>
    <row r="7656" spans="1:13" s="190" customFormat="1" ht="51" x14ac:dyDescent="0.2">
      <c r="A7656" s="187" t="s">
        <v>6800</v>
      </c>
      <c r="B7656" s="187" t="s">
        <v>6798</v>
      </c>
      <c r="C7656" s="186" t="s">
        <v>212</v>
      </c>
      <c r="D7656" s="189">
        <v>2368</v>
      </c>
      <c r="E7656" s="189"/>
      <c r="F7656" s="189">
        <v>2368</v>
      </c>
      <c r="G7656" s="188" t="s">
        <v>6799</v>
      </c>
      <c r="H7656" s="188"/>
      <c r="I7656" s="187" t="s">
        <v>6797</v>
      </c>
      <c r="J7656" s="369"/>
      <c r="K7656" s="369"/>
      <c r="L7656" s="369"/>
      <c r="M7656" s="369"/>
    </row>
    <row r="7657" spans="1:13" s="190" customFormat="1" ht="51" x14ac:dyDescent="0.2">
      <c r="A7657" s="187" t="s">
        <v>6804</v>
      </c>
      <c r="B7657" s="187" t="s">
        <v>6802</v>
      </c>
      <c r="C7657" s="186" t="s">
        <v>212</v>
      </c>
      <c r="D7657" s="189">
        <v>1062</v>
      </c>
      <c r="E7657" s="189"/>
      <c r="F7657" s="189">
        <v>1062</v>
      </c>
      <c r="G7657" s="188" t="s">
        <v>6803</v>
      </c>
      <c r="H7657" s="188"/>
      <c r="I7657" s="187" t="s">
        <v>6801</v>
      </c>
      <c r="J7657" s="369"/>
      <c r="K7657" s="369"/>
      <c r="L7657" s="369"/>
      <c r="M7657" s="369"/>
    </row>
    <row r="7658" spans="1:13" s="190" customFormat="1" ht="51" x14ac:dyDescent="0.2">
      <c r="A7658" s="187" t="s">
        <v>6807</v>
      </c>
      <c r="B7658" s="187" t="s">
        <v>6806</v>
      </c>
      <c r="C7658" s="186" t="s">
        <v>212</v>
      </c>
      <c r="D7658" s="189">
        <v>720</v>
      </c>
      <c r="E7658" s="189"/>
      <c r="F7658" s="189">
        <v>720</v>
      </c>
      <c r="G7658" s="188" t="s">
        <v>6803</v>
      </c>
      <c r="H7658" s="188"/>
      <c r="I7658" s="187" t="s">
        <v>6805</v>
      </c>
      <c r="J7658" s="369"/>
      <c r="K7658" s="369"/>
      <c r="L7658" s="369"/>
      <c r="M7658" s="369"/>
    </row>
    <row r="7659" spans="1:13" s="190" customFormat="1" ht="51" x14ac:dyDescent="0.2">
      <c r="A7659" s="187" t="s">
        <v>6810</v>
      </c>
      <c r="B7659" s="187" t="s">
        <v>6809</v>
      </c>
      <c r="C7659" s="186" t="s">
        <v>212</v>
      </c>
      <c r="D7659" s="189">
        <v>200</v>
      </c>
      <c r="E7659" s="189"/>
      <c r="F7659" s="189">
        <v>200</v>
      </c>
      <c r="G7659" s="188" t="s">
        <v>6803</v>
      </c>
      <c r="H7659" s="188"/>
      <c r="I7659" s="187" t="s">
        <v>6808</v>
      </c>
      <c r="J7659" s="369"/>
      <c r="K7659" s="369"/>
      <c r="L7659" s="369"/>
      <c r="M7659" s="369"/>
    </row>
    <row r="7660" spans="1:13" s="190" customFormat="1" ht="51" x14ac:dyDescent="0.2">
      <c r="A7660" s="187" t="s">
        <v>6814</v>
      </c>
      <c r="B7660" s="187" t="s">
        <v>6812</v>
      </c>
      <c r="C7660" s="186" t="s">
        <v>212</v>
      </c>
      <c r="D7660" s="189">
        <v>2333.71</v>
      </c>
      <c r="E7660" s="189"/>
      <c r="F7660" s="189">
        <v>2333.71</v>
      </c>
      <c r="G7660" s="188" t="s">
        <v>6813</v>
      </c>
      <c r="H7660" s="188"/>
      <c r="I7660" s="187" t="s">
        <v>6811</v>
      </c>
      <c r="J7660" s="369"/>
      <c r="K7660" s="369"/>
      <c r="L7660" s="369"/>
      <c r="M7660" s="369"/>
    </row>
    <row r="7661" spans="1:13" s="190" customFormat="1" ht="89.25" x14ac:dyDescent="0.2">
      <c r="A7661" s="187" t="s">
        <v>6818</v>
      </c>
      <c r="B7661" s="187" t="s">
        <v>6816</v>
      </c>
      <c r="C7661" s="186" t="s">
        <v>212</v>
      </c>
      <c r="D7661" s="189">
        <v>20258</v>
      </c>
      <c r="E7661" s="189"/>
      <c r="F7661" s="189">
        <v>20258</v>
      </c>
      <c r="G7661" s="188" t="s">
        <v>6817</v>
      </c>
      <c r="H7661" s="188"/>
      <c r="I7661" s="187" t="s">
        <v>6815</v>
      </c>
      <c r="J7661" s="369"/>
      <c r="K7661" s="369"/>
      <c r="L7661" s="369"/>
      <c r="M7661" s="369"/>
    </row>
    <row r="7662" spans="1:13" s="190" customFormat="1" ht="76.5" x14ac:dyDescent="0.2">
      <c r="A7662" s="187" t="s">
        <v>6822</v>
      </c>
      <c r="B7662" s="187" t="s">
        <v>6820</v>
      </c>
      <c r="C7662" s="186" t="s">
        <v>212</v>
      </c>
      <c r="D7662" s="189">
        <v>2826.39</v>
      </c>
      <c r="E7662" s="189"/>
      <c r="F7662" s="189">
        <v>2826.39</v>
      </c>
      <c r="G7662" s="188" t="s">
        <v>6821</v>
      </c>
      <c r="H7662" s="188"/>
      <c r="I7662" s="187" t="s">
        <v>6819</v>
      </c>
      <c r="J7662" s="369"/>
      <c r="K7662" s="369"/>
      <c r="L7662" s="369"/>
      <c r="M7662" s="369"/>
    </row>
    <row r="7663" spans="1:13" s="190" customFormat="1" ht="76.5" x14ac:dyDescent="0.2">
      <c r="A7663" s="187" t="s">
        <v>6826</v>
      </c>
      <c r="B7663" s="187" t="s">
        <v>6824</v>
      </c>
      <c r="C7663" s="186" t="s">
        <v>212</v>
      </c>
      <c r="D7663" s="189">
        <v>1862.47</v>
      </c>
      <c r="E7663" s="189"/>
      <c r="F7663" s="189">
        <v>1862.47</v>
      </c>
      <c r="G7663" s="188" t="s">
        <v>6825</v>
      </c>
      <c r="H7663" s="188"/>
      <c r="I7663" s="187" t="s">
        <v>6823</v>
      </c>
      <c r="J7663" s="369"/>
      <c r="K7663" s="369"/>
      <c r="L7663" s="369"/>
      <c r="M7663" s="369"/>
    </row>
    <row r="7664" spans="1:13" s="190" customFormat="1" ht="63.75" x14ac:dyDescent="0.2">
      <c r="A7664" s="187" t="s">
        <v>6830</v>
      </c>
      <c r="B7664" s="187" t="s">
        <v>6828</v>
      </c>
      <c r="C7664" s="186" t="s">
        <v>212</v>
      </c>
      <c r="D7664" s="189">
        <v>2333.71</v>
      </c>
      <c r="E7664" s="189"/>
      <c r="F7664" s="189">
        <v>2333.71</v>
      </c>
      <c r="G7664" s="188" t="s">
        <v>6829</v>
      </c>
      <c r="H7664" s="188"/>
      <c r="I7664" s="187" t="s">
        <v>6827</v>
      </c>
      <c r="J7664" s="369"/>
      <c r="K7664" s="369"/>
      <c r="L7664" s="369"/>
      <c r="M7664" s="369"/>
    </row>
    <row r="7665" spans="1:13" s="190" customFormat="1" ht="76.5" x14ac:dyDescent="0.2">
      <c r="A7665" s="187" t="s">
        <v>6834</v>
      </c>
      <c r="B7665" s="187" t="s">
        <v>6832</v>
      </c>
      <c r="C7665" s="186" t="s">
        <v>212</v>
      </c>
      <c r="D7665" s="189">
        <v>3394.88</v>
      </c>
      <c r="E7665" s="189"/>
      <c r="F7665" s="189">
        <v>3394.88</v>
      </c>
      <c r="G7665" s="188" t="s">
        <v>6833</v>
      </c>
      <c r="H7665" s="188"/>
      <c r="I7665" s="187" t="s">
        <v>6831</v>
      </c>
      <c r="J7665" s="369"/>
      <c r="K7665" s="369"/>
      <c r="L7665" s="369"/>
      <c r="M7665" s="369"/>
    </row>
    <row r="7666" spans="1:13" s="190" customFormat="1" ht="76.5" x14ac:dyDescent="0.2">
      <c r="A7666" s="187" t="s">
        <v>6838</v>
      </c>
      <c r="B7666" s="187" t="s">
        <v>6836</v>
      </c>
      <c r="C7666" s="186" t="s">
        <v>212</v>
      </c>
      <c r="D7666" s="189">
        <v>1199.02</v>
      </c>
      <c r="E7666" s="189"/>
      <c r="F7666" s="189">
        <v>1199.02</v>
      </c>
      <c r="G7666" s="188" t="s">
        <v>6837</v>
      </c>
      <c r="H7666" s="188"/>
      <c r="I7666" s="187" t="s">
        <v>6835</v>
      </c>
      <c r="J7666" s="369"/>
      <c r="K7666" s="369"/>
      <c r="L7666" s="369"/>
      <c r="M7666" s="369"/>
    </row>
    <row r="7667" spans="1:13" s="190" customFormat="1" ht="76.5" x14ac:dyDescent="0.2">
      <c r="A7667" s="187" t="s">
        <v>6842</v>
      </c>
      <c r="B7667" s="187" t="s">
        <v>6840</v>
      </c>
      <c r="C7667" s="186" t="s">
        <v>212</v>
      </c>
      <c r="D7667" s="189">
        <v>2900</v>
      </c>
      <c r="E7667" s="189"/>
      <c r="F7667" s="189">
        <v>2900</v>
      </c>
      <c r="G7667" s="188" t="s">
        <v>6841</v>
      </c>
      <c r="H7667" s="188"/>
      <c r="I7667" s="187" t="s">
        <v>6839</v>
      </c>
      <c r="J7667" s="369"/>
      <c r="K7667" s="369"/>
      <c r="L7667" s="369"/>
      <c r="M7667" s="369"/>
    </row>
    <row r="7668" spans="1:13" s="190" customFormat="1" ht="76.5" x14ac:dyDescent="0.2">
      <c r="A7668" s="187" t="s">
        <v>6846</v>
      </c>
      <c r="B7668" s="187" t="s">
        <v>6844</v>
      </c>
      <c r="C7668" s="186" t="s">
        <v>212</v>
      </c>
      <c r="D7668" s="189">
        <v>13083</v>
      </c>
      <c r="E7668" s="189"/>
      <c r="F7668" s="189">
        <v>13083</v>
      </c>
      <c r="G7668" s="188" t="s">
        <v>6845</v>
      </c>
      <c r="H7668" s="188"/>
      <c r="I7668" s="187" t="s">
        <v>6843</v>
      </c>
      <c r="J7668" s="369"/>
      <c r="K7668" s="369"/>
      <c r="L7668" s="369"/>
      <c r="M7668" s="369"/>
    </row>
    <row r="7669" spans="1:13" s="190" customFormat="1" ht="76.5" x14ac:dyDescent="0.2">
      <c r="A7669" s="187" t="s">
        <v>6850</v>
      </c>
      <c r="B7669" s="187" t="s">
        <v>6848</v>
      </c>
      <c r="C7669" s="186" t="s">
        <v>212</v>
      </c>
      <c r="D7669" s="189">
        <v>5600</v>
      </c>
      <c r="E7669" s="189"/>
      <c r="F7669" s="189">
        <v>5600</v>
      </c>
      <c r="G7669" s="188" t="s">
        <v>6849</v>
      </c>
      <c r="H7669" s="188"/>
      <c r="I7669" s="187" t="s">
        <v>6847</v>
      </c>
      <c r="J7669" s="369"/>
      <c r="K7669" s="369"/>
      <c r="L7669" s="369"/>
      <c r="M7669" s="369"/>
    </row>
    <row r="7670" spans="1:13" s="190" customFormat="1" ht="76.5" x14ac:dyDescent="0.2">
      <c r="A7670" s="187" t="s">
        <v>6854</v>
      </c>
      <c r="B7670" s="187" t="s">
        <v>6852</v>
      </c>
      <c r="C7670" s="186" t="s">
        <v>212</v>
      </c>
      <c r="D7670" s="189">
        <v>9730</v>
      </c>
      <c r="E7670" s="189"/>
      <c r="F7670" s="189">
        <v>9730</v>
      </c>
      <c r="G7670" s="188" t="s">
        <v>6853</v>
      </c>
      <c r="H7670" s="188"/>
      <c r="I7670" s="187" t="s">
        <v>6851</v>
      </c>
      <c r="J7670" s="369"/>
      <c r="K7670" s="369"/>
      <c r="L7670" s="369"/>
      <c r="M7670" s="369"/>
    </row>
    <row r="7671" spans="1:13" s="190" customFormat="1" ht="25.5" x14ac:dyDescent="0.2">
      <c r="A7671" s="192"/>
      <c r="B7671" s="194" t="s">
        <v>6432</v>
      </c>
      <c r="C7671" s="194"/>
      <c r="D7671" s="192"/>
      <c r="E7671" s="193"/>
      <c r="F7671" s="192"/>
      <c r="G7671" s="368" t="s">
        <v>6619</v>
      </c>
      <c r="H7671" s="188"/>
      <c r="I7671" s="192"/>
      <c r="J7671" s="369"/>
      <c r="K7671" s="369"/>
      <c r="L7671" s="369"/>
      <c r="M7671" s="369"/>
    </row>
    <row r="7672" spans="1:13" s="190" customFormat="1" x14ac:dyDescent="0.2">
      <c r="A7672" s="187" t="s">
        <v>6856</v>
      </c>
      <c r="B7672" s="187" t="s">
        <v>6726</v>
      </c>
      <c r="C7672" s="186" t="s">
        <v>6436</v>
      </c>
      <c r="D7672" s="189">
        <v>52</v>
      </c>
      <c r="E7672" s="189"/>
      <c r="F7672" s="189">
        <v>52</v>
      </c>
      <c r="G7672" s="188" t="s">
        <v>6626</v>
      </c>
      <c r="H7672" s="188"/>
      <c r="I7672" s="187" t="s">
        <v>6855</v>
      </c>
      <c r="J7672" s="369"/>
      <c r="K7672" s="369"/>
      <c r="L7672" s="369"/>
      <c r="M7672" s="369"/>
    </row>
    <row r="7673" spans="1:13" s="190" customFormat="1" x14ac:dyDescent="0.2">
      <c r="A7673" s="187" t="s">
        <v>6858</v>
      </c>
      <c r="B7673" s="187" t="s">
        <v>6440</v>
      </c>
      <c r="C7673" s="186" t="s">
        <v>6436</v>
      </c>
      <c r="D7673" s="189">
        <v>32.409999999999997</v>
      </c>
      <c r="E7673" s="189"/>
      <c r="F7673" s="189">
        <v>32.409999999999997</v>
      </c>
      <c r="G7673" s="188" t="s">
        <v>6441</v>
      </c>
      <c r="H7673" s="188"/>
      <c r="I7673" s="187" t="s">
        <v>6857</v>
      </c>
      <c r="J7673" s="369"/>
      <c r="K7673" s="369"/>
      <c r="L7673" s="369"/>
      <c r="M7673" s="369"/>
    </row>
    <row r="7674" spans="1:13" s="190" customFormat="1" x14ac:dyDescent="0.2">
      <c r="A7674" s="187" t="s">
        <v>6860</v>
      </c>
      <c r="B7674" s="187" t="s">
        <v>6629</v>
      </c>
      <c r="C7674" s="186" t="s">
        <v>212</v>
      </c>
      <c r="D7674" s="189">
        <v>100</v>
      </c>
      <c r="E7674" s="189"/>
      <c r="F7674" s="189">
        <v>100</v>
      </c>
      <c r="G7674" s="188" t="s">
        <v>6630</v>
      </c>
      <c r="H7674" s="188"/>
      <c r="I7674" s="187" t="s">
        <v>6859</v>
      </c>
      <c r="J7674" s="369"/>
      <c r="K7674" s="369"/>
      <c r="L7674" s="369"/>
      <c r="M7674" s="369"/>
    </row>
    <row r="7675" spans="1:13" s="190" customFormat="1" ht="89.25" x14ac:dyDescent="0.2">
      <c r="A7675" s="187" t="s">
        <v>6862</v>
      </c>
      <c r="B7675" s="187" t="s">
        <v>6633</v>
      </c>
      <c r="C7675" s="186" t="s">
        <v>6448</v>
      </c>
      <c r="D7675" s="189">
        <v>0.97</v>
      </c>
      <c r="E7675" s="189"/>
      <c r="F7675" s="189">
        <v>0.97</v>
      </c>
      <c r="G7675" s="188" t="s">
        <v>6733</v>
      </c>
      <c r="H7675" s="188"/>
      <c r="I7675" s="187" t="s">
        <v>6861</v>
      </c>
      <c r="J7675" s="369"/>
      <c r="K7675" s="369"/>
      <c r="L7675" s="369"/>
      <c r="M7675" s="369"/>
    </row>
    <row r="7676" spans="1:13" s="190" customFormat="1" ht="38.25" x14ac:dyDescent="0.2">
      <c r="A7676" s="194" t="s">
        <v>6865</v>
      </c>
      <c r="B7676" s="194" t="s">
        <v>6864</v>
      </c>
      <c r="C7676" s="194"/>
      <c r="D7676" s="189"/>
      <c r="E7676" s="193"/>
      <c r="F7676" s="189"/>
      <c r="G7676" s="192"/>
      <c r="H7676" s="188"/>
      <c r="I7676" s="194" t="s">
        <v>6863</v>
      </c>
      <c r="J7676" s="369"/>
      <c r="K7676" s="369"/>
      <c r="L7676" s="369"/>
      <c r="M7676" s="369"/>
    </row>
    <row r="7677" spans="1:13" s="190" customFormat="1" ht="38.25" x14ac:dyDescent="0.2">
      <c r="A7677" s="187" t="s">
        <v>6869</v>
      </c>
      <c r="B7677" s="187" t="s">
        <v>6867</v>
      </c>
      <c r="C7677" s="186" t="s">
        <v>212</v>
      </c>
      <c r="D7677" s="189">
        <v>1071</v>
      </c>
      <c r="E7677" s="189"/>
      <c r="F7677" s="189">
        <v>1071</v>
      </c>
      <c r="G7677" s="188" t="s">
        <v>6868</v>
      </c>
      <c r="H7677" s="188"/>
      <c r="I7677" s="187" t="s">
        <v>6866</v>
      </c>
      <c r="J7677" s="369"/>
      <c r="K7677" s="369"/>
      <c r="L7677" s="369"/>
      <c r="M7677" s="369"/>
    </row>
    <row r="7678" spans="1:13" s="190" customFormat="1" ht="89.25" x14ac:dyDescent="0.2">
      <c r="A7678" s="187" t="s">
        <v>6873</v>
      </c>
      <c r="B7678" s="187" t="s">
        <v>6871</v>
      </c>
      <c r="C7678" s="186" t="s">
        <v>212</v>
      </c>
      <c r="D7678" s="189">
        <v>945.3</v>
      </c>
      <c r="E7678" s="189"/>
      <c r="F7678" s="189">
        <v>945.3</v>
      </c>
      <c r="G7678" s="188" t="s">
        <v>6872</v>
      </c>
      <c r="H7678" s="188"/>
      <c r="I7678" s="187" t="s">
        <v>6870</v>
      </c>
      <c r="J7678" s="369"/>
      <c r="K7678" s="369"/>
      <c r="L7678" s="369"/>
      <c r="M7678" s="369"/>
    </row>
    <row r="7679" spans="1:13" s="190" customFormat="1" ht="38.25" x14ac:dyDescent="0.2">
      <c r="A7679" s="187" t="s">
        <v>6877</v>
      </c>
      <c r="B7679" s="187" t="s">
        <v>6875</v>
      </c>
      <c r="C7679" s="186" t="s">
        <v>212</v>
      </c>
      <c r="D7679" s="189">
        <v>932</v>
      </c>
      <c r="E7679" s="189"/>
      <c r="F7679" s="189">
        <v>932</v>
      </c>
      <c r="G7679" s="188" t="s">
        <v>6876</v>
      </c>
      <c r="H7679" s="188"/>
      <c r="I7679" s="187" t="s">
        <v>6874</v>
      </c>
      <c r="J7679" s="369"/>
      <c r="K7679" s="369"/>
      <c r="L7679" s="369"/>
      <c r="M7679" s="369"/>
    </row>
    <row r="7680" spans="1:13" s="190" customFormat="1" ht="63.75" x14ac:dyDescent="0.2">
      <c r="A7680" s="187" t="s">
        <v>6881</v>
      </c>
      <c r="B7680" s="187" t="s">
        <v>6879</v>
      </c>
      <c r="C7680" s="186" t="s">
        <v>212</v>
      </c>
      <c r="D7680" s="189">
        <v>624</v>
      </c>
      <c r="E7680" s="189"/>
      <c r="F7680" s="189">
        <v>624</v>
      </c>
      <c r="G7680" s="188" t="s">
        <v>6880</v>
      </c>
      <c r="H7680" s="188"/>
      <c r="I7680" s="187" t="s">
        <v>6878</v>
      </c>
      <c r="J7680" s="369"/>
      <c r="K7680" s="369"/>
      <c r="L7680" s="369"/>
      <c r="M7680" s="369"/>
    </row>
    <row r="7681" spans="1:13" s="190" customFormat="1" x14ac:dyDescent="0.2">
      <c r="A7681" s="192"/>
      <c r="B7681" s="194" t="s">
        <v>6432</v>
      </c>
      <c r="C7681" s="194"/>
      <c r="D7681" s="189"/>
      <c r="E7681" s="193"/>
      <c r="F7681" s="189"/>
      <c r="G7681" s="192"/>
      <c r="H7681" s="188"/>
      <c r="I7681" s="192"/>
      <c r="J7681" s="369"/>
      <c r="K7681" s="369"/>
      <c r="L7681" s="369"/>
      <c r="M7681" s="369"/>
    </row>
    <row r="7682" spans="1:13" s="190" customFormat="1" ht="51" x14ac:dyDescent="0.2">
      <c r="A7682" s="187" t="s">
        <v>6885</v>
      </c>
      <c r="B7682" s="187" t="s">
        <v>6883</v>
      </c>
      <c r="C7682" s="186" t="s">
        <v>212</v>
      </c>
      <c r="D7682" s="189">
        <v>906</v>
      </c>
      <c r="E7682" s="189"/>
      <c r="F7682" s="189">
        <v>906</v>
      </c>
      <c r="G7682" s="188" t="s">
        <v>6884</v>
      </c>
      <c r="H7682" s="188"/>
      <c r="I7682" s="187" t="s">
        <v>6882</v>
      </c>
      <c r="J7682" s="369"/>
      <c r="K7682" s="369"/>
      <c r="L7682" s="369"/>
      <c r="M7682" s="369"/>
    </row>
    <row r="7683" spans="1:13" s="190" customFormat="1" x14ac:dyDescent="0.2">
      <c r="A7683" s="187" t="s">
        <v>6887</v>
      </c>
      <c r="B7683" s="187" t="s">
        <v>6726</v>
      </c>
      <c r="C7683" s="186" t="s">
        <v>6436</v>
      </c>
      <c r="D7683" s="189">
        <v>52</v>
      </c>
      <c r="E7683" s="189"/>
      <c r="F7683" s="189">
        <v>52</v>
      </c>
      <c r="G7683" s="188" t="s">
        <v>6626</v>
      </c>
      <c r="H7683" s="188"/>
      <c r="I7683" s="187" t="s">
        <v>6886</v>
      </c>
      <c r="J7683" s="369"/>
      <c r="K7683" s="369"/>
      <c r="L7683" s="369"/>
      <c r="M7683" s="369"/>
    </row>
    <row r="7684" spans="1:13" s="190" customFormat="1" x14ac:dyDescent="0.2">
      <c r="A7684" s="187" t="s">
        <v>6889</v>
      </c>
      <c r="B7684" s="187" t="s">
        <v>6440</v>
      </c>
      <c r="C7684" s="186" t="s">
        <v>6436</v>
      </c>
      <c r="D7684" s="189">
        <v>32.409999999999997</v>
      </c>
      <c r="E7684" s="189"/>
      <c r="F7684" s="189">
        <v>32.409999999999997</v>
      </c>
      <c r="G7684" s="188" t="s">
        <v>6441</v>
      </c>
      <c r="H7684" s="188"/>
      <c r="I7684" s="187" t="s">
        <v>6888</v>
      </c>
      <c r="J7684" s="369"/>
      <c r="K7684" s="369"/>
      <c r="L7684" s="369"/>
      <c r="M7684" s="369"/>
    </row>
    <row r="7685" spans="1:13" s="190" customFormat="1" x14ac:dyDescent="0.2">
      <c r="A7685" s="187" t="s">
        <v>6891</v>
      </c>
      <c r="B7685" s="187" t="s">
        <v>90</v>
      </c>
      <c r="C7685" s="186" t="s">
        <v>212</v>
      </c>
      <c r="D7685" s="189">
        <v>100</v>
      </c>
      <c r="E7685" s="189"/>
      <c r="F7685" s="189">
        <v>100</v>
      </c>
      <c r="G7685" s="188" t="s">
        <v>6444</v>
      </c>
      <c r="H7685" s="188"/>
      <c r="I7685" s="187" t="s">
        <v>6890</v>
      </c>
      <c r="J7685" s="369"/>
      <c r="K7685" s="369"/>
      <c r="L7685" s="369"/>
      <c r="M7685" s="369"/>
    </row>
    <row r="7686" spans="1:13" s="190" customFormat="1" ht="89.25" x14ac:dyDescent="0.2">
      <c r="A7686" s="187" t="s">
        <v>6893</v>
      </c>
      <c r="B7686" s="187" t="s">
        <v>6633</v>
      </c>
      <c r="C7686" s="186" t="s">
        <v>6448</v>
      </c>
      <c r="D7686" s="189">
        <v>0.97</v>
      </c>
      <c r="E7686" s="189"/>
      <c r="F7686" s="189">
        <v>0.97</v>
      </c>
      <c r="G7686" s="188" t="s">
        <v>6733</v>
      </c>
      <c r="H7686" s="188"/>
      <c r="I7686" s="187" t="s">
        <v>6892</v>
      </c>
      <c r="J7686" s="369"/>
      <c r="K7686" s="369"/>
      <c r="L7686" s="369"/>
      <c r="M7686" s="369"/>
    </row>
    <row r="7687" spans="1:13" s="190" customFormat="1" x14ac:dyDescent="0.2">
      <c r="A7687" s="194" t="s">
        <v>6896</v>
      </c>
      <c r="B7687" s="364" t="s">
        <v>6895</v>
      </c>
      <c r="C7687" s="194"/>
      <c r="D7687" s="189"/>
      <c r="E7687" s="189"/>
      <c r="F7687" s="189"/>
      <c r="G7687" s="188"/>
      <c r="H7687" s="188"/>
      <c r="I7687" s="194" t="s">
        <v>6894</v>
      </c>
      <c r="J7687" s="369"/>
      <c r="K7687" s="369"/>
      <c r="L7687" s="369"/>
      <c r="M7687" s="369"/>
    </row>
    <row r="7688" spans="1:13" s="190" customFormat="1" x14ac:dyDescent="0.2">
      <c r="A7688" s="194" t="s">
        <v>6899</v>
      </c>
      <c r="B7688" s="194" t="s">
        <v>6898</v>
      </c>
      <c r="C7688" s="194"/>
      <c r="D7688" s="189"/>
      <c r="E7688" s="189"/>
      <c r="F7688" s="189"/>
      <c r="G7688" s="188"/>
      <c r="H7688" s="188"/>
      <c r="I7688" s="194" t="s">
        <v>6897</v>
      </c>
      <c r="J7688" s="369"/>
      <c r="K7688" s="369"/>
      <c r="L7688" s="369"/>
      <c r="M7688" s="369"/>
    </row>
    <row r="7689" spans="1:13" s="190" customFormat="1" x14ac:dyDescent="0.2">
      <c r="A7689" s="187" t="s">
        <v>6902</v>
      </c>
      <c r="B7689" s="187" t="s">
        <v>6901</v>
      </c>
      <c r="C7689" s="186" t="s">
        <v>212</v>
      </c>
      <c r="D7689" s="189">
        <v>102.57000000000001</v>
      </c>
      <c r="E7689" s="189"/>
      <c r="F7689" s="189">
        <v>102.57000000000001</v>
      </c>
      <c r="G7689" s="188"/>
      <c r="H7689" s="188"/>
      <c r="I7689" s="187" t="s">
        <v>6900</v>
      </c>
      <c r="J7689" s="369"/>
      <c r="K7689" s="369"/>
      <c r="L7689" s="369"/>
      <c r="M7689" s="369"/>
    </row>
    <row r="7690" spans="1:13" s="190" customFormat="1" ht="127.5" x14ac:dyDescent="0.2">
      <c r="A7690" s="187" t="s">
        <v>6906</v>
      </c>
      <c r="B7690" s="187" t="s">
        <v>6904</v>
      </c>
      <c r="C7690" s="186" t="s">
        <v>5597</v>
      </c>
      <c r="D7690" s="189">
        <v>0</v>
      </c>
      <c r="E7690" s="189"/>
      <c r="F7690" s="189">
        <v>0</v>
      </c>
      <c r="G7690" s="188" t="s">
        <v>6905</v>
      </c>
      <c r="H7690" s="188"/>
      <c r="I7690" s="187" t="s">
        <v>6903</v>
      </c>
      <c r="J7690" s="369"/>
      <c r="K7690" s="369"/>
      <c r="L7690" s="369"/>
      <c r="M7690" s="369"/>
    </row>
    <row r="7691" spans="1:13" s="190" customFormat="1" ht="63.75" x14ac:dyDescent="0.2">
      <c r="A7691" s="187" t="s">
        <v>6910</v>
      </c>
      <c r="B7691" s="187" t="s">
        <v>6908</v>
      </c>
      <c r="C7691" s="186" t="s">
        <v>212</v>
      </c>
      <c r="D7691" s="189">
        <v>0</v>
      </c>
      <c r="E7691" s="189"/>
      <c r="F7691" s="189">
        <v>0</v>
      </c>
      <c r="G7691" s="188" t="s">
        <v>6909</v>
      </c>
      <c r="H7691" s="188"/>
      <c r="I7691" s="187" t="s">
        <v>6907</v>
      </c>
      <c r="J7691" s="369"/>
      <c r="K7691" s="369"/>
      <c r="L7691" s="369"/>
      <c r="M7691" s="369"/>
    </row>
    <row r="7692" spans="1:13" s="190" customFormat="1" ht="89.25" x14ac:dyDescent="0.2">
      <c r="A7692" s="187" t="s">
        <v>6914</v>
      </c>
      <c r="B7692" s="187" t="s">
        <v>6912</v>
      </c>
      <c r="C7692" s="186" t="s">
        <v>5597</v>
      </c>
      <c r="D7692" s="189">
        <v>29.56</v>
      </c>
      <c r="E7692" s="189"/>
      <c r="F7692" s="189">
        <v>29.56</v>
      </c>
      <c r="G7692" s="188" t="s">
        <v>6913</v>
      </c>
      <c r="H7692" s="188"/>
      <c r="I7692" s="187" t="s">
        <v>6911</v>
      </c>
      <c r="J7692" s="369"/>
      <c r="K7692" s="369"/>
      <c r="L7692" s="369"/>
      <c r="M7692" s="369"/>
    </row>
    <row r="7693" spans="1:13" s="190" customFormat="1" ht="51" x14ac:dyDescent="0.2">
      <c r="A7693" s="187" t="s">
        <v>6918</v>
      </c>
      <c r="B7693" s="187" t="s">
        <v>6916</v>
      </c>
      <c r="C7693" s="186" t="s">
        <v>5597</v>
      </c>
      <c r="D7693" s="189">
        <v>24.78</v>
      </c>
      <c r="E7693" s="189"/>
      <c r="F7693" s="189">
        <v>24.78</v>
      </c>
      <c r="G7693" s="188" t="s">
        <v>6917</v>
      </c>
      <c r="H7693" s="188"/>
      <c r="I7693" s="187" t="s">
        <v>6915</v>
      </c>
      <c r="J7693" s="369"/>
      <c r="K7693" s="369"/>
      <c r="L7693" s="369"/>
      <c r="M7693" s="369"/>
    </row>
    <row r="7694" spans="1:13" s="190" customFormat="1" ht="76.5" x14ac:dyDescent="0.2">
      <c r="A7694" s="187" t="s">
        <v>6922</v>
      </c>
      <c r="B7694" s="187" t="s">
        <v>6920</v>
      </c>
      <c r="C7694" s="186" t="s">
        <v>5597</v>
      </c>
      <c r="D7694" s="189">
        <v>58.6</v>
      </c>
      <c r="E7694" s="189"/>
      <c r="F7694" s="189">
        <v>58.6</v>
      </c>
      <c r="G7694" s="188" t="s">
        <v>6921</v>
      </c>
      <c r="H7694" s="188"/>
      <c r="I7694" s="187" t="s">
        <v>6919</v>
      </c>
      <c r="J7694" s="369"/>
      <c r="K7694" s="369"/>
      <c r="L7694" s="369"/>
      <c r="M7694" s="369"/>
    </row>
    <row r="7695" spans="1:13" s="190" customFormat="1" ht="102" x14ac:dyDescent="0.2">
      <c r="A7695" s="187" t="s">
        <v>6926</v>
      </c>
      <c r="B7695" s="187" t="s">
        <v>6924</v>
      </c>
      <c r="C7695" s="186" t="s">
        <v>6448</v>
      </c>
      <c r="D7695" s="189">
        <v>2.7</v>
      </c>
      <c r="E7695" s="189"/>
      <c r="F7695" s="189">
        <v>2.7</v>
      </c>
      <c r="G7695" s="188" t="s">
        <v>6925</v>
      </c>
      <c r="H7695" s="188"/>
      <c r="I7695" s="187" t="s">
        <v>6923</v>
      </c>
      <c r="J7695" s="369"/>
      <c r="K7695" s="369"/>
      <c r="L7695" s="369"/>
      <c r="M7695" s="369"/>
    </row>
    <row r="7696" spans="1:13" s="190" customFormat="1" ht="76.5" x14ac:dyDescent="0.2">
      <c r="A7696" s="187" t="s">
        <v>6929</v>
      </c>
      <c r="B7696" s="187" t="s">
        <v>6928</v>
      </c>
      <c r="C7696" s="186" t="s">
        <v>5597</v>
      </c>
      <c r="D7696" s="189">
        <v>78.099999999999994</v>
      </c>
      <c r="E7696" s="189"/>
      <c r="F7696" s="189">
        <v>78.099999999999994</v>
      </c>
      <c r="G7696" s="188" t="s">
        <v>6921</v>
      </c>
      <c r="H7696" s="188"/>
      <c r="I7696" s="187" t="s">
        <v>6927</v>
      </c>
      <c r="J7696" s="369"/>
      <c r="K7696" s="369"/>
      <c r="L7696" s="369"/>
      <c r="M7696" s="369"/>
    </row>
    <row r="7697" spans="1:13" s="190" customFormat="1" ht="102" x14ac:dyDescent="0.2">
      <c r="A7697" s="187" t="s">
        <v>6932</v>
      </c>
      <c r="B7697" s="187" t="s">
        <v>6931</v>
      </c>
      <c r="C7697" s="186" t="s">
        <v>6448</v>
      </c>
      <c r="D7697" s="189">
        <v>4.1399999999999997</v>
      </c>
      <c r="E7697" s="189"/>
      <c r="F7697" s="189">
        <v>4.1399999999999997</v>
      </c>
      <c r="G7697" s="188" t="s">
        <v>6925</v>
      </c>
      <c r="H7697" s="188"/>
      <c r="I7697" s="187" t="s">
        <v>6930</v>
      </c>
      <c r="J7697" s="369"/>
      <c r="K7697" s="369"/>
      <c r="L7697" s="369"/>
      <c r="M7697" s="369"/>
    </row>
    <row r="7698" spans="1:13" s="190" customFormat="1" ht="76.5" x14ac:dyDescent="0.2">
      <c r="A7698" s="187" t="s">
        <v>6935</v>
      </c>
      <c r="B7698" s="187" t="s">
        <v>6934</v>
      </c>
      <c r="C7698" s="186" t="s">
        <v>5597</v>
      </c>
      <c r="D7698" s="189">
        <v>107.44</v>
      </c>
      <c r="E7698" s="189"/>
      <c r="F7698" s="189">
        <v>107.44</v>
      </c>
      <c r="G7698" s="188" t="s">
        <v>6921</v>
      </c>
      <c r="H7698" s="188"/>
      <c r="I7698" s="187" t="s">
        <v>6933</v>
      </c>
      <c r="J7698" s="369"/>
      <c r="K7698" s="369"/>
      <c r="L7698" s="369"/>
      <c r="M7698" s="369"/>
    </row>
    <row r="7699" spans="1:13" s="190" customFormat="1" ht="102" x14ac:dyDescent="0.2">
      <c r="A7699" s="187" t="s">
        <v>6938</v>
      </c>
      <c r="B7699" s="187" t="s">
        <v>6937</v>
      </c>
      <c r="C7699" s="186" t="s">
        <v>6448</v>
      </c>
      <c r="D7699" s="189">
        <v>6.53</v>
      </c>
      <c r="E7699" s="189"/>
      <c r="F7699" s="189">
        <v>6.53</v>
      </c>
      <c r="G7699" s="188" t="s">
        <v>6925</v>
      </c>
      <c r="H7699" s="188"/>
      <c r="I7699" s="187" t="s">
        <v>6936</v>
      </c>
      <c r="J7699" s="369"/>
      <c r="K7699" s="369"/>
      <c r="L7699" s="369"/>
      <c r="M7699" s="369"/>
    </row>
    <row r="7700" spans="1:13" s="190" customFormat="1" ht="76.5" x14ac:dyDescent="0.2">
      <c r="A7700" s="187" t="s">
        <v>6941</v>
      </c>
      <c r="B7700" s="187" t="s">
        <v>6940</v>
      </c>
      <c r="C7700" s="186" t="s">
        <v>5597</v>
      </c>
      <c r="D7700" s="189">
        <v>136.38</v>
      </c>
      <c r="E7700" s="189"/>
      <c r="F7700" s="189">
        <v>136.38</v>
      </c>
      <c r="G7700" s="188" t="s">
        <v>6921</v>
      </c>
      <c r="H7700" s="188"/>
      <c r="I7700" s="187" t="s">
        <v>6939</v>
      </c>
      <c r="J7700" s="369"/>
      <c r="K7700" s="369"/>
      <c r="L7700" s="369"/>
      <c r="M7700" s="369"/>
    </row>
    <row r="7701" spans="1:13" s="190" customFormat="1" ht="102" x14ac:dyDescent="0.2">
      <c r="A7701" s="187" t="s">
        <v>6944</v>
      </c>
      <c r="B7701" s="187" t="s">
        <v>6943</v>
      </c>
      <c r="C7701" s="186" t="s">
        <v>6448</v>
      </c>
      <c r="D7701" s="189">
        <v>7.57</v>
      </c>
      <c r="E7701" s="189"/>
      <c r="F7701" s="189">
        <v>7.57</v>
      </c>
      <c r="G7701" s="188" t="s">
        <v>6925</v>
      </c>
      <c r="H7701" s="188"/>
      <c r="I7701" s="187" t="s">
        <v>6942</v>
      </c>
      <c r="J7701" s="369"/>
      <c r="K7701" s="369"/>
      <c r="L7701" s="369"/>
      <c r="M7701" s="369"/>
    </row>
    <row r="7702" spans="1:13" s="190" customFormat="1" ht="76.5" x14ac:dyDescent="0.2">
      <c r="A7702" s="187" t="s">
        <v>6947</v>
      </c>
      <c r="B7702" s="187" t="s">
        <v>6946</v>
      </c>
      <c r="C7702" s="186" t="s">
        <v>5597</v>
      </c>
      <c r="D7702" s="189">
        <v>155.97999999999999</v>
      </c>
      <c r="E7702" s="189"/>
      <c r="F7702" s="189">
        <v>155.97999999999999</v>
      </c>
      <c r="G7702" s="188" t="s">
        <v>6921</v>
      </c>
      <c r="H7702" s="188"/>
      <c r="I7702" s="187" t="s">
        <v>6945</v>
      </c>
      <c r="J7702" s="369"/>
      <c r="K7702" s="369"/>
      <c r="L7702" s="369"/>
      <c r="M7702" s="369"/>
    </row>
    <row r="7703" spans="1:13" s="190" customFormat="1" ht="102" x14ac:dyDescent="0.2">
      <c r="A7703" s="187" t="s">
        <v>6950</v>
      </c>
      <c r="B7703" s="187" t="s">
        <v>6949</v>
      </c>
      <c r="C7703" s="186" t="s">
        <v>6448</v>
      </c>
      <c r="D7703" s="189">
        <v>8.19</v>
      </c>
      <c r="E7703" s="189"/>
      <c r="F7703" s="189">
        <v>8.19</v>
      </c>
      <c r="G7703" s="188" t="s">
        <v>6925</v>
      </c>
      <c r="H7703" s="188"/>
      <c r="I7703" s="187" t="s">
        <v>6948</v>
      </c>
      <c r="J7703" s="369"/>
      <c r="K7703" s="369"/>
      <c r="L7703" s="369"/>
      <c r="M7703" s="369"/>
    </row>
    <row r="7704" spans="1:13" s="190" customFormat="1" ht="76.5" x14ac:dyDescent="0.2">
      <c r="A7704" s="187" t="s">
        <v>6953</v>
      </c>
      <c r="B7704" s="187" t="s">
        <v>6952</v>
      </c>
      <c r="C7704" s="186" t="s">
        <v>5597</v>
      </c>
      <c r="D7704" s="189">
        <v>180.05</v>
      </c>
      <c r="E7704" s="189"/>
      <c r="F7704" s="189">
        <v>180.05</v>
      </c>
      <c r="G7704" s="188" t="s">
        <v>6921</v>
      </c>
      <c r="H7704" s="188"/>
      <c r="I7704" s="187" t="s">
        <v>6951</v>
      </c>
      <c r="J7704" s="369"/>
      <c r="K7704" s="369"/>
      <c r="L7704" s="369"/>
      <c r="M7704" s="369"/>
    </row>
    <row r="7705" spans="1:13" s="190" customFormat="1" ht="102" x14ac:dyDescent="0.2">
      <c r="A7705" s="187" t="s">
        <v>6956</v>
      </c>
      <c r="B7705" s="187" t="s">
        <v>6955</v>
      </c>
      <c r="C7705" s="186" t="s">
        <v>6448</v>
      </c>
      <c r="D7705" s="189">
        <v>9.23</v>
      </c>
      <c r="E7705" s="189"/>
      <c r="F7705" s="189">
        <v>9.23</v>
      </c>
      <c r="G7705" s="188" t="s">
        <v>6925</v>
      </c>
      <c r="H7705" s="188"/>
      <c r="I7705" s="187" t="s">
        <v>6954</v>
      </c>
      <c r="J7705" s="369"/>
      <c r="K7705" s="369"/>
      <c r="L7705" s="369"/>
      <c r="M7705" s="369"/>
    </row>
    <row r="7706" spans="1:13" s="190" customFormat="1" ht="76.5" x14ac:dyDescent="0.2">
      <c r="A7706" s="187" t="s">
        <v>6959</v>
      </c>
      <c r="B7706" s="187" t="s">
        <v>6958</v>
      </c>
      <c r="C7706" s="186" t="s">
        <v>5597</v>
      </c>
      <c r="D7706" s="189">
        <v>224.74</v>
      </c>
      <c r="E7706" s="189"/>
      <c r="F7706" s="189">
        <v>224.74</v>
      </c>
      <c r="G7706" s="188" t="s">
        <v>6921</v>
      </c>
      <c r="H7706" s="188"/>
      <c r="I7706" s="187" t="s">
        <v>6957</v>
      </c>
      <c r="J7706" s="369"/>
      <c r="K7706" s="369"/>
      <c r="L7706" s="369"/>
      <c r="M7706" s="369"/>
    </row>
    <row r="7707" spans="1:13" s="190" customFormat="1" ht="102" x14ac:dyDescent="0.2">
      <c r="A7707" s="187" t="s">
        <v>6962</v>
      </c>
      <c r="B7707" s="187" t="s">
        <v>6961</v>
      </c>
      <c r="C7707" s="186" t="s">
        <v>6448</v>
      </c>
      <c r="D7707" s="189">
        <v>10.68</v>
      </c>
      <c r="E7707" s="189"/>
      <c r="F7707" s="189">
        <v>10.68</v>
      </c>
      <c r="G7707" s="188" t="s">
        <v>6925</v>
      </c>
      <c r="H7707" s="188"/>
      <c r="I7707" s="187" t="s">
        <v>6960</v>
      </c>
      <c r="J7707" s="369"/>
      <c r="K7707" s="369"/>
      <c r="L7707" s="369"/>
      <c r="M7707" s="369"/>
    </row>
    <row r="7708" spans="1:13" s="190" customFormat="1" ht="76.5" x14ac:dyDescent="0.2">
      <c r="A7708" s="187" t="s">
        <v>6965</v>
      </c>
      <c r="B7708" s="187" t="s">
        <v>6964</v>
      </c>
      <c r="C7708" s="186" t="s">
        <v>5597</v>
      </c>
      <c r="D7708" s="189">
        <v>305.44</v>
      </c>
      <c r="E7708" s="189"/>
      <c r="F7708" s="189">
        <v>305.44</v>
      </c>
      <c r="G7708" s="188" t="s">
        <v>6921</v>
      </c>
      <c r="H7708" s="188"/>
      <c r="I7708" s="187" t="s">
        <v>6963</v>
      </c>
      <c r="J7708" s="369"/>
      <c r="K7708" s="369"/>
      <c r="L7708" s="369"/>
      <c r="M7708" s="369"/>
    </row>
    <row r="7709" spans="1:13" s="190" customFormat="1" ht="102" x14ac:dyDescent="0.2">
      <c r="A7709" s="187" t="s">
        <v>6968</v>
      </c>
      <c r="B7709" s="187" t="s">
        <v>6967</v>
      </c>
      <c r="C7709" s="186" t="s">
        <v>6448</v>
      </c>
      <c r="D7709" s="189">
        <v>13.58</v>
      </c>
      <c r="E7709" s="189"/>
      <c r="F7709" s="189">
        <v>13.58</v>
      </c>
      <c r="G7709" s="188" t="s">
        <v>6925</v>
      </c>
      <c r="H7709" s="188"/>
      <c r="I7709" s="187" t="s">
        <v>6966</v>
      </c>
      <c r="J7709" s="369"/>
      <c r="K7709" s="369"/>
      <c r="L7709" s="369"/>
      <c r="M7709" s="369"/>
    </row>
    <row r="7710" spans="1:13" s="190" customFormat="1" ht="76.5" x14ac:dyDescent="0.2">
      <c r="A7710" s="187" t="s">
        <v>6971</v>
      </c>
      <c r="B7710" s="187" t="s">
        <v>6970</v>
      </c>
      <c r="C7710" s="186" t="s">
        <v>5597</v>
      </c>
      <c r="D7710" s="189">
        <v>368.7</v>
      </c>
      <c r="E7710" s="189"/>
      <c r="F7710" s="189">
        <v>368.7</v>
      </c>
      <c r="G7710" s="188" t="s">
        <v>6921</v>
      </c>
      <c r="H7710" s="188"/>
      <c r="I7710" s="187" t="s">
        <v>6969</v>
      </c>
      <c r="J7710" s="369"/>
      <c r="K7710" s="369"/>
      <c r="L7710" s="369"/>
      <c r="M7710" s="369"/>
    </row>
    <row r="7711" spans="1:13" s="190" customFormat="1" ht="102" x14ac:dyDescent="0.2">
      <c r="A7711" s="187" t="s">
        <v>6974</v>
      </c>
      <c r="B7711" s="187" t="s">
        <v>6973</v>
      </c>
      <c r="C7711" s="186" t="s">
        <v>6448</v>
      </c>
      <c r="D7711" s="189">
        <v>16.899999999999999</v>
      </c>
      <c r="E7711" s="189"/>
      <c r="F7711" s="189">
        <v>16.899999999999999</v>
      </c>
      <c r="G7711" s="188" t="s">
        <v>6925</v>
      </c>
      <c r="H7711" s="188"/>
      <c r="I7711" s="187" t="s">
        <v>6972</v>
      </c>
      <c r="J7711" s="369"/>
      <c r="K7711" s="369"/>
      <c r="L7711" s="369"/>
      <c r="M7711" s="369"/>
    </row>
    <row r="7712" spans="1:13" s="190" customFormat="1" ht="76.5" x14ac:dyDescent="0.2">
      <c r="A7712" s="187" t="s">
        <v>6977</v>
      </c>
      <c r="B7712" s="187" t="s">
        <v>6976</v>
      </c>
      <c r="C7712" s="186" t="s">
        <v>5597</v>
      </c>
      <c r="D7712" s="189">
        <v>497.52</v>
      </c>
      <c r="E7712" s="189"/>
      <c r="F7712" s="189">
        <v>497.52</v>
      </c>
      <c r="G7712" s="188" t="s">
        <v>6921</v>
      </c>
      <c r="H7712" s="188"/>
      <c r="I7712" s="187" t="s">
        <v>6975</v>
      </c>
      <c r="J7712" s="369"/>
      <c r="K7712" s="369"/>
      <c r="L7712" s="369"/>
      <c r="M7712" s="369"/>
    </row>
    <row r="7713" spans="1:13" s="190" customFormat="1" ht="102" x14ac:dyDescent="0.2">
      <c r="A7713" s="187" t="s">
        <v>6980</v>
      </c>
      <c r="B7713" s="187" t="s">
        <v>6979</v>
      </c>
      <c r="C7713" s="186" t="s">
        <v>6448</v>
      </c>
      <c r="D7713" s="189">
        <v>21.78</v>
      </c>
      <c r="E7713" s="189"/>
      <c r="F7713" s="189">
        <v>21.78</v>
      </c>
      <c r="G7713" s="188" t="s">
        <v>6925</v>
      </c>
      <c r="H7713" s="188"/>
      <c r="I7713" s="187" t="s">
        <v>6978</v>
      </c>
      <c r="J7713" s="369"/>
      <c r="K7713" s="369"/>
      <c r="L7713" s="369"/>
      <c r="M7713" s="369"/>
    </row>
    <row r="7714" spans="1:13" s="190" customFormat="1" ht="51" x14ac:dyDescent="0.2">
      <c r="A7714" s="187" t="s">
        <v>6984</v>
      </c>
      <c r="B7714" s="187" t="s">
        <v>6982</v>
      </c>
      <c r="C7714" s="186" t="s">
        <v>212</v>
      </c>
      <c r="D7714" s="189">
        <v>490.99</v>
      </c>
      <c r="E7714" s="189"/>
      <c r="F7714" s="189">
        <v>490.99</v>
      </c>
      <c r="G7714" s="188" t="s">
        <v>6983</v>
      </c>
      <c r="H7714" s="188"/>
      <c r="I7714" s="187" t="s">
        <v>6981</v>
      </c>
      <c r="J7714" s="369"/>
      <c r="K7714" s="369"/>
      <c r="L7714" s="369"/>
      <c r="M7714" s="369"/>
    </row>
    <row r="7715" spans="1:13" s="190" customFormat="1" ht="25.5" x14ac:dyDescent="0.2">
      <c r="A7715" s="194" t="s">
        <v>6987</v>
      </c>
      <c r="B7715" s="194" t="s">
        <v>6986</v>
      </c>
      <c r="C7715" s="186"/>
      <c r="D7715" s="189"/>
      <c r="E7715" s="189"/>
      <c r="F7715" s="189"/>
      <c r="G7715" s="188"/>
      <c r="H7715" s="188"/>
      <c r="I7715" s="194" t="s">
        <v>6985</v>
      </c>
      <c r="J7715" s="369"/>
      <c r="K7715" s="369"/>
      <c r="L7715" s="369"/>
      <c r="M7715" s="369"/>
    </row>
    <row r="7716" spans="1:13" s="190" customFormat="1" ht="51" x14ac:dyDescent="0.2">
      <c r="A7716" s="187" t="s">
        <v>6989</v>
      </c>
      <c r="B7716" s="187" t="s">
        <v>6912</v>
      </c>
      <c r="C7716" s="186" t="s">
        <v>5597</v>
      </c>
      <c r="D7716" s="189">
        <v>29.56</v>
      </c>
      <c r="E7716" s="189"/>
      <c r="F7716" s="189">
        <v>29.56</v>
      </c>
      <c r="G7716" s="188" t="s">
        <v>6917</v>
      </c>
      <c r="H7716" s="188"/>
      <c r="I7716" s="187" t="s">
        <v>6988</v>
      </c>
      <c r="J7716" s="369"/>
      <c r="K7716" s="369"/>
      <c r="L7716" s="369"/>
      <c r="M7716" s="369"/>
    </row>
    <row r="7717" spans="1:13" s="190" customFormat="1" ht="51" x14ac:dyDescent="0.2">
      <c r="A7717" s="187" t="s">
        <v>6991</v>
      </c>
      <c r="B7717" s="187" t="s">
        <v>6916</v>
      </c>
      <c r="C7717" s="186" t="s">
        <v>5597</v>
      </c>
      <c r="D7717" s="189">
        <v>24.78</v>
      </c>
      <c r="E7717" s="189"/>
      <c r="F7717" s="189">
        <v>24.78</v>
      </c>
      <c r="G7717" s="188" t="s">
        <v>6917</v>
      </c>
      <c r="H7717" s="188"/>
      <c r="I7717" s="187" t="s">
        <v>6990</v>
      </c>
      <c r="J7717" s="369"/>
      <c r="K7717" s="369"/>
      <c r="L7717" s="369"/>
      <c r="M7717" s="369"/>
    </row>
    <row r="7718" spans="1:13" s="190" customFormat="1" ht="76.5" x14ac:dyDescent="0.2">
      <c r="A7718" s="187" t="s">
        <v>6994</v>
      </c>
      <c r="B7718" s="187" t="s">
        <v>6993</v>
      </c>
      <c r="C7718" s="186" t="s">
        <v>5597</v>
      </c>
      <c r="D7718" s="189">
        <v>42.2</v>
      </c>
      <c r="E7718" s="189"/>
      <c r="F7718" s="189">
        <v>42.2</v>
      </c>
      <c r="G7718" s="188" t="s">
        <v>6921</v>
      </c>
      <c r="H7718" s="188"/>
      <c r="I7718" s="187" t="s">
        <v>6992</v>
      </c>
      <c r="J7718" s="369"/>
      <c r="K7718" s="369"/>
      <c r="L7718" s="369"/>
      <c r="M7718" s="369"/>
    </row>
    <row r="7719" spans="1:13" s="190" customFormat="1" ht="102" x14ac:dyDescent="0.2">
      <c r="A7719" s="187" t="s">
        <v>6997</v>
      </c>
      <c r="B7719" s="187" t="s">
        <v>6996</v>
      </c>
      <c r="C7719" s="186" t="s">
        <v>6448</v>
      </c>
      <c r="D7719" s="189">
        <v>1.87</v>
      </c>
      <c r="E7719" s="189"/>
      <c r="F7719" s="189">
        <v>1.87</v>
      </c>
      <c r="G7719" s="188" t="s">
        <v>6925</v>
      </c>
      <c r="H7719" s="188"/>
      <c r="I7719" s="187" t="s">
        <v>6995</v>
      </c>
      <c r="J7719" s="369"/>
      <c r="K7719" s="369"/>
      <c r="L7719" s="369"/>
      <c r="M7719" s="369"/>
    </row>
    <row r="7720" spans="1:13" s="190" customFormat="1" ht="76.5" x14ac:dyDescent="0.2">
      <c r="A7720" s="187" t="s">
        <v>7000</v>
      </c>
      <c r="B7720" s="187" t="s">
        <v>6999</v>
      </c>
      <c r="C7720" s="186" t="s">
        <v>5597</v>
      </c>
      <c r="D7720" s="189">
        <v>58.6</v>
      </c>
      <c r="E7720" s="189"/>
      <c r="F7720" s="189">
        <v>58.6</v>
      </c>
      <c r="G7720" s="188" t="s">
        <v>6921</v>
      </c>
      <c r="H7720" s="188"/>
      <c r="I7720" s="187" t="s">
        <v>6998</v>
      </c>
      <c r="J7720" s="369"/>
      <c r="K7720" s="369"/>
      <c r="L7720" s="369"/>
      <c r="M7720" s="369"/>
    </row>
    <row r="7721" spans="1:13" s="190" customFormat="1" ht="102" x14ac:dyDescent="0.2">
      <c r="A7721" s="187" t="s">
        <v>7003</v>
      </c>
      <c r="B7721" s="187" t="s">
        <v>7002</v>
      </c>
      <c r="C7721" s="186" t="s">
        <v>6448</v>
      </c>
      <c r="D7721" s="189">
        <v>2.7</v>
      </c>
      <c r="E7721" s="189"/>
      <c r="F7721" s="189">
        <v>2.7</v>
      </c>
      <c r="G7721" s="188" t="s">
        <v>6925</v>
      </c>
      <c r="H7721" s="188"/>
      <c r="I7721" s="187" t="s">
        <v>7001</v>
      </c>
      <c r="J7721" s="369"/>
      <c r="K7721" s="369"/>
      <c r="L7721" s="369"/>
      <c r="M7721" s="369"/>
    </row>
    <row r="7722" spans="1:13" s="190" customFormat="1" ht="76.5" x14ac:dyDescent="0.2">
      <c r="A7722" s="187" t="s">
        <v>7006</v>
      </c>
      <c r="B7722" s="187" t="s">
        <v>7005</v>
      </c>
      <c r="C7722" s="186" t="s">
        <v>5597</v>
      </c>
      <c r="D7722" s="189">
        <v>78.099999999999994</v>
      </c>
      <c r="E7722" s="189"/>
      <c r="F7722" s="189">
        <v>78.099999999999994</v>
      </c>
      <c r="G7722" s="188" t="s">
        <v>6921</v>
      </c>
      <c r="H7722" s="188"/>
      <c r="I7722" s="187" t="s">
        <v>7004</v>
      </c>
      <c r="J7722" s="369"/>
      <c r="K7722" s="369"/>
      <c r="L7722" s="369"/>
      <c r="M7722" s="369"/>
    </row>
    <row r="7723" spans="1:13" s="190" customFormat="1" ht="102" x14ac:dyDescent="0.2">
      <c r="A7723" s="187" t="s">
        <v>7009</v>
      </c>
      <c r="B7723" s="187" t="s">
        <v>7008</v>
      </c>
      <c r="C7723" s="186" t="s">
        <v>6448</v>
      </c>
      <c r="D7723" s="189">
        <v>4.1399999999999997</v>
      </c>
      <c r="E7723" s="189"/>
      <c r="F7723" s="189">
        <v>4.1399999999999997</v>
      </c>
      <c r="G7723" s="188" t="s">
        <v>6925</v>
      </c>
      <c r="H7723" s="188"/>
      <c r="I7723" s="187" t="s">
        <v>7007</v>
      </c>
      <c r="J7723" s="369"/>
      <c r="K7723" s="369"/>
      <c r="L7723" s="369"/>
      <c r="M7723" s="369"/>
    </row>
    <row r="7724" spans="1:13" s="190" customFormat="1" ht="76.5" x14ac:dyDescent="0.2">
      <c r="A7724" s="187" t="s">
        <v>7012</v>
      </c>
      <c r="B7724" s="187" t="s">
        <v>7011</v>
      </c>
      <c r="C7724" s="186" t="s">
        <v>5597</v>
      </c>
      <c r="D7724" s="189">
        <v>107.44</v>
      </c>
      <c r="E7724" s="189"/>
      <c r="F7724" s="189">
        <v>107.44</v>
      </c>
      <c r="G7724" s="188" t="s">
        <v>6921</v>
      </c>
      <c r="H7724" s="188"/>
      <c r="I7724" s="187" t="s">
        <v>7010</v>
      </c>
      <c r="J7724" s="369"/>
      <c r="K7724" s="369"/>
      <c r="L7724" s="369"/>
      <c r="M7724" s="369"/>
    </row>
    <row r="7725" spans="1:13" s="190" customFormat="1" ht="102" x14ac:dyDescent="0.2">
      <c r="A7725" s="187" t="s">
        <v>7015</v>
      </c>
      <c r="B7725" s="187" t="s">
        <v>7014</v>
      </c>
      <c r="C7725" s="186" t="s">
        <v>6448</v>
      </c>
      <c r="D7725" s="189">
        <v>6.53</v>
      </c>
      <c r="E7725" s="189"/>
      <c r="F7725" s="189">
        <v>6.53</v>
      </c>
      <c r="G7725" s="188" t="s">
        <v>6925</v>
      </c>
      <c r="H7725" s="188"/>
      <c r="I7725" s="187" t="s">
        <v>7013</v>
      </c>
      <c r="J7725" s="369"/>
      <c r="K7725" s="369"/>
      <c r="L7725" s="369"/>
      <c r="M7725" s="369"/>
    </row>
    <row r="7726" spans="1:13" s="190" customFormat="1" ht="76.5" x14ac:dyDescent="0.2">
      <c r="A7726" s="187" t="s">
        <v>7018</v>
      </c>
      <c r="B7726" s="187" t="s">
        <v>7017</v>
      </c>
      <c r="C7726" s="186" t="s">
        <v>5597</v>
      </c>
      <c r="D7726" s="189">
        <v>136.38</v>
      </c>
      <c r="E7726" s="189"/>
      <c r="F7726" s="189">
        <v>136.38</v>
      </c>
      <c r="G7726" s="188" t="s">
        <v>6921</v>
      </c>
      <c r="H7726" s="188"/>
      <c r="I7726" s="187" t="s">
        <v>7016</v>
      </c>
      <c r="J7726" s="369"/>
      <c r="K7726" s="369"/>
      <c r="L7726" s="369"/>
      <c r="M7726" s="369"/>
    </row>
    <row r="7727" spans="1:13" s="190" customFormat="1" ht="102" x14ac:dyDescent="0.2">
      <c r="A7727" s="187" t="s">
        <v>7021</v>
      </c>
      <c r="B7727" s="187" t="s">
        <v>7020</v>
      </c>
      <c r="C7727" s="186" t="s">
        <v>6448</v>
      </c>
      <c r="D7727" s="189">
        <v>7.57</v>
      </c>
      <c r="E7727" s="189"/>
      <c r="F7727" s="189">
        <v>7.57</v>
      </c>
      <c r="G7727" s="188" t="s">
        <v>6925</v>
      </c>
      <c r="H7727" s="188"/>
      <c r="I7727" s="187" t="s">
        <v>7019</v>
      </c>
      <c r="J7727" s="369"/>
      <c r="K7727" s="369"/>
      <c r="L7727" s="369"/>
      <c r="M7727" s="369"/>
    </row>
    <row r="7728" spans="1:13" s="190" customFormat="1" x14ac:dyDescent="0.2">
      <c r="A7728" s="194" t="s">
        <v>7024</v>
      </c>
      <c r="B7728" s="194" t="s">
        <v>7023</v>
      </c>
      <c r="C7728" s="186"/>
      <c r="D7728" s="189"/>
      <c r="E7728" s="189"/>
      <c r="F7728" s="189"/>
      <c r="G7728" s="188"/>
      <c r="H7728" s="188"/>
      <c r="I7728" s="194" t="s">
        <v>7022</v>
      </c>
      <c r="J7728" s="369"/>
      <c r="K7728" s="369"/>
      <c r="L7728" s="369"/>
      <c r="M7728" s="369"/>
    </row>
    <row r="7729" spans="1:13" s="190" customFormat="1" ht="76.5" x14ac:dyDescent="0.2">
      <c r="A7729" s="187" t="s">
        <v>7028</v>
      </c>
      <c r="B7729" s="187" t="s">
        <v>7026</v>
      </c>
      <c r="C7729" s="186" t="s">
        <v>5597</v>
      </c>
      <c r="D7729" s="189">
        <v>51.85</v>
      </c>
      <c r="E7729" s="189"/>
      <c r="F7729" s="189">
        <v>51.85</v>
      </c>
      <c r="G7729" s="188" t="s">
        <v>7027</v>
      </c>
      <c r="H7729" s="188"/>
      <c r="I7729" s="187" t="s">
        <v>7025</v>
      </c>
      <c r="J7729" s="369"/>
      <c r="K7729" s="369"/>
      <c r="L7729" s="369"/>
      <c r="M7729" s="369"/>
    </row>
    <row r="7730" spans="1:13" s="190" customFormat="1" ht="127.5" x14ac:dyDescent="0.2">
      <c r="A7730" s="187" t="s">
        <v>7032</v>
      </c>
      <c r="B7730" s="187" t="s">
        <v>7030</v>
      </c>
      <c r="C7730" s="186" t="s">
        <v>5597</v>
      </c>
      <c r="D7730" s="189">
        <v>0.25</v>
      </c>
      <c r="E7730" s="189"/>
      <c r="F7730" s="189">
        <v>0.25</v>
      </c>
      <c r="G7730" s="188" t="s">
        <v>7031</v>
      </c>
      <c r="H7730" s="188"/>
      <c r="I7730" s="187" t="s">
        <v>7029</v>
      </c>
      <c r="J7730" s="369"/>
      <c r="K7730" s="369"/>
      <c r="L7730" s="369"/>
      <c r="M7730" s="369"/>
    </row>
    <row r="7731" spans="1:13" s="190" customFormat="1" ht="76.5" x14ac:dyDescent="0.2">
      <c r="A7731" s="187" t="s">
        <v>7036</v>
      </c>
      <c r="B7731" s="187" t="s">
        <v>7034</v>
      </c>
      <c r="C7731" s="186" t="s">
        <v>212</v>
      </c>
      <c r="D7731" s="189">
        <v>342.26</v>
      </c>
      <c r="E7731" s="189"/>
      <c r="F7731" s="189">
        <v>342.26</v>
      </c>
      <c r="G7731" s="188" t="s">
        <v>7035</v>
      </c>
      <c r="H7731" s="188"/>
      <c r="I7731" s="187" t="s">
        <v>7033</v>
      </c>
      <c r="J7731" s="369"/>
      <c r="K7731" s="369"/>
      <c r="L7731" s="369"/>
      <c r="M7731" s="369"/>
    </row>
    <row r="7732" spans="1:13" s="190" customFormat="1" ht="102" x14ac:dyDescent="0.2">
      <c r="A7732" s="187" t="s">
        <v>7039</v>
      </c>
      <c r="B7732" s="187" t="s">
        <v>7038</v>
      </c>
      <c r="C7732" s="186" t="s">
        <v>6448</v>
      </c>
      <c r="D7732" s="189">
        <v>0.9</v>
      </c>
      <c r="E7732" s="189"/>
      <c r="F7732" s="189">
        <v>0.9</v>
      </c>
      <c r="G7732" s="188" t="s">
        <v>6925</v>
      </c>
      <c r="H7732" s="188"/>
      <c r="I7732" s="187" t="s">
        <v>7037</v>
      </c>
      <c r="J7732" s="369"/>
      <c r="K7732" s="369"/>
      <c r="L7732" s="369"/>
      <c r="M7732" s="369"/>
    </row>
    <row r="7733" spans="1:13" s="190" customFormat="1" ht="102" x14ac:dyDescent="0.2">
      <c r="A7733" s="187" t="s">
        <v>7042</v>
      </c>
      <c r="B7733" s="187" t="s">
        <v>7041</v>
      </c>
      <c r="C7733" s="186" t="s">
        <v>6448</v>
      </c>
      <c r="D7733" s="189">
        <v>1.43</v>
      </c>
      <c r="E7733" s="189"/>
      <c r="F7733" s="189">
        <v>1.43</v>
      </c>
      <c r="G7733" s="188" t="s">
        <v>6925</v>
      </c>
      <c r="H7733" s="188"/>
      <c r="I7733" s="187" t="s">
        <v>7040</v>
      </c>
      <c r="J7733" s="369"/>
      <c r="K7733" s="369"/>
      <c r="L7733" s="369"/>
      <c r="M7733" s="369"/>
    </row>
    <row r="7734" spans="1:13" s="190" customFormat="1" ht="76.5" x14ac:dyDescent="0.2">
      <c r="A7734" s="187" t="s">
        <v>7045</v>
      </c>
      <c r="B7734" s="187" t="s">
        <v>7044</v>
      </c>
      <c r="C7734" s="186" t="s">
        <v>5597</v>
      </c>
      <c r="D7734" s="189">
        <v>72.599999999999994</v>
      </c>
      <c r="E7734" s="189"/>
      <c r="F7734" s="189">
        <v>72.599999999999994</v>
      </c>
      <c r="G7734" s="188" t="s">
        <v>7027</v>
      </c>
      <c r="H7734" s="188"/>
      <c r="I7734" s="187" t="s">
        <v>7043</v>
      </c>
      <c r="J7734" s="369"/>
      <c r="K7734" s="369"/>
      <c r="L7734" s="369"/>
      <c r="M7734" s="369"/>
    </row>
    <row r="7735" spans="1:13" s="190" customFormat="1" ht="76.5" x14ac:dyDescent="0.2">
      <c r="A7735" s="187" t="s">
        <v>7048</v>
      </c>
      <c r="B7735" s="187" t="s">
        <v>7047</v>
      </c>
      <c r="C7735" s="186" t="s">
        <v>212</v>
      </c>
      <c r="D7735" s="189">
        <v>545.54</v>
      </c>
      <c r="E7735" s="189"/>
      <c r="F7735" s="189">
        <v>545.54</v>
      </c>
      <c r="G7735" s="188" t="s">
        <v>7035</v>
      </c>
      <c r="H7735" s="188"/>
      <c r="I7735" s="187" t="s">
        <v>7046</v>
      </c>
      <c r="J7735" s="369"/>
      <c r="K7735" s="369"/>
      <c r="L7735" s="369"/>
      <c r="M7735" s="369"/>
    </row>
    <row r="7736" spans="1:13" s="190" customFormat="1" ht="102" x14ac:dyDescent="0.2">
      <c r="A7736" s="187" t="s">
        <v>7051</v>
      </c>
      <c r="B7736" s="187" t="s">
        <v>7050</v>
      </c>
      <c r="C7736" s="186" t="s">
        <v>6448</v>
      </c>
      <c r="D7736" s="189">
        <v>1.34</v>
      </c>
      <c r="E7736" s="189"/>
      <c r="F7736" s="189">
        <v>1.34</v>
      </c>
      <c r="G7736" s="188" t="s">
        <v>6925</v>
      </c>
      <c r="H7736" s="188"/>
      <c r="I7736" s="187" t="s">
        <v>7049</v>
      </c>
      <c r="J7736" s="369"/>
      <c r="K7736" s="369"/>
      <c r="L7736" s="369"/>
      <c r="M7736" s="369"/>
    </row>
    <row r="7737" spans="1:13" s="190" customFormat="1" ht="102" x14ac:dyDescent="0.2">
      <c r="A7737" s="187" t="s">
        <v>7054</v>
      </c>
      <c r="B7737" s="187" t="s">
        <v>7053</v>
      </c>
      <c r="C7737" s="186" t="s">
        <v>6448</v>
      </c>
      <c r="D7737" s="189">
        <v>3.03</v>
      </c>
      <c r="E7737" s="189"/>
      <c r="F7737" s="189">
        <v>3.03</v>
      </c>
      <c r="G7737" s="188" t="s">
        <v>6925</v>
      </c>
      <c r="H7737" s="188"/>
      <c r="I7737" s="187" t="s">
        <v>7052</v>
      </c>
      <c r="J7737" s="369"/>
      <c r="K7737" s="369"/>
      <c r="L7737" s="369"/>
      <c r="M7737" s="369"/>
    </row>
    <row r="7738" spans="1:13" s="190" customFormat="1" ht="76.5" x14ac:dyDescent="0.2">
      <c r="A7738" s="187" t="s">
        <v>7057</v>
      </c>
      <c r="B7738" s="187" t="s">
        <v>7056</v>
      </c>
      <c r="C7738" s="186" t="s">
        <v>5597</v>
      </c>
      <c r="D7738" s="189">
        <v>176.31</v>
      </c>
      <c r="E7738" s="189"/>
      <c r="F7738" s="189">
        <v>176.31</v>
      </c>
      <c r="G7738" s="188" t="s">
        <v>7027</v>
      </c>
      <c r="H7738" s="188"/>
      <c r="I7738" s="187" t="s">
        <v>7055</v>
      </c>
      <c r="J7738" s="369"/>
      <c r="K7738" s="369"/>
      <c r="L7738" s="369"/>
      <c r="M7738" s="369"/>
    </row>
    <row r="7739" spans="1:13" s="190" customFormat="1" ht="76.5" x14ac:dyDescent="0.2">
      <c r="A7739" s="187" t="s">
        <v>7060</v>
      </c>
      <c r="B7739" s="187" t="s">
        <v>7059</v>
      </c>
      <c r="C7739" s="186" t="s">
        <v>212</v>
      </c>
      <c r="D7739" s="189">
        <v>1036.53</v>
      </c>
      <c r="E7739" s="189"/>
      <c r="F7739" s="189">
        <v>1036.53</v>
      </c>
      <c r="G7739" s="188" t="s">
        <v>7035</v>
      </c>
      <c r="H7739" s="188"/>
      <c r="I7739" s="187" t="s">
        <v>7058</v>
      </c>
      <c r="J7739" s="369"/>
      <c r="K7739" s="369"/>
      <c r="L7739" s="369"/>
      <c r="M7739" s="369"/>
    </row>
    <row r="7740" spans="1:13" s="190" customFormat="1" ht="25.5" x14ac:dyDescent="0.2">
      <c r="A7740" s="187" t="s">
        <v>7063</v>
      </c>
      <c r="B7740" s="187" t="s">
        <v>7062</v>
      </c>
      <c r="C7740" s="186" t="s">
        <v>6448</v>
      </c>
      <c r="D7740" s="189">
        <v>7.79</v>
      </c>
      <c r="E7740" s="189"/>
      <c r="F7740" s="189">
        <v>7.79</v>
      </c>
      <c r="G7740" s="188"/>
      <c r="H7740" s="188"/>
      <c r="I7740" s="187" t="s">
        <v>7061</v>
      </c>
      <c r="J7740" s="369"/>
      <c r="K7740" s="369"/>
      <c r="L7740" s="369"/>
      <c r="M7740" s="369"/>
    </row>
    <row r="7741" spans="1:13" s="190" customFormat="1" ht="25.5" x14ac:dyDescent="0.2">
      <c r="A7741" s="187" t="s">
        <v>7066</v>
      </c>
      <c r="B7741" s="187" t="s">
        <v>7065</v>
      </c>
      <c r="C7741" s="186" t="s">
        <v>6448</v>
      </c>
      <c r="D7741" s="189">
        <v>19.8</v>
      </c>
      <c r="E7741" s="189"/>
      <c r="F7741" s="189">
        <v>19.8</v>
      </c>
      <c r="G7741" s="188"/>
      <c r="H7741" s="188"/>
      <c r="I7741" s="187" t="s">
        <v>7064</v>
      </c>
      <c r="J7741" s="369"/>
      <c r="K7741" s="369"/>
      <c r="L7741" s="369"/>
      <c r="M7741" s="369"/>
    </row>
    <row r="7742" spans="1:13" s="190" customFormat="1" ht="76.5" x14ac:dyDescent="0.2">
      <c r="A7742" s="187" t="s">
        <v>7069</v>
      </c>
      <c r="B7742" s="187" t="s">
        <v>7068</v>
      </c>
      <c r="C7742" s="186" t="s">
        <v>5597</v>
      </c>
      <c r="D7742" s="189">
        <v>414.86</v>
      </c>
      <c r="E7742" s="189"/>
      <c r="F7742" s="189">
        <v>414.86</v>
      </c>
      <c r="G7742" s="188" t="s">
        <v>7027</v>
      </c>
      <c r="H7742" s="188"/>
      <c r="I7742" s="187" t="s">
        <v>7067</v>
      </c>
      <c r="J7742" s="369"/>
      <c r="K7742" s="369"/>
      <c r="L7742" s="369"/>
      <c r="M7742" s="369"/>
    </row>
    <row r="7743" spans="1:13" s="190" customFormat="1" ht="76.5" x14ac:dyDescent="0.2">
      <c r="A7743" s="187" t="s">
        <v>7072</v>
      </c>
      <c r="B7743" s="187" t="s">
        <v>7071</v>
      </c>
      <c r="C7743" s="186" t="s">
        <v>212</v>
      </c>
      <c r="D7743" s="189">
        <v>1309.3</v>
      </c>
      <c r="E7743" s="189"/>
      <c r="F7743" s="189">
        <v>1309.3</v>
      </c>
      <c r="G7743" s="188" t="s">
        <v>7035</v>
      </c>
      <c r="H7743" s="188"/>
      <c r="I7743" s="187" t="s">
        <v>7070</v>
      </c>
      <c r="J7743" s="369"/>
      <c r="K7743" s="369"/>
      <c r="L7743" s="369"/>
      <c r="M7743" s="369"/>
    </row>
    <row r="7744" spans="1:13" s="190" customFormat="1" ht="102" x14ac:dyDescent="0.2">
      <c r="A7744" s="187" t="s">
        <v>7075</v>
      </c>
      <c r="B7744" s="187" t="s">
        <v>7074</v>
      </c>
      <c r="C7744" s="186" t="s">
        <v>6448</v>
      </c>
      <c r="D7744" s="189">
        <v>13.58</v>
      </c>
      <c r="E7744" s="189"/>
      <c r="F7744" s="189">
        <v>13.58</v>
      </c>
      <c r="G7744" s="188" t="s">
        <v>6925</v>
      </c>
      <c r="H7744" s="188"/>
      <c r="I7744" s="187" t="s">
        <v>7073</v>
      </c>
      <c r="J7744" s="369"/>
      <c r="K7744" s="369"/>
      <c r="L7744" s="369"/>
      <c r="M7744" s="369"/>
    </row>
    <row r="7745" spans="1:13" s="190" customFormat="1" ht="102" x14ac:dyDescent="0.2">
      <c r="A7745" s="187" t="s">
        <v>7078</v>
      </c>
      <c r="B7745" s="187" t="s">
        <v>7077</v>
      </c>
      <c r="C7745" s="186" t="s">
        <v>6448</v>
      </c>
      <c r="D7745" s="189">
        <v>26.75</v>
      </c>
      <c r="E7745" s="189"/>
      <c r="F7745" s="189">
        <v>26.75</v>
      </c>
      <c r="G7745" s="188" t="s">
        <v>6925</v>
      </c>
      <c r="H7745" s="188"/>
      <c r="I7745" s="187" t="s">
        <v>7076</v>
      </c>
      <c r="J7745" s="369"/>
      <c r="K7745" s="369"/>
      <c r="L7745" s="369"/>
      <c r="M7745" s="369"/>
    </row>
    <row r="7746" spans="1:13" s="190" customFormat="1" ht="76.5" x14ac:dyDescent="0.2">
      <c r="A7746" s="187" t="s">
        <v>7081</v>
      </c>
      <c r="B7746" s="187" t="s">
        <v>7080</v>
      </c>
      <c r="C7746" s="186" t="s">
        <v>5597</v>
      </c>
      <c r="D7746" s="189">
        <v>944.07</v>
      </c>
      <c r="E7746" s="189"/>
      <c r="F7746" s="189">
        <v>944.07</v>
      </c>
      <c r="G7746" s="188" t="s">
        <v>7027</v>
      </c>
      <c r="H7746" s="188"/>
      <c r="I7746" s="187" t="s">
        <v>7079</v>
      </c>
      <c r="J7746" s="369"/>
      <c r="K7746" s="369"/>
      <c r="L7746" s="369"/>
      <c r="M7746" s="369"/>
    </row>
    <row r="7747" spans="1:13" s="190" customFormat="1" ht="76.5" x14ac:dyDescent="0.2">
      <c r="A7747" s="187" t="s">
        <v>7084</v>
      </c>
      <c r="B7747" s="187" t="s">
        <v>7083</v>
      </c>
      <c r="C7747" s="186" t="s">
        <v>212</v>
      </c>
      <c r="D7747" s="189">
        <v>1555.73</v>
      </c>
      <c r="E7747" s="189"/>
      <c r="F7747" s="189">
        <v>1555.73</v>
      </c>
      <c r="G7747" s="188" t="s">
        <v>7035</v>
      </c>
      <c r="H7747" s="188"/>
      <c r="I7747" s="187" t="s">
        <v>7082</v>
      </c>
      <c r="J7747" s="369"/>
      <c r="K7747" s="369"/>
      <c r="L7747" s="369"/>
      <c r="M7747" s="369"/>
    </row>
    <row r="7748" spans="1:13" s="190" customFormat="1" ht="102" x14ac:dyDescent="0.2">
      <c r="A7748" s="187" t="s">
        <v>7087</v>
      </c>
      <c r="B7748" s="187" t="s">
        <v>7086</v>
      </c>
      <c r="C7748" s="186" t="s">
        <v>6448</v>
      </c>
      <c r="D7748" s="189">
        <v>18.66</v>
      </c>
      <c r="E7748" s="189"/>
      <c r="F7748" s="189">
        <v>18.66</v>
      </c>
      <c r="G7748" s="188" t="s">
        <v>6925</v>
      </c>
      <c r="H7748" s="188"/>
      <c r="I7748" s="187" t="s">
        <v>7085</v>
      </c>
      <c r="J7748" s="369"/>
      <c r="K7748" s="369"/>
      <c r="L7748" s="369"/>
      <c r="M7748" s="369"/>
    </row>
    <row r="7749" spans="1:13" s="190" customFormat="1" ht="102" x14ac:dyDescent="0.2">
      <c r="A7749" s="187" t="s">
        <v>7090</v>
      </c>
      <c r="B7749" s="187" t="s">
        <v>7089</v>
      </c>
      <c r="C7749" s="186" t="s">
        <v>6448</v>
      </c>
      <c r="D7749" s="189">
        <v>28.82</v>
      </c>
      <c r="E7749" s="189"/>
      <c r="F7749" s="189">
        <v>28.82</v>
      </c>
      <c r="G7749" s="188" t="s">
        <v>6925</v>
      </c>
      <c r="H7749" s="188"/>
      <c r="I7749" s="187" t="s">
        <v>7088</v>
      </c>
      <c r="J7749" s="369"/>
      <c r="K7749" s="369"/>
      <c r="L7749" s="369"/>
      <c r="M7749" s="369"/>
    </row>
    <row r="7750" spans="1:13" s="190" customFormat="1" ht="25.5" x14ac:dyDescent="0.2">
      <c r="A7750" s="187" t="s">
        <v>7093</v>
      </c>
      <c r="B7750" s="187" t="s">
        <v>7092</v>
      </c>
      <c r="C7750" s="186" t="s">
        <v>212</v>
      </c>
      <c r="D7750" s="189">
        <v>2312.5</v>
      </c>
      <c r="E7750" s="189"/>
      <c r="F7750" s="189">
        <v>2312.5</v>
      </c>
      <c r="G7750" s="188"/>
      <c r="H7750" s="188"/>
      <c r="I7750" s="187" t="s">
        <v>7091</v>
      </c>
      <c r="J7750" s="369"/>
      <c r="K7750" s="369"/>
      <c r="L7750" s="369"/>
      <c r="M7750" s="369"/>
    </row>
    <row r="7751" spans="1:13" s="190" customFormat="1" x14ac:dyDescent="0.2">
      <c r="A7751" s="194" t="s">
        <v>7096</v>
      </c>
      <c r="B7751" s="194" t="s">
        <v>7095</v>
      </c>
      <c r="C7751" s="186"/>
      <c r="D7751" s="189"/>
      <c r="E7751" s="189"/>
      <c r="F7751" s="189"/>
      <c r="G7751" s="188"/>
      <c r="H7751" s="188"/>
      <c r="I7751" s="194" t="s">
        <v>7094</v>
      </c>
      <c r="J7751" s="369"/>
      <c r="K7751" s="369"/>
      <c r="L7751" s="369"/>
      <c r="M7751" s="369"/>
    </row>
    <row r="7752" spans="1:13" s="190" customFormat="1" ht="25.5" x14ac:dyDescent="0.2">
      <c r="A7752" s="187" t="s">
        <v>7099</v>
      </c>
      <c r="B7752" s="187" t="s">
        <v>7098</v>
      </c>
      <c r="C7752" s="186" t="s">
        <v>5597</v>
      </c>
      <c r="D7752" s="189">
        <v>46.67</v>
      </c>
      <c r="E7752" s="189"/>
      <c r="F7752" s="189">
        <v>46.67</v>
      </c>
      <c r="G7752" s="188"/>
      <c r="H7752" s="188"/>
      <c r="I7752" s="187" t="s">
        <v>7097</v>
      </c>
      <c r="J7752" s="369"/>
      <c r="K7752" s="369"/>
      <c r="L7752" s="369"/>
      <c r="M7752" s="369"/>
    </row>
    <row r="7753" spans="1:13" s="190" customFormat="1" ht="102" x14ac:dyDescent="0.2">
      <c r="A7753" s="187" t="s">
        <v>7102</v>
      </c>
      <c r="B7753" s="187" t="s">
        <v>7101</v>
      </c>
      <c r="C7753" s="186" t="s">
        <v>6448</v>
      </c>
      <c r="D7753" s="189">
        <v>1.55</v>
      </c>
      <c r="E7753" s="189"/>
      <c r="F7753" s="189">
        <v>1.55</v>
      </c>
      <c r="G7753" s="188" t="s">
        <v>6925</v>
      </c>
      <c r="H7753" s="188"/>
      <c r="I7753" s="187" t="s">
        <v>7100</v>
      </c>
      <c r="J7753" s="369"/>
      <c r="K7753" s="369"/>
      <c r="L7753" s="369"/>
      <c r="M7753" s="369"/>
    </row>
    <row r="7754" spans="1:13" s="190" customFormat="1" ht="25.5" x14ac:dyDescent="0.2">
      <c r="A7754" s="187" t="s">
        <v>7105</v>
      </c>
      <c r="B7754" s="187" t="s">
        <v>7104</v>
      </c>
      <c r="C7754" s="186" t="s">
        <v>5597</v>
      </c>
      <c r="D7754" s="189">
        <v>51.85</v>
      </c>
      <c r="E7754" s="189"/>
      <c r="F7754" s="189">
        <v>51.85</v>
      </c>
      <c r="G7754" s="188"/>
      <c r="H7754" s="188"/>
      <c r="I7754" s="187" t="s">
        <v>7103</v>
      </c>
      <c r="J7754" s="369"/>
      <c r="K7754" s="369"/>
      <c r="L7754" s="369"/>
      <c r="M7754" s="369"/>
    </row>
    <row r="7755" spans="1:13" s="190" customFormat="1" ht="102" x14ac:dyDescent="0.2">
      <c r="A7755" s="187" t="s">
        <v>7108</v>
      </c>
      <c r="B7755" s="187" t="s">
        <v>7107</v>
      </c>
      <c r="C7755" s="186" t="s">
        <v>6448</v>
      </c>
      <c r="D7755" s="189">
        <v>3.37</v>
      </c>
      <c r="E7755" s="189"/>
      <c r="F7755" s="189">
        <v>3.37</v>
      </c>
      <c r="G7755" s="188" t="s">
        <v>6925</v>
      </c>
      <c r="H7755" s="188"/>
      <c r="I7755" s="187" t="s">
        <v>7106</v>
      </c>
      <c r="J7755" s="369"/>
      <c r="K7755" s="369"/>
      <c r="L7755" s="369"/>
      <c r="M7755" s="369"/>
    </row>
    <row r="7756" spans="1:13" s="190" customFormat="1" x14ac:dyDescent="0.2">
      <c r="A7756" s="194" t="s">
        <v>7111</v>
      </c>
      <c r="B7756" s="194" t="s">
        <v>7110</v>
      </c>
      <c r="C7756" s="186"/>
      <c r="D7756" s="189"/>
      <c r="E7756" s="189"/>
      <c r="F7756" s="189"/>
      <c r="G7756" s="188"/>
      <c r="H7756" s="188"/>
      <c r="I7756" s="194" t="s">
        <v>7109</v>
      </c>
      <c r="J7756" s="369"/>
      <c r="K7756" s="369"/>
      <c r="L7756" s="369"/>
      <c r="M7756" s="369"/>
    </row>
    <row r="7757" spans="1:13" s="190" customFormat="1" ht="25.5" x14ac:dyDescent="0.2">
      <c r="A7757" s="187" t="s">
        <v>7114</v>
      </c>
      <c r="B7757" s="187" t="s">
        <v>7113</v>
      </c>
      <c r="C7757" s="186" t="s">
        <v>212</v>
      </c>
      <c r="D7757" s="189">
        <v>87.33</v>
      </c>
      <c r="E7757" s="189"/>
      <c r="F7757" s="189">
        <v>87.33</v>
      </c>
      <c r="G7757" s="188"/>
      <c r="H7757" s="188"/>
      <c r="I7757" s="187" t="s">
        <v>7112</v>
      </c>
      <c r="J7757" s="369"/>
      <c r="K7757" s="369"/>
      <c r="L7757" s="369"/>
      <c r="M7757" s="369"/>
    </row>
    <row r="7758" spans="1:13" s="190" customFormat="1" ht="25.5" x14ac:dyDescent="0.2">
      <c r="A7758" s="187" t="s">
        <v>7117</v>
      </c>
      <c r="B7758" s="187" t="s">
        <v>7116</v>
      </c>
      <c r="C7758" s="186" t="s">
        <v>212</v>
      </c>
      <c r="D7758" s="189">
        <v>111.28</v>
      </c>
      <c r="E7758" s="189"/>
      <c r="F7758" s="189">
        <v>111.28</v>
      </c>
      <c r="G7758" s="188"/>
      <c r="H7758" s="188"/>
      <c r="I7758" s="187" t="s">
        <v>7115</v>
      </c>
      <c r="J7758" s="369"/>
      <c r="K7758" s="369"/>
      <c r="L7758" s="369"/>
      <c r="M7758" s="369"/>
    </row>
    <row r="7759" spans="1:13" s="190" customFormat="1" ht="25.5" x14ac:dyDescent="0.2">
      <c r="A7759" s="187" t="s">
        <v>7120</v>
      </c>
      <c r="B7759" s="187" t="s">
        <v>7119</v>
      </c>
      <c r="C7759" s="186" t="s">
        <v>212</v>
      </c>
      <c r="D7759" s="189">
        <v>185.44</v>
      </c>
      <c r="E7759" s="189"/>
      <c r="F7759" s="189">
        <v>185.44</v>
      </c>
      <c r="G7759" s="188"/>
      <c r="H7759" s="188"/>
      <c r="I7759" s="187" t="s">
        <v>7118</v>
      </c>
      <c r="J7759" s="369"/>
      <c r="K7759" s="369"/>
      <c r="L7759" s="369"/>
      <c r="M7759" s="369"/>
    </row>
    <row r="7760" spans="1:13" s="190" customFormat="1" ht="25.5" x14ac:dyDescent="0.2">
      <c r="A7760" s="187" t="s">
        <v>7123</v>
      </c>
      <c r="B7760" s="187" t="s">
        <v>7122</v>
      </c>
      <c r="C7760" s="186" t="s">
        <v>212</v>
      </c>
      <c r="D7760" s="189">
        <v>278.26</v>
      </c>
      <c r="E7760" s="189"/>
      <c r="F7760" s="189">
        <v>278.26</v>
      </c>
      <c r="G7760" s="188"/>
      <c r="H7760" s="188"/>
      <c r="I7760" s="187" t="s">
        <v>7121</v>
      </c>
      <c r="J7760" s="369"/>
      <c r="K7760" s="369"/>
      <c r="L7760" s="369"/>
      <c r="M7760" s="369"/>
    </row>
    <row r="7761" spans="1:13" s="190" customFormat="1" ht="25.5" x14ac:dyDescent="0.2">
      <c r="A7761" s="187" t="s">
        <v>7126</v>
      </c>
      <c r="B7761" s="187" t="s">
        <v>7125</v>
      </c>
      <c r="C7761" s="186" t="s">
        <v>212</v>
      </c>
      <c r="D7761" s="189">
        <v>370.99</v>
      </c>
      <c r="E7761" s="189"/>
      <c r="F7761" s="189">
        <v>370.99</v>
      </c>
      <c r="G7761" s="188"/>
      <c r="H7761" s="188"/>
      <c r="I7761" s="187" t="s">
        <v>7124</v>
      </c>
      <c r="J7761" s="369"/>
      <c r="K7761" s="369"/>
      <c r="L7761" s="369"/>
      <c r="M7761" s="369"/>
    </row>
    <row r="7762" spans="1:13" s="190" customFormat="1" x14ac:dyDescent="0.2">
      <c r="A7762" s="187" t="s">
        <v>7129</v>
      </c>
      <c r="B7762" s="187" t="s">
        <v>7128</v>
      </c>
      <c r="C7762" s="186" t="s">
        <v>212</v>
      </c>
      <c r="D7762" s="189">
        <v>27.27</v>
      </c>
      <c r="E7762" s="189"/>
      <c r="F7762" s="189">
        <v>27.27</v>
      </c>
      <c r="G7762" s="188"/>
      <c r="H7762" s="188"/>
      <c r="I7762" s="187" t="s">
        <v>7127</v>
      </c>
      <c r="J7762" s="369"/>
      <c r="K7762" s="369"/>
      <c r="L7762" s="369"/>
      <c r="M7762" s="369"/>
    </row>
    <row r="7763" spans="1:13" s="190" customFormat="1" x14ac:dyDescent="0.2">
      <c r="A7763" s="187" t="s">
        <v>7132</v>
      </c>
      <c r="B7763" s="187" t="s">
        <v>7131</v>
      </c>
      <c r="C7763" s="186" t="s">
        <v>212</v>
      </c>
      <c r="D7763" s="189">
        <v>55.69</v>
      </c>
      <c r="E7763" s="189"/>
      <c r="F7763" s="189">
        <v>55.69</v>
      </c>
      <c r="G7763" s="188"/>
      <c r="H7763" s="188"/>
      <c r="I7763" s="187" t="s">
        <v>7130</v>
      </c>
      <c r="J7763" s="369"/>
      <c r="K7763" s="369"/>
      <c r="L7763" s="369"/>
      <c r="M7763" s="369"/>
    </row>
    <row r="7764" spans="1:13" s="190" customFormat="1" x14ac:dyDescent="0.2">
      <c r="A7764" s="187" t="s">
        <v>7135</v>
      </c>
      <c r="B7764" s="187" t="s">
        <v>7134</v>
      </c>
      <c r="C7764" s="186" t="s">
        <v>212</v>
      </c>
      <c r="D7764" s="189">
        <v>64.41</v>
      </c>
      <c r="E7764" s="189"/>
      <c r="F7764" s="189">
        <v>64.41</v>
      </c>
      <c r="G7764" s="188"/>
      <c r="H7764" s="188"/>
      <c r="I7764" s="187" t="s">
        <v>7133</v>
      </c>
      <c r="J7764" s="369"/>
      <c r="K7764" s="369"/>
      <c r="L7764" s="369"/>
      <c r="M7764" s="369"/>
    </row>
    <row r="7765" spans="1:13" s="190" customFormat="1" x14ac:dyDescent="0.2">
      <c r="A7765" s="187" t="s">
        <v>7138</v>
      </c>
      <c r="B7765" s="187" t="s">
        <v>7137</v>
      </c>
      <c r="C7765" s="186" t="s">
        <v>212</v>
      </c>
      <c r="D7765" s="189">
        <v>92.72</v>
      </c>
      <c r="E7765" s="189"/>
      <c r="F7765" s="189">
        <v>92.72</v>
      </c>
      <c r="G7765" s="188"/>
      <c r="H7765" s="188"/>
      <c r="I7765" s="187" t="s">
        <v>7136</v>
      </c>
      <c r="J7765" s="369"/>
      <c r="K7765" s="369"/>
      <c r="L7765" s="369"/>
      <c r="M7765" s="369"/>
    </row>
    <row r="7766" spans="1:13" s="190" customFormat="1" x14ac:dyDescent="0.2">
      <c r="A7766" s="187" t="s">
        <v>7141</v>
      </c>
      <c r="B7766" s="187" t="s">
        <v>7140</v>
      </c>
      <c r="C7766" s="186" t="s">
        <v>212</v>
      </c>
      <c r="D7766" s="189">
        <v>55.69</v>
      </c>
      <c r="E7766" s="189"/>
      <c r="F7766" s="189">
        <v>55.69</v>
      </c>
      <c r="G7766" s="188"/>
      <c r="H7766" s="188"/>
      <c r="I7766" s="187" t="s">
        <v>7139</v>
      </c>
      <c r="J7766" s="369"/>
      <c r="K7766" s="369"/>
      <c r="L7766" s="369"/>
      <c r="M7766" s="369"/>
    </row>
    <row r="7767" spans="1:13" s="190" customFormat="1" x14ac:dyDescent="0.2">
      <c r="A7767" s="187" t="s">
        <v>7144</v>
      </c>
      <c r="B7767" s="187" t="s">
        <v>7143</v>
      </c>
      <c r="C7767" s="186" t="s">
        <v>212</v>
      </c>
      <c r="D7767" s="189">
        <v>8.7100000000000009</v>
      </c>
      <c r="E7767" s="189"/>
      <c r="F7767" s="189">
        <v>8.7100000000000009</v>
      </c>
      <c r="G7767" s="188"/>
      <c r="H7767" s="188"/>
      <c r="I7767" s="187" t="s">
        <v>7142</v>
      </c>
      <c r="J7767" s="369"/>
      <c r="K7767" s="369"/>
      <c r="L7767" s="369"/>
      <c r="M7767" s="369"/>
    </row>
    <row r="7768" spans="1:13" s="190" customFormat="1" ht="25.5" x14ac:dyDescent="0.2">
      <c r="A7768" s="187" t="s">
        <v>7147</v>
      </c>
      <c r="B7768" s="187" t="s">
        <v>7146</v>
      </c>
      <c r="C7768" s="186" t="s">
        <v>212</v>
      </c>
      <c r="D7768" s="189">
        <v>148.41</v>
      </c>
      <c r="E7768" s="189"/>
      <c r="F7768" s="189">
        <v>148.41</v>
      </c>
      <c r="G7768" s="188"/>
      <c r="H7768" s="188"/>
      <c r="I7768" s="187" t="s">
        <v>7145</v>
      </c>
      <c r="J7768" s="369"/>
      <c r="K7768" s="369"/>
      <c r="L7768" s="369"/>
      <c r="M7768" s="369"/>
    </row>
    <row r="7769" spans="1:13" s="190" customFormat="1" ht="25.5" x14ac:dyDescent="0.2">
      <c r="A7769" s="187" t="s">
        <v>7150</v>
      </c>
      <c r="B7769" s="187" t="s">
        <v>7149</v>
      </c>
      <c r="C7769" s="186" t="s">
        <v>212</v>
      </c>
      <c r="D7769" s="189">
        <v>370.99</v>
      </c>
      <c r="E7769" s="189"/>
      <c r="F7769" s="189">
        <v>370.99</v>
      </c>
      <c r="G7769" s="188"/>
      <c r="H7769" s="188"/>
      <c r="I7769" s="187" t="s">
        <v>7148</v>
      </c>
      <c r="J7769" s="369"/>
      <c r="K7769" s="369"/>
      <c r="L7769" s="369"/>
      <c r="M7769" s="369"/>
    </row>
    <row r="7770" spans="1:13" s="190" customFormat="1" ht="25.5" x14ac:dyDescent="0.2">
      <c r="A7770" s="187" t="s">
        <v>7153</v>
      </c>
      <c r="B7770" s="187" t="s">
        <v>7152</v>
      </c>
      <c r="C7770" s="186" t="s">
        <v>212</v>
      </c>
      <c r="D7770" s="189">
        <v>463.7</v>
      </c>
      <c r="E7770" s="189"/>
      <c r="F7770" s="189">
        <v>463.7</v>
      </c>
      <c r="G7770" s="188"/>
      <c r="H7770" s="188"/>
      <c r="I7770" s="187" t="s">
        <v>7151</v>
      </c>
      <c r="J7770" s="369"/>
      <c r="K7770" s="369"/>
      <c r="L7770" s="369"/>
      <c r="M7770" s="369"/>
    </row>
    <row r="7771" spans="1:13" s="190" customFormat="1" ht="25.5" x14ac:dyDescent="0.2">
      <c r="A7771" s="187" t="s">
        <v>7156</v>
      </c>
      <c r="B7771" s="187" t="s">
        <v>7155</v>
      </c>
      <c r="C7771" s="186" t="s">
        <v>212</v>
      </c>
      <c r="D7771" s="189">
        <v>1669.4</v>
      </c>
      <c r="E7771" s="189"/>
      <c r="F7771" s="189">
        <v>1669.4</v>
      </c>
      <c r="G7771" s="188"/>
      <c r="H7771" s="188"/>
      <c r="I7771" s="187" t="s">
        <v>7154</v>
      </c>
      <c r="J7771" s="369"/>
      <c r="K7771" s="369"/>
      <c r="L7771" s="369"/>
      <c r="M7771" s="369"/>
    </row>
    <row r="7772" spans="1:13" s="190" customFormat="1" ht="25.5" x14ac:dyDescent="0.2">
      <c r="A7772" s="187" t="s">
        <v>7159</v>
      </c>
      <c r="B7772" s="187" t="s">
        <v>7158</v>
      </c>
      <c r="C7772" s="186" t="s">
        <v>212</v>
      </c>
      <c r="D7772" s="189">
        <v>55.69</v>
      </c>
      <c r="E7772" s="189"/>
      <c r="F7772" s="189">
        <v>55.69</v>
      </c>
      <c r="G7772" s="188"/>
      <c r="H7772" s="188"/>
      <c r="I7772" s="187" t="s">
        <v>7157</v>
      </c>
      <c r="J7772" s="369"/>
      <c r="K7772" s="369"/>
      <c r="L7772" s="369"/>
      <c r="M7772" s="369"/>
    </row>
    <row r="7773" spans="1:13" s="190" customFormat="1" x14ac:dyDescent="0.2">
      <c r="A7773" s="187" t="s">
        <v>7162</v>
      </c>
      <c r="B7773" s="187" t="s">
        <v>7161</v>
      </c>
      <c r="C7773" s="186" t="s">
        <v>212</v>
      </c>
      <c r="D7773" s="189">
        <v>58.91</v>
      </c>
      <c r="E7773" s="189"/>
      <c r="F7773" s="189">
        <v>58.91</v>
      </c>
      <c r="G7773" s="188"/>
      <c r="H7773" s="188"/>
      <c r="I7773" s="187" t="s">
        <v>7160</v>
      </c>
      <c r="J7773" s="369"/>
      <c r="K7773" s="369"/>
      <c r="L7773" s="369"/>
      <c r="M7773" s="369"/>
    </row>
    <row r="7774" spans="1:13" s="190" customFormat="1" ht="38.25" x14ac:dyDescent="0.2">
      <c r="A7774" s="187" t="s">
        <v>7165</v>
      </c>
      <c r="B7774" s="187" t="s">
        <v>7164</v>
      </c>
      <c r="C7774" s="186" t="s">
        <v>212</v>
      </c>
      <c r="D7774" s="189">
        <v>2074.31</v>
      </c>
      <c r="E7774" s="189"/>
      <c r="F7774" s="189">
        <v>2074.31</v>
      </c>
      <c r="G7774" s="188"/>
      <c r="H7774" s="188"/>
      <c r="I7774" s="187" t="s">
        <v>7163</v>
      </c>
      <c r="J7774" s="369"/>
      <c r="K7774" s="369"/>
      <c r="L7774" s="369"/>
      <c r="M7774" s="369"/>
    </row>
    <row r="7775" spans="1:13" s="190" customFormat="1" x14ac:dyDescent="0.2">
      <c r="A7775" s="187" t="s">
        <v>7168</v>
      </c>
      <c r="B7775" s="187" t="s">
        <v>7167</v>
      </c>
      <c r="C7775" s="186" t="s">
        <v>212</v>
      </c>
      <c r="D7775" s="189">
        <v>3111.46</v>
      </c>
      <c r="E7775" s="189"/>
      <c r="F7775" s="189">
        <v>3111.46</v>
      </c>
      <c r="G7775" s="188"/>
      <c r="H7775" s="188"/>
      <c r="I7775" s="187" t="s">
        <v>7166</v>
      </c>
      <c r="J7775" s="369"/>
      <c r="K7775" s="369"/>
      <c r="L7775" s="369"/>
      <c r="M7775" s="369"/>
    </row>
    <row r="7776" spans="1:13" s="190" customFormat="1" x14ac:dyDescent="0.2">
      <c r="A7776" s="187" t="s">
        <v>7171</v>
      </c>
      <c r="B7776" s="187" t="s">
        <v>7170</v>
      </c>
      <c r="C7776" s="186" t="s">
        <v>212</v>
      </c>
      <c r="D7776" s="189">
        <v>570.42999999999995</v>
      </c>
      <c r="E7776" s="189"/>
      <c r="F7776" s="189">
        <v>570.42999999999995</v>
      </c>
      <c r="G7776" s="188"/>
      <c r="H7776" s="188"/>
      <c r="I7776" s="187" t="s">
        <v>7169</v>
      </c>
      <c r="J7776" s="369"/>
      <c r="K7776" s="369"/>
      <c r="L7776" s="369"/>
      <c r="M7776" s="369"/>
    </row>
    <row r="7777" spans="1:13" s="190" customFormat="1" x14ac:dyDescent="0.2">
      <c r="A7777" s="194" t="s">
        <v>7174</v>
      </c>
      <c r="B7777" s="194" t="s">
        <v>7173</v>
      </c>
      <c r="C7777" s="186"/>
      <c r="D7777" s="189"/>
      <c r="E7777" s="189"/>
      <c r="F7777" s="189"/>
      <c r="G7777" s="188"/>
      <c r="H7777" s="188"/>
      <c r="I7777" s="194" t="s">
        <v>7172</v>
      </c>
      <c r="J7777" s="369"/>
      <c r="K7777" s="369"/>
      <c r="L7777" s="369"/>
      <c r="M7777" s="369"/>
    </row>
    <row r="7778" spans="1:13" s="190" customFormat="1" ht="102" x14ac:dyDescent="0.2">
      <c r="A7778" s="187" t="s">
        <v>7178</v>
      </c>
      <c r="B7778" s="187" t="s">
        <v>7176</v>
      </c>
      <c r="C7778" s="186" t="s">
        <v>212</v>
      </c>
      <c r="D7778" s="189">
        <v>311.14</v>
      </c>
      <c r="E7778" s="189"/>
      <c r="F7778" s="189">
        <v>311.14</v>
      </c>
      <c r="G7778" s="188" t="s">
        <v>7177</v>
      </c>
      <c r="H7778" s="188"/>
      <c r="I7778" s="187" t="s">
        <v>7175</v>
      </c>
      <c r="J7778" s="369"/>
      <c r="K7778" s="369"/>
      <c r="L7778" s="369"/>
      <c r="M7778" s="369"/>
    </row>
    <row r="7779" spans="1:13" s="190" customFormat="1" x14ac:dyDescent="0.2">
      <c r="A7779" s="187" t="s">
        <v>7181</v>
      </c>
      <c r="B7779" s="187" t="s">
        <v>7180</v>
      </c>
      <c r="C7779" s="186" t="s">
        <v>212</v>
      </c>
      <c r="D7779" s="189">
        <v>109.1</v>
      </c>
      <c r="E7779" s="189"/>
      <c r="F7779" s="189">
        <v>109.1</v>
      </c>
      <c r="G7779" s="188"/>
      <c r="H7779" s="188"/>
      <c r="I7779" s="187" t="s">
        <v>7179</v>
      </c>
      <c r="J7779" s="369"/>
      <c r="K7779" s="369"/>
      <c r="L7779" s="369"/>
      <c r="M7779" s="369"/>
    </row>
    <row r="7780" spans="1:13" s="190" customFormat="1" ht="25.5" x14ac:dyDescent="0.2">
      <c r="A7780" s="187" t="s">
        <v>7184</v>
      </c>
      <c r="B7780" s="187" t="s">
        <v>7183</v>
      </c>
      <c r="C7780" s="186" t="s">
        <v>212</v>
      </c>
      <c r="D7780" s="189">
        <v>233.1</v>
      </c>
      <c r="E7780" s="189"/>
      <c r="F7780" s="189">
        <v>233.1</v>
      </c>
      <c r="G7780" s="188"/>
      <c r="H7780" s="188"/>
      <c r="I7780" s="187" t="s">
        <v>7182</v>
      </c>
      <c r="J7780" s="369"/>
      <c r="K7780" s="369"/>
      <c r="L7780" s="369"/>
      <c r="M7780" s="369"/>
    </row>
    <row r="7781" spans="1:13" s="190" customFormat="1" ht="25.5" x14ac:dyDescent="0.2">
      <c r="A7781" s="194" t="s">
        <v>7186</v>
      </c>
      <c r="B7781" s="194" t="s">
        <v>7185</v>
      </c>
      <c r="C7781" s="192"/>
      <c r="D7781" s="189"/>
      <c r="E7781" s="193"/>
      <c r="F7781" s="189"/>
      <c r="G7781" s="192"/>
      <c r="H7781" s="188"/>
      <c r="I7781" s="194"/>
      <c r="J7781" s="369"/>
      <c r="K7781" s="369"/>
      <c r="L7781" s="369"/>
      <c r="M7781" s="369"/>
    </row>
    <row r="7782" spans="1:13" s="190" customFormat="1" x14ac:dyDescent="0.2">
      <c r="A7782" s="187" t="s">
        <v>7188</v>
      </c>
      <c r="B7782" s="187" t="s">
        <v>7187</v>
      </c>
      <c r="C7782" s="186" t="s">
        <v>5597</v>
      </c>
      <c r="D7782" s="189">
        <v>18.03</v>
      </c>
      <c r="E7782" s="189"/>
      <c r="F7782" s="189">
        <v>18.03</v>
      </c>
      <c r="G7782" s="188"/>
      <c r="H7782" s="188"/>
      <c r="I7782" s="187"/>
      <c r="J7782" s="369"/>
      <c r="K7782" s="369"/>
      <c r="L7782" s="369"/>
      <c r="M7782" s="369"/>
    </row>
    <row r="7783" spans="1:13" s="190" customFormat="1" ht="25.5" x14ac:dyDescent="0.2">
      <c r="A7783" s="187" t="s">
        <v>7190</v>
      </c>
      <c r="B7783" s="187" t="s">
        <v>7189</v>
      </c>
      <c r="C7783" s="186" t="s">
        <v>5597</v>
      </c>
      <c r="D7783" s="189">
        <v>16.829999999999998</v>
      </c>
      <c r="E7783" s="189"/>
      <c r="F7783" s="189">
        <v>16.829999999999998</v>
      </c>
      <c r="G7783" s="188"/>
      <c r="H7783" s="188"/>
      <c r="I7783" s="187"/>
      <c r="J7783" s="369"/>
      <c r="K7783" s="369"/>
      <c r="L7783" s="369"/>
      <c r="M7783" s="369"/>
    </row>
    <row r="7784" spans="1:13" s="190" customFormat="1" x14ac:dyDescent="0.2">
      <c r="A7784" s="187" t="s">
        <v>7192</v>
      </c>
      <c r="B7784" s="187" t="s">
        <v>7191</v>
      </c>
      <c r="C7784" s="186" t="s">
        <v>5597</v>
      </c>
      <c r="D7784" s="189">
        <v>15.03</v>
      </c>
      <c r="E7784" s="189"/>
      <c r="F7784" s="189">
        <v>15.03</v>
      </c>
      <c r="G7784" s="188"/>
      <c r="H7784" s="188"/>
      <c r="I7784" s="187"/>
      <c r="J7784" s="369"/>
      <c r="K7784" s="369"/>
      <c r="L7784" s="369"/>
      <c r="M7784" s="369"/>
    </row>
    <row r="7785" spans="1:13" s="190" customFormat="1" x14ac:dyDescent="0.2">
      <c r="A7785" s="187" t="s">
        <v>7194</v>
      </c>
      <c r="B7785" s="187" t="s">
        <v>7193</v>
      </c>
      <c r="C7785" s="186" t="s">
        <v>5597</v>
      </c>
      <c r="D7785" s="189">
        <v>13.1</v>
      </c>
      <c r="E7785" s="189"/>
      <c r="F7785" s="189">
        <v>13.1</v>
      </c>
      <c r="G7785" s="188"/>
      <c r="H7785" s="188"/>
      <c r="I7785" s="187"/>
      <c r="J7785" s="369"/>
      <c r="K7785" s="369"/>
      <c r="L7785" s="369"/>
      <c r="M7785" s="369"/>
    </row>
    <row r="7786" spans="1:13" s="190" customFormat="1" x14ac:dyDescent="0.2">
      <c r="A7786" s="187" t="s">
        <v>7196</v>
      </c>
      <c r="B7786" s="187" t="s">
        <v>7195</v>
      </c>
      <c r="C7786" s="186" t="s">
        <v>5597</v>
      </c>
      <c r="D7786" s="189">
        <v>59.91</v>
      </c>
      <c r="E7786" s="189"/>
      <c r="F7786" s="189">
        <v>59.91</v>
      </c>
      <c r="G7786" s="188"/>
      <c r="H7786" s="188"/>
      <c r="I7786" s="187"/>
      <c r="J7786" s="369"/>
      <c r="K7786" s="369"/>
      <c r="L7786" s="369"/>
      <c r="M7786" s="369"/>
    </row>
    <row r="7787" spans="1:13" s="190" customFormat="1" x14ac:dyDescent="0.2">
      <c r="A7787" s="187" t="s">
        <v>7198</v>
      </c>
      <c r="B7787" s="187" t="s">
        <v>7197</v>
      </c>
      <c r="C7787" s="186" t="s">
        <v>5597</v>
      </c>
      <c r="D7787" s="189">
        <v>35.950000000000003</v>
      </c>
      <c r="E7787" s="189"/>
      <c r="F7787" s="189">
        <v>35.950000000000003</v>
      </c>
      <c r="G7787" s="188"/>
      <c r="H7787" s="188"/>
      <c r="I7787" s="187"/>
      <c r="J7787" s="369"/>
      <c r="K7787" s="369"/>
      <c r="L7787" s="369"/>
      <c r="M7787" s="369"/>
    </row>
    <row r="7788" spans="1:13" s="190" customFormat="1" ht="25.5" x14ac:dyDescent="0.2">
      <c r="A7788" s="187" t="s">
        <v>7200</v>
      </c>
      <c r="B7788" s="187" t="s">
        <v>7199</v>
      </c>
      <c r="C7788" s="186" t="s">
        <v>5597</v>
      </c>
      <c r="D7788" s="189">
        <v>41.19</v>
      </c>
      <c r="E7788" s="189"/>
      <c r="F7788" s="189">
        <v>41.19</v>
      </c>
      <c r="G7788" s="188"/>
      <c r="H7788" s="188"/>
      <c r="I7788" s="187"/>
      <c r="J7788" s="369"/>
      <c r="K7788" s="369"/>
      <c r="L7788" s="369"/>
      <c r="M7788" s="369"/>
    </row>
    <row r="7789" spans="1:13" s="190" customFormat="1" ht="38.25" x14ac:dyDescent="0.2">
      <c r="A7789" s="187" t="s">
        <v>7202</v>
      </c>
      <c r="B7789" s="187" t="s">
        <v>7201</v>
      </c>
      <c r="C7789" s="186" t="s">
        <v>5597</v>
      </c>
      <c r="D7789" s="189">
        <v>56.17</v>
      </c>
      <c r="E7789" s="189"/>
      <c r="F7789" s="189">
        <v>56.17</v>
      </c>
      <c r="G7789" s="188"/>
      <c r="H7789" s="188"/>
      <c r="I7789" s="187"/>
      <c r="J7789" s="369"/>
      <c r="K7789" s="369"/>
      <c r="L7789" s="369"/>
      <c r="M7789" s="369"/>
    </row>
    <row r="7790" spans="1:13" s="190" customFormat="1" ht="38.25" x14ac:dyDescent="0.2">
      <c r="A7790" s="187" t="s">
        <v>7204</v>
      </c>
      <c r="B7790" s="187" t="s">
        <v>7203</v>
      </c>
      <c r="C7790" s="186" t="s">
        <v>5597</v>
      </c>
      <c r="D7790" s="189">
        <v>26.21</v>
      </c>
      <c r="E7790" s="189"/>
      <c r="F7790" s="189">
        <v>26.21</v>
      </c>
      <c r="G7790" s="188"/>
      <c r="H7790" s="188"/>
      <c r="I7790" s="187"/>
      <c r="J7790" s="369"/>
      <c r="K7790" s="369"/>
      <c r="L7790" s="369"/>
      <c r="M7790" s="369"/>
    </row>
    <row r="7791" spans="1:13" s="190" customFormat="1" ht="38.25" x14ac:dyDescent="0.2">
      <c r="A7791" s="187" t="s">
        <v>7206</v>
      </c>
      <c r="B7791" s="187" t="s">
        <v>7205</v>
      </c>
      <c r="C7791" s="186" t="s">
        <v>5597</v>
      </c>
      <c r="D7791" s="189">
        <v>39.700000000000003</v>
      </c>
      <c r="E7791" s="189"/>
      <c r="F7791" s="189">
        <v>39.700000000000003</v>
      </c>
      <c r="G7791" s="188"/>
      <c r="H7791" s="188"/>
      <c r="I7791" s="187"/>
      <c r="J7791" s="369"/>
      <c r="K7791" s="369"/>
      <c r="L7791" s="369"/>
      <c r="M7791" s="369"/>
    </row>
    <row r="7792" spans="1:13" s="190" customFormat="1" ht="25.5" x14ac:dyDescent="0.2">
      <c r="A7792" s="187" t="s">
        <v>7208</v>
      </c>
      <c r="B7792" s="187" t="s">
        <v>7207</v>
      </c>
      <c r="C7792" s="186" t="s">
        <v>5597</v>
      </c>
      <c r="D7792" s="189">
        <v>5.25</v>
      </c>
      <c r="E7792" s="189"/>
      <c r="F7792" s="189">
        <v>5.25</v>
      </c>
      <c r="G7792" s="188"/>
      <c r="H7792" s="188"/>
      <c r="I7792" s="187"/>
      <c r="J7792" s="369"/>
      <c r="K7792" s="369"/>
      <c r="L7792" s="369"/>
      <c r="M7792" s="369"/>
    </row>
    <row r="7793" spans="1:13" s="190" customFormat="1" x14ac:dyDescent="0.2">
      <c r="A7793" s="187" t="s">
        <v>7210</v>
      </c>
      <c r="B7793" s="187" t="s">
        <v>7209</v>
      </c>
      <c r="C7793" s="186" t="s">
        <v>5597</v>
      </c>
      <c r="D7793" s="189">
        <v>3.53</v>
      </c>
      <c r="E7793" s="189"/>
      <c r="F7793" s="189">
        <v>3.53</v>
      </c>
      <c r="G7793" s="188"/>
      <c r="H7793" s="188"/>
      <c r="I7793" s="187"/>
      <c r="J7793" s="369"/>
      <c r="K7793" s="369"/>
      <c r="L7793" s="369"/>
      <c r="M7793" s="369"/>
    </row>
    <row r="7794" spans="1:13" s="190" customFormat="1" x14ac:dyDescent="0.2">
      <c r="A7794" s="187" t="s">
        <v>7212</v>
      </c>
      <c r="B7794" s="187" t="s">
        <v>7211</v>
      </c>
      <c r="C7794" s="186" t="s">
        <v>5597</v>
      </c>
      <c r="D7794" s="189">
        <v>4.12</v>
      </c>
      <c r="E7794" s="189"/>
      <c r="F7794" s="189">
        <v>4.12</v>
      </c>
      <c r="G7794" s="188"/>
      <c r="H7794" s="188"/>
      <c r="I7794" s="187"/>
      <c r="J7794" s="369"/>
      <c r="K7794" s="369"/>
      <c r="L7794" s="369"/>
      <c r="M7794" s="369"/>
    </row>
    <row r="7795" spans="1:13" s="190" customFormat="1" x14ac:dyDescent="0.2">
      <c r="A7795" s="187" t="s">
        <v>7214</v>
      </c>
      <c r="B7795" s="187" t="s">
        <v>7213</v>
      </c>
      <c r="C7795" s="186" t="s">
        <v>5597</v>
      </c>
      <c r="D7795" s="189">
        <v>3.37</v>
      </c>
      <c r="E7795" s="189"/>
      <c r="F7795" s="189">
        <v>3.37</v>
      </c>
      <c r="G7795" s="188"/>
      <c r="H7795" s="188"/>
      <c r="I7795" s="187"/>
      <c r="J7795" s="369"/>
      <c r="K7795" s="369"/>
      <c r="L7795" s="369"/>
      <c r="M7795" s="369"/>
    </row>
    <row r="7796" spans="1:13" s="190" customFormat="1" ht="25.5" x14ac:dyDescent="0.2">
      <c r="A7796" s="187" t="s">
        <v>7216</v>
      </c>
      <c r="B7796" s="187" t="s">
        <v>7215</v>
      </c>
      <c r="C7796" s="186" t="s">
        <v>5597</v>
      </c>
      <c r="D7796" s="189">
        <v>3.55</v>
      </c>
      <c r="E7796" s="189"/>
      <c r="F7796" s="189">
        <v>3.55</v>
      </c>
      <c r="G7796" s="188"/>
      <c r="H7796" s="188"/>
      <c r="I7796" s="187"/>
      <c r="J7796" s="369"/>
      <c r="K7796" s="369"/>
      <c r="L7796" s="369"/>
      <c r="M7796" s="369"/>
    </row>
    <row r="7797" spans="1:13" s="190" customFormat="1" ht="25.5" x14ac:dyDescent="0.2">
      <c r="A7797" s="187" t="s">
        <v>7218</v>
      </c>
      <c r="B7797" s="187" t="s">
        <v>7217</v>
      </c>
      <c r="C7797" s="186" t="s">
        <v>5597</v>
      </c>
      <c r="D7797" s="189">
        <v>179.74</v>
      </c>
      <c r="E7797" s="189"/>
      <c r="F7797" s="189">
        <v>179.74</v>
      </c>
      <c r="G7797" s="188"/>
      <c r="H7797" s="188"/>
      <c r="I7797" s="187"/>
      <c r="J7797" s="369"/>
      <c r="K7797" s="369"/>
      <c r="L7797" s="369"/>
      <c r="M7797" s="369"/>
    </row>
    <row r="7798" spans="1:13" s="190" customFormat="1" ht="25.5" x14ac:dyDescent="0.2">
      <c r="A7798" s="187" t="s">
        <v>7220</v>
      </c>
      <c r="B7798" s="187" t="s">
        <v>7219</v>
      </c>
      <c r="C7798" s="186" t="s">
        <v>5597</v>
      </c>
      <c r="D7798" s="189">
        <v>230.79</v>
      </c>
      <c r="E7798" s="189"/>
      <c r="F7798" s="189">
        <v>230.79</v>
      </c>
      <c r="G7798" s="188"/>
      <c r="H7798" s="188"/>
      <c r="I7798" s="187"/>
      <c r="J7798" s="369"/>
      <c r="K7798" s="369"/>
      <c r="L7798" s="369"/>
      <c r="M7798" s="369"/>
    </row>
    <row r="7799" spans="1:13" s="190" customFormat="1" ht="25.5" x14ac:dyDescent="0.2">
      <c r="A7799" s="187" t="s">
        <v>7222</v>
      </c>
      <c r="B7799" s="187" t="s">
        <v>7221</v>
      </c>
      <c r="C7799" s="186" t="s">
        <v>5597</v>
      </c>
      <c r="D7799" s="189">
        <v>144.24</v>
      </c>
      <c r="E7799" s="189"/>
      <c r="F7799" s="189">
        <v>144.24</v>
      </c>
      <c r="G7799" s="188"/>
      <c r="H7799" s="188"/>
      <c r="I7799" s="187"/>
      <c r="J7799" s="369"/>
      <c r="K7799" s="369"/>
      <c r="L7799" s="369"/>
      <c r="M7799" s="369"/>
    </row>
    <row r="7800" spans="1:13" s="190" customFormat="1" ht="25.5" x14ac:dyDescent="0.2">
      <c r="A7800" s="187" t="s">
        <v>7224</v>
      </c>
      <c r="B7800" s="187" t="s">
        <v>7223</v>
      </c>
      <c r="C7800" s="186" t="s">
        <v>5597</v>
      </c>
      <c r="D7800" s="189">
        <v>104.58</v>
      </c>
      <c r="E7800" s="189"/>
      <c r="F7800" s="189">
        <v>104.58</v>
      </c>
      <c r="G7800" s="188"/>
      <c r="H7800" s="188"/>
      <c r="I7800" s="187"/>
      <c r="J7800" s="369"/>
      <c r="K7800" s="369"/>
      <c r="L7800" s="369"/>
      <c r="M7800" s="369"/>
    </row>
    <row r="7801" spans="1:13" s="190" customFormat="1" ht="25.5" x14ac:dyDescent="0.2">
      <c r="A7801" s="187" t="s">
        <v>7226</v>
      </c>
      <c r="B7801" s="187" t="s">
        <v>7225</v>
      </c>
      <c r="C7801" s="186" t="s">
        <v>5597</v>
      </c>
      <c r="D7801" s="189">
        <v>52.89</v>
      </c>
      <c r="E7801" s="189"/>
      <c r="F7801" s="189">
        <v>52.89</v>
      </c>
      <c r="G7801" s="188"/>
      <c r="H7801" s="188"/>
      <c r="I7801" s="187"/>
      <c r="J7801" s="369"/>
      <c r="K7801" s="369"/>
      <c r="L7801" s="369"/>
      <c r="M7801" s="369"/>
    </row>
    <row r="7802" spans="1:13" s="190" customFormat="1" x14ac:dyDescent="0.2">
      <c r="A7802" s="187" t="s">
        <v>7228</v>
      </c>
      <c r="B7802" s="187" t="s">
        <v>7227</v>
      </c>
      <c r="C7802" s="186" t="s">
        <v>5597</v>
      </c>
      <c r="D7802" s="189">
        <v>41.19</v>
      </c>
      <c r="E7802" s="189"/>
      <c r="F7802" s="189">
        <v>41.19</v>
      </c>
      <c r="G7802" s="188"/>
      <c r="H7802" s="188"/>
      <c r="I7802" s="187"/>
      <c r="J7802" s="369"/>
      <c r="K7802" s="369"/>
      <c r="L7802" s="369"/>
      <c r="M7802" s="369"/>
    </row>
    <row r="7803" spans="1:13" s="190" customFormat="1" ht="25.5" x14ac:dyDescent="0.2">
      <c r="A7803" s="187" t="s">
        <v>7230</v>
      </c>
      <c r="B7803" s="187" t="s">
        <v>7229</v>
      </c>
      <c r="C7803" s="186" t="s">
        <v>5597</v>
      </c>
      <c r="D7803" s="189">
        <v>24.71</v>
      </c>
      <c r="E7803" s="189"/>
      <c r="F7803" s="189">
        <v>24.71</v>
      </c>
      <c r="G7803" s="188"/>
      <c r="H7803" s="188"/>
      <c r="I7803" s="187"/>
      <c r="J7803" s="369"/>
      <c r="K7803" s="369"/>
      <c r="L7803" s="369"/>
      <c r="M7803" s="369"/>
    </row>
    <row r="7804" spans="1:13" s="190" customFormat="1" ht="25.5" x14ac:dyDescent="0.2">
      <c r="A7804" s="187" t="s">
        <v>7232</v>
      </c>
      <c r="B7804" s="187" t="s">
        <v>7231</v>
      </c>
      <c r="C7804" s="186" t="s">
        <v>5597</v>
      </c>
      <c r="D7804" s="189">
        <v>22.47</v>
      </c>
      <c r="E7804" s="189"/>
      <c r="F7804" s="189">
        <v>22.47</v>
      </c>
      <c r="G7804" s="188"/>
      <c r="H7804" s="188"/>
      <c r="I7804" s="187"/>
      <c r="J7804" s="369"/>
      <c r="K7804" s="369"/>
      <c r="L7804" s="369"/>
      <c r="M7804" s="369"/>
    </row>
    <row r="7805" spans="1:13" s="190" customFormat="1" x14ac:dyDescent="0.2">
      <c r="A7805" s="187" t="s">
        <v>7234</v>
      </c>
      <c r="B7805" s="187" t="s">
        <v>7233</v>
      </c>
      <c r="C7805" s="186" t="s">
        <v>6448</v>
      </c>
      <c r="D7805" s="189">
        <v>9.02</v>
      </c>
      <c r="E7805" s="189"/>
      <c r="F7805" s="189">
        <v>9.02</v>
      </c>
      <c r="G7805" s="188"/>
      <c r="H7805" s="188"/>
      <c r="I7805" s="187"/>
      <c r="J7805" s="369"/>
      <c r="K7805" s="369"/>
      <c r="L7805" s="369"/>
      <c r="M7805" s="369"/>
    </row>
    <row r="7806" spans="1:13" s="190" customFormat="1" x14ac:dyDescent="0.2">
      <c r="A7806" s="187" t="s">
        <v>7236</v>
      </c>
      <c r="B7806" s="187" t="s">
        <v>7235</v>
      </c>
      <c r="C7806" s="186" t="s">
        <v>6448</v>
      </c>
      <c r="D7806" s="189">
        <v>7.21</v>
      </c>
      <c r="E7806" s="189"/>
      <c r="F7806" s="189">
        <v>7.21</v>
      </c>
      <c r="G7806" s="188"/>
      <c r="H7806" s="188"/>
      <c r="I7806" s="187"/>
      <c r="J7806" s="369"/>
      <c r="K7806" s="369"/>
      <c r="L7806" s="369"/>
      <c r="M7806" s="369"/>
    </row>
    <row r="7807" spans="1:13" s="190" customFormat="1" x14ac:dyDescent="0.2">
      <c r="A7807" s="187" t="s">
        <v>7238</v>
      </c>
      <c r="B7807" s="187" t="s">
        <v>7237</v>
      </c>
      <c r="C7807" s="186" t="s">
        <v>6448</v>
      </c>
      <c r="D7807" s="189">
        <v>4.8099999999999996</v>
      </c>
      <c r="E7807" s="189"/>
      <c r="F7807" s="189">
        <v>4.8099999999999996</v>
      </c>
      <c r="G7807" s="188"/>
      <c r="H7807" s="188"/>
      <c r="I7807" s="187"/>
      <c r="J7807" s="369"/>
      <c r="K7807" s="369"/>
      <c r="L7807" s="369"/>
      <c r="M7807" s="369"/>
    </row>
    <row r="7808" spans="1:13" s="190" customFormat="1" x14ac:dyDescent="0.2">
      <c r="A7808" s="187" t="s">
        <v>7240</v>
      </c>
      <c r="B7808" s="187" t="s">
        <v>7239</v>
      </c>
      <c r="C7808" s="186" t="s">
        <v>6448</v>
      </c>
      <c r="D7808" s="189">
        <v>1.27</v>
      </c>
      <c r="E7808" s="189"/>
      <c r="F7808" s="189">
        <v>1.27</v>
      </c>
      <c r="G7808" s="188"/>
      <c r="H7808" s="188"/>
      <c r="I7808" s="187"/>
      <c r="J7808" s="369"/>
      <c r="K7808" s="369"/>
      <c r="L7808" s="369"/>
      <c r="M7808" s="369"/>
    </row>
    <row r="7809" spans="1:13" s="190" customFormat="1" x14ac:dyDescent="0.2">
      <c r="A7809" s="187" t="s">
        <v>7242</v>
      </c>
      <c r="B7809" s="187" t="s">
        <v>7241</v>
      </c>
      <c r="C7809" s="186" t="s">
        <v>6448</v>
      </c>
      <c r="D7809" s="189">
        <v>1.1200000000000001</v>
      </c>
      <c r="E7809" s="189"/>
      <c r="F7809" s="189">
        <v>1.1200000000000001</v>
      </c>
      <c r="G7809" s="188"/>
      <c r="H7809" s="188"/>
      <c r="I7809" s="187"/>
      <c r="J7809" s="369"/>
      <c r="K7809" s="369"/>
      <c r="L7809" s="369"/>
      <c r="M7809" s="369"/>
    </row>
    <row r="7810" spans="1:13" s="190" customFormat="1" x14ac:dyDescent="0.2">
      <c r="A7810" s="187" t="s">
        <v>7244</v>
      </c>
      <c r="B7810" s="187" t="s">
        <v>7243</v>
      </c>
      <c r="C7810" s="186" t="s">
        <v>6448</v>
      </c>
      <c r="D7810" s="189">
        <v>0.77</v>
      </c>
      <c r="E7810" s="189"/>
      <c r="F7810" s="189">
        <v>0.77</v>
      </c>
      <c r="G7810" s="188"/>
      <c r="H7810" s="188"/>
      <c r="I7810" s="187"/>
      <c r="J7810" s="369"/>
      <c r="K7810" s="369"/>
      <c r="L7810" s="369"/>
      <c r="M7810" s="369"/>
    </row>
    <row r="7811" spans="1:13" s="190" customFormat="1" x14ac:dyDescent="0.2">
      <c r="A7811" s="187" t="s">
        <v>7246</v>
      </c>
      <c r="B7811" s="187" t="s">
        <v>7245</v>
      </c>
      <c r="C7811" s="186" t="s">
        <v>6448</v>
      </c>
      <c r="D7811" s="189">
        <v>0.22</v>
      </c>
      <c r="E7811" s="189"/>
      <c r="F7811" s="189">
        <v>0.22</v>
      </c>
      <c r="G7811" s="188"/>
      <c r="H7811" s="188"/>
      <c r="I7811" s="187"/>
      <c r="J7811" s="369"/>
      <c r="K7811" s="369"/>
      <c r="L7811" s="369"/>
      <c r="M7811" s="369"/>
    </row>
    <row r="7812" spans="1:13" s="190" customFormat="1" x14ac:dyDescent="0.2">
      <c r="A7812" s="187" t="s">
        <v>7248</v>
      </c>
      <c r="B7812" s="187" t="s">
        <v>7247</v>
      </c>
      <c r="C7812" s="186" t="s">
        <v>6448</v>
      </c>
      <c r="D7812" s="189">
        <v>0.3</v>
      </c>
      <c r="E7812" s="189"/>
      <c r="F7812" s="189">
        <v>0.3</v>
      </c>
      <c r="G7812" s="188"/>
      <c r="H7812" s="188"/>
      <c r="I7812" s="187"/>
      <c r="J7812" s="369"/>
      <c r="K7812" s="369"/>
      <c r="L7812" s="369"/>
      <c r="M7812" s="369"/>
    </row>
    <row r="7813" spans="1:13" s="190" customFormat="1" x14ac:dyDescent="0.2">
      <c r="A7813" s="187" t="s">
        <v>7250</v>
      </c>
      <c r="B7813" s="187" t="s">
        <v>7249</v>
      </c>
      <c r="C7813" s="186" t="s">
        <v>6448</v>
      </c>
      <c r="D7813" s="189">
        <v>0.39</v>
      </c>
      <c r="E7813" s="189"/>
      <c r="F7813" s="189">
        <v>0.39</v>
      </c>
      <c r="G7813" s="188"/>
      <c r="H7813" s="188"/>
      <c r="I7813" s="187"/>
      <c r="J7813" s="369"/>
      <c r="K7813" s="369"/>
      <c r="L7813" s="369"/>
      <c r="M7813" s="369"/>
    </row>
    <row r="7814" spans="1:13" s="190" customFormat="1" x14ac:dyDescent="0.2">
      <c r="A7814" s="187" t="s">
        <v>7252</v>
      </c>
      <c r="B7814" s="187" t="s">
        <v>7251</v>
      </c>
      <c r="C7814" s="186" t="s">
        <v>6448</v>
      </c>
      <c r="D7814" s="189">
        <v>0.34</v>
      </c>
      <c r="E7814" s="189"/>
      <c r="F7814" s="189">
        <v>0.34</v>
      </c>
      <c r="G7814" s="188"/>
      <c r="H7814" s="188"/>
      <c r="I7814" s="187"/>
      <c r="J7814" s="369"/>
      <c r="K7814" s="369"/>
      <c r="L7814" s="369"/>
      <c r="M7814" s="369"/>
    </row>
    <row r="7815" spans="1:13" s="190" customFormat="1" ht="25.5" x14ac:dyDescent="0.2">
      <c r="A7815" s="187" t="s">
        <v>7254</v>
      </c>
      <c r="B7815" s="187" t="s">
        <v>7253</v>
      </c>
      <c r="C7815" s="186" t="s">
        <v>212</v>
      </c>
      <c r="D7815" s="189">
        <v>22.47</v>
      </c>
      <c r="E7815" s="189"/>
      <c r="F7815" s="189">
        <v>22.47</v>
      </c>
      <c r="G7815" s="188"/>
      <c r="H7815" s="188"/>
      <c r="I7815" s="187"/>
      <c r="J7815" s="369"/>
      <c r="K7815" s="369"/>
      <c r="L7815" s="369"/>
      <c r="M7815" s="369"/>
    </row>
    <row r="7816" spans="1:13" s="190" customFormat="1" ht="25.5" x14ac:dyDescent="0.2">
      <c r="A7816" s="187" t="s">
        <v>7256</v>
      </c>
      <c r="B7816" s="187" t="s">
        <v>7255</v>
      </c>
      <c r="C7816" s="186" t="s">
        <v>212</v>
      </c>
      <c r="D7816" s="189">
        <v>13.5</v>
      </c>
      <c r="E7816" s="189"/>
      <c r="F7816" s="189">
        <v>13.5</v>
      </c>
      <c r="G7816" s="188"/>
      <c r="H7816" s="188"/>
      <c r="I7816" s="187"/>
      <c r="J7816" s="369"/>
      <c r="K7816" s="369"/>
      <c r="L7816" s="369"/>
      <c r="M7816" s="369"/>
    </row>
    <row r="7817" spans="1:13" s="190" customFormat="1" ht="25.5" x14ac:dyDescent="0.2">
      <c r="A7817" s="187" t="s">
        <v>7258</v>
      </c>
      <c r="B7817" s="187" t="s">
        <v>7257</v>
      </c>
      <c r="C7817" s="186" t="s">
        <v>212</v>
      </c>
      <c r="D7817" s="189">
        <v>23.98</v>
      </c>
      <c r="E7817" s="189"/>
      <c r="F7817" s="189">
        <v>23.98</v>
      </c>
      <c r="G7817" s="188"/>
      <c r="H7817" s="188"/>
      <c r="I7817" s="187"/>
      <c r="J7817" s="369"/>
      <c r="K7817" s="369"/>
      <c r="L7817" s="369"/>
      <c r="M7817" s="369"/>
    </row>
    <row r="7818" spans="1:13" s="190" customFormat="1" ht="38.25" x14ac:dyDescent="0.2">
      <c r="A7818" s="187" t="s">
        <v>7260</v>
      </c>
      <c r="B7818" s="187" t="s">
        <v>7259</v>
      </c>
      <c r="C7818" s="186" t="s">
        <v>212</v>
      </c>
      <c r="D7818" s="189">
        <v>81.94</v>
      </c>
      <c r="E7818" s="189"/>
      <c r="F7818" s="189">
        <v>81.94</v>
      </c>
      <c r="G7818" s="188"/>
      <c r="H7818" s="188"/>
      <c r="I7818" s="187"/>
      <c r="J7818" s="369"/>
      <c r="K7818" s="369"/>
      <c r="L7818" s="369"/>
      <c r="M7818" s="369"/>
    </row>
    <row r="7819" spans="1:13" s="190" customFormat="1" ht="25.5" x14ac:dyDescent="0.2">
      <c r="A7819" s="187" t="s">
        <v>7262</v>
      </c>
      <c r="B7819" s="187" t="s">
        <v>7261</v>
      </c>
      <c r="C7819" s="186" t="s">
        <v>212</v>
      </c>
      <c r="D7819" s="189">
        <v>6.73</v>
      </c>
      <c r="E7819" s="189"/>
      <c r="F7819" s="189">
        <v>6.73</v>
      </c>
      <c r="G7819" s="188"/>
      <c r="H7819" s="188"/>
      <c r="I7819" s="187"/>
      <c r="J7819" s="369"/>
      <c r="K7819" s="369"/>
      <c r="L7819" s="369"/>
      <c r="M7819" s="369"/>
    </row>
    <row r="7820" spans="1:13" s="190" customFormat="1" ht="25.5" x14ac:dyDescent="0.2">
      <c r="A7820" s="187" t="s">
        <v>7264</v>
      </c>
      <c r="B7820" s="187" t="s">
        <v>7263</v>
      </c>
      <c r="C7820" s="186" t="s">
        <v>212</v>
      </c>
      <c r="D7820" s="189">
        <v>22.48</v>
      </c>
      <c r="E7820" s="189"/>
      <c r="F7820" s="189">
        <v>22.48</v>
      </c>
      <c r="G7820" s="188"/>
      <c r="H7820" s="188"/>
      <c r="I7820" s="187"/>
      <c r="J7820" s="369"/>
      <c r="K7820" s="369"/>
      <c r="L7820" s="369"/>
      <c r="M7820" s="369"/>
    </row>
    <row r="7821" spans="1:13" s="190" customFormat="1" ht="25.5" x14ac:dyDescent="0.2">
      <c r="A7821" s="187" t="s">
        <v>7266</v>
      </c>
      <c r="B7821" s="187" t="s">
        <v>7265</v>
      </c>
      <c r="C7821" s="186" t="s">
        <v>212</v>
      </c>
      <c r="D7821" s="189">
        <v>7.49</v>
      </c>
      <c r="E7821" s="189"/>
      <c r="F7821" s="189">
        <v>7.49</v>
      </c>
      <c r="G7821" s="188"/>
      <c r="H7821" s="188"/>
      <c r="I7821" s="187"/>
      <c r="J7821" s="369"/>
      <c r="K7821" s="369"/>
      <c r="L7821" s="369"/>
      <c r="M7821" s="369"/>
    </row>
    <row r="7822" spans="1:13" s="190" customFormat="1" ht="38.25" x14ac:dyDescent="0.2">
      <c r="A7822" s="187" t="s">
        <v>7268</v>
      </c>
      <c r="B7822" s="187" t="s">
        <v>7267</v>
      </c>
      <c r="C7822" s="186" t="s">
        <v>212</v>
      </c>
      <c r="D7822" s="189">
        <v>13.48</v>
      </c>
      <c r="E7822" s="189"/>
      <c r="F7822" s="189">
        <v>13.48</v>
      </c>
      <c r="G7822" s="188"/>
      <c r="H7822" s="188"/>
      <c r="I7822" s="187"/>
      <c r="J7822" s="369"/>
      <c r="K7822" s="369"/>
      <c r="L7822" s="369"/>
      <c r="M7822" s="369"/>
    </row>
    <row r="7823" spans="1:13" s="190" customFormat="1" ht="25.5" x14ac:dyDescent="0.2">
      <c r="A7823" s="187" t="s">
        <v>7270</v>
      </c>
      <c r="B7823" s="187" t="s">
        <v>7269</v>
      </c>
      <c r="C7823" s="186" t="s">
        <v>212</v>
      </c>
      <c r="D7823" s="189">
        <v>28.46</v>
      </c>
      <c r="E7823" s="189"/>
      <c r="F7823" s="189">
        <v>28.46</v>
      </c>
      <c r="G7823" s="188"/>
      <c r="H7823" s="188"/>
      <c r="I7823" s="187"/>
      <c r="J7823" s="369"/>
      <c r="K7823" s="369"/>
      <c r="L7823" s="369"/>
      <c r="M7823" s="369"/>
    </row>
    <row r="7824" spans="1:13" s="190" customFormat="1" ht="25.5" x14ac:dyDescent="0.2">
      <c r="A7824" s="187" t="s">
        <v>7272</v>
      </c>
      <c r="B7824" s="187" t="s">
        <v>7271</v>
      </c>
      <c r="C7824" s="186" t="s">
        <v>212</v>
      </c>
      <c r="D7824" s="189">
        <v>18.72</v>
      </c>
      <c r="E7824" s="189"/>
      <c r="F7824" s="189">
        <v>18.72</v>
      </c>
      <c r="G7824" s="188"/>
      <c r="H7824" s="188"/>
      <c r="I7824" s="187"/>
      <c r="J7824" s="369"/>
      <c r="K7824" s="369"/>
      <c r="L7824" s="369"/>
      <c r="M7824" s="369"/>
    </row>
    <row r="7825" spans="1:13" s="190" customFormat="1" ht="51" x14ac:dyDescent="0.2">
      <c r="A7825" s="187" t="s">
        <v>7275</v>
      </c>
      <c r="B7825" s="187" t="s">
        <v>7273</v>
      </c>
      <c r="C7825" s="186" t="s">
        <v>212</v>
      </c>
      <c r="D7825" s="189">
        <v>128.21</v>
      </c>
      <c r="E7825" s="189"/>
      <c r="F7825" s="189">
        <v>128.21</v>
      </c>
      <c r="G7825" s="188" t="s">
        <v>7274</v>
      </c>
      <c r="H7825" s="188"/>
      <c r="I7825" s="187"/>
      <c r="J7825" s="369"/>
      <c r="K7825" s="369"/>
      <c r="L7825" s="369"/>
      <c r="M7825" s="369"/>
    </row>
    <row r="7826" spans="1:13" s="190" customFormat="1" ht="51" x14ac:dyDescent="0.2">
      <c r="A7826" s="187" t="s">
        <v>7278</v>
      </c>
      <c r="B7826" s="187" t="s">
        <v>7276</v>
      </c>
      <c r="C7826" s="186" t="s">
        <v>212</v>
      </c>
      <c r="D7826" s="189">
        <v>69.45</v>
      </c>
      <c r="E7826" s="189"/>
      <c r="F7826" s="189">
        <v>69.45</v>
      </c>
      <c r="G7826" s="188" t="s">
        <v>7277</v>
      </c>
      <c r="H7826" s="188"/>
      <c r="I7826" s="187"/>
      <c r="J7826" s="369"/>
      <c r="K7826" s="369"/>
      <c r="L7826" s="369"/>
      <c r="M7826" s="369"/>
    </row>
    <row r="7827" spans="1:13" s="190" customFormat="1" ht="51" x14ac:dyDescent="0.2">
      <c r="A7827" s="187" t="s">
        <v>7281</v>
      </c>
      <c r="B7827" s="187" t="s">
        <v>7279</v>
      </c>
      <c r="C7827" s="186" t="s">
        <v>212</v>
      </c>
      <c r="D7827" s="189">
        <v>512.86</v>
      </c>
      <c r="E7827" s="370"/>
      <c r="F7827" s="189">
        <v>512.86</v>
      </c>
      <c r="G7827" s="188" t="s">
        <v>7280</v>
      </c>
      <c r="H7827" s="188"/>
      <c r="I7827" s="187"/>
      <c r="J7827" s="369"/>
      <c r="K7827" s="369"/>
      <c r="L7827" s="369"/>
      <c r="M7827" s="369"/>
    </row>
    <row r="7828" spans="1:13" s="190" customFormat="1" ht="51" x14ac:dyDescent="0.2">
      <c r="A7828" s="187" t="s">
        <v>7284</v>
      </c>
      <c r="B7828" s="187" t="s">
        <v>7282</v>
      </c>
      <c r="C7828" s="186" t="s">
        <v>212</v>
      </c>
      <c r="D7828" s="189">
        <v>267.11</v>
      </c>
      <c r="E7828" s="370"/>
      <c r="F7828" s="189">
        <v>267.11</v>
      </c>
      <c r="G7828" s="188" t="s">
        <v>7283</v>
      </c>
      <c r="H7828" s="188"/>
      <c r="I7828" s="187"/>
      <c r="J7828" s="369"/>
      <c r="K7828" s="369"/>
      <c r="L7828" s="369"/>
      <c r="M7828" s="369"/>
    </row>
    <row r="7829" spans="1:13" s="190" customFormat="1" ht="51" x14ac:dyDescent="0.2">
      <c r="A7829" s="187" t="s">
        <v>7287</v>
      </c>
      <c r="B7829" s="187" t="s">
        <v>7285</v>
      </c>
      <c r="C7829" s="186" t="s">
        <v>212</v>
      </c>
      <c r="D7829" s="189">
        <v>256.43</v>
      </c>
      <c r="E7829" s="370"/>
      <c r="F7829" s="189">
        <v>256.43</v>
      </c>
      <c r="G7829" s="188" t="s">
        <v>7286</v>
      </c>
      <c r="H7829" s="188"/>
      <c r="I7829" s="187"/>
      <c r="J7829" s="369"/>
      <c r="K7829" s="369"/>
      <c r="L7829" s="369"/>
      <c r="M7829" s="369"/>
    </row>
    <row r="7830" spans="1:13" s="190" customFormat="1" ht="51" x14ac:dyDescent="0.2">
      <c r="A7830" s="187" t="s">
        <v>7290</v>
      </c>
      <c r="B7830" s="187" t="s">
        <v>7288</v>
      </c>
      <c r="C7830" s="186" t="s">
        <v>212</v>
      </c>
      <c r="D7830" s="189">
        <v>133.56</v>
      </c>
      <c r="E7830" s="370"/>
      <c r="F7830" s="189">
        <v>133.56</v>
      </c>
      <c r="G7830" s="188" t="s">
        <v>7289</v>
      </c>
      <c r="H7830" s="188"/>
      <c r="I7830" s="187"/>
      <c r="J7830" s="369"/>
      <c r="K7830" s="369"/>
      <c r="L7830" s="369"/>
      <c r="M7830" s="369"/>
    </row>
  </sheetData>
  <mergeCells count="3">
    <mergeCell ref="A3957:M3957"/>
    <mergeCell ref="A1:J1"/>
    <mergeCell ref="A3522:H3522"/>
  </mergeCells>
  <conditionalFormatting sqref="A4041:A4054">
    <cfRule type="expression" dxfId="6" priority="1" stopIfTrue="1">
      <formula>"Y($K7&gt;0)"</formula>
    </cfRule>
    <cfRule type="expression" dxfId="5" priority="2" stopIfTrue="1">
      <formula>"Y($K7&lt;0)"</formula>
    </cfRule>
  </conditionalFormatting>
  <pageMargins left="0.75" right="0.75" top="1" bottom="1" header="0" footer="0"/>
  <pageSetup paperSize="9" orientation="portrait" verticalDpi="0" r:id="rId1"/>
  <headerFooter alignWithMargins="0"/>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BC7FEE69A197A45B2BEACB7F450BFB7" ma:contentTypeVersion="0" ma:contentTypeDescription="Crée un document." ma:contentTypeScope="" ma:versionID="fa109b391464121462fb39f95540d348">
  <xsd:schema xmlns:xsd="http://www.w3.org/2001/XMLSchema" xmlns:xs="http://www.w3.org/2001/XMLSchema" xmlns:p="http://schemas.microsoft.com/office/2006/metadata/properties" xmlns:ns2="75aa0368-f18e-455c-9a9d-c001b74289e9" targetNamespace="http://schemas.microsoft.com/office/2006/metadata/properties" ma:root="true" ma:fieldsID="e5b3e3625d1aff81acf4120b193de32e" ns2:_="">
    <xsd:import namespace="75aa0368-f18e-455c-9a9d-c001b74289e9"/>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aa0368-f18e-455c-9a9d-c001b74289e9" elementFormDefault="qualified">
    <xsd:import namespace="http://schemas.microsoft.com/office/2006/documentManagement/types"/>
    <xsd:import namespace="http://schemas.microsoft.com/office/infopath/2007/PartnerControls"/>
    <xsd:element name="_dlc_DocId" ma:index="8" nillable="true" ma:displayName="Valeur d’ID de document" ma:description="Valeur de l’ID de document affecté à cet élément." ma:internalName="_dlc_DocId" ma:readOnly="true">
      <xsd:simpleType>
        <xsd:restriction base="dms:Text"/>
      </xsd:simpleType>
    </xsd:element>
    <xsd:element name="_dlc_DocIdUrl" ma:index="9" nillable="true" ma:displayName="ID de document" ma:description="Lien permanent vers ce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FFE7BB4-3520-4DBD-B3AC-7632B85AD05A}">
  <ds:schemaRefs>
    <ds:schemaRef ds:uri="http://schemas.microsoft.com/sharepoint/events"/>
  </ds:schemaRefs>
</ds:datastoreItem>
</file>

<file path=customXml/itemProps2.xml><?xml version="1.0" encoding="utf-8"?>
<ds:datastoreItem xmlns:ds="http://schemas.openxmlformats.org/officeDocument/2006/customXml" ds:itemID="{962260DB-167A-4762-96F4-D91D6ABB6C75}">
  <ds:schemaRefs>
    <ds:schemaRef ds:uri="75aa0368-f18e-455c-9a9d-c001b74289e9"/>
    <ds:schemaRef ds:uri="http://schemas.microsoft.com/office/2006/documentManagement/types"/>
    <ds:schemaRef ds:uri="http://schemas.microsoft.com/office/2006/metadata/properties"/>
    <ds:schemaRef ds:uri="http://schemas.microsoft.com/office/infopath/2007/PartnerControls"/>
    <ds:schemaRef ds:uri="http://purl.org/dc/terms/"/>
    <ds:schemaRef ds:uri="http://purl.org/dc/elements/1.1/"/>
    <ds:schemaRef ds:uri="http://purl.org/dc/dcmitype/"/>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E87B3E1E-00B7-401D-B6DE-290E5F6526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aa0368-f18e-455c-9a9d-c001b74289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F46A889-9D76-49CD-9AEC-6EA5F9C89CE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55</vt:i4>
      </vt:variant>
    </vt:vector>
  </HeadingPairs>
  <TitlesOfParts>
    <vt:vector size="63" baseType="lpstr">
      <vt:lpstr>Base</vt:lpstr>
      <vt:lpstr>Detalle</vt:lpstr>
      <vt:lpstr>Sintesis</vt:lpstr>
      <vt:lpstr>Oferta SPARK</vt:lpstr>
      <vt:lpstr>Oferta OMEXOM</vt:lpstr>
      <vt:lpstr>Oferta AXIANS</vt:lpstr>
      <vt:lpstr>Tesoreria</vt:lpstr>
      <vt:lpstr>Baremo</vt:lpstr>
      <vt:lpstr>'Oferta AXIANS'!Área_de_impresión</vt:lpstr>
      <vt:lpstr>'Oferta OMEXOM'!Área_de_impresión</vt:lpstr>
      <vt:lpstr>'Oferta SPARK'!Área_de_impresión</vt:lpstr>
      <vt:lpstr>Baremo</vt:lpstr>
      <vt:lpstr>BU</vt:lpstr>
      <vt:lpstr>Coste_Total</vt:lpstr>
      <vt:lpstr>CP_Cliente</vt:lpstr>
      <vt:lpstr>DC</vt:lpstr>
      <vt:lpstr>Desc_Op</vt:lpstr>
      <vt:lpstr>Desc_RN</vt:lpstr>
      <vt:lpstr>Desc_TO</vt:lpstr>
      <vt:lpstr>Dir_Cliente</vt:lpstr>
      <vt:lpstr>Email_cliente</vt:lpstr>
      <vt:lpstr>Email_RN</vt:lpstr>
      <vt:lpstr>Fecha_Inicio</vt:lpstr>
      <vt:lpstr>FECHA_INICIO_PROY</vt:lpstr>
      <vt:lpstr>FECHA_OF</vt:lpstr>
      <vt:lpstr>Fecha_Oferta</vt:lpstr>
      <vt:lpstr>GF</vt:lpstr>
      <vt:lpstr>GF_Mes</vt:lpstr>
      <vt:lpstr>GG_Compras</vt:lpstr>
      <vt:lpstr>GG_Subc</vt:lpstr>
      <vt:lpstr>Horas_Op</vt:lpstr>
      <vt:lpstr>Horas_RN</vt:lpstr>
      <vt:lpstr>Horas_TO</vt:lpstr>
      <vt:lpstr>IF</vt:lpstr>
      <vt:lpstr>Interloc_Cliente</vt:lpstr>
      <vt:lpstr>MD</vt:lpstr>
      <vt:lpstr>MF</vt:lpstr>
      <vt:lpstr>NIF_Cliente</vt:lpstr>
      <vt:lpstr>Nombre_BU</vt:lpstr>
      <vt:lpstr>Nombre_Cliente</vt:lpstr>
      <vt:lpstr>Num_BU</vt:lpstr>
      <vt:lpstr>OP</vt:lpstr>
      <vt:lpstr>PCI</vt:lpstr>
      <vt:lpstr>Pobl_Cliente</vt:lpstr>
      <vt:lpstr>Prov_Cliente</vt:lpstr>
      <vt:lpstr>Proy_COP</vt:lpstr>
      <vt:lpstr>Proy_P1</vt:lpstr>
      <vt:lpstr>Proy_P5</vt:lpstr>
      <vt:lpstr>RN</vt:lpstr>
      <vt:lpstr>Tasa_Operativo</vt:lpstr>
      <vt:lpstr>Tasa_RN</vt:lpstr>
      <vt:lpstr>Tasa_Tecnico</vt:lpstr>
      <vt:lpstr>Tel_RN</vt:lpstr>
      <vt:lpstr>Titulo_Proy</vt:lpstr>
      <vt:lpstr>Total_Alq_Mat</vt:lpstr>
      <vt:lpstr>Total_Compras</vt:lpstr>
      <vt:lpstr>Total_DC</vt:lpstr>
      <vt:lpstr>Total_GV</vt:lpstr>
      <vt:lpstr>Total_MD</vt:lpstr>
      <vt:lpstr>Total_Subc</vt:lpstr>
      <vt:lpstr>Transf_Coste_Oferta</vt:lpstr>
      <vt:lpstr>Venta_Total</vt:lpstr>
      <vt:lpstr>Version_Ppto</vt:lpstr>
    </vt:vector>
  </TitlesOfParts>
  <Company>VINCI ENERGIES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edgar.meseguer@sparkiberica.com</dc:creator>
  <cp:lastModifiedBy>MESEGUER Edgar</cp:lastModifiedBy>
  <cp:lastPrinted>2015-12-15T15:17:46Z</cp:lastPrinted>
  <dcterms:created xsi:type="dcterms:W3CDTF">2008-11-22T19:13:03Z</dcterms:created>
  <dcterms:modified xsi:type="dcterms:W3CDTF">2016-02-22T16:22:00Z</dcterms:modified>
</cp:coreProperties>
</file>