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56746f2f76cab/Documents/Online Courses/U of T - Data Analyst/Module 1 - Excel/"/>
    </mc:Choice>
  </mc:AlternateContent>
  <xr:revisionPtr revIDLastSave="501" documentId="8_{9A98FBC7-B499-462F-814E-7BF8263188C1}" xr6:coauthVersionLast="47" xr6:coauthVersionMax="47" xr10:uidLastSave="{8A59DD92-E337-4FBD-92EF-E7AD156B899F}"/>
  <bookViews>
    <workbookView xWindow="33720" yWindow="-120" windowWidth="29040" windowHeight="15720" xr2:uid="{00000000-000D-0000-FFFF-FFFF00000000}"/>
  </bookViews>
  <sheets>
    <sheet name="Crowdfunding" sheetId="1" r:id="rId1"/>
    <sheet name="Pivot_01" sheetId="2" r:id="rId2"/>
    <sheet name="Pivot_02" sheetId="3" r:id="rId3"/>
    <sheet name="Pivot_03" sheetId="8" r:id="rId4"/>
    <sheet name="Question 3A" sheetId="13" r:id="rId5"/>
    <sheet name="Question 3B" sheetId="15" r:id="rId6"/>
    <sheet name="Goal_Analysis" sheetId="9" r:id="rId7"/>
    <sheet name="Statistical_Analysis" sheetId="10" r:id="rId8"/>
  </sheets>
  <definedNames>
    <definedName name="_xlnm._FilterDatabase" localSheetId="0" hidden="1">Crowdfunding!$A$1:$U$1001</definedName>
    <definedName name="_xlchart.v1.0" hidden="1">Statistical_Analysis!$B$1</definedName>
    <definedName name="_xlchart.v1.1" hidden="1">Statistical_Analysis!$B$2:$B$566</definedName>
    <definedName name="_xlchart.v1.2" hidden="1">Statistical_Analysis!$H$1</definedName>
    <definedName name="_xlchart.v1.3" hidden="1">Statistical_Analysis!$H$2:$H$566</definedName>
    <definedName name="_xlchart.v1.4" hidden="1">Statistical_Analysis!$H$1</definedName>
    <definedName name="_xlchart.v1.5" hidden="1">Statistical_Analysis!$H$2:$H$566</definedName>
  </definedNames>
  <calcPr calcId="191029"/>
  <pivotCaches>
    <pivotCache cacheId="1" r:id="rId9"/>
    <pivotCache cacheId="12" r:id="rId10"/>
    <pivotCache cacheId="19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10" l="1"/>
  <c r="E37" i="10"/>
  <c r="K36" i="10"/>
  <c r="K35" i="10"/>
  <c r="K34" i="10"/>
  <c r="K33" i="10"/>
  <c r="K32" i="10"/>
  <c r="K31" i="10"/>
  <c r="E36" i="10"/>
  <c r="E35" i="10"/>
  <c r="E34" i="10"/>
  <c r="E33" i="10"/>
  <c r="E32" i="10"/>
  <c r="E31" i="10"/>
  <c r="K7" i="10"/>
  <c r="I10" i="10" s="1"/>
  <c r="E7" i="10"/>
  <c r="I6" i="10"/>
  <c r="I7" i="10"/>
  <c r="I8" i="10"/>
  <c r="I9" i="10"/>
  <c r="I14" i="10"/>
  <c r="I15" i="10"/>
  <c r="I16" i="10"/>
  <c r="I17" i="10"/>
  <c r="I22" i="10"/>
  <c r="I23" i="10"/>
  <c r="I24" i="10"/>
  <c r="I25" i="10"/>
  <c r="I30" i="10"/>
  <c r="I31" i="10"/>
  <c r="I32" i="10"/>
  <c r="I33" i="10"/>
  <c r="I38" i="10"/>
  <c r="I39" i="10"/>
  <c r="I40" i="10"/>
  <c r="I41" i="10"/>
  <c r="I46" i="10"/>
  <c r="I47" i="10"/>
  <c r="I48" i="10"/>
  <c r="I49" i="10"/>
  <c r="I54" i="10"/>
  <c r="I55" i="10"/>
  <c r="I56" i="10"/>
  <c r="I57" i="10"/>
  <c r="I62" i="10"/>
  <c r="I63" i="10"/>
  <c r="I64" i="10"/>
  <c r="I65" i="10"/>
  <c r="I70" i="10"/>
  <c r="I71" i="10"/>
  <c r="I72" i="10"/>
  <c r="I73" i="10"/>
  <c r="I78" i="10"/>
  <c r="I79" i="10"/>
  <c r="I80" i="10"/>
  <c r="I81" i="10"/>
  <c r="I86" i="10"/>
  <c r="I87" i="10"/>
  <c r="I88" i="10"/>
  <c r="I89" i="10"/>
  <c r="I94" i="10"/>
  <c r="I95" i="10"/>
  <c r="I96" i="10"/>
  <c r="I97" i="10"/>
  <c r="I102" i="10"/>
  <c r="I103" i="10"/>
  <c r="I104" i="10"/>
  <c r="I105" i="10"/>
  <c r="I110" i="10"/>
  <c r="I111" i="10"/>
  <c r="I112" i="10"/>
  <c r="I113" i="10"/>
  <c r="I118" i="10"/>
  <c r="I119" i="10"/>
  <c r="I120" i="10"/>
  <c r="I121" i="10"/>
  <c r="I126" i="10"/>
  <c r="I127" i="10"/>
  <c r="I128" i="10"/>
  <c r="I129" i="10"/>
  <c r="I134" i="10"/>
  <c r="I135" i="10"/>
  <c r="I136" i="10"/>
  <c r="I137" i="10"/>
  <c r="I142" i="10"/>
  <c r="I143" i="10"/>
  <c r="I144" i="10"/>
  <c r="I145" i="10"/>
  <c r="I150" i="10"/>
  <c r="I151" i="10"/>
  <c r="I152" i="10"/>
  <c r="I153" i="10"/>
  <c r="I158" i="10"/>
  <c r="I159" i="10"/>
  <c r="I160" i="10"/>
  <c r="I161" i="10"/>
  <c r="I166" i="10"/>
  <c r="I167" i="10"/>
  <c r="I168" i="10"/>
  <c r="I169" i="10"/>
  <c r="I174" i="10"/>
  <c r="I175" i="10"/>
  <c r="I176" i="10"/>
  <c r="I177" i="10"/>
  <c r="I182" i="10"/>
  <c r="I183" i="10"/>
  <c r="I184" i="10"/>
  <c r="I185" i="10"/>
  <c r="I190" i="10"/>
  <c r="I191" i="10"/>
  <c r="I192" i="10"/>
  <c r="I193" i="10"/>
  <c r="I198" i="10"/>
  <c r="I199" i="10"/>
  <c r="I200" i="10"/>
  <c r="I201" i="10"/>
  <c r="I206" i="10"/>
  <c r="I207" i="10"/>
  <c r="I208" i="10"/>
  <c r="I209" i="10"/>
  <c r="I214" i="10"/>
  <c r="I215" i="10"/>
  <c r="I216" i="10"/>
  <c r="I217" i="10"/>
  <c r="I222" i="10"/>
  <c r="I223" i="10"/>
  <c r="I224" i="10"/>
  <c r="I225" i="10"/>
  <c r="I230" i="10"/>
  <c r="I231" i="10"/>
  <c r="I232" i="10"/>
  <c r="I233" i="10"/>
  <c r="I238" i="10"/>
  <c r="I239" i="10"/>
  <c r="I240" i="10"/>
  <c r="I241" i="10"/>
  <c r="I246" i="10"/>
  <c r="I247" i="10"/>
  <c r="I248" i="10"/>
  <c r="I249" i="10"/>
  <c r="I254" i="10"/>
  <c r="I255" i="10"/>
  <c r="I256" i="10"/>
  <c r="I257" i="10"/>
  <c r="I262" i="10"/>
  <c r="I263" i="10"/>
  <c r="I264" i="10"/>
  <c r="I265" i="10"/>
  <c r="I270" i="10"/>
  <c r="I271" i="10"/>
  <c r="I272" i="10"/>
  <c r="I273" i="10"/>
  <c r="I278" i="10"/>
  <c r="I279" i="10"/>
  <c r="I280" i="10"/>
  <c r="I281" i="10"/>
  <c r="I286" i="10"/>
  <c r="I287" i="10"/>
  <c r="I288" i="10"/>
  <c r="I289" i="10"/>
  <c r="I294" i="10"/>
  <c r="I295" i="10"/>
  <c r="I296" i="10"/>
  <c r="I297" i="10"/>
  <c r="I302" i="10"/>
  <c r="I303" i="10"/>
  <c r="I304" i="10"/>
  <c r="I305" i="10"/>
  <c r="I310" i="10"/>
  <c r="I311" i="10"/>
  <c r="I312" i="10"/>
  <c r="I313" i="10"/>
  <c r="I318" i="10"/>
  <c r="I319" i="10"/>
  <c r="I320" i="10"/>
  <c r="I321" i="10"/>
  <c r="I326" i="10"/>
  <c r="I327" i="10"/>
  <c r="I328" i="10"/>
  <c r="I329" i="10"/>
  <c r="I330" i="10"/>
  <c r="I334" i="10"/>
  <c r="I335" i="10"/>
  <c r="I336" i="10"/>
  <c r="I337" i="10"/>
  <c r="I338" i="10"/>
  <c r="I342" i="10"/>
  <c r="I343" i="10"/>
  <c r="I344" i="10"/>
  <c r="I345" i="10"/>
  <c r="I346" i="10"/>
  <c r="I350" i="10"/>
  <c r="I351" i="10"/>
  <c r="I352" i="10"/>
  <c r="I353" i="10"/>
  <c r="I354" i="10"/>
  <c r="I358" i="10"/>
  <c r="I359" i="10"/>
  <c r="I360" i="10"/>
  <c r="I361" i="10"/>
  <c r="I362" i="10"/>
  <c r="I2" i="10"/>
  <c r="K6" i="10"/>
  <c r="K5" i="10"/>
  <c r="K4" i="10"/>
  <c r="K3" i="10"/>
  <c r="K2" i="10"/>
  <c r="E6" i="10"/>
  <c r="E5" i="10"/>
  <c r="E4" i="10"/>
  <c r="E3" i="10"/>
  <c r="E2" i="10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D2" i="9"/>
  <c r="C2" i="9"/>
  <c r="B2" i="9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U328" i="1" s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U424" i="1" s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U440" i="1" s="1"/>
  <c r="T441" i="1"/>
  <c r="T442" i="1"/>
  <c r="T443" i="1"/>
  <c r="T444" i="1"/>
  <c r="T445" i="1"/>
  <c r="T446" i="1"/>
  <c r="T447" i="1"/>
  <c r="T448" i="1"/>
  <c r="U448" i="1" s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U480" i="1" s="1"/>
  <c r="T481" i="1"/>
  <c r="T482" i="1"/>
  <c r="T483" i="1"/>
  <c r="T484" i="1"/>
  <c r="T485" i="1"/>
  <c r="T486" i="1"/>
  <c r="T487" i="1"/>
  <c r="T488" i="1"/>
  <c r="U488" i="1" s="1"/>
  <c r="T489" i="1"/>
  <c r="T490" i="1"/>
  <c r="T491" i="1"/>
  <c r="T492" i="1"/>
  <c r="T493" i="1"/>
  <c r="T494" i="1"/>
  <c r="T495" i="1"/>
  <c r="T496" i="1"/>
  <c r="U496" i="1" s="1"/>
  <c r="T497" i="1"/>
  <c r="T498" i="1"/>
  <c r="T499" i="1"/>
  <c r="T500" i="1"/>
  <c r="T501" i="1"/>
  <c r="T502" i="1"/>
  <c r="T503" i="1"/>
  <c r="T504" i="1"/>
  <c r="U504" i="1" s="1"/>
  <c r="T505" i="1"/>
  <c r="T506" i="1"/>
  <c r="T507" i="1"/>
  <c r="T508" i="1"/>
  <c r="T509" i="1"/>
  <c r="T510" i="1"/>
  <c r="T511" i="1"/>
  <c r="T512" i="1"/>
  <c r="U512" i="1" s="1"/>
  <c r="T513" i="1"/>
  <c r="T514" i="1"/>
  <c r="T515" i="1"/>
  <c r="T516" i="1"/>
  <c r="T517" i="1"/>
  <c r="T518" i="1"/>
  <c r="T519" i="1"/>
  <c r="T520" i="1"/>
  <c r="U520" i="1" s="1"/>
  <c r="T521" i="1"/>
  <c r="T522" i="1"/>
  <c r="T523" i="1"/>
  <c r="T524" i="1"/>
  <c r="T525" i="1"/>
  <c r="T526" i="1"/>
  <c r="T527" i="1"/>
  <c r="T528" i="1"/>
  <c r="U528" i="1" s="1"/>
  <c r="T529" i="1"/>
  <c r="T530" i="1"/>
  <c r="T531" i="1"/>
  <c r="T532" i="1"/>
  <c r="T533" i="1"/>
  <c r="T534" i="1"/>
  <c r="T535" i="1"/>
  <c r="T536" i="1"/>
  <c r="U536" i="1" s="1"/>
  <c r="T537" i="1"/>
  <c r="T538" i="1"/>
  <c r="T539" i="1"/>
  <c r="T540" i="1"/>
  <c r="T541" i="1"/>
  <c r="T542" i="1"/>
  <c r="T543" i="1"/>
  <c r="T544" i="1"/>
  <c r="U544" i="1" s="1"/>
  <c r="T545" i="1"/>
  <c r="T546" i="1"/>
  <c r="T547" i="1"/>
  <c r="T548" i="1"/>
  <c r="T549" i="1"/>
  <c r="T550" i="1"/>
  <c r="T551" i="1"/>
  <c r="T552" i="1"/>
  <c r="U552" i="1" s="1"/>
  <c r="T553" i="1"/>
  <c r="T554" i="1"/>
  <c r="T555" i="1"/>
  <c r="T556" i="1"/>
  <c r="T557" i="1"/>
  <c r="T558" i="1"/>
  <c r="T559" i="1"/>
  <c r="T560" i="1"/>
  <c r="U560" i="1" s="1"/>
  <c r="T561" i="1"/>
  <c r="T562" i="1"/>
  <c r="T563" i="1"/>
  <c r="T564" i="1"/>
  <c r="T565" i="1"/>
  <c r="T566" i="1"/>
  <c r="T567" i="1"/>
  <c r="T568" i="1"/>
  <c r="U568" i="1" s="1"/>
  <c r="T569" i="1"/>
  <c r="T570" i="1"/>
  <c r="T571" i="1"/>
  <c r="T572" i="1"/>
  <c r="T573" i="1"/>
  <c r="T574" i="1"/>
  <c r="T575" i="1"/>
  <c r="T576" i="1"/>
  <c r="U576" i="1" s="1"/>
  <c r="T577" i="1"/>
  <c r="T578" i="1"/>
  <c r="T579" i="1"/>
  <c r="T580" i="1"/>
  <c r="T581" i="1"/>
  <c r="T582" i="1"/>
  <c r="T583" i="1"/>
  <c r="T584" i="1"/>
  <c r="U584" i="1" s="1"/>
  <c r="T585" i="1"/>
  <c r="T586" i="1"/>
  <c r="T587" i="1"/>
  <c r="T588" i="1"/>
  <c r="T589" i="1"/>
  <c r="T590" i="1"/>
  <c r="T591" i="1"/>
  <c r="T592" i="1"/>
  <c r="U592" i="1" s="1"/>
  <c r="T593" i="1"/>
  <c r="T594" i="1"/>
  <c r="T595" i="1"/>
  <c r="T596" i="1"/>
  <c r="T597" i="1"/>
  <c r="T598" i="1"/>
  <c r="T599" i="1"/>
  <c r="T600" i="1"/>
  <c r="U600" i="1" s="1"/>
  <c r="T601" i="1"/>
  <c r="T602" i="1"/>
  <c r="T603" i="1"/>
  <c r="T604" i="1"/>
  <c r="T605" i="1"/>
  <c r="T606" i="1"/>
  <c r="T607" i="1"/>
  <c r="T608" i="1"/>
  <c r="U608" i="1" s="1"/>
  <c r="T609" i="1"/>
  <c r="T610" i="1"/>
  <c r="T611" i="1"/>
  <c r="T612" i="1"/>
  <c r="T613" i="1"/>
  <c r="T614" i="1"/>
  <c r="T615" i="1"/>
  <c r="T616" i="1"/>
  <c r="U616" i="1" s="1"/>
  <c r="T617" i="1"/>
  <c r="T618" i="1"/>
  <c r="T619" i="1"/>
  <c r="T620" i="1"/>
  <c r="T621" i="1"/>
  <c r="T622" i="1"/>
  <c r="T623" i="1"/>
  <c r="T624" i="1"/>
  <c r="U624" i="1" s="1"/>
  <c r="T625" i="1"/>
  <c r="T626" i="1"/>
  <c r="T627" i="1"/>
  <c r="T628" i="1"/>
  <c r="T629" i="1"/>
  <c r="T630" i="1"/>
  <c r="T631" i="1"/>
  <c r="T632" i="1"/>
  <c r="U632" i="1" s="1"/>
  <c r="T633" i="1"/>
  <c r="T634" i="1"/>
  <c r="T635" i="1"/>
  <c r="T636" i="1"/>
  <c r="T637" i="1"/>
  <c r="T638" i="1"/>
  <c r="T639" i="1"/>
  <c r="T640" i="1"/>
  <c r="U640" i="1" s="1"/>
  <c r="T641" i="1"/>
  <c r="T642" i="1"/>
  <c r="T643" i="1"/>
  <c r="T644" i="1"/>
  <c r="T645" i="1"/>
  <c r="T646" i="1"/>
  <c r="T647" i="1"/>
  <c r="T648" i="1"/>
  <c r="U648" i="1" s="1"/>
  <c r="T649" i="1"/>
  <c r="T650" i="1"/>
  <c r="T651" i="1"/>
  <c r="T652" i="1"/>
  <c r="T653" i="1"/>
  <c r="T654" i="1"/>
  <c r="T655" i="1"/>
  <c r="T656" i="1"/>
  <c r="U656" i="1" s="1"/>
  <c r="T657" i="1"/>
  <c r="T658" i="1"/>
  <c r="T659" i="1"/>
  <c r="T660" i="1"/>
  <c r="T661" i="1"/>
  <c r="T662" i="1"/>
  <c r="T663" i="1"/>
  <c r="T664" i="1"/>
  <c r="U664" i="1" s="1"/>
  <c r="T665" i="1"/>
  <c r="T666" i="1"/>
  <c r="T667" i="1"/>
  <c r="T668" i="1"/>
  <c r="T669" i="1"/>
  <c r="T670" i="1"/>
  <c r="T671" i="1"/>
  <c r="T672" i="1"/>
  <c r="U672" i="1" s="1"/>
  <c r="T673" i="1"/>
  <c r="T674" i="1"/>
  <c r="T675" i="1"/>
  <c r="T676" i="1"/>
  <c r="T677" i="1"/>
  <c r="T678" i="1"/>
  <c r="T679" i="1"/>
  <c r="T680" i="1"/>
  <c r="U680" i="1" s="1"/>
  <c r="T681" i="1"/>
  <c r="T682" i="1"/>
  <c r="T683" i="1"/>
  <c r="T684" i="1"/>
  <c r="T685" i="1"/>
  <c r="T686" i="1"/>
  <c r="T687" i="1"/>
  <c r="T688" i="1"/>
  <c r="U688" i="1" s="1"/>
  <c r="T689" i="1"/>
  <c r="T690" i="1"/>
  <c r="T691" i="1"/>
  <c r="T692" i="1"/>
  <c r="T693" i="1"/>
  <c r="T694" i="1"/>
  <c r="T695" i="1"/>
  <c r="T696" i="1"/>
  <c r="U696" i="1" s="1"/>
  <c r="T697" i="1"/>
  <c r="T698" i="1"/>
  <c r="T699" i="1"/>
  <c r="T700" i="1"/>
  <c r="T701" i="1"/>
  <c r="T702" i="1"/>
  <c r="T703" i="1"/>
  <c r="T704" i="1"/>
  <c r="U704" i="1" s="1"/>
  <c r="T705" i="1"/>
  <c r="T706" i="1"/>
  <c r="T707" i="1"/>
  <c r="T708" i="1"/>
  <c r="T709" i="1"/>
  <c r="T710" i="1"/>
  <c r="T711" i="1"/>
  <c r="T712" i="1"/>
  <c r="U712" i="1" s="1"/>
  <c r="T713" i="1"/>
  <c r="T714" i="1"/>
  <c r="T715" i="1"/>
  <c r="T716" i="1"/>
  <c r="T717" i="1"/>
  <c r="T718" i="1"/>
  <c r="T719" i="1"/>
  <c r="T720" i="1"/>
  <c r="U720" i="1" s="1"/>
  <c r="T721" i="1"/>
  <c r="T722" i="1"/>
  <c r="T723" i="1"/>
  <c r="T724" i="1"/>
  <c r="T725" i="1"/>
  <c r="T726" i="1"/>
  <c r="T727" i="1"/>
  <c r="T728" i="1"/>
  <c r="U728" i="1" s="1"/>
  <c r="T729" i="1"/>
  <c r="T730" i="1"/>
  <c r="T731" i="1"/>
  <c r="T732" i="1"/>
  <c r="T733" i="1"/>
  <c r="T734" i="1"/>
  <c r="T735" i="1"/>
  <c r="T736" i="1"/>
  <c r="U736" i="1" s="1"/>
  <c r="T737" i="1"/>
  <c r="T738" i="1"/>
  <c r="T739" i="1"/>
  <c r="T740" i="1"/>
  <c r="T741" i="1"/>
  <c r="T742" i="1"/>
  <c r="T743" i="1"/>
  <c r="T744" i="1"/>
  <c r="U744" i="1" s="1"/>
  <c r="T745" i="1"/>
  <c r="T746" i="1"/>
  <c r="T747" i="1"/>
  <c r="T748" i="1"/>
  <c r="T749" i="1"/>
  <c r="T750" i="1"/>
  <c r="T751" i="1"/>
  <c r="T752" i="1"/>
  <c r="U752" i="1" s="1"/>
  <c r="T753" i="1"/>
  <c r="T754" i="1"/>
  <c r="T755" i="1"/>
  <c r="T756" i="1"/>
  <c r="T757" i="1"/>
  <c r="T758" i="1"/>
  <c r="T759" i="1"/>
  <c r="T760" i="1"/>
  <c r="U760" i="1" s="1"/>
  <c r="T761" i="1"/>
  <c r="T762" i="1"/>
  <c r="T763" i="1"/>
  <c r="T764" i="1"/>
  <c r="T765" i="1"/>
  <c r="T766" i="1"/>
  <c r="T767" i="1"/>
  <c r="T768" i="1"/>
  <c r="U768" i="1" s="1"/>
  <c r="T769" i="1"/>
  <c r="T770" i="1"/>
  <c r="T771" i="1"/>
  <c r="T772" i="1"/>
  <c r="T773" i="1"/>
  <c r="T774" i="1"/>
  <c r="T775" i="1"/>
  <c r="T776" i="1"/>
  <c r="U776" i="1" s="1"/>
  <c r="T777" i="1"/>
  <c r="T778" i="1"/>
  <c r="T779" i="1"/>
  <c r="T780" i="1"/>
  <c r="T781" i="1"/>
  <c r="T782" i="1"/>
  <c r="T783" i="1"/>
  <c r="T784" i="1"/>
  <c r="U784" i="1" s="1"/>
  <c r="T785" i="1"/>
  <c r="T786" i="1"/>
  <c r="T787" i="1"/>
  <c r="T788" i="1"/>
  <c r="T789" i="1"/>
  <c r="T790" i="1"/>
  <c r="T791" i="1"/>
  <c r="T792" i="1"/>
  <c r="U792" i="1" s="1"/>
  <c r="T793" i="1"/>
  <c r="T794" i="1"/>
  <c r="T795" i="1"/>
  <c r="T796" i="1"/>
  <c r="T797" i="1"/>
  <c r="T798" i="1"/>
  <c r="T799" i="1"/>
  <c r="T800" i="1"/>
  <c r="U800" i="1" s="1"/>
  <c r="T801" i="1"/>
  <c r="T802" i="1"/>
  <c r="T803" i="1"/>
  <c r="T804" i="1"/>
  <c r="T805" i="1"/>
  <c r="T806" i="1"/>
  <c r="T807" i="1"/>
  <c r="T808" i="1"/>
  <c r="U808" i="1" s="1"/>
  <c r="T809" i="1"/>
  <c r="T810" i="1"/>
  <c r="T811" i="1"/>
  <c r="T812" i="1"/>
  <c r="T813" i="1"/>
  <c r="T814" i="1"/>
  <c r="T815" i="1"/>
  <c r="T816" i="1"/>
  <c r="U816" i="1" s="1"/>
  <c r="T817" i="1"/>
  <c r="T818" i="1"/>
  <c r="T819" i="1"/>
  <c r="T820" i="1"/>
  <c r="T821" i="1"/>
  <c r="T822" i="1"/>
  <c r="T823" i="1"/>
  <c r="T824" i="1"/>
  <c r="U824" i="1" s="1"/>
  <c r="T825" i="1"/>
  <c r="T826" i="1"/>
  <c r="T827" i="1"/>
  <c r="T828" i="1"/>
  <c r="T829" i="1"/>
  <c r="T830" i="1"/>
  <c r="T831" i="1"/>
  <c r="T832" i="1"/>
  <c r="U832" i="1" s="1"/>
  <c r="T833" i="1"/>
  <c r="T834" i="1"/>
  <c r="T835" i="1"/>
  <c r="T836" i="1"/>
  <c r="T837" i="1"/>
  <c r="T838" i="1"/>
  <c r="T839" i="1"/>
  <c r="T840" i="1"/>
  <c r="U840" i="1" s="1"/>
  <c r="T841" i="1"/>
  <c r="T842" i="1"/>
  <c r="T843" i="1"/>
  <c r="T844" i="1"/>
  <c r="T845" i="1"/>
  <c r="T846" i="1"/>
  <c r="T847" i="1"/>
  <c r="T848" i="1"/>
  <c r="U848" i="1" s="1"/>
  <c r="T849" i="1"/>
  <c r="T850" i="1"/>
  <c r="T851" i="1"/>
  <c r="T852" i="1"/>
  <c r="T853" i="1"/>
  <c r="T854" i="1"/>
  <c r="T855" i="1"/>
  <c r="T856" i="1"/>
  <c r="U856" i="1" s="1"/>
  <c r="T857" i="1"/>
  <c r="T858" i="1"/>
  <c r="T859" i="1"/>
  <c r="T860" i="1"/>
  <c r="T861" i="1"/>
  <c r="T862" i="1"/>
  <c r="T863" i="1"/>
  <c r="T864" i="1"/>
  <c r="U864" i="1" s="1"/>
  <c r="T865" i="1"/>
  <c r="T866" i="1"/>
  <c r="T867" i="1"/>
  <c r="T868" i="1"/>
  <c r="T869" i="1"/>
  <c r="T870" i="1"/>
  <c r="T871" i="1"/>
  <c r="T872" i="1"/>
  <c r="U872" i="1" s="1"/>
  <c r="T873" i="1"/>
  <c r="T874" i="1"/>
  <c r="T875" i="1"/>
  <c r="T876" i="1"/>
  <c r="T877" i="1"/>
  <c r="T878" i="1"/>
  <c r="T879" i="1"/>
  <c r="T880" i="1"/>
  <c r="U880" i="1" s="1"/>
  <c r="T881" i="1"/>
  <c r="T882" i="1"/>
  <c r="T883" i="1"/>
  <c r="T884" i="1"/>
  <c r="T885" i="1"/>
  <c r="T886" i="1"/>
  <c r="T887" i="1"/>
  <c r="T888" i="1"/>
  <c r="U888" i="1" s="1"/>
  <c r="T889" i="1"/>
  <c r="T890" i="1"/>
  <c r="T891" i="1"/>
  <c r="T892" i="1"/>
  <c r="T893" i="1"/>
  <c r="T894" i="1"/>
  <c r="T895" i="1"/>
  <c r="T896" i="1"/>
  <c r="U896" i="1" s="1"/>
  <c r="T897" i="1"/>
  <c r="T898" i="1"/>
  <c r="T899" i="1"/>
  <c r="T900" i="1"/>
  <c r="T901" i="1"/>
  <c r="T902" i="1"/>
  <c r="T903" i="1"/>
  <c r="T904" i="1"/>
  <c r="U904" i="1" s="1"/>
  <c r="T905" i="1"/>
  <c r="T906" i="1"/>
  <c r="T907" i="1"/>
  <c r="T908" i="1"/>
  <c r="T909" i="1"/>
  <c r="T910" i="1"/>
  <c r="T911" i="1"/>
  <c r="T912" i="1"/>
  <c r="U912" i="1" s="1"/>
  <c r="T913" i="1"/>
  <c r="T914" i="1"/>
  <c r="T915" i="1"/>
  <c r="T916" i="1"/>
  <c r="T917" i="1"/>
  <c r="T918" i="1"/>
  <c r="T919" i="1"/>
  <c r="T920" i="1"/>
  <c r="U920" i="1" s="1"/>
  <c r="T921" i="1"/>
  <c r="T922" i="1"/>
  <c r="T923" i="1"/>
  <c r="T924" i="1"/>
  <c r="T925" i="1"/>
  <c r="T926" i="1"/>
  <c r="T927" i="1"/>
  <c r="T928" i="1"/>
  <c r="U928" i="1" s="1"/>
  <c r="T929" i="1"/>
  <c r="T930" i="1"/>
  <c r="T931" i="1"/>
  <c r="T932" i="1"/>
  <c r="T933" i="1"/>
  <c r="T934" i="1"/>
  <c r="T935" i="1"/>
  <c r="T936" i="1"/>
  <c r="U936" i="1" s="1"/>
  <c r="T937" i="1"/>
  <c r="T938" i="1"/>
  <c r="T939" i="1"/>
  <c r="T940" i="1"/>
  <c r="T941" i="1"/>
  <c r="T942" i="1"/>
  <c r="T943" i="1"/>
  <c r="T944" i="1"/>
  <c r="U944" i="1" s="1"/>
  <c r="T945" i="1"/>
  <c r="T946" i="1"/>
  <c r="T947" i="1"/>
  <c r="T948" i="1"/>
  <c r="T949" i="1"/>
  <c r="T950" i="1"/>
  <c r="T951" i="1"/>
  <c r="T952" i="1"/>
  <c r="U952" i="1" s="1"/>
  <c r="T953" i="1"/>
  <c r="T954" i="1"/>
  <c r="T955" i="1"/>
  <c r="T956" i="1"/>
  <c r="T957" i="1"/>
  <c r="T958" i="1"/>
  <c r="T959" i="1"/>
  <c r="T960" i="1"/>
  <c r="U960" i="1" s="1"/>
  <c r="T961" i="1"/>
  <c r="T962" i="1"/>
  <c r="T963" i="1"/>
  <c r="T964" i="1"/>
  <c r="T965" i="1"/>
  <c r="T966" i="1"/>
  <c r="T967" i="1"/>
  <c r="T968" i="1"/>
  <c r="U968" i="1" s="1"/>
  <c r="T969" i="1"/>
  <c r="T970" i="1"/>
  <c r="T971" i="1"/>
  <c r="T972" i="1"/>
  <c r="T973" i="1"/>
  <c r="T974" i="1"/>
  <c r="T975" i="1"/>
  <c r="T976" i="1"/>
  <c r="U976" i="1" s="1"/>
  <c r="T977" i="1"/>
  <c r="T978" i="1"/>
  <c r="T979" i="1"/>
  <c r="T980" i="1"/>
  <c r="T981" i="1"/>
  <c r="T982" i="1"/>
  <c r="T983" i="1"/>
  <c r="T984" i="1"/>
  <c r="U984" i="1" s="1"/>
  <c r="T985" i="1"/>
  <c r="T986" i="1"/>
  <c r="T987" i="1"/>
  <c r="T988" i="1"/>
  <c r="T989" i="1"/>
  <c r="T990" i="1"/>
  <c r="T991" i="1"/>
  <c r="T992" i="1"/>
  <c r="U992" i="1" s="1"/>
  <c r="T993" i="1"/>
  <c r="T994" i="1"/>
  <c r="T995" i="1"/>
  <c r="T996" i="1"/>
  <c r="T997" i="1"/>
  <c r="T998" i="1"/>
  <c r="T999" i="1"/>
  <c r="T1000" i="1"/>
  <c r="U1000" i="1" s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U36" i="1" s="1"/>
  <c r="S37" i="1"/>
  <c r="S38" i="1"/>
  <c r="S39" i="1"/>
  <c r="S40" i="1"/>
  <c r="S41" i="1"/>
  <c r="S42" i="1"/>
  <c r="S43" i="1"/>
  <c r="S44" i="1"/>
  <c r="U44" i="1" s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U92" i="1" s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U156" i="1" s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U172" i="1" s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U228" i="1" s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U268" i="1" s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U292" i="1" s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U340" i="1" s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U428" i="1" s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U460" i="1" s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U484" i="1" s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U692" i="1" s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U732" i="1" s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U756" i="1" s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U772" i="1" s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U836" i="1" s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U876" i="1" s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U892" i="1" s="1"/>
  <c r="S893" i="1"/>
  <c r="U893" i="1" s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U288" i="1" l="1"/>
  <c r="U200" i="1"/>
  <c r="U184" i="1"/>
  <c r="U55" i="1"/>
  <c r="C26" i="10"/>
  <c r="I365" i="10"/>
  <c r="I357" i="10"/>
  <c r="I349" i="10"/>
  <c r="I341" i="10"/>
  <c r="I333" i="10"/>
  <c r="I325" i="10"/>
  <c r="I317" i="10"/>
  <c r="I309" i="10"/>
  <c r="I301" i="10"/>
  <c r="I293" i="10"/>
  <c r="I285" i="10"/>
  <c r="I277" i="10"/>
  <c r="I269" i="10"/>
  <c r="I261" i="10"/>
  <c r="I253" i="10"/>
  <c r="I245" i="10"/>
  <c r="I237" i="10"/>
  <c r="I229" i="10"/>
  <c r="I221" i="10"/>
  <c r="I213" i="10"/>
  <c r="I205" i="10"/>
  <c r="I197" i="10"/>
  <c r="I189" i="10"/>
  <c r="I181" i="10"/>
  <c r="I173" i="10"/>
  <c r="I165" i="10"/>
  <c r="I157" i="10"/>
  <c r="I149" i="10"/>
  <c r="I141" i="10"/>
  <c r="I133" i="10"/>
  <c r="I125" i="10"/>
  <c r="I117" i="10"/>
  <c r="I109" i="10"/>
  <c r="I101" i="10"/>
  <c r="I93" i="10"/>
  <c r="I85" i="10"/>
  <c r="I77" i="10"/>
  <c r="I69" i="10"/>
  <c r="I61" i="10"/>
  <c r="I53" i="10"/>
  <c r="I45" i="10"/>
  <c r="I37" i="10"/>
  <c r="I29" i="10"/>
  <c r="I21" i="10"/>
  <c r="I13" i="10"/>
  <c r="I5" i="10"/>
  <c r="I364" i="10"/>
  <c r="I356" i="10"/>
  <c r="I348" i="10"/>
  <c r="I340" i="10"/>
  <c r="I332" i="10"/>
  <c r="I324" i="10"/>
  <c r="I316" i="10"/>
  <c r="I308" i="10"/>
  <c r="I300" i="10"/>
  <c r="I292" i="10"/>
  <c r="I284" i="10"/>
  <c r="I276" i="10"/>
  <c r="I268" i="10"/>
  <c r="I260" i="10"/>
  <c r="I252" i="10"/>
  <c r="I244" i="10"/>
  <c r="I236" i="10"/>
  <c r="I228" i="10"/>
  <c r="I220" i="10"/>
  <c r="I212" i="10"/>
  <c r="I204" i="10"/>
  <c r="I196" i="10"/>
  <c r="I188" i="10"/>
  <c r="I180" i="10"/>
  <c r="I172" i="10"/>
  <c r="I164" i="10"/>
  <c r="I156" i="10"/>
  <c r="I148" i="10"/>
  <c r="I140" i="10"/>
  <c r="I132" i="10"/>
  <c r="I124" i="10"/>
  <c r="I116" i="10"/>
  <c r="I108" i="10"/>
  <c r="I100" i="10"/>
  <c r="I92" i="10"/>
  <c r="I84" i="10"/>
  <c r="I76" i="10"/>
  <c r="I68" i="10"/>
  <c r="I60" i="10"/>
  <c r="I52" i="10"/>
  <c r="I44" i="10"/>
  <c r="I36" i="10"/>
  <c r="I28" i="10"/>
  <c r="I20" i="10"/>
  <c r="I12" i="10"/>
  <c r="I4" i="10"/>
  <c r="I363" i="10"/>
  <c r="I355" i="10"/>
  <c r="I347" i="10"/>
  <c r="I339" i="10"/>
  <c r="I331" i="10"/>
  <c r="I323" i="10"/>
  <c r="I315" i="10"/>
  <c r="I307" i="10"/>
  <c r="I299" i="10"/>
  <c r="I291" i="10"/>
  <c r="I283" i="10"/>
  <c r="I275" i="10"/>
  <c r="I267" i="10"/>
  <c r="I259" i="10"/>
  <c r="I251" i="10"/>
  <c r="I243" i="10"/>
  <c r="I235" i="10"/>
  <c r="I227" i="10"/>
  <c r="I219" i="10"/>
  <c r="I211" i="10"/>
  <c r="I203" i="10"/>
  <c r="I195" i="10"/>
  <c r="I187" i="10"/>
  <c r="I179" i="10"/>
  <c r="I171" i="10"/>
  <c r="I163" i="10"/>
  <c r="I155" i="10"/>
  <c r="I147" i="10"/>
  <c r="I139" i="10"/>
  <c r="I131" i="10"/>
  <c r="I123" i="10"/>
  <c r="I115" i="10"/>
  <c r="I107" i="10"/>
  <c r="I99" i="10"/>
  <c r="I91" i="10"/>
  <c r="I83" i="10"/>
  <c r="I75" i="10"/>
  <c r="I67" i="10"/>
  <c r="I59" i="10"/>
  <c r="I51" i="10"/>
  <c r="I43" i="10"/>
  <c r="I35" i="10"/>
  <c r="I27" i="10"/>
  <c r="I19" i="10"/>
  <c r="I11" i="10"/>
  <c r="I3" i="10"/>
  <c r="I322" i="10"/>
  <c r="I314" i="10"/>
  <c r="I306" i="10"/>
  <c r="I298" i="10"/>
  <c r="I290" i="10"/>
  <c r="I282" i="10"/>
  <c r="I274" i="10"/>
  <c r="I266" i="10"/>
  <c r="I258" i="10"/>
  <c r="I250" i="10"/>
  <c r="I242" i="10"/>
  <c r="I234" i="10"/>
  <c r="I226" i="10"/>
  <c r="I218" i="10"/>
  <c r="I210" i="10"/>
  <c r="I202" i="10"/>
  <c r="I194" i="10"/>
  <c r="I186" i="10"/>
  <c r="I178" i="10"/>
  <c r="I170" i="10"/>
  <c r="I162" i="10"/>
  <c r="I154" i="10"/>
  <c r="I146" i="10"/>
  <c r="I138" i="10"/>
  <c r="I130" i="10"/>
  <c r="I122" i="10"/>
  <c r="I114" i="10"/>
  <c r="I106" i="10"/>
  <c r="I98" i="10"/>
  <c r="I90" i="10"/>
  <c r="I82" i="10"/>
  <c r="I74" i="10"/>
  <c r="I66" i="10"/>
  <c r="I58" i="10"/>
  <c r="I50" i="10"/>
  <c r="I42" i="10"/>
  <c r="I34" i="10"/>
  <c r="I26" i="10"/>
  <c r="I18" i="10"/>
  <c r="C256" i="10"/>
  <c r="C144" i="10"/>
  <c r="C544" i="10"/>
  <c r="C416" i="10"/>
  <c r="C288" i="10"/>
  <c r="C160" i="10"/>
  <c r="C528" i="10"/>
  <c r="C400" i="10"/>
  <c r="C272" i="10"/>
  <c r="C512" i="10"/>
  <c r="C384" i="10"/>
  <c r="C128" i="10"/>
  <c r="C3" i="10"/>
  <c r="C496" i="10"/>
  <c r="C368" i="10"/>
  <c r="C240" i="10"/>
  <c r="C112" i="10"/>
  <c r="C480" i="10"/>
  <c r="C352" i="10"/>
  <c r="C224" i="10"/>
  <c r="C90" i="10"/>
  <c r="C464" i="10"/>
  <c r="C336" i="10"/>
  <c r="C208" i="10"/>
  <c r="C71" i="10"/>
  <c r="C448" i="10"/>
  <c r="C320" i="10"/>
  <c r="C192" i="10"/>
  <c r="C49" i="10"/>
  <c r="C560" i="10"/>
  <c r="C432" i="10"/>
  <c r="C304" i="10"/>
  <c r="C176" i="10"/>
  <c r="C543" i="10"/>
  <c r="C511" i="10"/>
  <c r="C479" i="10"/>
  <c r="C447" i="10"/>
  <c r="C415" i="10"/>
  <c r="C383" i="10"/>
  <c r="C351" i="10"/>
  <c r="C319" i="10"/>
  <c r="C287" i="10"/>
  <c r="C255" i="10"/>
  <c r="C223" i="10"/>
  <c r="C191" i="10"/>
  <c r="C159" i="10"/>
  <c r="C25" i="10"/>
  <c r="C554" i="10"/>
  <c r="C538" i="10"/>
  <c r="C522" i="10"/>
  <c r="C506" i="10"/>
  <c r="C490" i="10"/>
  <c r="C474" i="10"/>
  <c r="C458" i="10"/>
  <c r="C442" i="10"/>
  <c r="C426" i="10"/>
  <c r="C410" i="10"/>
  <c r="C394" i="10"/>
  <c r="C378" i="10"/>
  <c r="C362" i="10"/>
  <c r="C346" i="10"/>
  <c r="C330" i="10"/>
  <c r="C314" i="10"/>
  <c r="C298" i="10"/>
  <c r="C282" i="10"/>
  <c r="C266" i="10"/>
  <c r="C250" i="10"/>
  <c r="C234" i="10"/>
  <c r="C218" i="10"/>
  <c r="C202" i="10"/>
  <c r="C186" i="10"/>
  <c r="C170" i="10"/>
  <c r="C154" i="10"/>
  <c r="C138" i="10"/>
  <c r="C122" i="10"/>
  <c r="C106" i="10"/>
  <c r="C87" i="10"/>
  <c r="C65" i="10"/>
  <c r="C42" i="10"/>
  <c r="C23" i="10"/>
  <c r="C559" i="10"/>
  <c r="C527" i="10"/>
  <c r="C495" i="10"/>
  <c r="C463" i="10"/>
  <c r="C431" i="10"/>
  <c r="C399" i="10"/>
  <c r="C367" i="10"/>
  <c r="C335" i="10"/>
  <c r="C303" i="10"/>
  <c r="C271" i="10"/>
  <c r="C239" i="10"/>
  <c r="C207" i="10"/>
  <c r="C175" i="10"/>
  <c r="C143" i="10"/>
  <c r="C47" i="10"/>
  <c r="C553" i="10"/>
  <c r="C537" i="10"/>
  <c r="C521" i="10"/>
  <c r="C505" i="10"/>
  <c r="C489" i="10"/>
  <c r="C473" i="10"/>
  <c r="C457" i="10"/>
  <c r="C441" i="10"/>
  <c r="C425" i="10"/>
  <c r="C409" i="10"/>
  <c r="C393" i="10"/>
  <c r="C377" i="10"/>
  <c r="C361" i="10"/>
  <c r="C345" i="10"/>
  <c r="C329" i="10"/>
  <c r="C313" i="10"/>
  <c r="C297" i="10"/>
  <c r="C281" i="10"/>
  <c r="C265" i="10"/>
  <c r="C249" i="10"/>
  <c r="C233" i="10"/>
  <c r="C217" i="10"/>
  <c r="C201" i="10"/>
  <c r="C185" i="10"/>
  <c r="C169" i="10"/>
  <c r="C153" i="10"/>
  <c r="C137" i="10"/>
  <c r="C121" i="10"/>
  <c r="C105" i="10"/>
  <c r="C82" i="10"/>
  <c r="C63" i="10"/>
  <c r="C41" i="10"/>
  <c r="C18" i="10"/>
  <c r="C66" i="10"/>
  <c r="C552" i="10"/>
  <c r="C536" i="10"/>
  <c r="C520" i="10"/>
  <c r="C504" i="10"/>
  <c r="C488" i="10"/>
  <c r="C472" i="10"/>
  <c r="C456" i="10"/>
  <c r="C440" i="10"/>
  <c r="C424" i="10"/>
  <c r="C408" i="10"/>
  <c r="C392" i="10"/>
  <c r="C376" i="10"/>
  <c r="C360" i="10"/>
  <c r="C344" i="10"/>
  <c r="C328" i="10"/>
  <c r="C312" i="10"/>
  <c r="C296" i="10"/>
  <c r="C280" i="10"/>
  <c r="C264" i="10"/>
  <c r="C248" i="10"/>
  <c r="C232" i="10"/>
  <c r="C216" i="10"/>
  <c r="C200" i="10"/>
  <c r="C184" i="10"/>
  <c r="C168" i="10"/>
  <c r="C152" i="10"/>
  <c r="C136" i="10"/>
  <c r="C120" i="10"/>
  <c r="C103" i="10"/>
  <c r="C81" i="10"/>
  <c r="C58" i="10"/>
  <c r="C39" i="10"/>
  <c r="C17" i="10"/>
  <c r="C89" i="10"/>
  <c r="C2" i="10"/>
  <c r="C551" i="10"/>
  <c r="C535" i="10"/>
  <c r="C519" i="10"/>
  <c r="C503" i="10"/>
  <c r="C487" i="10"/>
  <c r="C471" i="10"/>
  <c r="C455" i="10"/>
  <c r="C439" i="10"/>
  <c r="C423" i="10"/>
  <c r="C407" i="10"/>
  <c r="C391" i="10"/>
  <c r="C375" i="10"/>
  <c r="C359" i="10"/>
  <c r="C343" i="10"/>
  <c r="C327" i="10"/>
  <c r="C311" i="10"/>
  <c r="C295" i="10"/>
  <c r="C279" i="10"/>
  <c r="C263" i="10"/>
  <c r="C247" i="10"/>
  <c r="C231" i="10"/>
  <c r="C215" i="10"/>
  <c r="C199" i="10"/>
  <c r="C183" i="10"/>
  <c r="C167" i="10"/>
  <c r="C151" i="10"/>
  <c r="C135" i="10"/>
  <c r="C119" i="10"/>
  <c r="C98" i="10"/>
  <c r="C79" i="10"/>
  <c r="C57" i="10"/>
  <c r="C34" i="10"/>
  <c r="C15" i="10"/>
  <c r="C111" i="10"/>
  <c r="C562" i="10"/>
  <c r="C546" i="10"/>
  <c r="C530" i="10"/>
  <c r="C514" i="10"/>
  <c r="C498" i="10"/>
  <c r="C482" i="10"/>
  <c r="C466" i="10"/>
  <c r="C450" i="10"/>
  <c r="C434" i="10"/>
  <c r="C418" i="10"/>
  <c r="C402" i="10"/>
  <c r="C386" i="10"/>
  <c r="C370" i="10"/>
  <c r="C354" i="10"/>
  <c r="C338" i="10"/>
  <c r="C322" i="10"/>
  <c r="C306" i="10"/>
  <c r="C290" i="10"/>
  <c r="C274" i="10"/>
  <c r="C258" i="10"/>
  <c r="C242" i="10"/>
  <c r="C226" i="10"/>
  <c r="C210" i="10"/>
  <c r="C194" i="10"/>
  <c r="C178" i="10"/>
  <c r="C162" i="10"/>
  <c r="C146" i="10"/>
  <c r="C130" i="10"/>
  <c r="C114" i="10"/>
  <c r="C97" i="10"/>
  <c r="C74" i="10"/>
  <c r="C55" i="10"/>
  <c r="C33" i="10"/>
  <c r="C10" i="10"/>
  <c r="C127" i="10"/>
  <c r="C561" i="10"/>
  <c r="C545" i="10"/>
  <c r="C529" i="10"/>
  <c r="C513" i="10"/>
  <c r="C497" i="10"/>
  <c r="C481" i="10"/>
  <c r="C465" i="10"/>
  <c r="C449" i="10"/>
  <c r="C433" i="10"/>
  <c r="C417" i="10"/>
  <c r="C401" i="10"/>
  <c r="C385" i="10"/>
  <c r="C369" i="10"/>
  <c r="C353" i="10"/>
  <c r="C337" i="10"/>
  <c r="C321" i="10"/>
  <c r="C305" i="10"/>
  <c r="C289" i="10"/>
  <c r="C273" i="10"/>
  <c r="C257" i="10"/>
  <c r="C241" i="10"/>
  <c r="C225" i="10"/>
  <c r="C209" i="10"/>
  <c r="C193" i="10"/>
  <c r="C177" i="10"/>
  <c r="C161" i="10"/>
  <c r="C145" i="10"/>
  <c r="C129" i="10"/>
  <c r="C113" i="10"/>
  <c r="C95" i="10"/>
  <c r="C73" i="10"/>
  <c r="C50" i="10"/>
  <c r="C31" i="10"/>
  <c r="C9" i="10"/>
  <c r="C104" i="10"/>
  <c r="C96" i="10"/>
  <c r="C88" i="10"/>
  <c r="C80" i="10"/>
  <c r="C72" i="10"/>
  <c r="C64" i="10"/>
  <c r="C56" i="10"/>
  <c r="C48" i="10"/>
  <c r="C40" i="10"/>
  <c r="C32" i="10"/>
  <c r="C24" i="10"/>
  <c r="C16" i="10"/>
  <c r="C8" i="10"/>
  <c r="C7" i="10"/>
  <c r="C566" i="10"/>
  <c r="C558" i="10"/>
  <c r="C550" i="10"/>
  <c r="C542" i="10"/>
  <c r="C534" i="10"/>
  <c r="C526" i="10"/>
  <c r="C518" i="10"/>
  <c r="C510" i="10"/>
  <c r="C502" i="10"/>
  <c r="C494" i="10"/>
  <c r="C486" i="10"/>
  <c r="C478" i="10"/>
  <c r="C470" i="10"/>
  <c r="C462" i="10"/>
  <c r="C454" i="10"/>
  <c r="C446" i="10"/>
  <c r="C438" i="10"/>
  <c r="C430" i="10"/>
  <c r="C422" i="10"/>
  <c r="C414" i="10"/>
  <c r="C406" i="10"/>
  <c r="C398" i="10"/>
  <c r="C390" i="10"/>
  <c r="C382" i="10"/>
  <c r="C374" i="10"/>
  <c r="C366" i="10"/>
  <c r="C358" i="10"/>
  <c r="C350" i="10"/>
  <c r="C342" i="10"/>
  <c r="C334" i="10"/>
  <c r="C326" i="10"/>
  <c r="C318" i="10"/>
  <c r="C310" i="10"/>
  <c r="C302" i="10"/>
  <c r="C294" i="10"/>
  <c r="C286" i="10"/>
  <c r="C278" i="10"/>
  <c r="C270" i="10"/>
  <c r="C262" i="10"/>
  <c r="C254" i="10"/>
  <c r="C246" i="10"/>
  <c r="C238" i="10"/>
  <c r="C230" i="10"/>
  <c r="C222" i="10"/>
  <c r="C214" i="10"/>
  <c r="C206" i="10"/>
  <c r="C198" i="10"/>
  <c r="C190" i="10"/>
  <c r="C182" i="10"/>
  <c r="C174" i="10"/>
  <c r="C166" i="10"/>
  <c r="C158" i="10"/>
  <c r="C150" i="10"/>
  <c r="C142" i="10"/>
  <c r="C134" i="10"/>
  <c r="C126" i="10"/>
  <c r="C118" i="10"/>
  <c r="C110" i="10"/>
  <c r="C102" i="10"/>
  <c r="C94" i="10"/>
  <c r="C86" i="10"/>
  <c r="C78" i="10"/>
  <c r="C70" i="10"/>
  <c r="C62" i="10"/>
  <c r="C54" i="10"/>
  <c r="C46" i="10"/>
  <c r="C38" i="10"/>
  <c r="C30" i="10"/>
  <c r="C22" i="10"/>
  <c r="C14" i="10"/>
  <c r="C6" i="10"/>
  <c r="C565" i="10"/>
  <c r="C557" i="10"/>
  <c r="C549" i="10"/>
  <c r="C541" i="10"/>
  <c r="C533" i="10"/>
  <c r="C525" i="10"/>
  <c r="C517" i="10"/>
  <c r="C509" i="10"/>
  <c r="C501" i="10"/>
  <c r="C493" i="10"/>
  <c r="C485" i="10"/>
  <c r="C477" i="10"/>
  <c r="C469" i="10"/>
  <c r="C461" i="10"/>
  <c r="C453" i="10"/>
  <c r="C445" i="10"/>
  <c r="C437" i="10"/>
  <c r="C429" i="10"/>
  <c r="C421" i="10"/>
  <c r="C413" i="10"/>
  <c r="C405" i="10"/>
  <c r="C397" i="10"/>
  <c r="C389" i="10"/>
  <c r="C381" i="10"/>
  <c r="C373" i="10"/>
  <c r="C365" i="10"/>
  <c r="C357" i="10"/>
  <c r="C349" i="10"/>
  <c r="C341" i="10"/>
  <c r="C333" i="10"/>
  <c r="C325" i="10"/>
  <c r="C317" i="10"/>
  <c r="C309" i="10"/>
  <c r="C301" i="10"/>
  <c r="C293" i="10"/>
  <c r="C285" i="10"/>
  <c r="C277" i="10"/>
  <c r="C269" i="10"/>
  <c r="C261" i="10"/>
  <c r="C253" i="10"/>
  <c r="C245" i="10"/>
  <c r="C237" i="10"/>
  <c r="C229" i="10"/>
  <c r="C221" i="10"/>
  <c r="C213" i="10"/>
  <c r="C205" i="10"/>
  <c r="C197" i="10"/>
  <c r="C189" i="10"/>
  <c r="C181" i="10"/>
  <c r="C173" i="10"/>
  <c r="C165" i="10"/>
  <c r="C157" i="10"/>
  <c r="C149" i="10"/>
  <c r="C141" i="10"/>
  <c r="C133" i="10"/>
  <c r="C125" i="10"/>
  <c r="C117" i="10"/>
  <c r="C109" i="10"/>
  <c r="C101" i="10"/>
  <c r="C93" i="10"/>
  <c r="C85" i="10"/>
  <c r="C77" i="10"/>
  <c r="C69" i="10"/>
  <c r="C61" i="10"/>
  <c r="C53" i="10"/>
  <c r="C45" i="10"/>
  <c r="C37" i="10"/>
  <c r="C29" i="10"/>
  <c r="C21" i="10"/>
  <c r="C13" i="10"/>
  <c r="C5" i="10"/>
  <c r="C564" i="10"/>
  <c r="C556" i="10"/>
  <c r="C548" i="10"/>
  <c r="C540" i="10"/>
  <c r="C532" i="10"/>
  <c r="C524" i="10"/>
  <c r="C516" i="10"/>
  <c r="C508" i="10"/>
  <c r="C500" i="10"/>
  <c r="C492" i="10"/>
  <c r="C484" i="10"/>
  <c r="C476" i="10"/>
  <c r="C468" i="10"/>
  <c r="C460" i="10"/>
  <c r="C452" i="10"/>
  <c r="C444" i="10"/>
  <c r="C436" i="10"/>
  <c r="C428" i="10"/>
  <c r="C420" i="10"/>
  <c r="C412" i="10"/>
  <c r="C404" i="10"/>
  <c r="C396" i="10"/>
  <c r="C388" i="10"/>
  <c r="C380" i="10"/>
  <c r="C372" i="10"/>
  <c r="C364" i="10"/>
  <c r="C356" i="10"/>
  <c r="C348" i="10"/>
  <c r="C340" i="10"/>
  <c r="C332" i="10"/>
  <c r="C324" i="10"/>
  <c r="C316" i="10"/>
  <c r="C308" i="10"/>
  <c r="C300" i="10"/>
  <c r="C292" i="10"/>
  <c r="C284" i="10"/>
  <c r="C276" i="10"/>
  <c r="C268" i="10"/>
  <c r="C260" i="10"/>
  <c r="C252" i="10"/>
  <c r="C244" i="10"/>
  <c r="C236" i="10"/>
  <c r="C228" i="10"/>
  <c r="C220" i="10"/>
  <c r="C212" i="10"/>
  <c r="C204" i="10"/>
  <c r="C196" i="10"/>
  <c r="C188" i="10"/>
  <c r="C180" i="10"/>
  <c r="C172" i="10"/>
  <c r="C164" i="10"/>
  <c r="C156" i="10"/>
  <c r="C148" i="10"/>
  <c r="C140" i="10"/>
  <c r="C132" i="10"/>
  <c r="C124" i="10"/>
  <c r="C116" i="10"/>
  <c r="C108" i="10"/>
  <c r="C100" i="10"/>
  <c r="C92" i="10"/>
  <c r="C84" i="10"/>
  <c r="C76" i="10"/>
  <c r="C68" i="10"/>
  <c r="C60" i="10"/>
  <c r="C52" i="10"/>
  <c r="C44" i="10"/>
  <c r="C36" i="10"/>
  <c r="C28" i="10"/>
  <c r="C20" i="10"/>
  <c r="C12" i="10"/>
  <c r="C4" i="10"/>
  <c r="C563" i="10"/>
  <c r="C555" i="10"/>
  <c r="C547" i="10"/>
  <c r="C539" i="10"/>
  <c r="C531" i="10"/>
  <c r="C523" i="10"/>
  <c r="C515" i="10"/>
  <c r="C507" i="10"/>
  <c r="C499" i="10"/>
  <c r="C491" i="10"/>
  <c r="C483" i="10"/>
  <c r="C475" i="10"/>
  <c r="C467" i="10"/>
  <c r="C459" i="10"/>
  <c r="C451" i="10"/>
  <c r="C443" i="10"/>
  <c r="C435" i="10"/>
  <c r="C427" i="10"/>
  <c r="C419" i="10"/>
  <c r="C411" i="10"/>
  <c r="C403" i="10"/>
  <c r="C395" i="10"/>
  <c r="C387" i="10"/>
  <c r="C379" i="10"/>
  <c r="C371" i="10"/>
  <c r="C363" i="10"/>
  <c r="C355" i="10"/>
  <c r="C347" i="10"/>
  <c r="C339" i="10"/>
  <c r="C331" i="10"/>
  <c r="C323" i="10"/>
  <c r="C315" i="10"/>
  <c r="C307" i="10"/>
  <c r="C299" i="10"/>
  <c r="C291" i="10"/>
  <c r="C283" i="10"/>
  <c r="C275" i="10"/>
  <c r="C267" i="10"/>
  <c r="C259" i="10"/>
  <c r="C251" i="10"/>
  <c r="C243" i="10"/>
  <c r="C235" i="10"/>
  <c r="C227" i="10"/>
  <c r="C219" i="10"/>
  <c r="C211" i="10"/>
  <c r="C203" i="10"/>
  <c r="C195" i="10"/>
  <c r="C187" i="10"/>
  <c r="C179" i="10"/>
  <c r="C171" i="10"/>
  <c r="C163" i="10"/>
  <c r="C155" i="10"/>
  <c r="C147" i="10"/>
  <c r="C139" i="10"/>
  <c r="C131" i="10"/>
  <c r="C123" i="10"/>
  <c r="C115" i="10"/>
  <c r="C107" i="10"/>
  <c r="C99" i="10"/>
  <c r="C91" i="10"/>
  <c r="C83" i="10"/>
  <c r="C75" i="10"/>
  <c r="C67" i="10"/>
  <c r="C59" i="10"/>
  <c r="C51" i="10"/>
  <c r="C43" i="10"/>
  <c r="C35" i="10"/>
  <c r="C27" i="10"/>
  <c r="C19" i="10"/>
  <c r="C11" i="10"/>
  <c r="U955" i="1"/>
  <c r="U851" i="1"/>
  <c r="U739" i="1"/>
  <c r="U691" i="1"/>
  <c r="U611" i="1"/>
  <c r="U459" i="1"/>
  <c r="U403" i="1"/>
  <c r="U203" i="1"/>
  <c r="U994" i="1"/>
  <c r="U986" i="1"/>
  <c r="U978" i="1"/>
  <c r="U970" i="1"/>
  <c r="U962" i="1"/>
  <c r="U954" i="1"/>
  <c r="U946" i="1"/>
  <c r="U938" i="1"/>
  <c r="U930" i="1"/>
  <c r="U922" i="1"/>
  <c r="U914" i="1"/>
  <c r="U906" i="1"/>
  <c r="U898" i="1"/>
  <c r="U890" i="1"/>
  <c r="U882" i="1"/>
  <c r="U874" i="1"/>
  <c r="U866" i="1"/>
  <c r="U858" i="1"/>
  <c r="U850" i="1"/>
  <c r="U842" i="1"/>
  <c r="U834" i="1"/>
  <c r="U826" i="1"/>
  <c r="U818" i="1"/>
  <c r="U810" i="1"/>
  <c r="U802" i="1"/>
  <c r="U794" i="1"/>
  <c r="U786" i="1"/>
  <c r="U778" i="1"/>
  <c r="U770" i="1"/>
  <c r="U762" i="1"/>
  <c r="U754" i="1"/>
  <c r="U746" i="1"/>
  <c r="U738" i="1"/>
  <c r="U730" i="1"/>
  <c r="U722" i="1"/>
  <c r="U714" i="1"/>
  <c r="U706" i="1"/>
  <c r="U698" i="1"/>
  <c r="U690" i="1"/>
  <c r="U682" i="1"/>
  <c r="U617" i="1"/>
  <c r="U401" i="1"/>
  <c r="U305" i="1"/>
  <c r="U137" i="1"/>
  <c r="U17" i="1"/>
  <c r="U9" i="1"/>
  <c r="U999" i="1"/>
  <c r="U991" i="1"/>
  <c r="U983" i="1"/>
  <c r="U975" i="1"/>
  <c r="U967" i="1"/>
  <c r="U959" i="1"/>
  <c r="U951" i="1"/>
  <c r="U943" i="1"/>
  <c r="U935" i="1"/>
  <c r="U927" i="1"/>
  <c r="U919" i="1"/>
  <c r="U911" i="1"/>
  <c r="U903" i="1"/>
  <c r="U895" i="1"/>
  <c r="U887" i="1"/>
  <c r="U879" i="1"/>
  <c r="U871" i="1"/>
  <c r="U863" i="1"/>
  <c r="U855" i="1"/>
  <c r="U847" i="1"/>
  <c r="U839" i="1"/>
  <c r="U831" i="1"/>
  <c r="U823" i="1"/>
  <c r="U815" i="1"/>
  <c r="U807" i="1"/>
  <c r="U799" i="1"/>
  <c r="U791" i="1"/>
  <c r="U783" i="1"/>
  <c r="U775" i="1"/>
  <c r="U767" i="1"/>
  <c r="U759" i="1"/>
  <c r="U751" i="1"/>
  <c r="U743" i="1"/>
  <c r="U735" i="1"/>
  <c r="U727" i="1"/>
  <c r="U719" i="1"/>
  <c r="U711" i="1"/>
  <c r="U703" i="1"/>
  <c r="U695" i="1"/>
  <c r="U687" i="1"/>
  <c r="U679" i="1"/>
  <c r="U918" i="1"/>
  <c r="U910" i="1"/>
  <c r="U894" i="1"/>
  <c r="U854" i="1"/>
  <c r="U814" i="1"/>
  <c r="U790" i="1"/>
  <c r="U774" i="1"/>
  <c r="U710" i="1"/>
  <c r="U670" i="1"/>
  <c r="U662" i="1"/>
  <c r="U614" i="1"/>
  <c r="U534" i="1"/>
  <c r="U486" i="1"/>
  <c r="U438" i="1"/>
  <c r="U366" i="1"/>
  <c r="U342" i="1"/>
  <c r="U310" i="1"/>
  <c r="U246" i="1"/>
  <c r="U230" i="1"/>
  <c r="U182" i="1"/>
  <c r="U150" i="1"/>
  <c r="U110" i="1"/>
  <c r="U102" i="1"/>
  <c r="U86" i="1"/>
  <c r="U54" i="1"/>
  <c r="U38" i="1"/>
  <c r="U949" i="1"/>
  <c r="U933" i="1"/>
  <c r="U837" i="1"/>
  <c r="U733" i="1"/>
  <c r="U1001" i="1"/>
  <c r="U969" i="1"/>
  <c r="U873" i="1"/>
  <c r="U857" i="1"/>
  <c r="U817" i="1"/>
  <c r="U793" i="1"/>
  <c r="U777" i="1"/>
  <c r="U585" i="1"/>
  <c r="U561" i="1"/>
  <c r="U513" i="1"/>
  <c r="U425" i="1"/>
  <c r="U369" i="1"/>
  <c r="U273" i="1"/>
  <c r="U241" i="1"/>
  <c r="U201" i="1"/>
  <c r="U57" i="1"/>
  <c r="U304" i="1"/>
  <c r="U112" i="1"/>
  <c r="U64" i="1"/>
  <c r="U990" i="1"/>
  <c r="U456" i="1"/>
  <c r="U128" i="1"/>
  <c r="U248" i="1"/>
  <c r="U757" i="1"/>
  <c r="U931" i="1"/>
  <c r="U875" i="1"/>
  <c r="U819" i="1"/>
  <c r="U659" i="1"/>
  <c r="U507" i="1"/>
  <c r="U671" i="1"/>
  <c r="U663" i="1"/>
  <c r="U655" i="1"/>
  <c r="U647" i="1"/>
  <c r="U639" i="1"/>
  <c r="U631" i="1"/>
  <c r="U623" i="1"/>
  <c r="U615" i="1"/>
  <c r="U607" i="1"/>
  <c r="U599" i="1"/>
  <c r="U591" i="1"/>
  <c r="U583" i="1"/>
  <c r="U575" i="1"/>
  <c r="U567" i="1"/>
  <c r="U559" i="1"/>
  <c r="U551" i="1"/>
  <c r="U543" i="1"/>
  <c r="U535" i="1"/>
  <c r="U527" i="1"/>
  <c r="U519" i="1"/>
  <c r="U511" i="1"/>
  <c r="U503" i="1"/>
  <c r="U495" i="1"/>
  <c r="U487" i="1"/>
  <c r="U479" i="1"/>
  <c r="U471" i="1"/>
  <c r="U463" i="1"/>
  <c r="U455" i="1"/>
  <c r="U447" i="1"/>
  <c r="U439" i="1"/>
  <c r="U431" i="1"/>
  <c r="U423" i="1"/>
  <c r="U415" i="1"/>
  <c r="U407" i="1"/>
  <c r="U399" i="1"/>
  <c r="U391" i="1"/>
  <c r="U383" i="1"/>
  <c r="U375" i="1"/>
  <c r="U367" i="1"/>
  <c r="U359" i="1"/>
  <c r="U351" i="1"/>
  <c r="U343" i="1"/>
  <c r="U335" i="1"/>
  <c r="U327" i="1"/>
  <c r="U319" i="1"/>
  <c r="U311" i="1"/>
  <c r="U303" i="1"/>
  <c r="U295" i="1"/>
  <c r="U287" i="1"/>
  <c r="U279" i="1"/>
  <c r="U271" i="1"/>
  <c r="U263" i="1"/>
  <c r="U255" i="1"/>
  <c r="U247" i="1"/>
  <c r="U239" i="1"/>
  <c r="U231" i="1"/>
  <c r="U223" i="1"/>
  <c r="U215" i="1"/>
  <c r="U207" i="1"/>
  <c r="U199" i="1"/>
  <c r="U191" i="1"/>
  <c r="U183" i="1"/>
  <c r="U175" i="1"/>
  <c r="U167" i="1"/>
  <c r="U159" i="1"/>
  <c r="U151" i="1"/>
  <c r="U143" i="1"/>
  <c r="U135" i="1"/>
  <c r="U127" i="1"/>
  <c r="U119" i="1"/>
  <c r="U111" i="1"/>
  <c r="U103" i="1"/>
  <c r="U95" i="1"/>
  <c r="U87" i="1"/>
  <c r="U79" i="1"/>
  <c r="U71" i="1"/>
  <c r="U39" i="1"/>
  <c r="U674" i="1"/>
  <c r="U666" i="1"/>
  <c r="U658" i="1"/>
  <c r="U650" i="1"/>
  <c r="U642" i="1"/>
  <c r="U634" i="1"/>
  <c r="U626" i="1"/>
  <c r="U618" i="1"/>
  <c r="U610" i="1"/>
  <c r="U602" i="1"/>
  <c r="U594" i="1"/>
  <c r="U586" i="1"/>
  <c r="U578" i="1"/>
  <c r="U570" i="1"/>
  <c r="U562" i="1"/>
  <c r="U554" i="1"/>
  <c r="U546" i="1"/>
  <c r="U538" i="1"/>
  <c r="U530" i="1"/>
  <c r="U522" i="1"/>
  <c r="U514" i="1"/>
  <c r="U506" i="1"/>
  <c r="U498" i="1"/>
  <c r="U490" i="1"/>
  <c r="U482" i="1"/>
  <c r="U474" i="1"/>
  <c r="U466" i="1"/>
  <c r="U458" i="1"/>
  <c r="U450" i="1"/>
  <c r="U442" i="1"/>
  <c r="U434" i="1"/>
  <c r="U426" i="1"/>
  <c r="U418" i="1"/>
  <c r="U410" i="1"/>
  <c r="U402" i="1"/>
  <c r="U394" i="1"/>
  <c r="U386" i="1"/>
  <c r="U378" i="1"/>
  <c r="U370" i="1"/>
  <c r="U362" i="1"/>
  <c r="U354" i="1"/>
  <c r="U346" i="1"/>
  <c r="U338" i="1"/>
  <c r="U330" i="1"/>
  <c r="U322" i="1"/>
  <c r="U314" i="1"/>
  <c r="U306" i="1"/>
  <c r="U298" i="1"/>
  <c r="U290" i="1"/>
  <c r="U282" i="1"/>
  <c r="U274" i="1"/>
  <c r="U266" i="1"/>
  <c r="U258" i="1"/>
  <c r="U250" i="1"/>
  <c r="U242" i="1"/>
  <c r="U234" i="1"/>
  <c r="U226" i="1"/>
  <c r="U218" i="1"/>
  <c r="U210" i="1"/>
  <c r="U202" i="1"/>
  <c r="U194" i="1"/>
  <c r="U186" i="1"/>
  <c r="U178" i="1"/>
  <c r="U170" i="1"/>
  <c r="U162" i="1"/>
  <c r="U154" i="1"/>
  <c r="U146" i="1"/>
  <c r="U138" i="1"/>
  <c r="U130" i="1"/>
  <c r="U122" i="1"/>
  <c r="U114" i="1"/>
  <c r="U106" i="1"/>
  <c r="U98" i="1"/>
  <c r="U90" i="1"/>
  <c r="U82" i="1"/>
  <c r="U74" i="1"/>
  <c r="U66" i="1"/>
  <c r="U58" i="1"/>
  <c r="U50" i="1"/>
  <c r="U42" i="1"/>
  <c r="U34" i="1"/>
  <c r="U26" i="1"/>
  <c r="U18" i="1"/>
  <c r="U10" i="1"/>
  <c r="U2" i="1"/>
  <c r="U993" i="1"/>
  <c r="U985" i="1"/>
  <c r="U977" i="1"/>
  <c r="U961" i="1"/>
  <c r="U953" i="1"/>
  <c r="U945" i="1"/>
  <c r="U937" i="1"/>
  <c r="U929" i="1"/>
  <c r="U921" i="1"/>
  <c r="U913" i="1"/>
  <c r="U905" i="1"/>
  <c r="U897" i="1"/>
  <c r="U889" i="1"/>
  <c r="U881" i="1"/>
  <c r="U865" i="1"/>
  <c r="U849" i="1"/>
  <c r="U841" i="1"/>
  <c r="U833" i="1"/>
  <c r="U825" i="1"/>
  <c r="U809" i="1"/>
  <c r="U801" i="1"/>
  <c r="U785" i="1"/>
  <c r="U769" i="1"/>
  <c r="U761" i="1"/>
  <c r="U753" i="1"/>
  <c r="U745" i="1"/>
  <c r="U737" i="1"/>
  <c r="U729" i="1"/>
  <c r="U721" i="1"/>
  <c r="U713" i="1"/>
  <c r="U705" i="1"/>
  <c r="U697" i="1"/>
  <c r="U689" i="1"/>
  <c r="U681" i="1"/>
  <c r="U673" i="1"/>
  <c r="U665" i="1"/>
  <c r="U657" i="1"/>
  <c r="U649" i="1"/>
  <c r="U641" i="1"/>
  <c r="U633" i="1"/>
  <c r="U625" i="1"/>
  <c r="U609" i="1"/>
  <c r="U601" i="1"/>
  <c r="U593" i="1"/>
  <c r="U577" i="1"/>
  <c r="U569" i="1"/>
  <c r="U553" i="1"/>
  <c r="U545" i="1"/>
  <c r="U537" i="1"/>
  <c r="U529" i="1"/>
  <c r="U521" i="1"/>
  <c r="U505" i="1"/>
  <c r="U497" i="1"/>
  <c r="U489" i="1"/>
  <c r="U481" i="1"/>
  <c r="U473" i="1"/>
  <c r="U465" i="1"/>
  <c r="U457" i="1"/>
  <c r="U449" i="1"/>
  <c r="U441" i="1"/>
  <c r="U433" i="1"/>
  <c r="U417" i="1"/>
  <c r="U409" i="1"/>
  <c r="U393" i="1"/>
  <c r="U385" i="1"/>
  <c r="U377" i="1"/>
  <c r="U361" i="1"/>
  <c r="U353" i="1"/>
  <c r="U345" i="1"/>
  <c r="U337" i="1"/>
  <c r="U329" i="1"/>
  <c r="U321" i="1"/>
  <c r="U313" i="1"/>
  <c r="U297" i="1"/>
  <c r="U289" i="1"/>
  <c r="U281" i="1"/>
  <c r="U265" i="1"/>
  <c r="U257" i="1"/>
  <c r="U249" i="1"/>
  <c r="U233" i="1"/>
  <c r="U225" i="1"/>
  <c r="U217" i="1"/>
  <c r="U209" i="1"/>
  <c r="U193" i="1"/>
  <c r="U185" i="1"/>
  <c r="U177" i="1"/>
  <c r="U169" i="1"/>
  <c r="U161" i="1"/>
  <c r="U153" i="1"/>
  <c r="U145" i="1"/>
  <c r="U129" i="1"/>
  <c r="U121" i="1"/>
  <c r="U113" i="1"/>
  <c r="U105" i="1"/>
  <c r="U97" i="1"/>
  <c r="U89" i="1"/>
  <c r="U81" i="1"/>
  <c r="U73" i="1"/>
  <c r="U65" i="1"/>
  <c r="U49" i="1"/>
  <c r="U41" i="1"/>
  <c r="U33" i="1"/>
  <c r="U25" i="1"/>
  <c r="U998" i="1"/>
  <c r="U982" i="1"/>
  <c r="U974" i="1"/>
  <c r="U966" i="1"/>
  <c r="U958" i="1"/>
  <c r="U902" i="1"/>
  <c r="U878" i="1"/>
  <c r="U846" i="1"/>
  <c r="U838" i="1"/>
  <c r="U830" i="1"/>
  <c r="U742" i="1"/>
  <c r="U678" i="1"/>
  <c r="U654" i="1"/>
  <c r="U622" i="1"/>
  <c r="U606" i="1"/>
  <c r="U598" i="1"/>
  <c r="U566" i="1"/>
  <c r="U558" i="1"/>
  <c r="U502" i="1"/>
  <c r="U462" i="1"/>
  <c r="U406" i="1"/>
  <c r="U350" i="1"/>
  <c r="U997" i="1"/>
  <c r="U989" i="1"/>
  <c r="U981" i="1"/>
  <c r="U973" i="1"/>
  <c r="U965" i="1"/>
  <c r="U957" i="1"/>
  <c r="U941" i="1"/>
  <c r="U925" i="1"/>
  <c r="U917" i="1"/>
  <c r="U909" i="1"/>
  <c r="U901" i="1"/>
  <c r="U885" i="1"/>
  <c r="U877" i="1"/>
  <c r="U869" i="1"/>
  <c r="U861" i="1"/>
  <c r="U853" i="1"/>
  <c r="U845" i="1"/>
  <c r="U829" i="1"/>
  <c r="U821" i="1"/>
  <c r="U813" i="1"/>
  <c r="U805" i="1"/>
  <c r="U781" i="1"/>
  <c r="U773" i="1"/>
  <c r="U765" i="1"/>
  <c r="U749" i="1"/>
  <c r="U725" i="1"/>
  <c r="U693" i="1"/>
  <c r="U996" i="1"/>
  <c r="U988" i="1"/>
  <c r="U980" i="1"/>
  <c r="U972" i="1"/>
  <c r="U964" i="1"/>
  <c r="U956" i="1"/>
  <c r="U948" i="1"/>
  <c r="U940" i="1"/>
  <c r="U932" i="1"/>
  <c r="U924" i="1"/>
  <c r="U860" i="1"/>
  <c r="U820" i="1"/>
  <c r="U764" i="1"/>
  <c r="U724" i="1"/>
  <c r="U700" i="1"/>
  <c r="U620" i="1"/>
  <c r="U596" i="1"/>
  <c r="U580" i="1"/>
  <c r="U540" i="1"/>
  <c r="U524" i="1"/>
  <c r="U476" i="1"/>
  <c r="U388" i="1"/>
  <c r="U364" i="1"/>
  <c r="U324" i="1"/>
  <c r="U284" i="1"/>
  <c r="U108" i="1"/>
  <c r="U995" i="1"/>
  <c r="U987" i="1"/>
  <c r="U979" i="1"/>
  <c r="U971" i="1"/>
  <c r="U963" i="1"/>
  <c r="U947" i="1"/>
  <c r="U939" i="1"/>
  <c r="U923" i="1"/>
  <c r="U915" i="1"/>
  <c r="U907" i="1"/>
  <c r="U899" i="1"/>
  <c r="U891" i="1"/>
  <c r="U883" i="1"/>
  <c r="U867" i="1"/>
  <c r="U859" i="1"/>
  <c r="U843" i="1"/>
  <c r="U835" i="1"/>
  <c r="U827" i="1"/>
  <c r="U811" i="1"/>
  <c r="U803" i="1"/>
  <c r="U795" i="1"/>
  <c r="U787" i="1"/>
  <c r="U779" i="1"/>
  <c r="U771" i="1"/>
  <c r="U763" i="1"/>
  <c r="U755" i="1"/>
  <c r="U747" i="1"/>
  <c r="U731" i="1"/>
  <c r="U723" i="1"/>
  <c r="U715" i="1"/>
  <c r="U707" i="1"/>
  <c r="U699" i="1"/>
  <c r="U683" i="1"/>
  <c r="U675" i="1"/>
  <c r="U667" i="1"/>
  <c r="U651" i="1"/>
  <c r="U643" i="1"/>
  <c r="U635" i="1"/>
  <c r="U627" i="1"/>
  <c r="U619" i="1"/>
  <c r="U603" i="1"/>
  <c r="U595" i="1"/>
  <c r="U587" i="1"/>
  <c r="U579" i="1"/>
  <c r="U571" i="1"/>
  <c r="U563" i="1"/>
  <c r="U555" i="1"/>
  <c r="U547" i="1"/>
  <c r="U539" i="1"/>
  <c r="U531" i="1"/>
  <c r="U523" i="1"/>
  <c r="U515" i="1"/>
  <c r="U499" i="1"/>
  <c r="U491" i="1"/>
  <c r="U483" i="1"/>
  <c r="U475" i="1"/>
  <c r="U467" i="1"/>
  <c r="U451" i="1"/>
  <c r="U443" i="1"/>
  <c r="U435" i="1"/>
  <c r="U427" i="1"/>
  <c r="U419" i="1"/>
  <c r="U411" i="1"/>
  <c r="U395" i="1"/>
  <c r="U387" i="1"/>
  <c r="U379" i="1"/>
  <c r="U371" i="1"/>
  <c r="U363" i="1"/>
  <c r="U355" i="1"/>
  <c r="U347" i="1"/>
  <c r="U339" i="1"/>
  <c r="U331" i="1"/>
  <c r="U323" i="1"/>
  <c r="U315" i="1"/>
  <c r="U307" i="1"/>
  <c r="U299" i="1"/>
  <c r="U291" i="1"/>
  <c r="U283" i="1"/>
  <c r="U275" i="1"/>
  <c r="U267" i="1"/>
  <c r="U259" i="1"/>
  <c r="U251" i="1"/>
  <c r="U243" i="1"/>
  <c r="U235" i="1"/>
  <c r="U227" i="1"/>
  <c r="U219" i="1"/>
  <c r="U211" i="1"/>
  <c r="U195" i="1"/>
  <c r="U187" i="1"/>
  <c r="U179" i="1"/>
  <c r="U171" i="1"/>
  <c r="U163" i="1"/>
  <c r="U155" i="1"/>
  <c r="U147" i="1"/>
  <c r="U139" i="1"/>
  <c r="U131" i="1"/>
  <c r="U123" i="1"/>
  <c r="U115" i="1"/>
  <c r="U107" i="1"/>
  <c r="U99" i="1"/>
  <c r="U91" i="1"/>
  <c r="U83" i="1"/>
  <c r="U75" i="1"/>
  <c r="U67" i="1"/>
  <c r="U59" i="1"/>
  <c r="U51" i="1"/>
  <c r="U43" i="1"/>
  <c r="U35" i="1"/>
  <c r="U27" i="1"/>
  <c r="U19" i="1"/>
  <c r="U11" i="1"/>
  <c r="U3" i="1"/>
  <c r="U472" i="1"/>
  <c r="U464" i="1"/>
  <c r="U432" i="1"/>
  <c r="U416" i="1"/>
  <c r="U408" i="1"/>
  <c r="U400" i="1"/>
  <c r="U392" i="1"/>
  <c r="U384" i="1"/>
  <c r="U376" i="1"/>
  <c r="U368" i="1"/>
  <c r="U360" i="1"/>
  <c r="U352" i="1"/>
  <c r="U344" i="1"/>
  <c r="U336" i="1"/>
  <c r="U320" i="1"/>
  <c r="U312" i="1"/>
  <c r="U296" i="1"/>
  <c r="U280" i="1"/>
  <c r="U272" i="1"/>
  <c r="U264" i="1"/>
  <c r="U256" i="1"/>
  <c r="U240" i="1"/>
  <c r="U232" i="1"/>
  <c r="U224" i="1"/>
  <c r="U216" i="1"/>
  <c r="U208" i="1"/>
  <c r="U192" i="1"/>
  <c r="U176" i="1"/>
  <c r="U168" i="1"/>
  <c r="U160" i="1"/>
  <c r="U152" i="1"/>
  <c r="U144" i="1"/>
  <c r="U136" i="1"/>
  <c r="U120" i="1"/>
  <c r="U104" i="1"/>
  <c r="U96" i="1"/>
  <c r="U88" i="1"/>
  <c r="U80" i="1"/>
  <c r="U72" i="1"/>
  <c r="U56" i="1"/>
  <c r="U48" i="1"/>
  <c r="U40" i="1"/>
  <c r="U32" i="1"/>
  <c r="U24" i="1"/>
  <c r="U16" i="1"/>
  <c r="U8" i="1"/>
  <c r="U63" i="1"/>
  <c r="U47" i="1"/>
  <c r="U31" i="1"/>
  <c r="U23" i="1"/>
  <c r="U15" i="1"/>
  <c r="U7" i="1"/>
  <c r="U950" i="1"/>
  <c r="U942" i="1"/>
  <c r="U934" i="1"/>
  <c r="U926" i="1"/>
  <c r="U886" i="1"/>
  <c r="U870" i="1"/>
  <c r="U862" i="1"/>
  <c r="U822" i="1"/>
  <c r="U806" i="1"/>
  <c r="U798" i="1"/>
  <c r="U782" i="1"/>
  <c r="U766" i="1"/>
  <c r="U758" i="1"/>
  <c r="U750" i="1"/>
  <c r="U734" i="1"/>
  <c r="U726" i="1"/>
  <c r="U718" i="1"/>
  <c r="U702" i="1"/>
  <c r="U694" i="1"/>
  <c r="U686" i="1"/>
  <c r="U646" i="1"/>
  <c r="U638" i="1"/>
  <c r="U630" i="1"/>
  <c r="U590" i="1"/>
  <c r="U582" i="1"/>
  <c r="U574" i="1"/>
  <c r="U550" i="1"/>
  <c r="U542" i="1"/>
  <c r="U526" i="1"/>
  <c r="U518" i="1"/>
  <c r="U510" i="1"/>
  <c r="U494" i="1"/>
  <c r="U478" i="1"/>
  <c r="U470" i="1"/>
  <c r="U454" i="1"/>
  <c r="U446" i="1"/>
  <c r="U430" i="1"/>
  <c r="U422" i="1"/>
  <c r="U414" i="1"/>
  <c r="U398" i="1"/>
  <c r="U390" i="1"/>
  <c r="U382" i="1"/>
  <c r="U374" i="1"/>
  <c r="U358" i="1"/>
  <c r="U334" i="1"/>
  <c r="U326" i="1"/>
  <c r="U318" i="1"/>
  <c r="U302" i="1"/>
  <c r="U294" i="1"/>
  <c r="U286" i="1"/>
  <c r="U278" i="1"/>
  <c r="U270" i="1"/>
  <c r="U262" i="1"/>
  <c r="U254" i="1"/>
  <c r="U214" i="1"/>
  <c r="U166" i="1"/>
  <c r="U118" i="1"/>
  <c r="U94" i="1"/>
  <c r="U22" i="1"/>
  <c r="U797" i="1"/>
  <c r="U789" i="1"/>
  <c r="U741" i="1"/>
  <c r="U717" i="1"/>
  <c r="U709" i="1"/>
  <c r="U701" i="1"/>
  <c r="U685" i="1"/>
  <c r="U677" i="1"/>
  <c r="U669" i="1"/>
  <c r="U661" i="1"/>
  <c r="U653" i="1"/>
  <c r="U645" i="1"/>
  <c r="U637" i="1"/>
  <c r="U629" i="1"/>
  <c r="U621" i="1"/>
  <c r="U613" i="1"/>
  <c r="U605" i="1"/>
  <c r="U597" i="1"/>
  <c r="U589" i="1"/>
  <c r="U581" i="1"/>
  <c r="U573" i="1"/>
  <c r="U565" i="1"/>
  <c r="U557" i="1"/>
  <c r="U549" i="1"/>
  <c r="U541" i="1"/>
  <c r="U533" i="1"/>
  <c r="U525" i="1"/>
  <c r="U517" i="1"/>
  <c r="U509" i="1"/>
  <c r="U501" i="1"/>
  <c r="U493" i="1"/>
  <c r="U485" i="1"/>
  <c r="U477" i="1"/>
  <c r="U469" i="1"/>
  <c r="U461" i="1"/>
  <c r="U453" i="1"/>
  <c r="U445" i="1"/>
  <c r="U437" i="1"/>
  <c r="U429" i="1"/>
  <c r="U421" i="1"/>
  <c r="U413" i="1"/>
  <c r="U405" i="1"/>
  <c r="U397" i="1"/>
  <c r="U389" i="1"/>
  <c r="U381" i="1"/>
  <c r="U373" i="1"/>
  <c r="U365" i="1"/>
  <c r="U357" i="1"/>
  <c r="U349" i="1"/>
  <c r="U341" i="1"/>
  <c r="U333" i="1"/>
  <c r="U325" i="1"/>
  <c r="U317" i="1"/>
  <c r="U309" i="1"/>
  <c r="U301" i="1"/>
  <c r="U293" i="1"/>
  <c r="U285" i="1"/>
  <c r="U277" i="1"/>
  <c r="U269" i="1"/>
  <c r="U261" i="1"/>
  <c r="U253" i="1"/>
  <c r="U916" i="1"/>
  <c r="U908" i="1"/>
  <c r="U900" i="1"/>
  <c r="U884" i="1"/>
  <c r="U868" i="1"/>
  <c r="U852" i="1"/>
  <c r="U844" i="1"/>
  <c r="U828" i="1"/>
  <c r="U812" i="1"/>
  <c r="U804" i="1"/>
  <c r="U796" i="1"/>
  <c r="U788" i="1"/>
  <c r="U780" i="1"/>
  <c r="U748" i="1"/>
  <c r="U740" i="1"/>
  <c r="U716" i="1"/>
  <c r="U708" i="1"/>
  <c r="U684" i="1"/>
  <c r="U676" i="1"/>
  <c r="U668" i="1"/>
  <c r="U660" i="1"/>
  <c r="U652" i="1"/>
  <c r="U644" i="1"/>
  <c r="U636" i="1"/>
  <c r="U628" i="1"/>
  <c r="U612" i="1"/>
  <c r="U604" i="1"/>
  <c r="U588" i="1"/>
  <c r="U572" i="1"/>
  <c r="U564" i="1"/>
  <c r="U556" i="1"/>
  <c r="U548" i="1"/>
  <c r="U532" i="1"/>
  <c r="U516" i="1"/>
  <c r="U508" i="1"/>
  <c r="U500" i="1"/>
  <c r="U492" i="1"/>
  <c r="U468" i="1"/>
  <c r="U452" i="1"/>
  <c r="U444" i="1"/>
  <c r="U436" i="1"/>
  <c r="U420" i="1"/>
  <c r="U412" i="1"/>
  <c r="U404" i="1"/>
  <c r="U396" i="1"/>
  <c r="U380" i="1"/>
  <c r="U372" i="1"/>
  <c r="U356" i="1"/>
  <c r="U348" i="1"/>
  <c r="U332" i="1"/>
  <c r="U316" i="1"/>
  <c r="U308" i="1"/>
  <c r="U300" i="1"/>
  <c r="U276" i="1"/>
  <c r="U260" i="1"/>
  <c r="U252" i="1"/>
  <c r="U244" i="1"/>
  <c r="U236" i="1"/>
  <c r="U220" i="1"/>
  <c r="U212" i="1"/>
  <c r="U204" i="1"/>
  <c r="U196" i="1"/>
  <c r="U188" i="1"/>
  <c r="U180" i="1"/>
  <c r="U164" i="1"/>
  <c r="U148" i="1"/>
  <c r="U140" i="1"/>
  <c r="U132" i="1"/>
  <c r="U124" i="1"/>
  <c r="U116" i="1"/>
  <c r="U100" i="1"/>
  <c r="U84" i="1"/>
  <c r="U76" i="1"/>
  <c r="U68" i="1"/>
  <c r="U60" i="1"/>
  <c r="U52" i="1"/>
  <c r="U28" i="1"/>
  <c r="U20" i="1"/>
  <c r="U12" i="1"/>
  <c r="U4" i="1"/>
  <c r="E2" i="9"/>
  <c r="H2" i="9" s="1"/>
  <c r="U238" i="1"/>
  <c r="U222" i="1"/>
  <c r="U206" i="1"/>
  <c r="U198" i="1"/>
  <c r="U190" i="1"/>
  <c r="U174" i="1"/>
  <c r="U158" i="1"/>
  <c r="U142" i="1"/>
  <c r="U134" i="1"/>
  <c r="U126" i="1"/>
  <c r="U78" i="1"/>
  <c r="U70" i="1"/>
  <c r="U62" i="1"/>
  <c r="U46" i="1"/>
  <c r="U30" i="1"/>
  <c r="U14" i="1"/>
  <c r="U6" i="1"/>
  <c r="U245" i="1"/>
  <c r="U237" i="1"/>
  <c r="U229" i="1"/>
  <c r="U221" i="1"/>
  <c r="U213" i="1"/>
  <c r="U205" i="1"/>
  <c r="U197" i="1"/>
  <c r="U189" i="1"/>
  <c r="U181" i="1"/>
  <c r="U173" i="1"/>
  <c r="U165" i="1"/>
  <c r="U157" i="1"/>
  <c r="U149" i="1"/>
  <c r="U141" i="1"/>
  <c r="U133" i="1"/>
  <c r="U125" i="1"/>
  <c r="U117" i="1"/>
  <c r="U109" i="1"/>
  <c r="U101" i="1"/>
  <c r="U93" i="1"/>
  <c r="U85" i="1"/>
  <c r="U77" i="1"/>
  <c r="U69" i="1"/>
  <c r="U61" i="1"/>
  <c r="U53" i="1"/>
  <c r="U45" i="1"/>
  <c r="U37" i="1"/>
  <c r="U29" i="1"/>
  <c r="U21" i="1"/>
  <c r="U13" i="1"/>
  <c r="U5" i="1"/>
  <c r="E13" i="9"/>
  <c r="G13" i="9" s="1"/>
  <c r="E12" i="9"/>
  <c r="G12" i="9" s="1"/>
  <c r="E11" i="9"/>
  <c r="H11" i="9" s="1"/>
  <c r="E10" i="9"/>
  <c r="E9" i="9"/>
  <c r="G9" i="9" s="1"/>
  <c r="E8" i="9"/>
  <c r="F8" i="9" s="1"/>
  <c r="E7" i="9"/>
  <c r="G7" i="9" s="1"/>
  <c r="E6" i="9"/>
  <c r="G6" i="9" s="1"/>
  <c r="E5" i="9"/>
  <c r="F5" i="9" s="1"/>
  <c r="E4" i="9"/>
  <c r="F4" i="9" s="1"/>
  <c r="E3" i="9"/>
  <c r="H3" i="9" s="1"/>
  <c r="G2" i="9" l="1"/>
  <c r="F2" i="9"/>
  <c r="H13" i="9"/>
  <c r="F13" i="9"/>
  <c r="F12" i="9"/>
  <c r="H12" i="9"/>
  <c r="G11" i="9"/>
  <c r="F11" i="9"/>
  <c r="H10" i="9"/>
  <c r="G10" i="9"/>
  <c r="F10" i="9"/>
  <c r="H9" i="9"/>
  <c r="F9" i="9"/>
  <c r="G8" i="9"/>
  <c r="H8" i="9"/>
  <c r="H7" i="9"/>
  <c r="F7" i="9"/>
  <c r="F6" i="9"/>
  <c r="H6" i="9"/>
  <c r="G5" i="9"/>
  <c r="H5" i="9"/>
  <c r="G4" i="9"/>
  <c r="H4" i="9"/>
  <c r="G3" i="9"/>
  <c r="F3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<sst xmlns="http://schemas.openxmlformats.org/spreadsheetml/2006/main" count="7109" uniqueCount="2129">
  <si>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</si>
  <si>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</si>
  <si>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</si>
  <si>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</si>
  <si>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</si>
  <si>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</si>
  <si>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</si>
  <si>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</si>
  <si>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</si>
  <si>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</si>
  <si>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</si>
  <si>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</si>
  <si>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</si>
  <si>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</si>
  <si>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</si>
  <si>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</si>
  <si>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</si>
  <si>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</si>
  <si>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</si>
  <si>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</si>
  <si>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</si>
  <si>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</si>
  <si>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</si>
  <si>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</si>
  <si>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</si>
  <si>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</si>
  <si>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</si>
  <si>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</si>
  <si>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</si>
  <si>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</si>
  <si>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</si>
  <si>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</si>
  <si>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</si>
  <si>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</si>
  <si>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</si>
  <si>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</si>
  <si>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</si>
  <si>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</si>
  <si>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</si>
  <si>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</si>
  <si>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</si>
  <si>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</si>
  <si>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</si>
  <si>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</si>
  <si>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</si>
  <si>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</si>
  <si>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</si>
  <si>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</si>
  <si>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</si>
  <si>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</si>
  <si>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</si>
  <si>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</si>
  <si>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</si>
  <si>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</si>
  <si>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</si>
  <si>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</si>
  <si>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</si>
  <si>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</si>
  <si>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</si>
  <si>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</si>
  <si>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</si>
  <si>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</si>
  <si>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</si>
  <si>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</si>
  <si>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</si>
  <si>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</si>
  <si>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</si>
  <si>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</si>
  <si>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</si>
  <si>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</si>
  <si>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</si>
  <si>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</si>
  <si>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</si>
  <si>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</si>
  <si>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</si>
  <si>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</si>
  <si>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</si>
  <si>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</si>
  <si>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</si>
  <si>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</si>
  <si>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</si>
  <si>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</si>
  <si>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</si>
  <si>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</si>
  <si>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</si>
  <si>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</si>
  <si>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</si>
  <si>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</si>
  <si>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</si>
  <si>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</si>
  <si>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</si>
  <si>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</si>
  <si>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</si>
  <si>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</si>
  <si>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</si>
  <si>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</si>
  <si>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</si>
  <si>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</si>
  <si>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</si>
  <si>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</si>
  <si>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</si>
  <si>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</si>
  <si>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</si>
  <si>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</si>
  <si>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</si>
  <si>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</si>
  <si>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</si>
  <si>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</si>
  <si>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</si>
  <si>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</si>
  <si>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</si>
  <si>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</si>
  <si>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</si>
  <si>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</si>
  <si>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</si>
  <si>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</si>
  <si>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</si>
  <si>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</si>
  <si>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</si>
  <si>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</si>
  <si>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</si>
  <si>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</si>
  <si>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</si>
  <si>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</si>
  <si>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</si>
  <si>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</si>
  <si>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</si>
  <si>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</si>
  <si>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</si>
  <si>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</si>
  <si>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</si>
  <si>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</si>
  <si>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</si>
  <si>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</si>
  <si>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</si>
  <si>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</si>
  <si>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</si>
  <si>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</si>
  <si>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</si>
  <si>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</si>
  <si>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</si>
  <si>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</si>
  <si>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</si>
  <si>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</si>
  <si>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</si>
  <si>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</si>
  <si>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</si>
  <si>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</si>
  <si>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</si>
  <si>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</si>
  <si>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</si>
  <si>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</si>
  <si>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</si>
  <si>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</si>
  <si>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</si>
  <si>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</si>
  <si>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</si>
  <si>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</si>
  <si>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</si>
  <si>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</si>
  <si>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</si>
  <si>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</si>
  <si>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</si>
  <si>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</si>
  <si>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</si>
  <si>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</si>
  <si>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</si>
  <si>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</si>
  <si>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</si>
  <si>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</si>
  <si>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</si>
  <si>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</si>
  <si>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</si>
  <si>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</si>
  <si>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</si>
  <si>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</si>
  <si>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</si>
  <si>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</si>
  <si>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</si>
  <si>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</si>
  <si>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</si>
  <si>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</si>
  <si>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</si>
  <si>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</si>
  <si>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</si>
  <si>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</si>
  <si>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</si>
  <si>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</si>
  <si>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</si>
  <si>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</si>
  <si>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</si>
  <si>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</si>
  <si>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</si>
  <si>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</si>
  <si>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</si>
  <si>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</si>
  <si>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</si>
  <si>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</si>
  <si>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</si>
  <si>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</si>
  <si>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</si>
  <si>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</si>
  <si>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</si>
  <si>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</si>
  <si>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</si>
  <si>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</si>
  <si>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</si>
  <si>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</si>
  <si>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</si>
  <si>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</si>
  <si>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</si>
  <si>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</si>
  <si>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</si>
  <si>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</si>
  <si>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</si>
  <si>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</si>
  <si>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</si>
  <si>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</si>
  <si>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</si>
  <si>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</si>
  <si>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</si>
  <si>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</si>
  <si>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</si>
  <si>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</si>
  <si>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</si>
  <si>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</si>
  <si>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</si>
  <si>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</si>
  <si>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</si>
  <si>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</si>
  <si>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</si>
  <si>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</si>
  <si>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</si>
  <si>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</si>
  <si>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</si>
  <si>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</si>
  <si>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</si>
  <si>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</si>
  <si>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</si>
  <si>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</si>
  <si>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</si>
  <si>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</si>
  <si>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</si>
  <si>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</si>
  <si>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</si>
  <si>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</si>
  <si>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</si>
  <si>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</si>
  <si>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</si>
  <si>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</si>
  <si>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</si>
  <si>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</si>
  <si>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</si>
  <si>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</si>
  <si>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</si>
  <si>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</si>
  <si>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</si>
  <si>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</si>
  <si>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</si>
  <si>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</si>
  <si>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</si>
  <si>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</si>
  <si>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</si>
  <si>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</si>
  <si>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</si>
  <si>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</si>
  <si>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</si>
  <si>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</si>
  <si>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</si>
  <si>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</si>
  <si>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</si>
  <si>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</si>
  <si>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</si>
  <si>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</si>
  <si>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</si>
  <si>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</si>
  <si>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</si>
  <si>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</si>
  <si>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</si>
  <si>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</si>
  <si>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</si>
  <si>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</si>
  <si>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</si>
  <si>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</si>
  <si>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</si>
  <si>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</si>
  <si>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</si>
  <si>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</si>
  <si>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</si>
  <si>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</si>
  <si>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</si>
  <si>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</si>
  <si>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</si>
  <si>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</si>
  <si>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</si>
  <si>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</si>
  <si>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</si>
  <si>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</si>
  <si>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</si>
  <si>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</si>
  <si>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</si>
  <si>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</si>
  <si>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</si>
  <si>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</si>
  <si>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</si>
  <si>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</si>
  <si>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</si>
  <si>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</si>
  <si>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</si>
  <si>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</si>
  <si>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</si>
  <si>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</si>
  <si>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</si>
  <si>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</si>
  <si>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</si>
  <si>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</si>
  <si>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</si>
  <si>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</si>
  <si>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</si>
  <si>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</si>
  <si>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</si>
  <si>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</si>
  <si>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</si>
  <si>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</si>
  <si>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</si>
  <si>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</si>
  <si>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</si>
  <si>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</si>
  <si>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</si>
  <si>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</si>
  <si>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</si>
  <si>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</si>
  <si>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</si>
  <si>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</si>
  <si>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</si>
  <si>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</si>
  <si>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</si>
  <si>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</si>
  <si>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</si>
  <si>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</si>
  <si>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</si>
  <si>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</si>
  <si>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</si>
  <si>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</si>
  <si>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</si>
  <si>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</si>
  <si>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</si>
  <si>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</si>
  <si>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</si>
  <si>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</si>
  <si>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</si>
  <si>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</si>
  <si>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</si>
  <si>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</si>
  <si>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</si>
  <si>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</si>
  <si>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</si>
  <si>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</si>
  <si>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</si>
  <si>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</si>
  <si>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</si>
  <si>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</si>
  <si>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</si>
  <si>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</si>
  <si>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</si>
  <si>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</si>
  <si>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</si>
  <si>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</si>
  <si>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</si>
  <si>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</si>
  <si>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</si>
  <si>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</si>
  <si>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</si>
  <si>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</si>
  <si>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</si>
  <si>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</si>
  <si>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</si>
  <si>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</si>
  <si>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</si>
  <si>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</si>
  <si>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</si>
  <si>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</si>
  <si>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</si>
  <si>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</si>
  <si>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</si>
  <si>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</si>
  <si>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</si>
  <si>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</si>
  <si>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</si>
  <si>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</si>
  <si>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</si>
  <si>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</si>
  <si>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</si>
  <si>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</si>
  <si>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</si>
  <si>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</si>
  <si>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</si>
  <si>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</si>
  <si>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</si>
  <si>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</si>
  <si>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</si>
  <si>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</si>
  <si>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</si>
  <si>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</si>
  <si>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</si>
  <si>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</si>
  <si>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</si>
  <si>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</si>
  <si>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</si>
  <si>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</si>
  <si>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</si>
  <si>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</si>
  <si>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</si>
  <si>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</si>
  <si>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</si>
  <si>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</si>
  <si>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</si>
  <si>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</si>
  <si>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</si>
  <si>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</si>
  <si>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</si>
  <si>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</si>
  <si>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</si>
  <si>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</si>
  <si>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</si>
  <si>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</si>
  <si>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</si>
  <si>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</si>
  <si>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</si>
  <si>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</si>
  <si>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</si>
  <si>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</si>
  <si>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</si>
  <si>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</si>
  <si>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</si>
  <si>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</si>
  <si>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</si>
  <si>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</si>
  <si>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</si>
  <si>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</si>
  <si>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</si>
  <si>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</si>
  <si>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</si>
  <si>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</si>
  <si>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</si>
  <si>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</si>
  <si>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</si>
  <si>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</si>
  <si>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</si>
  <si>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</si>
  <si>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</si>
  <si>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</si>
  <si>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</si>
  <si>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</si>
  <si>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</si>
  <si>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</si>
  <si>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</si>
  <si>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</si>
  <si>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</si>
  <si>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</si>
  <si>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</si>
  <si>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</si>
  <si>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</si>
  <si>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</si>
  <si>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</si>
  <si>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</si>
  <si>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</si>
  <si>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</si>
  <si>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</si>
  <si>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</si>
  <si>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</si>
  <si>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</si>
  <si>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</si>
  <si>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</si>
  <si>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</si>
  <si>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</si>
  <si>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</si>
  <si>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</si>
  <si>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</si>
  <si>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</si>
  <si>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</si>
  <si>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</si>
  <si>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</si>
  <si>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</si>
  <si>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</si>
  <si>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</si>
  <si>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</si>
  <si>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</si>
  <si>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</si>
  <si>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</si>
  <si>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</si>
  <si>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</si>
  <si>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</si>
  <si>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</si>
  <si>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</si>
  <si>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</si>
  <si>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</si>
  <si>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</si>
  <si>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</si>
  <si>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</si>
  <si>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</si>
  <si>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</si>
  <si>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</si>
  <si>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</si>
  <si>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</si>
  <si>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</si>
  <si>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</si>
  <si>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</si>
  <si>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</si>
  <si>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</si>
  <si>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</si>
  <si>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</si>
  <si>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</si>
  <si>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</si>
  <si>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</si>
  <si>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</si>
  <si>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</si>
  <si>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</si>
  <si>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</si>
  <si>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</si>
  <si>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</si>
  <si>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</si>
  <si>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</si>
  <si>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</si>
  <si>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</si>
  <si>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</si>
  <si>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</si>
  <si>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</si>
  <si>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</si>
  <si>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</si>
  <si>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</si>
  <si>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</si>
  <si>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</si>
  <si>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</si>
  <si>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</si>
  <si>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</si>
  <si>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</si>
  <si>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</si>
  <si>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</si>
  <si>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</si>
  <si>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</si>
  <si>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</si>
  <si>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</si>
  <si>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</si>
  <si>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</si>
  <si>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</si>
  <si>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</si>
  <si>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</si>
  <si>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</si>
  <si>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</si>
  <si>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</si>
  <si>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</si>
  <si>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</si>
  <si>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</si>
  <si>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</si>
  <si>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</si>
  <si>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</si>
  <si>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</si>
  <si>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</si>
  <si>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</si>
  <si>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</si>
  <si>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</si>
  <si>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</si>
  <si>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</si>
  <si>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</si>
  <si>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</si>
  <si>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</si>
  <si>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</si>
  <si>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</si>
  <si>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</si>
  <si>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</si>
  <si>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</si>
  <si>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</si>
  <si>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</si>
  <si>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</si>
  <si>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</si>
  <si>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</si>
  <si>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</si>
  <si>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</si>
  <si>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</si>
  <si>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</si>
  <si>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</si>
  <si>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</si>
  <si>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</si>
  <si>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</si>
  <si>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</si>
  <si>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</si>
  <si>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</si>
  <si>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</si>
  <si>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</si>
  <si>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</si>
  <si>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</si>
  <si>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</si>
  <si>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</si>
  <si>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</si>
  <si>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</si>
  <si>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</si>
  <si>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</si>
  <si>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</si>
  <si>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</si>
  <si>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</si>
  <si>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</si>
  <si>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</si>
  <si>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</si>
  <si>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</si>
  <si>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</si>
  <si>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</si>
  <si>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</si>
  <si>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</si>
  <si>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</si>
  <si>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</si>
  <si>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</si>
  <si>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</si>
  <si>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</si>
  <si>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</si>
  <si>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</si>
  <si>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</si>
  <si>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</si>
  <si>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</si>
  <si>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</si>
  <si>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</si>
  <si>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</si>
  <si>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</si>
  <si>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</si>
  <si>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</si>
  <si>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</si>
  <si>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</si>
  <si>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</si>
  <si>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</si>
  <si>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</si>
  <si>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</si>
  <si>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</si>
  <si>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</si>
  <si>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</si>
  <si>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</si>
  <si>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</si>
  <si>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</si>
  <si>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</si>
  <si>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</si>
  <si>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</si>
  <si>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</si>
  <si>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</si>
  <si>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</si>
  <si>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</si>
  <si>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</si>
  <si>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</si>
  <si>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</si>
  <si>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</si>
  <si>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</si>
  <si>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</si>
  <si>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</si>
  <si>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</si>
  <si>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</si>
  <si>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</si>
  <si>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</si>
  <si>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</si>
  <si>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</si>
  <si>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</si>
  <si>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</si>
  <si>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</si>
  <si>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</si>
  <si>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</si>
  <si>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</si>
  <si>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</si>
  <si>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</si>
  <si>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</si>
  <si>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</si>
  <si>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</si>
  <si>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</si>
  <si>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</si>
  <si>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</si>
  <si>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</si>
  <si>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</si>
  <si>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</si>
  <si>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</si>
  <si>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</si>
  <si>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</si>
  <si>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</si>
  <si>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</si>
  <si>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</si>
  <si>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</si>
  <si>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</si>
  <si>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</si>
  <si>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</si>
  <si>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</si>
  <si>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</si>
  <si>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</si>
  <si>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</si>
  <si>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</si>
  <si>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</si>
  <si>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</si>
  <si>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</si>
  <si>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</si>
  <si>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</si>
  <si>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</si>
  <si>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</si>
  <si>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</si>
  <si>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</si>
  <si>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</si>
  <si>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</si>
  <si>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</si>
  <si>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</si>
  <si>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</si>
  <si>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</si>
  <si>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</si>
  <si>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</si>
  <si>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</si>
  <si>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</si>
  <si>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</si>
  <si>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</si>
  <si>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</si>
  <si>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</si>
  <si>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</si>
  <si>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</si>
  <si>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</si>
  <si>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</si>
  <si>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</si>
  <si>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</si>
  <si>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</si>
  <si>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</si>
  <si>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</si>
  <si>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</si>
  <si>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</si>
  <si>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</si>
  <si>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</si>
  <si>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</si>
  <si>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</si>
  <si>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</si>
  <si>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</si>
  <si>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</si>
  <si>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</si>
  <si>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</si>
  <si>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</si>
  <si>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</si>
  <si>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</si>
  <si>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</si>
  <si>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</si>
  <si>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</si>
  <si>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</si>
  <si>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</si>
  <si>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</si>
  <si>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</si>
  <si>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</si>
  <si>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</si>
  <si>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</si>
  <si>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</si>
  <si>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</si>
  <si>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</si>
  <si>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</si>
  <si>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</si>
  <si>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</si>
  <si>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</si>
  <si>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</si>
  <si>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</si>
  <si>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</si>
  <si>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</si>
  <si>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</si>
  <si>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</si>
  <si>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</si>
  <si>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</si>
  <si>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</si>
  <si>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</si>
  <si>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</si>
  <si>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</si>
  <si>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</si>
  <si>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</si>
  <si>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</si>
  <si>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</si>
  <si>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</si>
  <si>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</si>
  <si>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</si>
  <si>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</si>
  <si>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</si>
  <si>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</si>
  <si>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</si>
  <si>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</si>
  <si>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</si>
  <si>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</si>
  <si>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</si>
  <si>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</si>
  <si>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</si>
  <si>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</si>
  <si>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</si>
  <si>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</si>
  <si>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</si>
  <si>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</si>
  <si>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</si>
  <si>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</si>
  <si>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</si>
  <si>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</si>
  <si>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</si>
  <si>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</si>
  <si>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</si>
  <si>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</si>
  <si>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</si>
  <si>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</si>
  <si>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</si>
  <si>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</si>
  <si>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</si>
  <si>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</si>
  <si>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</si>
  <si>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</si>
  <si>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</si>
  <si>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</si>
  <si>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</si>
  <si>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</si>
  <si>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</si>
  <si>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</si>
  <si>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</si>
  <si>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</si>
  <si>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</si>
  <si>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</si>
  <si>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</si>
  <si>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</si>
  <si>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</si>
  <si>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</si>
  <si>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</si>
  <si>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</si>
  <si>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</si>
  <si>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</si>
  <si>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</si>
  <si>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</si>
  <si>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</si>
  <si>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</si>
  <si>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</si>
  <si>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</si>
  <si>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</si>
  <si>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</si>
  <si>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</si>
  <si>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</si>
  <si>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</si>
  <si>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</si>
  <si>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</si>
  <si>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</si>
  <si>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</si>
  <si>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</si>
  <si>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</si>
  <si>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</si>
  <si>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</si>
  <si>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</si>
  <si>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</si>
  <si>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</si>
  <si>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</si>
  <si>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</si>
  <si>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</si>
  <si>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</si>
  <si>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</si>
  <si>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</si>
  <si>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</si>
  <si>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</si>
  <si>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</si>
  <si>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</si>
  <si>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</si>
  <si>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</si>
  <si>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</si>
  <si>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</si>
  <si>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</si>
  <si>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</si>
  <si>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</si>
  <si>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</si>
  <si>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</si>
  <si>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</si>
  <si>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</si>
  <si>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</si>
  <si>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</si>
  <si>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</si>
  <si>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</si>
  <si>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</si>
  <si>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</si>
  <si>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</si>
  <si>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</si>
  <si>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</si>
  <si>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</si>
  <si>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</si>
  <si>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</si>
  <si>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</si>
  <si>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</si>
  <si>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</si>
  <si>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</si>
  <si>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</si>
  <si>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</si>
  <si>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</si>
  <si>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</si>
  <si>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</si>
  <si>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</si>
  <si>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</si>
  <si>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</si>
  <si>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</si>
  <si>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</si>
  <si>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</si>
  <si>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</si>
  <si>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</si>
  <si>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</si>
  <si>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</si>
  <si>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</si>
  <si>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</si>
  <si>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</si>
  <si>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</si>
  <si>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</si>
  <si>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</si>
  <si>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</si>
  <si>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</si>
  <si>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</si>
  <si>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</si>
  <si>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</si>
  <si>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</si>
  <si>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</si>
  <si>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</si>
  <si>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</si>
  <si>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</si>
  <si>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</si>
  <si>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</si>
  <si>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</si>
  <si>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</si>
  <si>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</si>
  <si>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</si>
  <si>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</si>
  <si>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</si>
  <si>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</si>
  <si>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</si>
  <si>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</si>
  <si>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</si>
  <si>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</si>
  <si>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</si>
  <si>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</si>
  <si>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</si>
  <si>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</si>
  <si>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</si>
  <si>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</si>
  <si>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</si>
  <si>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</si>
  <si>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</si>
  <si>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</si>
  <si>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</si>
  <si>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</si>
  <si>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</si>
  <si>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</si>
  <si>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</si>
  <si>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</si>
  <si>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</si>
  <si>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</si>
  <si>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</si>
  <si>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</si>
  <si>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</si>
  <si>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</si>
  <si>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</si>
  <si>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</si>
  <si>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</si>
  <si>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</si>
  <si>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</si>
  <si>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</si>
  <si>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</si>
  <si>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</si>
  <si>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</si>
  <si>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</si>
  <si>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</si>
  <si>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</si>
  <si>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</si>
  <si>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</si>
  <si>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</si>
  <si>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</si>
  <si>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</si>
  <si>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</si>
  <si>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</si>
  <si>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</si>
  <si>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</si>
  <si>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</si>
  <si>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</si>
  <si>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</si>
  <si>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</si>
  <si>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</si>
  <si>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</si>
  <si>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</si>
  <si>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</si>
  <si>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</si>
  <si>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</si>
  <si>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</si>
  <si>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</si>
  <si>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</si>
  <si>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</si>
  <si>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</si>
  <si>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</si>
  <si>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</si>
  <si>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</si>
  <si>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</si>
  <si>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</si>
  <si>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</si>
  <si>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</si>
  <si>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</si>
  <si>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</si>
  <si>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</si>
  <si>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</si>
  <si>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</si>
  <si>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</si>
  <si>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</si>
  <si>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</si>
  <si>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</si>
  <si>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</si>
  <si>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</si>
  <si>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</si>
  <si>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</si>
  <si>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</si>
  <si>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</si>
  <si>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</si>
  <si>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</si>
  <si>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</si>
  <si>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</si>
  <si>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</si>
  <si>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</si>
  <si>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</si>
  <si>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</si>
  <si>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</si>
  <si>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</si>
  <si>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</si>
  <si>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</si>
  <si>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</si>
  <si>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</si>
  <si>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</si>
  <si>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</si>
  <si>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</si>
  <si>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</si>
  <si>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</si>
  <si>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</si>
  <si>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</si>
  <si>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</si>
  <si>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</si>
  <si>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</si>
  <si>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</si>
  <si>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</si>
  <si>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</si>
  <si>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</si>
  <si>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</si>
  <si>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</si>
  <si>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</si>
  <si>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</si>
  <si>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</si>
  <si>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</si>
  <si>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</si>
  <si>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</si>
  <si>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</si>
  <si>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</si>
  <si>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</si>
  <si>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</si>
  <si>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</si>
  <si>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</si>
  <si>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</si>
  <si>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</si>
  <si>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</si>
  <si>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</si>
  <si>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</si>
  <si>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</si>
  <si>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</si>
  <si>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</si>
  <si>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</si>
  <si>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</si>
  <si>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</si>
  <si>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</si>
  <si>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</si>
  <si>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</si>
  <si>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</si>
  <si>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</si>
  <si>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</si>
  <si>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</si>
  <si>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</si>
  <si>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</si>
  <si>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</si>
  <si>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</si>
  <si>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</si>
  <si>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</si>
  <si>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</si>
  <si>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</si>
  <si>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</si>
  <si>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</si>
  <si>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</si>
  <si>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</si>
  <si>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</si>
  <si>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</si>
  <si>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</si>
  <si>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</si>
  <si>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</si>
  <si>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</si>
  <si>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</si>
  <si>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</si>
  <si>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</si>
  <si>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</si>
  <si>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</si>
  <si>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</si>
  <si>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</si>
  <si>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</si>
  <si>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</si>
  <si>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</si>
  <si>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</si>
  <si>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</si>
  <si>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</si>
  <si>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</si>
  <si>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</si>
  <si>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</si>
  <si>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</si>
  <si>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</si>
  <si>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</si>
  <si>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</si>
  <si>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</si>
  <si>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</si>
  <si>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</si>
  <si>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</si>
  <si>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</si>
  <si>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</si>
  <si>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</si>
  <si>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</si>
  <si>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</si>
  <si>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</si>
  <si>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</si>
  <si>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</si>
  <si>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</si>
  <si>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</si>
  <si>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</si>
  <si>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</si>
  <si>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</si>
  <si>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</si>
  <si>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</si>
  <si>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</si>
  <si>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</si>
  <si>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</si>
  <si>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</si>
  <si>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</si>
  <si>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</si>
  <si>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</si>
  <si>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</si>
  <si>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</si>
  <si>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</si>
  <si>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</si>
  <si>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</si>
  <si>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</si>
  <si>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</si>
  <si>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</si>
  <si>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</si>
  <si>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</si>
  <si>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</si>
  <si>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</si>
  <si>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</si>
  <si>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</si>
  <si>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</si>
  <si>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</si>
  <si>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</si>
  <si>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</si>
  <si>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</si>
  <si>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</si>
  <si>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</si>
  <si>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</si>
  <si>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</si>
  <si>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</si>
  <si>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</si>
  <si>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</si>
  <si>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</si>
  <si>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</si>
  <si>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</si>
  <si>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</si>
  <si>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</si>
  <si>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</si>
  <si>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</si>
  <si>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</si>
  <si>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</si>
  <si>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</si>
  <si>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</si>
  <si>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</si>
  <si>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</si>
  <si>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</si>
  <si>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</si>
  <si>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</si>
  <si>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</si>
  <si>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</si>
  <si>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</si>
  <si>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</si>
  <si>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</si>
  <si>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</si>
  <si>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</si>
  <si>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</si>
  <si>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</si>
  <si>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</si>
  <si>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</si>
  <si>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</si>
  <si>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</si>
  <si>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</si>
  <si>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</si>
  <si>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</si>
  <si>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</si>
  <si>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</si>
  <si>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</si>
  <si>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</si>
  <si>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</si>
  <si>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</si>
  <si>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</si>
  <si>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</si>
  <si>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</si>
  <si>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</si>
  <si>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</si>
  <si>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</si>
  <si>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</si>
  <si>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</si>
  <si>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</si>
  <si>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</si>
  <si>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</si>
  <si>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</si>
  <si>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</si>
  <si>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</si>
  <si>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</si>
  <si>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</si>
  <si>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</si>
  <si>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</si>
  <si>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</si>
  <si>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</si>
  <si>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</si>
  <si>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</si>
  <si>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</si>
  <si>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</si>
  <si>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</si>
  <si>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</si>
  <si>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</si>
  <si>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</si>
  <si>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</si>
  <si>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</si>
  <si>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</si>
  <si>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</si>
  <si>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</si>
  <si>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</si>
  <si>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</si>
  <si>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</si>
  <si>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</si>
  <si>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</si>
  <si>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</si>
  <si>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</si>
  <si>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</si>
  <si>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</si>
  <si>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</si>
  <si>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</si>
  <si>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</si>
  <si>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</si>
  <si>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</si>
  <si>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</si>
  <si>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</si>
  <si>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</si>
  <si>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</si>
  <si>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</si>
  <si>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</si>
  <si>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</si>
  <si>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</si>
  <si>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</si>
  <si>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</si>
  <si>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</si>
  <si>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</si>
  <si>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</si>
  <si>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</si>
  <si>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</si>
  <si>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</si>
  <si>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</si>
  <si>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</si>
  <si>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</si>
  <si>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</si>
  <si>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</si>
  <si>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</si>
  <si>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</si>
  <si>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</si>
  <si>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</si>
  <si>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</si>
  <si>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</si>
  <si>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</si>
  <si>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</si>
  <si>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</si>
  <si>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</si>
  <si>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</si>
  <si>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</si>
  <si>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</si>
  <si>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</si>
  <si>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</si>
  <si>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</si>
  <si>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</si>
  <si>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</si>
  <si>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</si>
  <si>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</si>
  <si>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</si>
  <si>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</si>
  <si>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</si>
  <si>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</si>
  <si>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</si>
  <si>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</si>
  <si>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</si>
  <si>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</si>
  <si>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</si>
  <si>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</si>
  <si>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</si>
  <si>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</si>
  <si>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</si>
  <si>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</si>
  <si>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</si>
  <si>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</si>
  <si>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</si>
  <si>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</si>
  <si>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</si>
  <si>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</si>
  <si>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</si>
  <si>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</si>
  <si>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</si>
  <si>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</si>
  <si>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</si>
  <si>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</si>
  <si>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</si>
  <si>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</si>
  <si>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</si>
  <si>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</si>
  <si>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</si>
  <si>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</si>
  <si>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</si>
  <si>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</si>
  <si>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</si>
  <si>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</si>
  <si>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</si>
  <si>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</si>
  <si>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</si>
  <si>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</si>
  <si>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</si>
  <si>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</si>
  <si>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</si>
  <si>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</si>
  <si>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</si>
  <si>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</si>
  <si>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</si>
  <si>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</si>
  <si>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</si>
  <si>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</si>
  <si>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</si>
  <si>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</si>
  <si>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</si>
  <si>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</si>
  <si>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</si>
  <si>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</si>
  <si>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</si>
  <si>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</si>
  <si>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</si>
  <si>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</si>
  <si>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</si>
  <si>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</si>
  <si>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</si>
  <si>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</si>
  <si>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</si>
  <si>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</si>
  <si>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</si>
  <si>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</si>
  <si>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</si>
  <si>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</si>
  <si>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</si>
  <si>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</si>
  <si>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</si>
  <si>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</si>
  <si>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</si>
  <si>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</si>
  <si>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</si>
  <si>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</si>
  <si>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</si>
  <si>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</si>
  <si>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</si>
  <si>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</si>
  <si>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</si>
  <si>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</si>
  <si>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</si>
  <si>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</si>
  <si>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</si>
  <si>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</si>
  <si>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</si>
  <si>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</si>
  <si>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</si>
  <si>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</si>
  <si>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</si>
  <si>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</si>
  <si>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</si>
  <si>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</si>
  <si>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</si>
  <si>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</si>
  <si>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</si>
  <si>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</si>
  <si>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</si>
  <si>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</si>
  <si>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</si>
  <si>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</si>
  <si>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</si>
  <si>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</si>
  <si>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</si>
  <si>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</si>
  <si>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</si>
  <si>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</si>
  <si>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</si>
  <si>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</si>
  <si>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</si>
  <si>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</si>
  <si>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</si>
  <si>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</si>
  <si>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</si>
  <si>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</si>
  <si>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</si>
  <si>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</si>
  <si>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</si>
  <si>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</si>
  <si>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</si>
  <si>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</si>
  <si>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</si>
  <si>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</si>
  <si>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</si>
  <si>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</si>
  <si>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</si>
  <si>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</si>
  <si>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</si>
  <si>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</si>
  <si>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</si>
  <si>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</si>
  <si>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</si>
  <si>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</si>
  <si>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</si>
  <si>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</si>
  <si>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</si>
  <si>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</si>
  <si>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</si>
  <si>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</si>
  <si>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</si>
  <si>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</si>
  <si>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</si>
  <si>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</si>
  <si>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</si>
  <si>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</si>
  <si>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</si>
  <si>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</si>
  <si>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</si>
  <si>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</si>
  <si>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</si>
  <si>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</si>
  <si>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</si>
  <si>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</si>
  <si>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</si>
  <si>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</si>
  <si>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</si>
  <si>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</si>
  <si>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</si>
  <si>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</si>
  <si>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</si>
  <si>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</si>
  <si>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</si>
  <si>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</si>
  <si>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</si>
  <si>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</si>
  <si>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</si>
  <si>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</si>
  <si>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</si>
  <si>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</si>
  <si>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</si>
  <si>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</si>
  <si>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</si>
  <si>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</si>
  <si>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</si>
  <si>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</si>
  <si>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</si>
  <si>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</si>
  <si>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</si>
  <si>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</si>
  <si>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</si>
  <si>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</si>
  <si>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</si>
  <si>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</si>
  <si>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</si>
  <si>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</si>
  <si>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</si>
  <si>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</si>
  <si>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</si>
  <si>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</si>
  <si>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</si>
  <si>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</si>
  <si>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</si>
  <si>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</si>
  <si>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</si>
  <si>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</si>
  <si>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</si>
  <si>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</si>
  <si>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</si>
  <si>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</si>
  <si>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</si>
  <si>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</si>
  <si>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</si>
  <si>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</si>
  <si>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</si>
  <si>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</si>
  <si>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</si>
  <si>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</si>
  <si>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</si>
  <si>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</si>
  <si>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</si>
  <si>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</si>
  <si>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</si>
  <si>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</si>
  <si>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</si>
  <si>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</si>
  <si>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</si>
  <si>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</si>
  <si>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</si>
  <si>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</si>
  <si>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</si>
  <si>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</si>
  <si>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</si>
  <si>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</si>
  <si>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</si>
  <si>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</si>
  <si>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</si>
  <si>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</si>
  <si>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</si>
  <si>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</si>
  <si>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</si>
  <si>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</si>
  <si>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</si>
  <si>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</si>
  <si>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</si>
  <si>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</si>
  <si>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</si>
  <si>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</si>
  <si>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</si>
  <si>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</si>
  <si>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</si>
  <si>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</si>
  <si>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</si>
  <si>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</si>
  <si>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</si>
  <si>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</si>
  <si>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</si>
  <si>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</si>
  <si>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</si>
  <si>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</si>
  <si>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</si>
  <si>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</si>
  <si>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</si>
  <si>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</si>
  <si>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</si>
  <si>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</si>
  <si>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</si>
  <si>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</si>
  <si>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</si>
  <si>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</si>
  <si>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</si>
  <si>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</si>
  <si>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</si>
  <si>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</si>
  <si>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</si>
  <si>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</si>
  <si>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</si>
  <si>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</si>
  <si>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</si>
  <si>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</si>
  <si>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</si>
  <si>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</si>
  <si>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</si>
  <si>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</si>
  <si>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</si>
  <si>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</si>
  <si>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</si>
  <si>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</si>
  <si>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</si>
  <si>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</si>
  <si>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</si>
  <si>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</si>
  <si>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</si>
  <si>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</si>
  <si>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</si>
  <si>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</si>
  <si>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</si>
  <si>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</si>
  <si>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</si>
  <si>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</si>
  <si>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</si>
  <si>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</si>
  <si>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</si>
  <si>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</si>
  <si>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</si>
  <si>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</si>
  <si>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</si>
  <si>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</si>
  <si>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</si>
  <si>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</si>
  <si>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</si>
  <si>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</si>
  <si>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</si>
  <si>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</si>
  <si>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</si>
  <si>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</si>
  <si>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</si>
  <si>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</si>
  <si>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</si>
  <si>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</si>
  <si>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</si>
  <si>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</si>
  <si>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</si>
  <si>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</si>
  <si>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</si>
  <si>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</si>
  <si>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</si>
  <si>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</si>
  <si>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</si>
  <si>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</si>
  <si>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</si>
  <si>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</si>
  <si>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</si>
  <si>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</si>
  <si>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</si>
  <si>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</si>
  <si>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</si>
  <si>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</si>
  <si>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</si>
  <si>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</si>
  <si>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</si>
  <si>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</si>
  <si>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</si>
  <si>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</si>
  <si>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</si>
  <si>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</si>
  <si>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</si>
  <si>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</si>
  <si>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</si>
  <si>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</si>
  <si>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</si>
  <si>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</si>
  <si>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</si>
  <si>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</si>
  <si>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</si>
  <si>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</si>
  <si>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</si>
  <si>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</si>
  <si>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</si>
  <si>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</si>
  <si>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</si>
  <si>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</si>
  <si>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</si>
  <si>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</si>
  <si>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</si>
  <si>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</si>
  <si>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</si>
  <si>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</si>
  <si>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</si>
  <si>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</si>
  <si>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</si>
  <si>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</si>
  <si>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</si>
  <si>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</si>
  <si>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</si>
  <si>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</si>
  <si>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</si>
  <si>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</si>
  <si>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</si>
  <si>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</si>
  <si>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</si>
  <si>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</si>
  <si>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</si>
  <si>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</si>
  <si>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</si>
  <si>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</si>
  <si>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</si>
  <si>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</si>
  <si>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</si>
  <si>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</si>
  <si>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</si>
  <si>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</si>
  <si>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</si>
  <si>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</si>
  <si>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</si>
  <si>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</si>
  <si>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</si>
  <si>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</si>
  <si>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</si>
  <si>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</si>
  <si>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</si>
  <si>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</si>
  <si>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</si>
  <si>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</si>
  <si>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</si>
  <si>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</si>
  <si>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</si>
  <si>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</si>
  <si>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</si>
  <si>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</si>
  <si>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</si>
  <si>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</si>
  <si>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</si>
  <si>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</si>
  <si>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</si>
  <si>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</si>
  <si>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</si>
  <si>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</si>
  <si>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</si>
  <si>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</si>
  <si>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</si>
  <si>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</si>
  <si>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</si>
  <si>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</si>
  <si>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</si>
  <si>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</si>
  <si>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</si>
  <si>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</si>
  <si>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</si>
  <si>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</si>
  <si>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</si>
  <si>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</si>
  <si>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</si>
  <si>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</si>
  <si>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</si>
  <si>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</si>
  <si>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</si>
  <si>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</si>
  <si>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</si>
  <si>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</si>
  <si>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</si>
  <si>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</si>
  <si>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</si>
  <si>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</si>
  <si>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</si>
  <si>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</si>
  <si>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</si>
  <si>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</si>
  <si>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</si>
  <si>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</si>
  <si>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</si>
  <si>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</si>
  <si>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</si>
  <si>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</si>
  <si>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</si>
  <si>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</si>
  <si>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</si>
  <si>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</si>
  <si>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</si>
  <si>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</si>
  <si>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</si>
  <si>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</si>
  <si>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</si>
  <si>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</si>
  <si>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</si>
  <si>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</si>
  <si>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</si>
  <si>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</si>
  <si>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</si>
  <si>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</si>
  <si>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</si>
  <si>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</si>
  <si>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</si>
  <si>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</si>
  <si>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</si>
  <si>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</si>
  <si>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</si>
  <si>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</si>
  <si>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</si>
  <si>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</si>
  <si>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</si>
  <si>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</si>
  <si>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</si>
  <si>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</si>
  <si>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</si>
  <si>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</si>
  <si>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</si>
  <si>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</si>
  <si>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</si>
  <si>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</si>
  <si>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</si>
  <si>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</si>
  <si>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</si>
  <si>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</si>
  <si>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</si>
  <si>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</si>
  <si>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</si>
  <si>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</si>
  <si>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</si>
  <si>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</si>
  <si>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</si>
  <si>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</si>
  <si>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</si>
  <si>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</si>
  <si>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</si>
  <si>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</si>
  <si>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</si>
  <si>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</si>
  <si>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</si>
  <si>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</si>
  <si>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</si>
  <si>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</si>
  <si>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</si>
  <si>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</si>
  <si>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</si>
  <si>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</si>
  <si>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</si>
  <si>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</si>
  <si>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</si>
  <si>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</si>
  <si>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</si>
  <si>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</si>
  <si>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</si>
  <si>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</si>
  <si>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</si>
  <si>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</si>
  <si>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</si>
  <si>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</si>
  <si>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</si>
  <si>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</si>
  <si>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</si>
  <si>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</si>
  <si>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</si>
  <si>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</si>
  <si>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</si>
  <si>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</si>
  <si>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</si>
  <si>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</si>
  <si>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</si>
  <si>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</si>
  <si>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</si>
  <si>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</si>
  <si>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</si>
  <si>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</si>
  <si>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</si>
  <si>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</si>
  <si>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</si>
  <si>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</si>
  <si>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</si>
  <si>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</si>
  <si>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</si>
  <si>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</si>
  <si>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</si>
  <si>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</si>
  <si>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</si>
  <si>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</si>
  <si>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</si>
  <si>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</si>
  <si>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</si>
  <si>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</si>
  <si>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</si>
  <si>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</si>
  <si>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</si>
  <si>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</si>
  <si>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</si>
  <si>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</si>
  <si>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</si>
  <si>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</si>
  <si>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</si>
  <si>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</si>
  <si>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</si>
  <si>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</si>
  <si>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</si>
  <si>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</si>
  <si>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</si>
  <si>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</si>
  <si>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</si>
  <si>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</si>
  <si>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</si>
  <si>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</si>
  <si>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</si>
  <si>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</si>
  <si>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</si>
  <si>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</si>
  <si>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</si>
  <si>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</si>
  <si>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</si>
  <si>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</si>
  <si>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</si>
  <si>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</si>
  <si>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</si>
  <si>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</si>
  <si>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</si>
  <si>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</si>
  <si>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</si>
  <si>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</si>
  <si>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</si>
  <si>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</si>
  <si>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</si>
  <si>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</si>
  <si>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</si>
  <si>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</si>
  <si>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</si>
  <si>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</si>
  <si>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</si>
  <si>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</si>
  <si>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</si>
  <si>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</si>
  <si>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</si>
  <si>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</si>
  <si>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</si>
  <si>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</si>
  <si>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</si>
  <si>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</si>
  <si>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</si>
  <si>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</si>
  <si>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</si>
  <si>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</si>
  <si>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</si>
  <si>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</si>
  <si>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</si>
  <si>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</si>
  <si>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</si>
  <si>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</si>
  <si>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</si>
  <si>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</si>
  <si>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</si>
  <si>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</si>
  <si>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</si>
  <si>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</si>
  <si>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</si>
  <si>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</si>
  <si>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</si>
  <si>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</si>
  <si>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</si>
  <si>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</si>
  <si>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</si>
  <si>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</si>
  <si>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</si>
  <si>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</si>
  <si>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</si>
  <si>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</si>
  <si>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</si>
  <si>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</si>
  <si>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</si>
  <si>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</si>
  <si>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</si>
  <si>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</si>
  <si>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</si>
  <si>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</si>
  <si>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</si>
  <si>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</si>
  <si>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</si>
  <si>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</si>
  <si>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</si>
  <si>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</si>
  <si>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</si>
  <si>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</si>
  <si>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</si>
  <si>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</si>
  <si>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</si>
  <si>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</si>
  <si>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</si>
  <si>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</si>
  <si>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</si>
  <si>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</si>
  <si>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</si>
  <si>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</si>
  <si>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</si>
  <si>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</si>
  <si>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</si>
  <si>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</si>
  <si>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</si>
  <si>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</si>
  <si>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</si>
  <si>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</si>
  <si>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</si>
  <si>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</si>
  <si>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</si>
  <si>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</si>
  <si>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</si>
  <si>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</si>
  <si>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</si>
  <si>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</si>
  <si>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</si>
  <si>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</si>
  <si>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</si>
  <si>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</si>
  <si>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</si>
  <si>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</si>
  <si>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</si>
  <si>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</si>
  <si>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</si>
  <si>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</si>
  <si>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</si>
  <si>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</si>
  <si>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</si>
  <si>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</si>
  <si>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</si>
  <si>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</si>
  <si>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</si>
  <si>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</si>
  <si>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</si>
  <si>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</si>
  <si>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</si>
  <si>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</si>
  <si>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</si>
  <si>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</si>
  <si>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</si>
  <si>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</si>
  <si>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</si>
  <si>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</si>
  <si>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</si>
  <si>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</si>
  <si>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</si>
  <si>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</si>
  <si>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</si>
  <si>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</si>
  <si>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</si>
  <si>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</si>
  <si>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</si>
  <si>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</si>
  <si>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</si>
  <si>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</si>
  <si>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</si>
  <si>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</si>
  <si>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</si>
  <si>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</si>
  <si>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</si>
  <si>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</si>
  <si>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</si>
  <si>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</si>
  <si>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</si>
  <si>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</si>
  <si>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</si>
  <si>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</si>
  <si>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</si>
  <si>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</si>
  <si>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</si>
  <si>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</si>
  <si>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</si>
  <si>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</si>
  <si>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</si>
  <si>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</si>
  <si>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</si>
  <si>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</si>
  <si>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</si>
  <si>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</si>
  <si>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</si>
  <si>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</si>
  <si>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</si>
  <si>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</si>
  <si>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</si>
  <si>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</si>
  <si>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</si>
  <si>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</si>
  <si>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</si>
  <si>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</si>
  <si>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</si>
  <si>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</si>
  <si>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</si>
  <si>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</si>
  <si>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</si>
  <si>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</si>
  <si>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</si>
  <si>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</si>
  <si>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</si>
  <si>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</si>
  <si>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</si>
  <si>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</si>
  <si>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</si>
  <si>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</si>
  <si>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</si>
  <si>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</si>
  <si>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</si>
  <si>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</si>
  <si>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</si>
  <si>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</si>
  <si>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</si>
  <si>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</si>
  <si>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</si>
  <si>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</si>
  <si>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</si>
  <si>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</si>
  <si>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</si>
  <si>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</si>
  <si>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</si>
  <si>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</si>
  <si>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</si>
  <si>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</si>
  <si>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</si>
  <si>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</si>
  <si>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</si>
  <si>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</si>
  <si>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</si>
  <si>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</si>
  <si>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</si>
  <si>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</si>
  <si>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</si>
  <si>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</si>
  <si>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</si>
  <si>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</si>
  <si>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</si>
  <si>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</si>
  <si>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</si>
  <si>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</si>
  <si>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</si>
  <si>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</si>
  <si>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</si>
  <si>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</si>
  <si>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</si>
  <si>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</si>
  <si>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</si>
  <si>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</si>
  <si>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</si>
  <si>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Campaign Length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</si>
  <si>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</si>
  <si>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</si>
  <si>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</si>
  <si>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</si>
  <si>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</si>
  <si>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</si>
  <si>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</si>
  <si>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</si>
  <si>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</si>
  <si>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</si>
  <si>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</si>
  <si>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</si>
  <si>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</si>
  <si>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</si>
  <si>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</si>
  <si>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</si>
  <si>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</si>
  <si>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</si>
  <si>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</si>
  <si>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</si>
  <si>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statistical_analysis</t>
  </si>
  <si>
    <t>Mean</t>
  </si>
  <si>
    <t>Median</t>
  </si>
  <si>
    <t>Variance</t>
  </si>
  <si>
    <t>Standard Deviation</t>
  </si>
  <si>
    <t>Minimum</t>
  </si>
  <si>
    <t>Maximum</t>
  </si>
  <si>
    <t>Successful Z Score</t>
  </si>
  <si>
    <t>Failed Z Score</t>
  </si>
  <si>
    <t>Less than 1</t>
  </si>
  <si>
    <t>Count</t>
  </si>
  <si>
    <t>z-score_analysis</t>
  </si>
  <si>
    <t>1.0-1.9</t>
  </si>
  <si>
    <t>2.0-2.9</t>
  </si>
  <si>
    <t>3.0-3.9</t>
  </si>
  <si>
    <t>4.0-4.9</t>
  </si>
  <si>
    <t>&gt; 5.0</t>
  </si>
  <si>
    <t>Average</t>
  </si>
  <si>
    <t>Sum of Campaign Length</t>
  </si>
  <si>
    <t>FALSE</t>
  </si>
  <si>
    <t>TRUE</t>
  </si>
  <si>
    <t>Count of spotlight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</si>
</sst>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00"/>
    <numFmt numFmtId="172" formatCode="0.0"/>
    <numFmt numFmtId="174" formatCode="0.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33" borderId="0" xfId="0" applyFont="1" applyFill="1" applyAlignment="1">
      <alignment horizontal="center"/>
    </xf>
    <xf numFmtId="0" fontId="16" fillId="33" borderId="0" xfId="42" applyNumberFormat="1" applyFont="1" applyFill="1" applyAlignment="1">
      <alignment horizontal="center"/>
    </xf>
    <xf numFmtId="0" fontId="0" fillId="0" borderId="0" xfId="42" applyNumberFormat="1" applyFont="1"/>
    <xf numFmtId="1" fontId="0" fillId="0" borderId="0" xfId="42" applyNumberFormat="1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33" borderId="0" xfId="0" applyNumberFormat="1" applyFont="1" applyFill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16" fillId="0" borderId="0" xfId="0" applyFont="1"/>
    <xf numFmtId="9" fontId="0" fillId="0" borderId="0" xfId="42" applyFont="1"/>
    <xf numFmtId="0" fontId="16" fillId="0" borderId="0" xfId="0" applyFont="1" applyFill="1" applyAlignment="1">
      <alignment horizontal="center"/>
    </xf>
    <xf numFmtId="172" fontId="0" fillId="0" borderId="0" xfId="0" applyNumberFormat="1"/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right"/>
    </xf>
    <xf numFmtId="2" fontId="0" fillId="34" borderId="0" xfId="0" applyNumberFormat="1" applyFill="1" applyAlignment="1">
      <alignment horizontal="left"/>
    </xf>
    <xf numFmtId="172" fontId="16" fillId="0" borderId="0" xfId="0" applyNumberFormat="1" applyFont="1" applyAlignment="1">
      <alignment horizontal="center"/>
    </xf>
    <xf numFmtId="174" fontId="16" fillId="34" borderId="0" xfId="0" applyNumberFormat="1" applyFont="1" applyFill="1"/>
    <xf numFmtId="0" fontId="0" fillId="34" borderId="10" xfId="0" applyFill="1" applyBorder="1" applyAlignment="1">
      <alignment horizontal="left"/>
    </xf>
    <xf numFmtId="2" fontId="0" fillId="34" borderId="10" xfId="0" applyNumberFormat="1" applyFill="1" applyBorder="1" applyAlignment="1">
      <alignment horizontal="left"/>
    </xf>
    <xf numFmtId="16" fontId="0" fillId="34" borderId="10" xfId="0" applyNumberFormat="1" applyFill="1" applyBorder="1" applyAlignment="1">
      <alignment horizontal="left"/>
    </xf>
    <xf numFmtId="169" fontId="0" fillId="34" borderId="10" xfId="0" applyNumberForma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Puneeta Singh.xlsx]Pivot_01!PivotTable1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Pivot_01!$B$3:$B$4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Pivot_01!$A$5:$A$14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Pivot_01!$B$5:$B$14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C-4C57-922A-EB7A906E0600}"/>
            </c:ext>
          </c:extLst>
        </c:ser>
        <c:ser>
          <c:idx val="1"/>
          <c:order val="1"/>
          <c:tx>
            <c:strRef>
              <c:f>Pivot_01!$C$3:$C$4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Pivot_01!$A$5:$A$14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Pivot_01!$C$5:$C$14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9C-4C57-922A-EB7A906E0600}"/>
            </c:ext>
          </c:extLst>
        </c:ser>
        <c:ser>
          <c:idx val="2"/>
          <c:order val="2"/>
          <c:tx>
            <c:strRef>
              <c:f>Pivot_01!$D$3:$D$4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Pivot_01!$A$5:$A$14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Pivot_01!$D$5:$D$14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9C-4C57-922A-EB7A906E0600}"/>
            </c:ext>
          </c:extLst>
        </c:ser>
        <c:ser>
          <c:idx val="3"/>
          <c:order val="3"/>
          <c:tx>
            <c:strRef>
              <c:f>Pivot_01!$E$3:$E$4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Pivot_01!$A$5:$A$14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Pivot_01!$E$5:$E$14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9C-4C57-922A-EB7A906E0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51764815"/>
        <c:axId val="351765647"/>
      </c:barChart>
      <c:catAx>
        <c:axId val="35176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65647"/>
        <c:crosses val="autoZero"/>
        <c:auto val="1"/>
        <c:lblAlgn val="ctr"/>
        <c:lblOffset val="100"/>
        <c:noMultiLvlLbl val="0"/>
      </c:catAx>
      <c:valAx>
        <c:axId val="35176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6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Puneeta Singh.xlsx]Pivot_02!PivotTable2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Pivot_02!$B$4:$B$5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Pivot_02!$A$6:$A$30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Pivot_02!$B$6:$B$30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D-4173-9711-FD4BAA51B36C}"/>
            </c:ext>
          </c:extLst>
        </c:ser>
        <c:ser>
          <c:idx val="1"/>
          <c:order val="1"/>
          <c:tx>
            <c:strRef>
              <c:f>Pivot_02!$C$4:$C$5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Pivot_02!$A$6:$A$30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Pivot_02!$C$6:$C$30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03-4629-9D09-213472F1DD99}"/>
            </c:ext>
          </c:extLst>
        </c:ser>
        <c:ser>
          <c:idx val="2"/>
          <c:order val="2"/>
          <c:tx>
            <c:strRef>
              <c:f>Pivot_02!$D$4:$D$5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Pivot_02!$A$6:$A$30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Pivot_02!$D$6:$D$30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03-4629-9D09-213472F1DD99}"/>
            </c:ext>
          </c:extLst>
        </c:ser>
        <c:ser>
          <c:idx val="3"/>
          <c:order val="3"/>
          <c:tx>
            <c:strRef>
              <c:f>Pivot_02!$E$4:$E$5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Pivot_02!$A$6:$A$30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Pivot_02!$E$6:$E$30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03-4629-9D09-213472F1D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2507439"/>
        <c:axId val="122511183"/>
      </c:barChart>
      <c:catAx>
        <c:axId val="12250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11183"/>
        <c:crosses val="autoZero"/>
        <c:auto val="1"/>
        <c:lblAlgn val="ctr"/>
        <c:lblOffset val="100"/>
        <c:noMultiLvlLbl val="0"/>
      </c:catAx>
      <c:valAx>
        <c:axId val="12251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0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Puneeta Singh.xlsx]Pivot_03!PivotTable5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Pivot_03!$B$4:$B$5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Pivot_03!$A$6:$A$18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Pivot_03!$B$6:$B$18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E-4B45-934B-B8214887E02B}"/>
            </c:ext>
          </c:extLst>
        </c:ser>
        <c:ser>
          <c:idx val="1"/>
          <c:order val="1"/>
          <c:tx>
            <c:strRef>
              <c:f>Pivot_03!$C$4:$C$5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Pivot_03!$A$6:$A$18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Pivot_03!$C$6:$C$18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ACE-4B45-934B-B8214887E02B}"/>
            </c:ext>
          </c:extLst>
        </c:ser>
        <c:ser>
          <c:idx val="2"/>
          <c:order val="2"/>
          <c:tx>
            <c:strRef>
              <c:f>Pivot_03!$D$4:$D$5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Pivot_03!$A$6:$A$18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Pivot_03!$D$6:$D$18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ACE-4B45-934B-B8214887E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529311"/>
        <c:axId val="1881527647"/>
      </c:lineChart>
      <c:catAx>
        <c:axId val="188152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527647"/>
        <c:crosses val="autoZero"/>
        <c:auto val="1"/>
        <c:lblAlgn val="ctr"/>
        <c:lblOffset val="100"/>
        <c:noMultiLvlLbl val="0"/>
      </c:catAx>
      <c:valAx>
        <c:axId val="188152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52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Puneeta Singh.xlsx]Question 3A!PivotTable6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3A'!$B$3:$B$4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3A'!$A$5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3A'!$B$5</c:f>
              <c:numCache>
                <c:formatCode>General</c:formatCode>
                <c:ptCount val="1"/>
                <c:pt idx="0">
                  <c:v>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4-4743-8628-53D3F8403550}"/>
            </c:ext>
          </c:extLst>
        </c:ser>
        <c:ser>
          <c:idx val="1"/>
          <c:order val="1"/>
          <c:tx>
            <c:strRef>
              <c:f>'Question 3A'!$C$3:$C$4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3A'!$A$5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3A'!$C$5</c:f>
              <c:numCache>
                <c:formatCode>General</c:formatCode>
                <c:ptCount val="1"/>
                <c:pt idx="0">
                  <c:v>5718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84-4743-8628-53D3F8403550}"/>
            </c:ext>
          </c:extLst>
        </c:ser>
        <c:ser>
          <c:idx val="2"/>
          <c:order val="2"/>
          <c:tx>
            <c:strRef>
              <c:f>'Question 3A'!$D$3:$D$4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'Question 3A'!$A$5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3A'!$D$5</c:f>
              <c:numCache>
                <c:formatCode>General</c:formatCode>
                <c:ptCount val="1"/>
                <c:pt idx="0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84-4743-8628-53D3F8403550}"/>
            </c:ext>
          </c:extLst>
        </c:ser>
        <c:ser>
          <c:idx val="3"/>
          <c:order val="3"/>
          <c:tx>
            <c:strRef>
              <c:f>'Question 3A'!$E$3:$E$4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'Question 3A'!$A$5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3A'!$E$5</c:f>
              <c:numCache>
                <c:formatCode>General</c:formatCode>
                <c:ptCount val="1"/>
                <c:pt idx="0">
                  <c:v>8549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84-4743-8628-53D3F8403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2573775"/>
        <c:axId val="1292572943"/>
      </c:barChart>
      <c:catAx>
        <c:axId val="129257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572943"/>
        <c:crosses val="autoZero"/>
        <c:auto val="1"/>
        <c:lblAlgn val="ctr"/>
        <c:lblOffset val="100"/>
        <c:noMultiLvlLbl val="0"/>
      </c:catAx>
      <c:valAx>
        <c:axId val="129257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57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Puneeta Singh.xlsx]Question 3B!PivotTable8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3B'!$B$1:$B$2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3B'!$A$3:$A$7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'Question 3B'!$B$3:$B$7</c:f>
              <c:numCache>
                <c:formatCode>General</c:formatCode>
                <c:ptCount val="4"/>
                <c:pt idx="0">
                  <c:v>42</c:v>
                </c:pt>
                <c:pt idx="1">
                  <c:v>261</c:v>
                </c:pt>
                <c:pt idx="2">
                  <c:v>11</c:v>
                </c:pt>
                <c:pt idx="3">
                  <c:v>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7-49D2-B6D2-16A10675FE85}"/>
            </c:ext>
          </c:extLst>
        </c:ser>
        <c:ser>
          <c:idx val="1"/>
          <c:order val="1"/>
          <c:tx>
            <c:strRef>
              <c:f>'Question 3B'!$C$1:$C$2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3B'!$A$3:$A$7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'Question 3B'!$C$3:$C$7</c:f>
              <c:numCache>
                <c:formatCode>General</c:formatCode>
                <c:ptCount val="4"/>
                <c:pt idx="0">
                  <c:v>15</c:v>
                </c:pt>
                <c:pt idx="1">
                  <c:v>103</c:v>
                </c:pt>
                <c:pt idx="2">
                  <c:v>3</c:v>
                </c:pt>
                <c:pt idx="3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67-49D2-B6D2-16A10675F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868319"/>
        <c:axId val="1240883711"/>
      </c:barChart>
      <c:catAx>
        <c:axId val="124086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83711"/>
        <c:crosses val="autoZero"/>
        <c:auto val="1"/>
        <c:lblAlgn val="ctr"/>
        <c:lblOffset val="100"/>
        <c:noMultiLvlLbl val="0"/>
      </c:catAx>
      <c:valAx>
        <c:axId val="124088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6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53-4E55-A565-F9EEC48C7B5C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53-4E55-A565-F9EEC48C7B5C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53-4E55-A565-F9EEC48C7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8162351"/>
        <c:axId val="1678163599"/>
      </c:lineChart>
      <c:catAx>
        <c:axId val="167816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163599"/>
        <c:crosses val="autoZero"/>
        <c:auto val="1"/>
        <c:lblAlgn val="ctr"/>
        <c:lblOffset val="100"/>
        <c:noMultiLvlLbl val="0"/>
      </c:catAx>
      <c:valAx>
        <c:axId val="167816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16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</a:t>
          </a:r>
        </a:p>
      </cx:txPr>
    </cx:title>
    <cx:plotArea>
      <cx:plotAreaRegion>
        <cx:series layoutId="boxWhisker" uniqueId="{D528AE74-16A3-446A-BCC9-4BE280633181}">
          <cx:tx>
            <cx:txData>
              <cx:f>_xlchart.v1.0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 Failed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 Failed Backers</a:t>
          </a:r>
        </a:p>
      </cx:txPr>
    </cx:title>
    <cx:plotArea>
      <cx:plotAreaRegion>
        <cx:series layoutId="boxWhisker" uniqueId="{CEE0A83D-93E1-4D89-83DC-87DA9B08E7DF}">
          <cx:tx>
            <cx:txData>
              <cx:f>_xlchart.v1.4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0</xdr:row>
      <xdr:rowOff>95249</xdr:rowOff>
    </xdr:from>
    <xdr:to>
      <xdr:col>19</xdr:col>
      <xdr:colOff>276225</xdr:colOff>
      <xdr:row>26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C1EBE8-4DE2-7144-5D4B-DED684546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190499</xdr:colOff>
      <xdr:row>2</xdr:row>
      <xdr:rowOff>190498</xdr:rowOff>
    </xdr:from>
    <xdr:to>
      <xdr:col>17</xdr:col>
      <xdr:colOff>447675</xdr:colOff>
      <xdr:row>27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7AC9F-C983-BDBD-B5ED-5F45DAD8A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523873</xdr:colOff>
      <xdr:row>1</xdr:row>
      <xdr:rowOff>28574</xdr:rowOff>
    </xdr:from>
    <xdr:to>
      <xdr:col>15</xdr:col>
      <xdr:colOff>514350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361F59-2D02-8C4F-3DC0-ECB6B8046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1</xdr:row>
      <xdr:rowOff>47625</xdr:rowOff>
    </xdr:from>
    <xdr:to>
      <xdr:col>13</xdr:col>
      <xdr:colOff>447675</xdr:colOff>
      <xdr:row>14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033200-DA3D-0CB5-171C-7AA87B66D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180975</xdr:rowOff>
    </xdr:from>
    <xdr:to>
      <xdr:col>11</xdr:col>
      <xdr:colOff>457200</xdr:colOff>
      <xdr:row>14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A35848-FEC7-B006-EAC0-5EEA7F989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14</xdr:row>
      <xdr:rowOff>66674</xdr:rowOff>
    </xdr:from>
    <xdr:to>
      <xdr:col>8</xdr:col>
      <xdr:colOff>95250</xdr:colOff>
      <xdr:row>34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BFDC5D-D154-58A6-1172-097B5F673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7</xdr:row>
      <xdr:rowOff>123825</xdr:rowOff>
    </xdr:from>
    <xdr:to>
      <xdr:col>4</xdr:col>
      <xdr:colOff>1247775</xdr:colOff>
      <xdr:row>28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C654451-0EEF-548D-1ABD-2E0C08377A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7525" y="1524000"/>
              <a:ext cx="2428875" cy="426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9525</xdr:colOff>
      <xdr:row>7</xdr:row>
      <xdr:rowOff>133350</xdr:rowOff>
    </xdr:from>
    <xdr:to>
      <xdr:col>11</xdr:col>
      <xdr:colOff>19050</xdr:colOff>
      <xdr:row>28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D01C1D1-6B29-5721-6279-607E959ECE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72575" y="1533525"/>
              <a:ext cx="2000250" cy="4210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neeta" refreshedDate="44928.551688310188" createdVersion="8" refreshedVersion="8" minRefreshableVersion="3" recordCount="1001" xr:uid="{12FA2344-356F-45A7-8C69-B60E658C2E38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neeta" refreshedDate="44928.570252777776" createdVersion="8" refreshedVersion="8" minRefreshableVersion="3" recordCount="1001" xr:uid="{010B7411-BE54-4635-AF5E-408B21330C82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neeta" refreshedDate="44929.545928356485" createdVersion="8" refreshedVersion="8" minRefreshableVersion="3" recordCount="1001" xr:uid="{582F6993-7D35-4F0F-9C1B-3A412DBE585D}">
  <cacheSource type="worksheet">
    <worksheetSource ref="A1:U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/>
    </cacheField>
    <cacheField name="Date Ended Conversion" numFmtId="0">
      <sharedItems containsNonDate="0" containsDate="1" containsString="0" containsBlank="1" minDate="2010-01-09T06:00:00" maxDate="2020-02-10T06:00:00"/>
    </cacheField>
    <cacheField name="Campaign Length" numFmtId="0">
      <sharedItems containsString="0" containsBlank="1" containsNumber="1" containsInteger="1" minValue="0" maxValue="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e v="#DIV/0!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92.151898734177209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00.01614035087719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103.20833333333333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99.339622641509436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75.833333333333329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60.555555555555557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64.93832599118943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30.997175141242938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72.909090909090907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62.9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112.22222222222223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102.34545454545454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105.05102040816327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94.144999999999996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84.986725663716811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10.4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07.96236989591674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45.103703703703701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45.001483679525222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05.97134670487107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69.055555555555557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5.044943820224717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05.22535211267606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39.003741114852225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73.030674846625772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35.009459459459457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06.6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61.997747747747745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94.000622665006233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12.05426356589147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48.008849557522126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38.004334633723452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35.00018453589223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85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95.993893129770996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68.8125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5.97196261682242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75.261194029850742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57.125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75.141414141414145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07.42342342342343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35.995495495495497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26.998873148744366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107.56122448979592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94.375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46.163043478260867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47.845637583892618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53.007815713698065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45.05940594059406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2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99.006816632583508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32.786666666666669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59.119617224880386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44.93333333333333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89.664122137404576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70.079268292682926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31.059701492537314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9.061611374407583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30.0859375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84.998125000000002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82.001775410563695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58.040160642570278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111.4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71.94736842105263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61.038135593220339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08.91666666666667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29.00172201722017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58.975609756097562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11.82352941176471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63.995555555555555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85.315789473684205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74.48148148148148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105.14772727272727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56.188235294117646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85.917647058823533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57.00296912114014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79.642857142857139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41.018181818181816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48.004773269689736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55.212598425196852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92.109489051094897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83.183333333333337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39.996000000000002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111.1336898395722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90.563380281690144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61.108374384236456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83.022941970310384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0.76106194690266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89.458333333333329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57.849056603773583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109.99705449189985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103.96586345381526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107.99508196721311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48.927777777777777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37.666666666666664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64.999141999141997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06.61061946902655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27.009016393442622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91.16463414634147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56.054878048780488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1.017857142857142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66.513513513513516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89.005216484089729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103.46315789473684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95.278911564625844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75.895348837209298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107.57831325301204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51.31666666666667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71.983108108108112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108.95414201183432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5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94.938931297709928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09.65079365079364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44.001815980629537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86.794520547945211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30.992727272727272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94.791044776119406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69.79220779220779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63.003367003367003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110.0343300110742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25.997933274284026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49.987915407854985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101.72340425531915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47.083333333333336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89.944444444444443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78.96875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80.067669172932327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86.472727272727269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28.001876172607879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67.996725337699544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43.07865168539326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87.95597484276729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.987234042553197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46.905982905982903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46.913793103448278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94.24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80.139130434782615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59.036809815950917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65.989247311827953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60.992530345471522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98.307692307692307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104.6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86.066666666666663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.989583333333329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29.764705882352942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46.91959798994975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5.18691588785046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69.90769230769230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60.011588275391958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52.006220379146917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31.000176025347649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95.042492917847028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75.968174204355108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71.01319261213720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73.733333333333334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113.17073170731707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05.0093355299286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79.176829268292678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57.333333333333336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58.178343949044589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36.03252032520325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07.99068767908309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44.005985634477256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55.077868852459019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74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41.996858638743454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77.988161010260455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82.507462686567166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104.2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5.5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00.98334401024984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111.83333333333333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41.999115044247787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110.05115089514067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58.997079225994888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32.985714285714288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45.005654509471306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81.98196487897485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39.080882352941174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58.99638336347197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40.988372093023258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1.029411764705884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37.789473684210527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32.006772009029348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95.966712898751737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75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102.0498866213152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105.75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37.069767441860463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35.049382716049379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46.338461538461537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69.174603174603178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109.07824427480917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51.78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82.01005530417295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35.958333333333336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74.461538461538467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2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91.11464968152866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79.792682926829272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2.999777678968428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63.225000000000001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70.174999999999997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61.333333333333336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99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96.984900146127615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51.004950495049506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8.044247787610619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60.984615384615381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73.214285714285708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39.997435299603637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86.812121212121212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42.125874125874127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03.9785123966942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62.003211991434689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1.005037783375315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89.991552956465242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39.235294117647058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54.993116108306566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47.992753623188406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87.966702470461868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51.999165275459099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29.999659863945578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98.205357142857139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108.96182396606575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66.998379254457049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64.99333594668758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99.84158415841584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82.432835820895519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63.293478260869563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96.774193548387103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54.906040268456373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39.010869565217391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75.84210526315789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45.051671732522799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104.51546391752578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76.268292682926827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69.015695067264573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01.97684085510689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42.915999999999997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43.025210084033617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75.245283018867923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69.023364485981304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65.986486486486484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98.013800424628457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60.105504587155963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26.000773395204948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3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38.019801980198018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106.15254237288136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81.019475655430711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96.647727272727266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57.003535651149086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63.93333333333333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0.456521739130437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72.172043010752688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77.934782608695656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38.065134099616856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57.936123348017624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49.794392523364486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54.050251256281406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30.002721335268504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70.127906976744185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26.996228786926462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51.990606936416185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56.416666666666664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101.63218390804597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25.005291005291006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32.016393442622949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82.021647307286173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37.957446808510639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51.533333333333331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81.198275862068968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40.030075187969928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9.939759036144579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6.692307692307693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25.01098901098901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6.98727735368957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73.012609117361791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68.240601503759393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52.310344827586206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61.765151515151516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.02755905511811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06.28804347826087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75.07386363636364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39.970802919708028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9.982195845697326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101.01541850220265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76.813084112149539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71.7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3.28125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43.923497267759565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36.004712041884815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88.21052631578948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65.240384615384613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69.958333333333329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39.877551020408163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5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41.023728813559323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98.914285714285711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87.78125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80.767605633802816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94.28235294117647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3.428571428571431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.968133535660087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109.04109589041096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41.16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99.125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05.88429752066116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48.996525921966864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39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31.022556390977442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103.87096774193549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59.268518518518519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42.3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53.117647058823529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50.796875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101.15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65.000810372771468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37.998645510835914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82.615384615384613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7.941368078175898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80.780821917808225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25.984375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0.363636363636363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54.004916018025398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101.78672985781991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45.003610108303249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77.068421052631578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88.076595744680844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47.03557312252964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0.99550763701707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87.00306614104248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63.994402985074629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5.9945205479452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73.98934911242604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84.02004626060139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88.966921119592882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76.990453460620529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97.146341463414629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33.013605442176868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99.950602409638549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69.966767371601208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110.32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66.005235602094245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41.005742176284812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103.96316359696641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5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47.009935419771487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29.606060606060606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81.010569583088667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94.35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26.05813953488372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85.775000000000006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103.73170731707317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49.826086956521742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63.893048128342244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47.002434782608695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108.47727272727273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72.015706806282722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59.928057553956833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78.209677419354833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04.7767857142857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5.52475247524752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24.933333333333334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69.873786407766985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95.733766233766232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29.997485752598056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59.011948529411768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84.757396449704146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78.010921177587846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50.05215419501134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59.16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93.702290076335885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40.14173228346457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70.090140845070422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66.181818181818187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47.714285714285715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62.896774193548389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86.611940298507463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75.126984126984127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1.004167534903104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50.007915567282325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96.960674157303373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100.93160377358491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89.227586206896547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87.97916666666667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89.54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29.09271523178808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42.006218905472636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47.004903563255965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110.44117647058823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41.990909090909092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48.012468827930178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31.019823788546255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99.203252032520325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66.022316684378325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2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46.06020066889632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73.650000000000006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55.99336650082919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68.985695127402778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60.981609195402299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110.9813953488372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25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78.759740259740255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87.960784313725483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49.987398739873989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99.524390243902445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04.82089552238806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.01469237832875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28.998544660724033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30.028708133971293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41.005559416261292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62.866666666666667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47.005002501250623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26.997693638285604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68.329787234042556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50.974576271186443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54.024390243902438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97.055555555555557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24.867469879518072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84.423913043478265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47.091324200913242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77.996041171813147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62.967871485943775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81.00608044901777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65.321428571428569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104.43617021276596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69.989010989010993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83.023989898989896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90.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03.98131932282546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54.931726907630519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51.921875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60.02834008097166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44.003488879197555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53.003513254551258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54.5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75.04195804195804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35.911111111111111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36.952702702702702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63.170588235294119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29.99462365591398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86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75.014876033057845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101.19767441860465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4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29.001272669424118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98.225806451612897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87.001693480101608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45.205128205128204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.001341561577675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94.976947040498445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28.956521739130434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55.993396226415094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54.038095238095238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82.38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66.997115384615384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107.91401869158878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69.009501187648453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39.006568144499177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110.3625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94.85714285714286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57.935251798561154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01.25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64.95597484276729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27.00524934383202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50.9742268041237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104.94260869565217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84.028301886792448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02.85915492957747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39.96208530805687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51.001785714285717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40.823008849557525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58.999637155297535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71.15606936416185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99.494252873563212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03.98634590377114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76.555555555555557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87.068592057761734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48.99554707379135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42.969135802469133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33.428571428571431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83.982949701619773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01.41739130434783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109.87058823529412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31.916666666666668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70.993450675399103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77.026890756302521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101.78125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51.059701492537314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68.02051282051282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30.87037037037037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27.908333333333335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79.994818652849744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38.003378378378379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e v="#DIV/0!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59.990534521158132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37.037634408602152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99.963043478260872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111.6774193548387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6.014409221902014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66.010284810126578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44.05263157894737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52.999726551818434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95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70.908396946564892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98.060773480662988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53.046025104602514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93.142857142857139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8.945075757575758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36.067669172932334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63.030732860520096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84.717948717948715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62.2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01.97518330513255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106.4375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29.975609756097562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85.806282722513089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70.82022471910112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40.998484082870135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28.063492063492063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88.054421768707485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31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90.337500000000006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63.777777777777779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53.995515695067262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48.993956043956047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63.857142857142854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82.996393146979258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55.08230452674897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62.044554455445542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04.97857142857143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94.044676806083643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44.007716049382715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92.467532467532465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57.072874493927124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109.07848101265823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39.387755102040813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77.022222222222226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92.16666666666667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61.007063197026021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78.068181818181813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80.75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59.991289782244557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110.0301837270341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4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37.99856063332134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6.369565217391298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72.978599221789878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26.007220216606498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04.36296296296297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02.18852459016394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54.117647058823529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63.22222222222222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4.03228962818004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49.994334277620396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56.015151515151516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48.807692307692307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60.082352941176474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78.990502793296088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53.99499443826474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111.45945945945945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60.92213114754098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26.0015444015444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80.993208828522924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34.995963302752294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94.142857142857139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52.085106382978722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24.986666666666668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69.21527777777777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93.944444444444443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98.40625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41.783783783783782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65.991836734693877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72.05747126436782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48.003209242618745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54.098591549295776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107.88095238095238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67.034103410341032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64.01425914445133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96.066176470588232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51.184615384615384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43.92307692307692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91.021198830409361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50.127450980392155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67.720930232558146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61.0392156862745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80.011857707509876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7.001497753369947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71.127388535031841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89.99079189686924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43.032786885245905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67.99771480804388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73.004566210045667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62.341463414634148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5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67.10309278350516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79.978947368421046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62.176470588235297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53.005950297514879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57.738317757009348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40.03125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81.016591928251117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5.047468354430379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02.92307692307692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27.998126756166094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75.733333333333334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45.026041666666664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73.615384615384613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56.991701244813278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85.223529411764702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50.962184873949582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63.563636363636363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80.999165275459092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86.044753086419746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90.0390625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74.006063432835816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92.4375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55.999257333828446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32.983796296296298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93.596774193548384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69.867724867724874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72.129870129870127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30.041666666666668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3.968000000000004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68.65517241379311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59.992164544564154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111.15827338129496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53.038095238095238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55.985524728588658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69.986760812003524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48.998079877112133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103.84615384615384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9.127659574468083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107.37777777777778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76.922178988326849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58.128865979381445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03.73643410852713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87.962666666666664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8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37.999361294443261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.999313893653515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03.5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85.994467496542185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98.011627906976742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2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44.994570837642193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31.012224938875306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59.970085470085472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58.997347480106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50.045454545454547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98.966269841269835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58.857142857142854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81.010256410256417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6.013333333333335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96.597402597402592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6.957446808510639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67.984732824427482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8.781609195402297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24.99623706491063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44.922794117647058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79.400000000000006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29.009546539379475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3.59210526315789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07.9703886489821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68.987284287011803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11.02236719478098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24.997515808491418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42.155172413793103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47.003284072249592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6.0392749244713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01.03760683760684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39.927927927927925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83.158139534883716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9.97520661157025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47.993908629441627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95.978877489438744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78.728155339805824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56.081632653061227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69.090909090909093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102.05291576673866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07.32089552238806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51.970260223048328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71.137142857142862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106.4927536231884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42.93684210526316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30.037974683544302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0.623376623376629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66.016018306636155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96.911392405063296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62.867346938775512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108.98537682789652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26.999314599040439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65.004147943311438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111.51785714285714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3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110.99268292682927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56.746987951807228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97.020608439646708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92.08620689655173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82.986666666666665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03.03791821561339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68.92261904761905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87.737226277372258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75.02150537634408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50.863999999999997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9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72.896039603960389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8.48543689320388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01.98095238095237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44.009146341463413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65.942675159235662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24.987387387387386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8.003367003367003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85.829268292682926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84.921052631578945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90.483333333333334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25.00197628458498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92.013888888888886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93.066115702479337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61.008145363408524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92.036259541984734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81.132596685082873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73.5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85.221311475409834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10.96825396825396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32.968036529680369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96.005352363960753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84.96632653061225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25.007462686567163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65.99899547965846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87.34482758620689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27.933333333333334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03.8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31.937172774869111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99.5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08.84615384615384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10.7622950819672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29.647058823529413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01.7142857142857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61.5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5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40.049999999999997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110.97231270358306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.959016393442624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30.974074074074075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47.035087719298247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88.065693430656935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7.005616224648989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6.027777777777779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67.817567567567565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49.964912280701753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10.01646903820817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89.964678178963894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79.009523809523813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86.867469879518069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62.04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6.970212765957445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54.12162162162162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41.035353535353536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55.052419354838712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107.93762183235867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73.92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1.995894428152493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53.898148148148145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106.5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32.999805409612762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43.00254993625159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86.858974358974365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96.8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32.995456610631528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8.028106508875737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58.867816091954026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105.04572803850782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33.054878048780488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78.821428571428569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68.204968944099377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75.731884057971016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0.996070133010882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01.88188976377953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52.879227053140099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71.005820721769496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102.38709677419355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74.466666666666669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51.009883198562441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9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97.142857142857139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72.071823204419886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75.236363636363635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2.967741935483872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54.807692307692307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45.037837837837834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52.958677685950413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60.017959183673469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44.028301886792455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86.02816901408451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8.012875536480685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32.050458715596328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73.611940298507463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108.71052631578948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2.9767441860465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83.315789473684205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42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55.92760180995475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105.03681885125184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48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112.66176470588235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81.944444444444443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64.049180327868854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06.39097744360902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76.011249497790274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111.07246376811594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95.936170212765958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43.043010752688176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67.966666666666669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89.99142857142857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58.095238095238095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83.996875000000003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88.853503184713375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65.963917525773198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74.804878048780495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69.98571428571428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32.006493506493506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64.727272727272734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24.998110087408456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04.97764070932922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64.987878787878785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94.352941176470594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44.001706484641637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64.744680851063833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84.0066777963272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34.061302681992338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93.273885350318466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2.998301726577978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83.81290322580645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63.992424242424242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81.909090909090907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3.053191489361708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01.9844903988183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105.9375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01.58181818181818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62.970930232558139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29.04560260586319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77.924999999999997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80.806451612903231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76.006816632583508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72.993613824192337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53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54.164556962025316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32.946666666666665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79.371428571428567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41.174603174603178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77.430769230769229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57.159509202453989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77.17647058823529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4.953917050691246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97.18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46.00091687041565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8.02338530066815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25.99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02.69047619047619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72.958174904942965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57.190082644628099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84.013793103448279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98.66666666666667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42.007419183889773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32.002753556677376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81.567164179104481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37.035087719298247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03.033360455655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84.333333333333329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102.60377358490567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79.99212924606462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70.055309734513273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37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41.911917098445599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57.992576882290564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40.942307692307693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69.9972602739726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73.838709677419359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41.979310344827589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77.93442622950819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06.01972789115646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47.018181818181816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76.016483516483518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54.120603015075375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7.285714285714285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3.81308411214954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05.02602739726028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90.259259259259252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76.978705978705975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02.60162601626017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2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55.006289308176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32.127272727272725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50.642857142857146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49.6875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54.894067796610166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46.931937172774866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4.951219512195124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0.9989832231825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107.7625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102.07770270270271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24.976190476190474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79.944134078212286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67.946462715105156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26.070921985815602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05.0032154340836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25.826923076923077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77.666666666666671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57.82692307692308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92.955555555555549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37.945098039215686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1.842105263157894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40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101.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84.006989951944078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103.4153846153846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05.13333333333334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89.21621621621621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51.995234312946785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64.956521739130437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46.235294117647058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51.151785714285715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33.90972222222222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92.016298633017882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7.42857142857143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75.848484848484844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80.476190476190482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86.978483606557376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105.13541666666667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57.298507462686565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93.348484848484844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1.987179487179489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92.611940298507463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04.99122807017544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30.958174904942965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33.001182732111175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84.187845303867405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73.92307692307692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36.987499999999997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46.896551724137929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5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02.02437459910199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45.007502206531335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94.285714285714292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01.02325581395348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97.037499999999994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43.00963855421687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94.91603053435115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72.151785714285708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51.007692307692309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85.054545454545448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43.87096774193548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40.06390977443609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43.833333333333336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84.9290322580645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41.067632850241544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54.971428571428568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77.010807374443743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71.201754385964918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1.935483870967744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97.069023569023571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58.916666666666664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58.015466983938133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103.87301587301587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93.46875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61.970370370370368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92.042857142857144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77.268656716417908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3.923913043478265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84.969458128078813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105.97035040431267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6.969040247678016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81.533333333333331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80.999140154772135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26.010498687664043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25.998410896708286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34.173913043478258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28.002083333333335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76.546875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53.05309734513274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106.859375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46.020746887966808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00.17424242424242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101.44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7.972684085510693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74.995594713656388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42.982142857142854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33.115107913669064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101.13101604278074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55.98841354723708"/>
    <n v="1122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e v="#DIV/0!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92.151898734177209"/>
    <n v="158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00.01614035087719"/>
    <n v="1425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103.20833333333333"/>
    <n v="24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99.339622641509436"/>
    <n v="53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75.833333333333329"/>
    <n v="174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60.555555555555557"/>
    <n v="18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64.93832599118943"/>
    <n v="227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30.997175141242938"/>
    <n v="70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72.909090909090907"/>
    <n v="44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62.9"/>
    <n v="220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112.22222222222223"/>
    <n v="27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102.34545454545454"/>
    <n v="5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105.05102040816327"/>
    <n v="98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94.144999999999996"/>
    <n v="200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84.986725663716811"/>
    <n v="452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10.41"/>
    <n v="100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07.96236989591674"/>
    <n v="1249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45.103703703703701"/>
    <n v="135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45.001483679525222"/>
    <n v="674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05.97134670487107"/>
    <n v="1396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69.055555555555557"/>
    <n v="558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5.044943820224717"/>
    <n v="890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05.22535211267606"/>
    <n v="142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39.003741114852225"/>
    <n v="2673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73.030674846625772"/>
    <n v="16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35.009459459459457"/>
    <n v="1480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06.6"/>
    <n v="15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61.997747747747745"/>
    <n v="2220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94.000622665006233"/>
    <n v="1606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12.05426356589147"/>
    <n v="129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48.008849557522126"/>
    <n v="2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38.004334633723452"/>
    <n v="2307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35.000184535892231"/>
    <n v="5419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85"/>
    <n v="16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95.993893129770996"/>
    <n v="1965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68.8125"/>
    <n v="16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5.97196261682242"/>
    <n v="10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75.261194029850742"/>
    <n v="134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57.125"/>
    <n v="88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75.141414141414145"/>
    <n v="198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07.42342342342343"/>
    <n v="111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35.995495495495497"/>
    <n v="222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26.998873148744366"/>
    <n v="6212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107.56122448979592"/>
    <n v="98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94.375"/>
    <n v="4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46.163043478260867"/>
    <n v="92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47.845637583892618"/>
    <n v="149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53.007815713698065"/>
    <n v="243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45.059405940594061"/>
    <n v="303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2"/>
    <n v="1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99.006816632583508"/>
    <n v="1467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32.786666666666669"/>
    <n v="75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59.119617224880386"/>
    <n v="209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44.93333333333333"/>
    <n v="120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89.664122137404576"/>
    <n v="131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70.079268292682926"/>
    <n v="164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31.059701492537314"/>
    <n v="201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9.061611374407583"/>
    <n v="211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30.0859375"/>
    <n v="128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84.998125000000002"/>
    <n v="1600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82.001775410563695"/>
    <n v="2253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58.040160642570278"/>
    <n v="249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111.4"/>
    <n v="5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71.94736842105263"/>
    <n v="38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61.038135593220339"/>
    <n v="236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08.91666666666667"/>
    <n v="1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29.001722017220171"/>
    <n v="4065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58.975609756097562"/>
    <n v="246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11.82352941176471"/>
    <n v="17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63.995555555555555"/>
    <n v="247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85.315789473684205"/>
    <n v="76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74.481481481481481"/>
    <n v="54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105.14772727272727"/>
    <n v="88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56.188235294117646"/>
    <n v="85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85.917647058823533"/>
    <n v="170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57.00296912114014"/>
    <n v="168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79.642857142857139"/>
    <n v="56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41.018181818181816"/>
    <n v="330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48.004773269689736"/>
    <n v="83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55.212598425196852"/>
    <n v="127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92.109489051094897"/>
    <n v="4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83.183333333333337"/>
    <n v="180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39.996000000000002"/>
    <n v="100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111.1336898395722"/>
    <n v="374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90.563380281690144"/>
    <n v="71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61.108374384236456"/>
    <n v="203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83.022941970310384"/>
    <n v="148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0.76106194690266"/>
    <n v="113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89.458333333333329"/>
    <n v="9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57.849056603773583"/>
    <n v="106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109.99705449189985"/>
    <n v="679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103.96586345381526"/>
    <n v="498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107.99508196721311"/>
    <n v="610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48.927777777777777"/>
    <n v="180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37.666666666666664"/>
    <n v="2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64.999141999141997"/>
    <n v="2331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06.61061946902655"/>
    <n v="113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27.009016393442622"/>
    <n v="1220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91.16463414634147"/>
    <n v="164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56.054878048780488"/>
    <n v="164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1.017857142857142"/>
    <n v="336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66.513513513513516"/>
    <n v="37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89.005216484089729"/>
    <n v="1917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103.46315789473684"/>
    <n v="95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95.278911564625844"/>
    <n v="147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75.895348837209298"/>
    <n v="8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107.57831325301204"/>
    <n v="83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51.31666666666667"/>
    <n v="60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71.983108108108112"/>
    <n v="296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108.95414201183432"/>
    <n v="676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5"/>
    <n v="361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94.938931297709928"/>
    <n v="131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09.65079365079364"/>
    <n v="126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44.001815980629537"/>
    <n v="330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86.794520547945211"/>
    <n v="73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30.992727272727272"/>
    <n v="275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94.791044776119406"/>
    <n v="67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69.79220779220779"/>
    <n v="154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63.003367003367003"/>
    <n v="1782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110.0343300110742"/>
    <n v="9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25.997933274284026"/>
    <n v="3387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49.987915407854985"/>
    <n v="662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101.72340425531915"/>
    <n v="94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47.083333333333336"/>
    <n v="180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89.944444444444443"/>
    <n v="77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78.96875"/>
    <n v="672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80.067669172932327"/>
    <n v="532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86.472727272727269"/>
    <n v="55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28.001876172607879"/>
    <n v="533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67.996725337699544"/>
    <n v="2443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43.078651685393261"/>
    <n v="89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87.95597484276729"/>
    <n v="15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.987234042553197"/>
    <n v="940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46.905982905982903"/>
    <n v="117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46.913793103448278"/>
    <n v="5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94.24"/>
    <n v="50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80.139130434782615"/>
    <n v="1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59.036809815950917"/>
    <n v="326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65.989247311827953"/>
    <n v="186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60.992530345471522"/>
    <n v="1071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98.307692307692307"/>
    <n v="11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104.6"/>
    <n v="70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86.066666666666663"/>
    <n v="135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.989583333333329"/>
    <n v="768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29.764705882352942"/>
    <n v="51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46.91959798994975"/>
    <n v="199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5.18691588785046"/>
    <n v="107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69.907692307692301"/>
    <n v="195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60.011588275391958"/>
    <n v="1467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52.006220379146917"/>
    <n v="3376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31.000176025347649"/>
    <n v="568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95.042492917847028"/>
    <n v="1059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75.968174204355108"/>
    <n v="1194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71.013192612137203"/>
    <n v="379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73.733333333333334"/>
    <n v="30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113.17073170731707"/>
    <n v="41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05.00933552992861"/>
    <n v="182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79.176829268292678"/>
    <n v="164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57.333333333333336"/>
    <n v="75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58.178343949044589"/>
    <n v="157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36.032520325203251"/>
    <n v="246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07.99068767908309"/>
    <n v="1396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44.005985634477256"/>
    <n v="250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55.077868852459019"/>
    <n v="244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74"/>
    <n v="146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41.996858638743454"/>
    <n v="955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77.988161010260455"/>
    <n v="1267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82.507462686567166"/>
    <n v="67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104.2"/>
    <n v="5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5.5"/>
    <n v="26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00.98334401024984"/>
    <n v="1561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111.83333333333333"/>
    <n v="48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41.999115044247787"/>
    <n v="1130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110.05115089514067"/>
    <n v="782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58.997079225994888"/>
    <n v="273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32.985714285714288"/>
    <n v="210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45.005654509471306"/>
    <n v="3537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81.98196487897485"/>
    <n v="2107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39.080882352941174"/>
    <n v="136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58.996383363471971"/>
    <n v="3318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40.988372093023258"/>
    <n v="86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1.029411764705884"/>
    <n v="340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37.789473684210527"/>
    <n v="1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32.006772009029348"/>
    <n v="886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95.966712898751737"/>
    <n v="1442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75"/>
    <n v="3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102.0498866213152"/>
    <n v="441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105.75"/>
    <n v="24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37.069767441860463"/>
    <n v="86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35.049382716049379"/>
    <n v="243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46.338461538461537"/>
    <n v="65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69.174603174603178"/>
    <n v="126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109.07824427480917"/>
    <n v="524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51.78"/>
    <n v="100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82.010055304172951"/>
    <n v="1989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35.958333333333336"/>
    <n v="168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74.461538461538467"/>
    <n v="13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2"/>
    <n v="1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91.114649681528661"/>
    <n v="157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79.792682926829272"/>
    <n v="8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2.999777678968428"/>
    <n v="449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63.225000000000001"/>
    <n v="40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70.174999999999997"/>
    <n v="80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61.333333333333336"/>
    <n v="57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99"/>
    <n v="43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96.984900146127615"/>
    <n v="2053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51.004950495049506"/>
    <n v="808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8.044247787610619"/>
    <n v="226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60.984615384615381"/>
    <n v="1625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73.214285714285708"/>
    <n v="16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39.997435299603637"/>
    <n v="4289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86.812121212121212"/>
    <n v="165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42.125874125874127"/>
    <n v="14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03.97851239669421"/>
    <n v="1815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62.003211991434689"/>
    <n v="934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1.005037783375315"/>
    <n v="397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89.991552956465242"/>
    <n v="153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39.235294117647058"/>
    <n v="17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54.993116108306566"/>
    <n v="217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47.992753623188406"/>
    <n v="138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87.966702470461868"/>
    <n v="931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51.999165275459099"/>
    <n v="3594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29.999659863945578"/>
    <n v="588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98.205357142857139"/>
    <n v="112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108.96182396606575"/>
    <n v="943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66.998379254457049"/>
    <n v="2468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64.99333594668758"/>
    <n v="2551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99.841584158415841"/>
    <n v="10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82.432835820895519"/>
    <n v="67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63.293478260869563"/>
    <n v="92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96.774193548387103"/>
    <n v="62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54.906040268456373"/>
    <n v="149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39.010869565217391"/>
    <n v="92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75.84210526315789"/>
    <n v="57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45.051671732522799"/>
    <n v="32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104.51546391752578"/>
    <n v="97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76.268292682926827"/>
    <n v="41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69.015695067264573"/>
    <n v="1784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01.97684085510689"/>
    <n v="1684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42.915999999999997"/>
    <n v="250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43.025210084033617"/>
    <n v="238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75.245283018867923"/>
    <n v="5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69.023364485981304"/>
    <n v="21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65.986486486486484"/>
    <n v="222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98.013800424628457"/>
    <n v="1884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60.105504587155963"/>
    <n v="218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26.000773395204948"/>
    <n v="6465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3"/>
    <n v="1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38.019801980198018"/>
    <n v="101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106.15254237288136"/>
    <n v="59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81.019475655430711"/>
    <n v="1335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96.647727272727266"/>
    <n v="88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57.003535651149086"/>
    <n v="169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63.93333333333333"/>
    <n v="15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0.456521739130437"/>
    <n v="92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72.172043010752688"/>
    <n v="186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77.934782608695656"/>
    <n v="138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38.065134099616856"/>
    <n v="261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57.936123348017624"/>
    <n v="45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49.794392523364486"/>
    <n v="107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54.050251256281406"/>
    <n v="199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30.002721335268504"/>
    <n v="5512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70.127906976744185"/>
    <n v="86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26.996228786926462"/>
    <n v="318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51.990606936416185"/>
    <n v="2768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56.416666666666664"/>
    <n v="48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101.63218390804597"/>
    <n v="8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25.005291005291006"/>
    <n v="1890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32.016393442622949"/>
    <n v="61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82.021647307286173"/>
    <n v="1894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37.957446808510639"/>
    <n v="282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51.533333333333331"/>
    <n v="15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81.198275862068968"/>
    <n v="116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40.030075187969928"/>
    <n v="13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9.939759036144579"/>
    <n v="83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6.692307692307693"/>
    <n v="91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25.010989010989011"/>
    <n v="546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6.987277353689571"/>
    <n v="393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73.012609117361791"/>
    <n v="2062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68.240601503759393"/>
    <n v="13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52.310344827586206"/>
    <n v="29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61.765151515151516"/>
    <n v="132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.027559055118111"/>
    <n v="254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06.28804347826087"/>
    <n v="184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75.07386363636364"/>
    <n v="176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39.970802919708028"/>
    <n v="13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9.982195845697326"/>
    <n v="33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101.01541850220265"/>
    <n v="908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76.813084112149539"/>
    <n v="107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71.7"/>
    <n v="10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3.28125"/>
    <n v="32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43.923497267759565"/>
    <n v="183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36.004712041884815"/>
    <n v="1910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88.21052631578948"/>
    <n v="3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65.240384615384613"/>
    <n v="104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69.958333333333329"/>
    <n v="72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39.877551020408163"/>
    <n v="49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5"/>
    <n v="1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41.023728813559323"/>
    <n v="295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98.914285714285711"/>
    <n v="245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87.78125"/>
    <n v="32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80.767605633802816"/>
    <n v="142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94.28235294117647"/>
    <n v="85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3.428571428571431"/>
    <n v="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.968133535660087"/>
    <n v="659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109.04109589041096"/>
    <n v="803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41.16"/>
    <n v="75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99.125"/>
    <n v="16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05.88429752066116"/>
    <n v="121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48.996525921966864"/>
    <n v="3742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39"/>
    <n v="223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31.022556390977442"/>
    <n v="133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103.87096774193549"/>
    <n v="31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59.268518518518519"/>
    <n v="108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42.3"/>
    <n v="30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53.117647058823529"/>
    <n v="17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50.796875"/>
    <n v="64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101.15"/>
    <n v="80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65.000810372771468"/>
    <n v="2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37.998645510835914"/>
    <n v="516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82.615384615384613"/>
    <n v="26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7.941368078175898"/>
    <n v="307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80.780821917808225"/>
    <n v="73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25.984375"/>
    <n v="12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0.363636363636363"/>
    <n v="3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54.004916018025398"/>
    <n v="2441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101.78672985781991"/>
    <n v="21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45.003610108303249"/>
    <n v="138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77.068421052631578"/>
    <n v="190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88.076595744680844"/>
    <n v="470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47.035573122529641"/>
    <n v="253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0.99550763701707"/>
    <n v="1113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87.003066141042481"/>
    <n v="2283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63.994402985074629"/>
    <n v="1072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5.9945205479452"/>
    <n v="1095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73.989349112426041"/>
    <n v="1690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84.02004626060139"/>
    <n v="1297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88.966921119592882"/>
    <n v="393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76.990453460620529"/>
    <n v="1257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97.146341463414629"/>
    <n v="328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33.013605442176868"/>
    <n v="147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99.950602409638549"/>
    <n v="830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69.966767371601208"/>
    <n v="331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110.32"/>
    <n v="25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66.005235602094245"/>
    <n v="191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41.005742176284812"/>
    <n v="3483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103.96316359696641"/>
    <n v="923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5"/>
    <n v="1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47.009935419771487"/>
    <n v="2013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29.606060606060606"/>
    <n v="33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81.010569583088667"/>
    <n v="1703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94.35"/>
    <n v="80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26.058139534883722"/>
    <n v="8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85.775000000000006"/>
    <n v="40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103.73170731707317"/>
    <n v="41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49.826086956521742"/>
    <n v="2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63.893048128342244"/>
    <n v="187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47.002434782608695"/>
    <n v="287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108.47727272727273"/>
    <n v="8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72.015706806282722"/>
    <n v="191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59.928057553956833"/>
    <n v="139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78.209677419354833"/>
    <n v="186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04.77678571428571"/>
    <n v="112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5.52475247524752"/>
    <n v="101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24.933333333333334"/>
    <n v="75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69.873786407766985"/>
    <n v="206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95.733766233766232"/>
    <n v="154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29.997485752598056"/>
    <n v="596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59.011948529411768"/>
    <n v="2176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84.757396449704146"/>
    <n v="169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78.010921177587846"/>
    <n v="210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50.05215419501134"/>
    <n v="441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59.16"/>
    <n v="25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93.702290076335885"/>
    <n v="131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40.14173228346457"/>
    <n v="12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70.090140845070422"/>
    <n v="355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66.181818181818187"/>
    <n v="44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47.714285714285715"/>
    <n v="84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62.896774193548389"/>
    <n v="155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86.611940298507463"/>
    <n v="67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75.126984126984127"/>
    <n v="189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1.004167534903104"/>
    <n v="4799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50.007915567282325"/>
    <n v="1137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96.960674157303373"/>
    <n v="1068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100.93160377358491"/>
    <n v="424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89.227586206896547"/>
    <n v="145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87.979166666666671"/>
    <n v="1152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89.54"/>
    <n v="50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29.09271523178808"/>
    <n v="151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42.006218905472636"/>
    <n v="1608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47.004903563255965"/>
    <n v="3059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110.44117647058823"/>
    <n v="3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41.990909090909092"/>
    <n v="220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48.012468827930178"/>
    <n v="1604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31.019823788546255"/>
    <n v="454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99.203252032520325"/>
    <n v="123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66.022316684378325"/>
    <n v="941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2"/>
    <n v="1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46.060200668896321"/>
    <n v="299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73.650000000000006"/>
    <n v="40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55.99336650082919"/>
    <n v="3015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68.985695127402778"/>
    <n v="2237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60.981609195402299"/>
    <n v="435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110.98139534883721"/>
    <n v="645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25"/>
    <n v="484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78.759740259740255"/>
    <n v="154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87.960784313725483"/>
    <n v="714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49.987398739873989"/>
    <n v="1111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99.524390243902445"/>
    <n v="8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04.82089552238806"/>
    <n v="134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.01469237832875"/>
    <n v="1089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28.998544660724033"/>
    <n v="5497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30.028708133971293"/>
    <n v="418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41.005559416261292"/>
    <n v="1439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62.866666666666667"/>
    <n v="15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47.005002501250623"/>
    <n v="1999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26.997693638285604"/>
    <n v="5203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68.329787234042556"/>
    <n v="94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50.974576271186443"/>
    <n v="118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54.024390243902438"/>
    <n v="205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97.055555555555557"/>
    <n v="162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24.867469879518072"/>
    <n v="83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84.423913043478265"/>
    <n v="9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47.091324200913242"/>
    <n v="21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77.996041171813147"/>
    <n v="2526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62.967871485943775"/>
    <n v="74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81.006080449017773"/>
    <n v="2138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65.321428571428569"/>
    <n v="84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104.43617021276596"/>
    <n v="9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69.989010989010993"/>
    <n v="91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83.023989898989896"/>
    <n v="79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90.3"/>
    <n v="10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03.98131932282546"/>
    <n v="1713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54.931726907630519"/>
    <n v="24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51.921875"/>
    <n v="1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60.02834008097166"/>
    <n v="247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44.003488879197555"/>
    <n v="2293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53.003513254551258"/>
    <n v="3131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54.5"/>
    <n v="32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75.04195804195804"/>
    <n v="143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35.911111111111111"/>
    <n v="90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36.952702702702702"/>
    <n v="296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63.170588235294119"/>
    <n v="170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29.99462365591398"/>
    <n v="186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86"/>
    <n v="439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75.014876033057845"/>
    <n v="6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101.19767441860465"/>
    <n v="86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4"/>
    <n v="1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29.001272669424118"/>
    <n v="6286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98.225806451612897"/>
    <n v="31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87.001693480101608"/>
    <n v="1181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45.205128205128204"/>
    <n v="39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.001341561577675"/>
    <n v="372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94.976947040498445"/>
    <n v="160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28.956521739130434"/>
    <n v="4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55.993396226415094"/>
    <n v="2120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54.038095238095238"/>
    <n v="105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82.38"/>
    <n v="50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66.997115384615384"/>
    <n v="2080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107.91401869158878"/>
    <n v="535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69.009501187648453"/>
    <n v="21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39.006568144499177"/>
    <n v="2436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110.3625"/>
    <n v="80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94.857142857142861"/>
    <n v="42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57.935251798561154"/>
    <n v="139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01.25"/>
    <n v="16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64.95597484276729"/>
    <n v="15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27.00524934383202"/>
    <n v="38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50.97422680412371"/>
    <n v="194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104.94260869565217"/>
    <n v="575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84.028301886792448"/>
    <n v="106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02.85915492957747"/>
    <n v="142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39.962085308056871"/>
    <n v="21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51.001785714285717"/>
    <n v="1120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40.823008849557525"/>
    <n v="113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58.999637155297535"/>
    <n v="2756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71.156069364161851"/>
    <n v="173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99.494252873563212"/>
    <n v="87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03.98634590377114"/>
    <n v="1538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76.555555555555557"/>
    <n v="9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87.068592057761734"/>
    <n v="55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48.99554707379135"/>
    <n v="1572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42.969135802469133"/>
    <n v="648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33.428571428571431"/>
    <n v="2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83.982949701619773"/>
    <n v="2346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01.41739130434783"/>
    <n v="115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109.87058823529412"/>
    <n v="85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31.916666666666668"/>
    <n v="144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70.993450675399103"/>
    <n v="244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77.026890756302521"/>
    <n v="595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101.78125"/>
    <n v="64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51.059701492537314"/>
    <n v="268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68.02051282051282"/>
    <n v="195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30.87037037037037"/>
    <n v="54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27.908333333333335"/>
    <n v="120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79.994818652849744"/>
    <n v="579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38.003378378378379"/>
    <n v="2072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e v="#DIV/0!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59.990534521158132"/>
    <n v="1796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37.037634408602152"/>
    <n v="186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99.963043478260872"/>
    <n v="460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111.6774193548387"/>
    <n v="62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6.014409221902014"/>
    <n v="347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66.010284810126578"/>
    <n v="252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44.05263157894737"/>
    <n v="19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52.999726551818434"/>
    <n v="3657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95"/>
    <n v="1258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70.908396946564892"/>
    <n v="13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98.060773480662988"/>
    <n v="362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53.046025104602514"/>
    <n v="239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93.142857142857139"/>
    <n v="35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8.945075757575758"/>
    <n v="52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36.067669172932334"/>
    <n v="133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63.030732860520096"/>
    <n v="84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84.717948717948715"/>
    <n v="78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62.2"/>
    <n v="10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01.97518330513255"/>
    <n v="1773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106.4375"/>
    <n v="32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29.975609756097562"/>
    <n v="369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85.806282722513089"/>
    <n v="19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70.82022471910112"/>
    <n v="89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40.998484082870135"/>
    <n v="1979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28.063492063492063"/>
    <n v="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88.054421768707485"/>
    <n v="147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31"/>
    <n v="6080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90.337500000000006"/>
    <n v="80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63.777777777777779"/>
    <n v="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53.995515695067262"/>
    <n v="178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48.993956043956047"/>
    <n v="3640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63.857142857142854"/>
    <n v="12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82.996393146979258"/>
    <n v="221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55.08230452674897"/>
    <n v="243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62.044554455445542"/>
    <n v="20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04.97857142857143"/>
    <n v="140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94.044676806083643"/>
    <n v="1052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44.007716049382715"/>
    <n v="1296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92.467532467532465"/>
    <n v="7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57.072874493927124"/>
    <n v="24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109.07848101265823"/>
    <n v="395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39.387755102040813"/>
    <n v="4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77.022222222222226"/>
    <n v="180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92.166666666666671"/>
    <n v="84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61.007063197026021"/>
    <n v="2690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78.068181818181813"/>
    <n v="88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80.75"/>
    <n v="156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59.991289782244557"/>
    <n v="2985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110.03018372703411"/>
    <n v="762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4"/>
    <n v="1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37.99856063332134"/>
    <n v="2779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6.369565217391298"/>
    <n v="92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72.978599221789878"/>
    <n v="102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26.007220216606498"/>
    <n v="554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04.36296296296297"/>
    <n v="135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02.18852459016394"/>
    <n v="122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54.117647058823529"/>
    <n v="221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63.222222222222221"/>
    <n v="126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4.03228962818004"/>
    <n v="1022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49.994334277620396"/>
    <n v="3177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56.015151515151516"/>
    <n v="198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48.807692307692307"/>
    <n v="26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60.082352941176474"/>
    <n v="85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78.990502793296088"/>
    <n v="1790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53.99499443826474"/>
    <n v="3596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111.45945945945945"/>
    <n v="37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60.922131147540981"/>
    <n v="244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26.0015444015444"/>
    <n v="5180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80.993208828522924"/>
    <n v="589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34.995963302752294"/>
    <n v="272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94.142857142857139"/>
    <n v="35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52.085106382978722"/>
    <n v="94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24.986666666666668"/>
    <n v="300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69.215277777777771"/>
    <n v="144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93.944444444444443"/>
    <n v="558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98.40625"/>
    <n v="64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41.783783783783782"/>
    <n v="37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65.991836734693877"/>
    <n v="24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72.05747126436782"/>
    <n v="87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48.003209242618745"/>
    <n v="3116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54.098591549295776"/>
    <n v="7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107.88095238095238"/>
    <n v="42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67.034103410341032"/>
    <n v="909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64.01425914445133"/>
    <n v="161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96.066176470588232"/>
    <n v="136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51.184615384615384"/>
    <n v="130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43.92307692307692"/>
    <n v="156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91.021198830409361"/>
    <n v="1368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50.127450980392155"/>
    <n v="102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67.720930232558146"/>
    <n v="8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61.03921568627451"/>
    <n v="102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80.011857707509876"/>
    <n v="253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7.001497753369947"/>
    <n v="4006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71.127388535031841"/>
    <n v="157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89.99079189686924"/>
    <n v="162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43.032786885245905"/>
    <n v="18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67.997714808043881"/>
    <n v="218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73.004566210045667"/>
    <n v="2409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62.341463414634148"/>
    <n v="82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5"/>
    <n v="1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67.103092783505161"/>
    <n v="1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79.978947368421046"/>
    <n v="1140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62.176470588235297"/>
    <n v="102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53.005950297514879"/>
    <n v="2857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57.738317757009348"/>
    <n v="107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40.03125"/>
    <n v="160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81.016591928251117"/>
    <n v="2230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5.047468354430379"/>
    <n v="316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02.92307692307692"/>
    <n v="117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27.998126756166094"/>
    <n v="6406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75.733333333333334"/>
    <n v="15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45.026041666666664"/>
    <n v="192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73.615384615384613"/>
    <n v="26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56.991701244813278"/>
    <n v="723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85.223529411764702"/>
    <n v="170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50.962184873949582"/>
    <n v="238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63.563636363636363"/>
    <n v="55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80.999165275459092"/>
    <n v="1198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86.044753086419746"/>
    <n v="648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90.0390625"/>
    <n v="128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74.006063432835816"/>
    <n v="2144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92.4375"/>
    <n v="6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55.999257333828446"/>
    <n v="2693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32.983796296296298"/>
    <n v="432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93.596774193548384"/>
    <n v="62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69.867724867724874"/>
    <n v="189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72.129870129870127"/>
    <n v="154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30.041666666666668"/>
    <n v="96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3.968000000000004"/>
    <n v="750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68.65517241379311"/>
    <n v="87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59.992164544564154"/>
    <n v="3063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111.15827338129496"/>
    <n v="278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53.038095238095238"/>
    <n v="105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55.985524728588658"/>
    <n v="1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69.986760812003524"/>
    <n v="2266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48.998079877112133"/>
    <n v="2604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103.84615384615384"/>
    <n v="6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9.127659574468083"/>
    <n v="94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107.37777777777778"/>
    <n v="45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76.922178988326849"/>
    <n v="257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58.128865979381445"/>
    <n v="194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03.73643410852713"/>
    <n v="129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87.962666666666664"/>
    <n v="375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8"/>
    <n v="29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37.999361294443261"/>
    <n v="4697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.999313893653515"/>
    <n v="29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03.5"/>
    <n v="18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85.994467496542185"/>
    <n v="723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98.011627906976742"/>
    <n v="60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2"/>
    <n v="1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44.994570837642193"/>
    <n v="3868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31.012224938875306"/>
    <n v="409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59.970085470085472"/>
    <n v="234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58.9973474801061"/>
    <n v="3016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50.045454545454547"/>
    <n v="264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98.966269841269835"/>
    <n v="504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58.857142857142854"/>
    <n v="1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81.010256410256417"/>
    <n v="390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6.013333333333335"/>
    <n v="750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96.597402597402592"/>
    <n v="77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6.957446808510639"/>
    <n v="752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67.984732824427482"/>
    <n v="131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8.781609195402297"/>
    <n v="8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24.99623706491063"/>
    <n v="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44.922794117647058"/>
    <n v="27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79.400000000000006"/>
    <n v="25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29.009546539379475"/>
    <n v="419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3.59210526315789"/>
    <n v="76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07.97038864898211"/>
    <n v="162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68.987284287011803"/>
    <n v="1101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11.02236719478098"/>
    <n v="1073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24.997515808491418"/>
    <n v="442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42.155172413793103"/>
    <n v="58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47.003284072249592"/>
    <n v="1218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6.0392749244713"/>
    <n v="331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01.03760683760684"/>
    <n v="1170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39.927927927927925"/>
    <n v="111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83.158139534883716"/>
    <n v="215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9.97520661157025"/>
    <n v="363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47.993908629441627"/>
    <n v="2955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95.978877489438744"/>
    <n v="1657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78.728155339805824"/>
    <n v="10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56.081632653061227"/>
    <n v="14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69.090909090909093"/>
    <n v="110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102.05291576673866"/>
    <n v="92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07.32089552238806"/>
    <n v="134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51.970260223048328"/>
    <n v="269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71.137142857142862"/>
    <n v="175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106.49275362318841"/>
    <n v="6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42.93684210526316"/>
    <n v="190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30.037974683544302"/>
    <n v="237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0.623376623376629"/>
    <n v="77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66.016018306636155"/>
    <n v="1748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96.911392405063296"/>
    <n v="79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62.867346938775512"/>
    <n v="196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108.98537682789652"/>
    <n v="88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26.999314599040439"/>
    <n v="7295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65.004147943311438"/>
    <n v="2893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111.51785714285714"/>
    <n v="56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3"/>
    <n v="1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110.99268292682927"/>
    <n v="820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56.746987951807228"/>
    <n v="83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97.020608439646708"/>
    <n v="203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92.08620689655173"/>
    <n v="116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82.986666666666665"/>
    <n v="202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03.03791821561339"/>
    <n v="1345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68.922619047619051"/>
    <n v="168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87.737226277372258"/>
    <n v="137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75.021505376344081"/>
    <n v="186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50.863999999999997"/>
    <n v="125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90"/>
    <n v="14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72.896039603960389"/>
    <n v="202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8.48543689320388"/>
    <n v="103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01.98095238095237"/>
    <n v="1785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44.009146341463413"/>
    <n v="656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65.942675159235662"/>
    <n v="157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24.987387387387386"/>
    <n v="555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8.003367003367003"/>
    <n v="297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85.829268292682926"/>
    <n v="12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84.921052631578945"/>
    <n v="38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90.483333333333334"/>
    <n v="60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25.00197628458498"/>
    <n v="3036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92.013888888888886"/>
    <n v="144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93.066115702479337"/>
    <n v="121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61.008145363408524"/>
    <n v="1596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92.036259541984734"/>
    <n v="52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81.132596685082873"/>
    <n v="181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73.5"/>
    <n v="10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85.221311475409834"/>
    <n v="1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10.96825396825396"/>
    <n v="1071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32.968036529680369"/>
    <n v="21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96.005352363960753"/>
    <n v="112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84.96632653061225"/>
    <n v="980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25.007462686567163"/>
    <n v="536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65.998995479658461"/>
    <n v="199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87.34482758620689"/>
    <n v="2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27.933333333333334"/>
    <n v="180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03.8"/>
    <n v="15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31.937172774869111"/>
    <n v="19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99.5"/>
    <n v="16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08.84615384615384"/>
    <n v="130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10.76229508196721"/>
    <n v="122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29.647058823529413"/>
    <n v="17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01.71428571428571"/>
    <n v="140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61.5"/>
    <n v="34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5"/>
    <n v="3388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40.049999999999997"/>
    <n v="280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110.97231270358306"/>
    <n v="614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.959016393442624"/>
    <n v="36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30.974074074074075"/>
    <n v="270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47.035087719298247"/>
    <n v="11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88.065693430656935"/>
    <n v="13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7.005616224648989"/>
    <n v="3205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6.027777777777779"/>
    <n v="288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67.817567567567565"/>
    <n v="148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49.964912280701753"/>
    <n v="114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10.01646903820817"/>
    <n v="1518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89.964678178963894"/>
    <n v="127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79.009523809523813"/>
    <n v="210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86.867469879518069"/>
    <n v="166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62.04"/>
    <n v="100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6.970212765957445"/>
    <n v="23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54.121621621621621"/>
    <n v="148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41.035353535353536"/>
    <n v="198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55.052419354838712"/>
    <n v="248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107.93762183235867"/>
    <n v="513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73.92"/>
    <n v="150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1.995894428152493"/>
    <n v="3410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53.898148148148145"/>
    <n v="216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106.5"/>
    <n v="26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32.999805409612762"/>
    <n v="5139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43.00254993625159"/>
    <n v="235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86.858974358974365"/>
    <n v="78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96.8"/>
    <n v="10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32.995456610631528"/>
    <n v="2201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8.028106508875737"/>
    <n v="676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58.867816091954026"/>
    <n v="174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105.04572803850782"/>
    <n v="831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33.054878048780488"/>
    <n v="164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78.821428571428569"/>
    <n v="56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68.204968944099377"/>
    <n v="161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75.731884057971016"/>
    <n v="138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0.996070133010882"/>
    <n v="3308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01.88188976377953"/>
    <n v="127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52.879227053140099"/>
    <n v="207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71.005820721769496"/>
    <n v="859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102.38709677419355"/>
    <n v="31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74.466666666666669"/>
    <n v="45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51.009883198562441"/>
    <n v="1113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90"/>
    <n v="6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97.142857142857139"/>
    <n v="7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72.071823204419886"/>
    <n v="181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75.236363636363635"/>
    <n v="110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2.967741935483872"/>
    <n v="31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54.807692307692307"/>
    <n v="78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45.037837837837834"/>
    <n v="185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52.958677685950413"/>
    <n v="121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60.017959183673469"/>
    <n v="1225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44.028301886792455"/>
    <n v="106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86.028169014084511"/>
    <n v="142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8.012875536480685"/>
    <n v="233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32.050458715596328"/>
    <n v="21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73.611940298507463"/>
    <n v="67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108.71052631578948"/>
    <n v="76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2.97674418604651"/>
    <n v="43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83.315789473684205"/>
    <n v="19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42"/>
    <n v="2108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55.927601809954751"/>
    <n v="22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105.03681885125184"/>
    <n v="679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48"/>
    <n v="2805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112.66176470588235"/>
    <n v="68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81.944444444444443"/>
    <n v="36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64.049180327868854"/>
    <n v="183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06.39097744360902"/>
    <n v="133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76.011249497790274"/>
    <n v="2489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111.07246376811594"/>
    <n v="69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95.936170212765958"/>
    <n v="47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43.043010752688176"/>
    <n v="279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67.966666666666669"/>
    <n v="210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89.991428571428571"/>
    <n v="2100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58.095238095238095"/>
    <n v="252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83.996875000000003"/>
    <n v="1280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88.853503184713375"/>
    <n v="157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65.963917525773198"/>
    <n v="1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74.804878048780495"/>
    <n v="82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69.98571428571428"/>
    <n v="70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32.006493506493506"/>
    <n v="154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64.727272727272734"/>
    <n v="22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24.998110087408456"/>
    <n v="4233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04.97764070932922"/>
    <n v="1297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64.987878787878785"/>
    <n v="16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94.352941176470594"/>
    <n v="119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44.001706484641637"/>
    <n v="1758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64.744680851063833"/>
    <n v="94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84.00667779632721"/>
    <n v="1797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34.061302681992338"/>
    <n v="261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93.273885350318466"/>
    <n v="15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2.998301726577978"/>
    <n v="35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83.812903225806451"/>
    <n v="155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63.992424242424242"/>
    <n v="13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81.909090909090907"/>
    <n v="33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3.053191489361708"/>
    <n v="94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01.98449039881831"/>
    <n v="1354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105.9375"/>
    <n v="48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01.58181818181818"/>
    <n v="110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62.970930232558139"/>
    <n v="172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29.045602605863191"/>
    <n v="307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77.924999999999997"/>
    <n v="160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80.806451612903231"/>
    <n v="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76.006816632583508"/>
    <n v="1467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72.993613824192337"/>
    <n v="2662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53"/>
    <n v="452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54.164556962025316"/>
    <n v="158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32.946666666666665"/>
    <n v="22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79.371428571428567"/>
    <n v="35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41.174603174603178"/>
    <n v="63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77.430769230769229"/>
    <n v="65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57.159509202453989"/>
    <n v="163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77.17647058823529"/>
    <n v="85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4.953917050691246"/>
    <n v="217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97.18"/>
    <n v="150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46.000916870415651"/>
    <n v="3272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8.023385300668153"/>
    <n v="898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25.99"/>
    <n v="300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02.69047619047619"/>
    <n v="126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72.958174904942965"/>
    <n v="526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57.190082644628099"/>
    <n v="121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84.013793103448279"/>
    <n v="2320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98.666666666666671"/>
    <n v="8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42.007419183889773"/>
    <n v="1887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32.002753556677376"/>
    <n v="4358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81.567164179104481"/>
    <n v="67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37.035087719298247"/>
    <n v="5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03.033360455655"/>
    <n v="1229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84.333333333333329"/>
    <n v="12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102.60377358490567"/>
    <n v="53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79.992129246064621"/>
    <n v="2414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70.055309734513273"/>
    <n v="452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37"/>
    <n v="80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41.911917098445599"/>
    <n v="193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57.992576882290564"/>
    <n v="1886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40.942307692307693"/>
    <n v="52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69.9972602739726"/>
    <n v="1825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73.838709677419359"/>
    <n v="31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41.979310344827589"/>
    <n v="290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77.93442622950819"/>
    <n v="122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06.01972789115646"/>
    <n v="1470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47.018181818181816"/>
    <n v="165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76.016483516483518"/>
    <n v="18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54.120603015075375"/>
    <n v="199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7.285714285714285"/>
    <n v="56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3.81308411214954"/>
    <n v="107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05.02602739726028"/>
    <n v="1460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90.259259259259252"/>
    <n v="27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76.978705978705975"/>
    <n v="1221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02.60162601626017"/>
    <n v="123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2"/>
    <n v="1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55.0062893081761"/>
    <n v="159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32.127272727272725"/>
    <n v="110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50.642857142857146"/>
    <n v="1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49.6875"/>
    <n v="16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54.894067796610166"/>
    <n v="23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46.931937172774866"/>
    <n v="191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4.951219512195124"/>
    <n v="41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0.99898322318251"/>
    <n v="3934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107.7625"/>
    <n v="80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102.07770270270271"/>
    <n v="296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24.976190476190474"/>
    <n v="462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79.944134078212286"/>
    <n v="179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67.946462715105156"/>
    <n v="523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26.070921985815602"/>
    <n v="141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05.0032154340836"/>
    <n v="186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25.826923076923077"/>
    <n v="52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77.666666666666671"/>
    <n v="2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57.82692307692308"/>
    <n v="156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92.955555555555549"/>
    <n v="225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37.945098039215686"/>
    <n v="255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1.842105263157894"/>
    <n v="38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40"/>
    <n v="2261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101.1"/>
    <n v="40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84.006989951944078"/>
    <n v="2289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103.41538461538461"/>
    <n v="65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05.13333333333334"/>
    <n v="15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89.21621621621621"/>
    <n v="37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51.995234312946785"/>
    <n v="3777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64.956521739130437"/>
    <n v="18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46.235294117647058"/>
    <n v="85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51.151785714285715"/>
    <n v="112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33.909722222222221"/>
    <n v="144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92.016298633017882"/>
    <n v="19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7.42857142857143"/>
    <n v="105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75.848484848484844"/>
    <n v="132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80.476190476190482"/>
    <n v="21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86.978483606557376"/>
    <n v="9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105.13541666666667"/>
    <n v="96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57.298507462686565"/>
    <n v="67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93.348484848484844"/>
    <n v="66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1.987179487179489"/>
    <n v="78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92.611940298507463"/>
    <n v="67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04.99122807017544"/>
    <n v="11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30.958174904942965"/>
    <n v="263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33.001182732111175"/>
    <n v="1691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84.187845303867405"/>
    <n v="181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73.92307692307692"/>
    <n v="13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36.987499999999997"/>
    <n v="160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46.896551724137929"/>
    <n v="203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5"/>
    <n v="1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02.02437459910199"/>
    <n v="155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45.007502206531335"/>
    <n v="2266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94.285714285714292"/>
    <n v="21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01.02325581395348"/>
    <n v="15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97.037499999999994"/>
    <n v="80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43.00963855421687"/>
    <n v="830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94.916030534351151"/>
    <n v="13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72.151785714285708"/>
    <n v="112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51.007692307692309"/>
    <n v="130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85.054545454545448"/>
    <n v="5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43.87096774193548"/>
    <n v="155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40.063909774436091"/>
    <n v="26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43.833333333333336"/>
    <n v="114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84.92903225806451"/>
    <n v="155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41.067632850241544"/>
    <n v="2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54.971428571428568"/>
    <n v="245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77.010807374443743"/>
    <n v="157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71.201754385964918"/>
    <n v="114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1.935483870967744"/>
    <n v="93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97.069023569023571"/>
    <n v="594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58.916666666666664"/>
    <n v="2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58.015466983938133"/>
    <n v="1681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103.87301587301587"/>
    <n v="252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93.46875"/>
    <n v="32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61.970370370370368"/>
    <n v="135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92.042857142857144"/>
    <n v="140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77.268656716417908"/>
    <n v="6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3.923913043478265"/>
    <n v="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84.969458128078813"/>
    <n v="1015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105.97035040431267"/>
    <n v="742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6.969040247678016"/>
    <n v="323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81.533333333333331"/>
    <n v="75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80.999140154772135"/>
    <n v="2326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26.010498687664043"/>
    <n v="38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25.998410896708286"/>
    <n v="4405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34.173913043478258"/>
    <n v="92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28.002083333333335"/>
    <n v="480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76.546875"/>
    <n v="64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53.053097345132741"/>
    <n v="226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106.859375"/>
    <n v="64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46.020746887966808"/>
    <n v="241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00.17424242424242"/>
    <n v="13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101.44"/>
    <n v="75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7.972684085510693"/>
    <n v="842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74.995594713656388"/>
    <n v="2043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42.982142857142854"/>
    <n v="112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33.115107913669064"/>
    <n v="139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101.13101604278074"/>
    <n v="3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55.98841354723708"/>
    <n v="1122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e v="#DIV/0!"/>
    <n v="0"/>
    <s v="CA"/>
    <s v="CAD"/>
    <n v="1448690400"/>
    <n v="1450159200"/>
    <b v="0"/>
    <x v="0"/>
    <s v="food/food trucks"/>
    <x v="0"/>
    <s v="food trucks"/>
    <d v="2015-11-28T06:00:00"/>
    <d v="2015-12-15T06:00:00"/>
    <n v="17"/>
  </r>
  <r>
    <n v="1"/>
    <s v="Odom Inc"/>
    <s v="Managed bottom-line architecture"/>
    <n v="1400"/>
    <n v="14560"/>
    <n v="1040"/>
    <x v="1"/>
    <n v="92.151898734177209"/>
    <n v="158"/>
    <s v="US"/>
    <s v="USD"/>
    <n v="1408424400"/>
    <n v="1408597200"/>
    <b v="0"/>
    <x v="1"/>
    <s v="music/rock"/>
    <x v="1"/>
    <s v="rock"/>
    <d v="2014-08-19T05:00:00"/>
    <d v="2014-08-21T05:00:00"/>
    <n v="2"/>
  </r>
  <r>
    <n v="2"/>
    <s v="Melton, Robinson and Fritz"/>
    <s v="Function-based leadingedge pricing structure"/>
    <n v="108400"/>
    <n v="142523"/>
    <n v="131.4787822878229"/>
    <x v="1"/>
    <n v="100.01614035087719"/>
    <n v="1425"/>
    <s v="AU"/>
    <s v="AUD"/>
    <n v="1384668000"/>
    <n v="1384840800"/>
    <b v="0"/>
    <x v="0"/>
    <s v="technology/web"/>
    <x v="2"/>
    <s v="web"/>
    <d v="2013-11-17T06:00:00"/>
    <d v="2013-11-19T06:00:00"/>
    <n v="2"/>
  </r>
  <r>
    <n v="3"/>
    <s v="Mcdonald, Gonzalez and Ross"/>
    <s v="Vision-oriented fresh-thinking conglomeration"/>
    <n v="4200"/>
    <n v="2477"/>
    <n v="58.976190476190467"/>
    <x v="0"/>
    <n v="103.20833333333333"/>
    <n v="24"/>
    <s v="US"/>
    <s v="USD"/>
    <n v="1565499600"/>
    <n v="1568955600"/>
    <b v="0"/>
    <x v="0"/>
    <s v="music/rock"/>
    <x v="1"/>
    <s v="rock"/>
    <d v="2019-08-11T05:00:00"/>
    <d v="2019-09-20T05:00:00"/>
    <n v="40"/>
  </r>
  <r>
    <n v="4"/>
    <s v="Larson-Little"/>
    <s v="Proactive foreground core"/>
    <n v="7600"/>
    <n v="5265"/>
    <n v="69.276315789473685"/>
    <x v="0"/>
    <n v="99.339622641509436"/>
    <n v="53"/>
    <s v="US"/>
    <s v="USD"/>
    <n v="1547964000"/>
    <n v="1548309600"/>
    <b v="0"/>
    <x v="0"/>
    <s v="theater/plays"/>
    <x v="3"/>
    <s v="plays"/>
    <d v="2019-01-20T06:00:00"/>
    <d v="2019-01-24T06:00:00"/>
    <n v="4"/>
  </r>
  <r>
    <n v="5"/>
    <s v="Harris Group"/>
    <s v="Open-source optimizing database"/>
    <n v="7600"/>
    <n v="13195"/>
    <n v="173.61842105263159"/>
    <x v="1"/>
    <n v="75.833333333333329"/>
    <n v="174"/>
    <s v="DK"/>
    <s v="DKK"/>
    <n v="1346130000"/>
    <n v="1347080400"/>
    <b v="0"/>
    <x v="0"/>
    <s v="theater/plays"/>
    <x v="3"/>
    <s v="plays"/>
    <d v="2012-08-28T05:00:00"/>
    <d v="2012-09-08T05:00:00"/>
    <n v="11"/>
  </r>
  <r>
    <n v="6"/>
    <s v="Ortiz, Coleman and Mitchell"/>
    <s v="Operative upward-trending algorithm"/>
    <n v="5200"/>
    <n v="1090"/>
    <n v="20.961538461538463"/>
    <x v="0"/>
    <n v="60.555555555555557"/>
    <n v="18"/>
    <s v="GB"/>
    <s v="GBP"/>
    <n v="1505278800"/>
    <n v="1505365200"/>
    <b v="0"/>
    <x v="0"/>
    <s v="film &amp; video/documentary"/>
    <x v="4"/>
    <s v="documentary"/>
    <d v="2017-09-13T05:00:00"/>
    <d v="2017-09-14T05:00:00"/>
    <n v="1"/>
  </r>
  <r>
    <n v="7"/>
    <s v="Carter-Guzman"/>
    <s v="Centralized cohesive challenge"/>
    <n v="4500"/>
    <n v="14741"/>
    <n v="327.57777777777778"/>
    <x v="1"/>
    <n v="64.93832599118943"/>
    <n v="227"/>
    <s v="DK"/>
    <s v="DKK"/>
    <n v="1439442000"/>
    <n v="1439614800"/>
    <b v="0"/>
    <x v="0"/>
    <s v="theater/plays"/>
    <x v="3"/>
    <s v="plays"/>
    <d v="2015-08-13T05:00:00"/>
    <d v="2015-08-15T05:00:00"/>
    <n v="2"/>
  </r>
  <r>
    <n v="8"/>
    <s v="Nunez-Richards"/>
    <s v="Exclusive attitude-oriented intranet"/>
    <n v="110100"/>
    <n v="21946"/>
    <n v="19.932788374205266"/>
    <x v="2"/>
    <n v="30.997175141242938"/>
    <n v="708"/>
    <s v="DK"/>
    <s v="DKK"/>
    <n v="1281330000"/>
    <n v="1281502800"/>
    <b v="0"/>
    <x v="0"/>
    <s v="theater/plays"/>
    <x v="3"/>
    <s v="plays"/>
    <d v="2010-08-09T05:00:00"/>
    <d v="2010-08-11T05:00:00"/>
    <n v="2"/>
  </r>
  <r>
    <n v="9"/>
    <s v="Rangel, Holt and Jones"/>
    <s v="Open-source fresh-thinking model"/>
    <n v="6200"/>
    <n v="3208"/>
    <n v="51.741935483870968"/>
    <x v="0"/>
    <n v="72.909090909090907"/>
    <n v="44"/>
    <s v="US"/>
    <s v="USD"/>
    <n v="1379566800"/>
    <n v="1383804000"/>
    <b v="0"/>
    <x v="0"/>
    <s v="music/electric music"/>
    <x v="1"/>
    <s v="electric music"/>
    <d v="2013-09-19T05:00:00"/>
    <d v="2013-11-07T06:00:00"/>
    <n v="49"/>
  </r>
  <r>
    <n v="10"/>
    <s v="Green Ltd"/>
    <s v="Monitored empowering installation"/>
    <n v="5200"/>
    <n v="13838"/>
    <n v="266.11538461538464"/>
    <x v="1"/>
    <n v="62.9"/>
    <n v="220"/>
    <s v="US"/>
    <s v="USD"/>
    <n v="1281762000"/>
    <n v="1285909200"/>
    <b v="0"/>
    <x v="0"/>
    <s v="film &amp; video/drama"/>
    <x v="4"/>
    <s v="drama"/>
    <d v="2010-08-14T05:00:00"/>
    <d v="2010-10-01T05:00:00"/>
    <n v="48"/>
  </r>
  <r>
    <n v="11"/>
    <s v="Perez, Johnson and Gardner"/>
    <s v="Grass-roots zero administration system engine"/>
    <n v="6300"/>
    <n v="3030"/>
    <n v="48.095238095238095"/>
    <x v="0"/>
    <n v="112.22222222222223"/>
    <n v="27"/>
    <s v="US"/>
    <s v="USD"/>
    <n v="1285045200"/>
    <n v="1285563600"/>
    <b v="0"/>
    <x v="1"/>
    <s v="theater/plays"/>
    <x v="3"/>
    <s v="plays"/>
    <d v="2010-09-21T05:00:00"/>
    <d v="2010-09-27T05:00:00"/>
    <n v="6"/>
  </r>
  <r>
    <n v="12"/>
    <s v="Kim Ltd"/>
    <s v="Assimilated hybrid intranet"/>
    <n v="6300"/>
    <n v="5629"/>
    <n v="89.349206349206341"/>
    <x v="0"/>
    <n v="102.34545454545454"/>
    <n v="55"/>
    <s v="US"/>
    <s v="USD"/>
    <n v="1571720400"/>
    <n v="1572411600"/>
    <b v="0"/>
    <x v="0"/>
    <s v="film &amp; video/drama"/>
    <x v="4"/>
    <s v="drama"/>
    <d v="2019-10-22T05:00:00"/>
    <d v="2019-10-30T05:00:00"/>
    <n v="8"/>
  </r>
  <r>
    <n v="13"/>
    <s v="Walker, Taylor and Coleman"/>
    <s v="Multi-tiered directional open architecture"/>
    <n v="4200"/>
    <n v="10295"/>
    <n v="245.11904761904765"/>
    <x v="1"/>
    <n v="105.05102040816327"/>
    <n v="98"/>
    <s v="US"/>
    <s v="USD"/>
    <n v="1465621200"/>
    <n v="1466658000"/>
    <b v="0"/>
    <x v="0"/>
    <s v="music/indie rock"/>
    <x v="1"/>
    <s v="indie rock"/>
    <d v="2016-06-11T05:00:00"/>
    <d v="2016-06-23T05:00:00"/>
    <n v="12"/>
  </r>
  <r>
    <n v="14"/>
    <s v="Rodriguez, Rose and Stewart"/>
    <s v="Cloned directional synergy"/>
    <n v="28200"/>
    <n v="18829"/>
    <n v="66.769503546099301"/>
    <x v="0"/>
    <n v="94.144999999999996"/>
    <n v="200"/>
    <s v="US"/>
    <s v="USD"/>
    <n v="1331013600"/>
    <n v="1333342800"/>
    <b v="0"/>
    <x v="0"/>
    <s v="music/indie rock"/>
    <x v="1"/>
    <s v="indie rock"/>
    <d v="2012-03-06T06:00:00"/>
    <d v="2012-04-02T05:00:00"/>
    <n v="27"/>
  </r>
  <r>
    <n v="15"/>
    <s v="Wright, Hunt and Rowe"/>
    <s v="Extended eco-centric pricing structure"/>
    <n v="81200"/>
    <n v="38414"/>
    <n v="47.307881773399011"/>
    <x v="0"/>
    <n v="84.986725663716811"/>
    <n v="452"/>
    <s v="US"/>
    <s v="USD"/>
    <n v="1575957600"/>
    <n v="1576303200"/>
    <b v="0"/>
    <x v="0"/>
    <s v="technology/wearables"/>
    <x v="2"/>
    <s v="wearables"/>
    <d v="2019-12-10T06:00:00"/>
    <d v="2019-12-14T06:00:00"/>
    <n v="4"/>
  </r>
  <r>
    <n v="16"/>
    <s v="Hines Inc"/>
    <s v="Cross-platform systemic adapter"/>
    <n v="1700"/>
    <n v="11041"/>
    <n v="649.47058823529414"/>
    <x v="1"/>
    <n v="110.41"/>
    <n v="100"/>
    <s v="US"/>
    <s v="USD"/>
    <n v="1390370400"/>
    <n v="1392271200"/>
    <b v="0"/>
    <x v="0"/>
    <s v="publishing/nonfiction"/>
    <x v="5"/>
    <s v="nonfiction"/>
    <d v="2014-01-22T06:00:00"/>
    <d v="2014-02-13T06:00:00"/>
    <n v="22"/>
  </r>
  <r>
    <n v="17"/>
    <s v="Cochran-Nguyen"/>
    <s v="Seamless 4thgeneration methodology"/>
    <n v="84600"/>
    <n v="134845"/>
    <n v="159.39125295508273"/>
    <x v="1"/>
    <n v="107.96236989591674"/>
    <n v="1249"/>
    <s v="US"/>
    <s v="USD"/>
    <n v="1294812000"/>
    <n v="1294898400"/>
    <b v="0"/>
    <x v="0"/>
    <s v="film &amp; video/animation"/>
    <x v="4"/>
    <s v="animation"/>
    <d v="2011-01-12T06:00:00"/>
    <d v="2011-01-13T06:00:00"/>
    <n v="1"/>
  </r>
  <r>
    <n v="18"/>
    <s v="Johnson-Gould"/>
    <s v="Exclusive needs-based adapter"/>
    <n v="9100"/>
    <n v="6089"/>
    <n v="66.912087912087912"/>
    <x v="3"/>
    <n v="45.103703703703701"/>
    <n v="135"/>
    <s v="US"/>
    <s v="USD"/>
    <n v="1536382800"/>
    <n v="1537074000"/>
    <b v="0"/>
    <x v="0"/>
    <s v="theater/plays"/>
    <x v="3"/>
    <s v="plays"/>
    <d v="2018-09-08T05:00:00"/>
    <d v="2018-09-16T05:00:00"/>
    <n v="8"/>
  </r>
  <r>
    <n v="19"/>
    <s v="Perez-Hess"/>
    <s v="Down-sized cohesive archive"/>
    <n v="62500"/>
    <n v="30331"/>
    <n v="48.529600000000002"/>
    <x v="0"/>
    <n v="45.001483679525222"/>
    <n v="674"/>
    <s v="US"/>
    <s v="USD"/>
    <n v="1551679200"/>
    <n v="1553490000"/>
    <b v="0"/>
    <x v="1"/>
    <s v="theater/plays"/>
    <x v="3"/>
    <s v="plays"/>
    <d v="2019-03-04T06:00:00"/>
    <d v="2019-03-25T05:00:00"/>
    <n v="21"/>
  </r>
  <r>
    <n v="20"/>
    <s v="Reeves, Thompson and Richardson"/>
    <s v="Proactive composite alliance"/>
    <n v="131800"/>
    <n v="147936"/>
    <n v="112.24279210925646"/>
    <x v="1"/>
    <n v="105.97134670487107"/>
    <n v="1396"/>
    <s v="US"/>
    <s v="USD"/>
    <n v="1406523600"/>
    <n v="1406523600"/>
    <b v="0"/>
    <x v="0"/>
    <s v="film &amp; video/drama"/>
    <x v="4"/>
    <s v="drama"/>
    <d v="2014-07-28T05:00:00"/>
    <d v="2014-07-28T05:00:00"/>
    <n v="0"/>
  </r>
  <r>
    <n v="21"/>
    <s v="Simmons-Reynolds"/>
    <s v="Re-engineered intangible definition"/>
    <n v="94000"/>
    <n v="38533"/>
    <n v="40.992553191489364"/>
    <x v="0"/>
    <n v="69.055555555555557"/>
    <n v="558"/>
    <s v="US"/>
    <s v="USD"/>
    <n v="1313384400"/>
    <n v="1316322000"/>
    <b v="0"/>
    <x v="0"/>
    <s v="theater/plays"/>
    <x v="3"/>
    <s v="plays"/>
    <d v="2011-08-15T05:00:00"/>
    <d v="2011-09-18T05:00:00"/>
    <n v="34"/>
  </r>
  <r>
    <n v="22"/>
    <s v="Collier Inc"/>
    <s v="Enhanced dynamic definition"/>
    <n v="59100"/>
    <n v="75690"/>
    <n v="128.07106598984771"/>
    <x v="1"/>
    <n v="85.044943820224717"/>
    <n v="890"/>
    <s v="US"/>
    <s v="USD"/>
    <n v="1522731600"/>
    <n v="1524027600"/>
    <b v="0"/>
    <x v="0"/>
    <s v="theater/plays"/>
    <x v="3"/>
    <s v="plays"/>
    <d v="2018-04-03T05:00:00"/>
    <d v="2018-04-18T05:00:00"/>
    <n v="15"/>
  </r>
  <r>
    <n v="23"/>
    <s v="Gray-Jenkins"/>
    <s v="Devolved next generation adapter"/>
    <n v="4500"/>
    <n v="14942"/>
    <n v="332.04444444444448"/>
    <x v="1"/>
    <n v="105.22535211267606"/>
    <n v="142"/>
    <s v="GB"/>
    <s v="GBP"/>
    <n v="1550124000"/>
    <n v="1554699600"/>
    <b v="0"/>
    <x v="0"/>
    <s v="film &amp; video/documentary"/>
    <x v="4"/>
    <s v="documentary"/>
    <d v="2019-02-14T06:00:00"/>
    <d v="2019-04-08T05:00:00"/>
    <n v="53"/>
  </r>
  <r>
    <n v="24"/>
    <s v="Scott, Wilson and Martin"/>
    <s v="Cross-platform intermediate frame"/>
    <n v="92400"/>
    <n v="104257"/>
    <n v="112.83225108225108"/>
    <x v="1"/>
    <n v="39.003741114852225"/>
    <n v="2673"/>
    <s v="US"/>
    <s v="USD"/>
    <n v="1403326800"/>
    <n v="1403499600"/>
    <b v="0"/>
    <x v="0"/>
    <s v="technology/wearables"/>
    <x v="2"/>
    <s v="wearables"/>
    <d v="2014-06-21T05:00:00"/>
    <d v="2014-06-23T05:00:00"/>
    <n v="2"/>
  </r>
  <r>
    <n v="25"/>
    <s v="Caldwell, Velazquez and Wilson"/>
    <s v="Monitored impactful analyzer"/>
    <n v="5500"/>
    <n v="11904"/>
    <n v="216.43636363636364"/>
    <x v="1"/>
    <n v="73.030674846625772"/>
    <n v="163"/>
    <s v="US"/>
    <s v="USD"/>
    <n v="1305694800"/>
    <n v="1307422800"/>
    <b v="0"/>
    <x v="1"/>
    <s v="games/video games"/>
    <x v="6"/>
    <s v="video games"/>
    <d v="2011-05-18T05:00:00"/>
    <d v="2011-06-07T05:00:00"/>
    <n v="20"/>
  </r>
  <r>
    <n v="26"/>
    <s v="Spencer-Bates"/>
    <s v="Optional responsive customer loyalty"/>
    <n v="107500"/>
    <n v="51814"/>
    <n v="48.199069767441863"/>
    <x v="3"/>
    <n v="35.009459459459457"/>
    <n v="1480"/>
    <s v="US"/>
    <s v="USD"/>
    <n v="1533013200"/>
    <n v="1535346000"/>
    <b v="0"/>
    <x v="0"/>
    <s v="theater/plays"/>
    <x v="3"/>
    <s v="plays"/>
    <d v="2018-07-31T05:00:00"/>
    <d v="2018-08-27T05:00:00"/>
    <n v="27"/>
  </r>
  <r>
    <n v="27"/>
    <s v="Best, Carr and Williams"/>
    <s v="Diverse transitional migration"/>
    <n v="2000"/>
    <n v="1599"/>
    <n v="79.95"/>
    <x v="0"/>
    <n v="106.6"/>
    <n v="15"/>
    <s v="US"/>
    <s v="USD"/>
    <n v="1443848400"/>
    <n v="1444539600"/>
    <b v="0"/>
    <x v="0"/>
    <s v="music/rock"/>
    <x v="1"/>
    <s v="rock"/>
    <d v="2015-10-03T05:00:00"/>
    <d v="2015-10-11T05:00:00"/>
    <n v="8"/>
  </r>
  <r>
    <n v="28"/>
    <s v="Campbell, Brown and Powell"/>
    <s v="Synchronized global task-force"/>
    <n v="130800"/>
    <n v="137635"/>
    <n v="105.22553516819573"/>
    <x v="1"/>
    <n v="61.997747747747745"/>
    <n v="2220"/>
    <s v="US"/>
    <s v="USD"/>
    <n v="1265695200"/>
    <n v="1267682400"/>
    <b v="0"/>
    <x v="1"/>
    <s v="theater/plays"/>
    <x v="3"/>
    <s v="plays"/>
    <d v="2010-02-09T06:00:00"/>
    <d v="2010-03-04T06:00:00"/>
    <n v="23"/>
  </r>
  <r>
    <n v="29"/>
    <s v="Johnson, Parker and Haynes"/>
    <s v="Focused 6thgeneration forecast"/>
    <n v="45900"/>
    <n v="150965"/>
    <n v="328.89978213507629"/>
    <x v="1"/>
    <n v="94.000622665006233"/>
    <n v="1606"/>
    <s v="CH"/>
    <s v="CHF"/>
    <n v="1532062800"/>
    <n v="1535518800"/>
    <b v="0"/>
    <x v="0"/>
    <s v="film &amp; video/shorts"/>
    <x v="4"/>
    <s v="shorts"/>
    <d v="2018-07-20T05:00:00"/>
    <d v="2018-08-29T05:00:00"/>
    <n v="40"/>
  </r>
  <r>
    <n v="30"/>
    <s v="Clark-Cooke"/>
    <s v="Down-sized analyzing challenge"/>
    <n v="9000"/>
    <n v="14455"/>
    <n v="160.61111111111111"/>
    <x v="1"/>
    <n v="112.05426356589147"/>
    <n v="129"/>
    <s v="US"/>
    <s v="USD"/>
    <n v="1558674000"/>
    <n v="1559106000"/>
    <b v="0"/>
    <x v="0"/>
    <s v="film &amp; video/animation"/>
    <x v="4"/>
    <s v="animation"/>
    <d v="2019-05-24T05:00:00"/>
    <d v="2019-05-29T05:00:00"/>
    <n v="5"/>
  </r>
  <r>
    <n v="31"/>
    <s v="Schroeder Ltd"/>
    <s v="Progressive needs-based focus group"/>
    <n v="3500"/>
    <n v="10850"/>
    <n v="310"/>
    <x v="1"/>
    <n v="48.008849557522126"/>
    <n v="226"/>
    <s v="GB"/>
    <s v="GBP"/>
    <n v="1451973600"/>
    <n v="1454392800"/>
    <b v="0"/>
    <x v="0"/>
    <s v="games/video games"/>
    <x v="6"/>
    <s v="video games"/>
    <d v="2016-01-05T06:00:00"/>
    <d v="2016-02-02T06:00:00"/>
    <n v="28"/>
  </r>
  <r>
    <n v="32"/>
    <s v="Jackson PLC"/>
    <s v="Ergonomic 6thgeneration success"/>
    <n v="101000"/>
    <n v="87676"/>
    <n v="86.807920792079202"/>
    <x v="0"/>
    <n v="38.004334633723452"/>
    <n v="2307"/>
    <s v="IT"/>
    <s v="EUR"/>
    <n v="1515564000"/>
    <n v="1517896800"/>
    <b v="0"/>
    <x v="0"/>
    <s v="film &amp; video/documentary"/>
    <x v="4"/>
    <s v="documentary"/>
    <d v="2018-01-10T06:00:00"/>
    <d v="2018-02-06T06:00:00"/>
    <n v="27"/>
  </r>
  <r>
    <n v="33"/>
    <s v="Blair, Collins and Carter"/>
    <s v="Exclusive interactive approach"/>
    <n v="50200"/>
    <n v="189666"/>
    <n v="377.82071713147411"/>
    <x v="1"/>
    <n v="35.000184535892231"/>
    <n v="5419"/>
    <s v="US"/>
    <s v="USD"/>
    <n v="1412485200"/>
    <n v="1415685600"/>
    <b v="0"/>
    <x v="0"/>
    <s v="theater/plays"/>
    <x v="3"/>
    <s v="plays"/>
    <d v="2014-10-05T05:00:00"/>
    <d v="2014-11-11T06:00:00"/>
    <n v="37"/>
  </r>
  <r>
    <n v="34"/>
    <s v="Maldonado and Sons"/>
    <s v="Reverse-engineered asynchronous archive"/>
    <n v="9300"/>
    <n v="14025"/>
    <n v="150.80645161290323"/>
    <x v="1"/>
    <n v="85"/>
    <n v="165"/>
    <s v="US"/>
    <s v="USD"/>
    <n v="1490245200"/>
    <n v="1490677200"/>
    <b v="0"/>
    <x v="0"/>
    <s v="film &amp; video/documentary"/>
    <x v="4"/>
    <s v="documentary"/>
    <d v="2017-03-23T05:00:00"/>
    <d v="2017-03-28T05:00:00"/>
    <n v="5"/>
  </r>
  <r>
    <n v="35"/>
    <s v="Mitchell and Sons"/>
    <s v="Synergized intangible challenge"/>
    <n v="125500"/>
    <n v="188628"/>
    <n v="150.30119521912351"/>
    <x v="1"/>
    <n v="95.993893129770996"/>
    <n v="1965"/>
    <s v="DK"/>
    <s v="DKK"/>
    <n v="1547877600"/>
    <n v="1551506400"/>
    <b v="0"/>
    <x v="1"/>
    <s v="film &amp; video/drama"/>
    <x v="4"/>
    <s v="drama"/>
    <d v="2019-01-19T06:00:00"/>
    <d v="2019-03-02T06:00:00"/>
    <n v="42"/>
  </r>
  <r>
    <n v="36"/>
    <s v="Jackson-Lewis"/>
    <s v="Monitored multi-state encryption"/>
    <n v="700"/>
    <n v="1101"/>
    <n v="157.28571428571431"/>
    <x v="1"/>
    <n v="68.8125"/>
    <n v="16"/>
    <s v="US"/>
    <s v="USD"/>
    <n v="1298700000"/>
    <n v="1300856400"/>
    <b v="0"/>
    <x v="0"/>
    <s v="theater/plays"/>
    <x v="3"/>
    <s v="plays"/>
    <d v="2011-02-26T06:00:00"/>
    <d v="2011-03-23T05:00:00"/>
    <n v="25"/>
  </r>
  <r>
    <n v="37"/>
    <s v="Black, Armstrong and Anderson"/>
    <s v="Profound attitude-oriented functionalities"/>
    <n v="8100"/>
    <n v="11339"/>
    <n v="139.98765432098764"/>
    <x v="1"/>
    <n v="105.97196261682242"/>
    <n v="107"/>
    <s v="US"/>
    <s v="USD"/>
    <n v="1570338000"/>
    <n v="1573192800"/>
    <b v="0"/>
    <x v="1"/>
    <s v="publishing/fiction"/>
    <x v="5"/>
    <s v="fiction"/>
    <d v="2019-10-06T05:00:00"/>
    <d v="2019-11-08T06:00:00"/>
    <n v="33"/>
  </r>
  <r>
    <n v="38"/>
    <s v="Maldonado-Gonzalez"/>
    <s v="Digitized client-driven database"/>
    <n v="3100"/>
    <n v="10085"/>
    <n v="325.32258064516128"/>
    <x v="1"/>
    <n v="75.261194029850742"/>
    <n v="134"/>
    <s v="US"/>
    <s v="USD"/>
    <n v="1287378000"/>
    <n v="1287810000"/>
    <b v="0"/>
    <x v="0"/>
    <s v="photography/photography books"/>
    <x v="7"/>
    <s v="photography books"/>
    <d v="2010-10-18T05:00:00"/>
    <d v="2010-10-23T05:00:00"/>
    <n v="5"/>
  </r>
  <r>
    <n v="39"/>
    <s v="Kim-Rice"/>
    <s v="Organized bi-directional function"/>
    <n v="9900"/>
    <n v="5027"/>
    <n v="50.777777777777779"/>
    <x v="0"/>
    <n v="57.125"/>
    <n v="88"/>
    <s v="DK"/>
    <s v="DKK"/>
    <n v="1361772000"/>
    <n v="1362978000"/>
    <b v="0"/>
    <x v="0"/>
    <s v="theater/plays"/>
    <x v="3"/>
    <s v="plays"/>
    <d v="2013-02-25T06:00:00"/>
    <d v="2013-03-11T05:00:00"/>
    <n v="14"/>
  </r>
  <r>
    <n v="40"/>
    <s v="Garcia, Garcia and Lopez"/>
    <s v="Reduced stable middleware"/>
    <n v="8800"/>
    <n v="14878"/>
    <n v="169.06818181818181"/>
    <x v="1"/>
    <n v="75.141414141414145"/>
    <n v="198"/>
    <s v="US"/>
    <s v="USD"/>
    <n v="1275714000"/>
    <n v="1277355600"/>
    <b v="0"/>
    <x v="1"/>
    <s v="technology/wearables"/>
    <x v="2"/>
    <s v="wearables"/>
    <d v="2010-06-05T05:00:00"/>
    <d v="2010-06-24T05:00:00"/>
    <n v="19"/>
  </r>
  <r>
    <n v="41"/>
    <s v="Watts Group"/>
    <s v="Universal 5thgeneration neural-net"/>
    <n v="5600"/>
    <n v="11924"/>
    <n v="212.92857142857144"/>
    <x v="1"/>
    <n v="107.42342342342343"/>
    <n v="111"/>
    <s v="IT"/>
    <s v="EUR"/>
    <n v="1346734800"/>
    <n v="1348981200"/>
    <b v="0"/>
    <x v="1"/>
    <s v="music/rock"/>
    <x v="1"/>
    <s v="rock"/>
    <d v="2012-09-04T05:00:00"/>
    <d v="2012-09-30T05:00:00"/>
    <n v="26"/>
  </r>
  <r>
    <n v="42"/>
    <s v="Werner-Bryant"/>
    <s v="Virtual uniform frame"/>
    <n v="1800"/>
    <n v="7991"/>
    <n v="443.94444444444446"/>
    <x v="1"/>
    <n v="35.995495495495497"/>
    <n v="222"/>
    <s v="US"/>
    <s v="USD"/>
    <n v="1309755600"/>
    <n v="1310533200"/>
    <b v="0"/>
    <x v="0"/>
    <s v="food/food trucks"/>
    <x v="0"/>
    <s v="food trucks"/>
    <d v="2011-07-04T05:00:00"/>
    <d v="2011-07-13T05:00:00"/>
    <n v="9"/>
  </r>
  <r>
    <n v="43"/>
    <s v="Schmitt-Mendoza"/>
    <s v="Profound explicit paradigm"/>
    <n v="90200"/>
    <n v="167717"/>
    <n v="185.9390243902439"/>
    <x v="1"/>
    <n v="26.998873148744366"/>
    <n v="6212"/>
    <s v="US"/>
    <s v="USD"/>
    <n v="1406178000"/>
    <n v="1407560400"/>
    <b v="0"/>
    <x v="0"/>
    <s v="publishing/radio &amp; podcasts"/>
    <x v="5"/>
    <s v="radio &amp; podcasts"/>
    <d v="2014-07-24T05:00:00"/>
    <d v="2014-08-09T05:00:00"/>
    <n v="16"/>
  </r>
  <r>
    <n v="44"/>
    <s v="Reid-Mccullough"/>
    <s v="Visionary real-time groupware"/>
    <n v="1600"/>
    <n v="10541"/>
    <n v="658.8125"/>
    <x v="1"/>
    <n v="107.56122448979592"/>
    <n v="98"/>
    <s v="DK"/>
    <s v="DKK"/>
    <n v="1552798800"/>
    <n v="1552885200"/>
    <b v="0"/>
    <x v="0"/>
    <s v="publishing/fiction"/>
    <x v="5"/>
    <s v="fiction"/>
    <d v="2019-03-17T05:00:00"/>
    <d v="2019-03-18T05:00:00"/>
    <n v="1"/>
  </r>
  <r>
    <n v="45"/>
    <s v="Woods-Clark"/>
    <s v="Networked tertiary Graphical User Interface"/>
    <n v="9500"/>
    <n v="4530"/>
    <n v="47.684210526315788"/>
    <x v="0"/>
    <n v="94.375"/>
    <n v="48"/>
    <s v="US"/>
    <s v="USD"/>
    <n v="1478062800"/>
    <n v="1479362400"/>
    <b v="0"/>
    <x v="1"/>
    <s v="theater/plays"/>
    <x v="3"/>
    <s v="plays"/>
    <d v="2016-11-02T05:00:00"/>
    <d v="2016-11-17T06:00:00"/>
    <n v="15"/>
  </r>
  <r>
    <n v="46"/>
    <s v="Vaughn, Hunt and Caldwell"/>
    <s v="Virtual grid-enabled task-force"/>
    <n v="3700"/>
    <n v="4247"/>
    <n v="114.78378378378378"/>
    <x v="1"/>
    <n v="46.163043478260867"/>
    <n v="92"/>
    <s v="US"/>
    <s v="USD"/>
    <n v="1278565200"/>
    <n v="1280552400"/>
    <b v="0"/>
    <x v="0"/>
    <s v="music/rock"/>
    <x v="1"/>
    <s v="rock"/>
    <d v="2010-07-08T05:00:00"/>
    <d v="2010-07-31T05:00:00"/>
    <n v="23"/>
  </r>
  <r>
    <n v="47"/>
    <s v="Bennett and Sons"/>
    <s v="Function-based multi-state software"/>
    <n v="1500"/>
    <n v="7129"/>
    <n v="475.26666666666665"/>
    <x v="1"/>
    <n v="47.845637583892618"/>
    <n v="149"/>
    <s v="US"/>
    <s v="USD"/>
    <n v="1396069200"/>
    <n v="1398661200"/>
    <b v="0"/>
    <x v="0"/>
    <s v="theater/plays"/>
    <x v="3"/>
    <s v="plays"/>
    <d v="2014-03-29T05:00:00"/>
    <d v="2014-04-28T05:00:00"/>
    <n v="30"/>
  </r>
  <r>
    <n v="48"/>
    <s v="Lamb Inc"/>
    <s v="Optimized leadingedge concept"/>
    <n v="33300"/>
    <n v="128862"/>
    <n v="386.97297297297297"/>
    <x v="1"/>
    <n v="53.007815713698065"/>
    <n v="2431"/>
    <s v="US"/>
    <s v="USD"/>
    <n v="1435208400"/>
    <n v="1436245200"/>
    <b v="0"/>
    <x v="0"/>
    <s v="theater/plays"/>
    <x v="3"/>
    <s v="plays"/>
    <d v="2015-06-25T05:00:00"/>
    <d v="2015-07-07T05:00:00"/>
    <n v="12"/>
  </r>
  <r>
    <n v="49"/>
    <s v="Casey-Kelly"/>
    <s v="Sharable holistic interface"/>
    <n v="7200"/>
    <n v="13653"/>
    <n v="189.625"/>
    <x v="1"/>
    <n v="45.059405940594061"/>
    <n v="303"/>
    <s v="US"/>
    <s v="USD"/>
    <n v="1571547600"/>
    <n v="1575439200"/>
    <b v="0"/>
    <x v="0"/>
    <s v="music/rock"/>
    <x v="1"/>
    <s v="rock"/>
    <d v="2019-10-20T05:00:00"/>
    <d v="2019-12-04T06:00:00"/>
    <n v="45"/>
  </r>
  <r>
    <n v="50"/>
    <s v="Jones, Taylor and Moore"/>
    <s v="Down-sized system-worthy secured line"/>
    <n v="100"/>
    <n v="2"/>
    <n v="2"/>
    <x v="0"/>
    <n v="2"/>
    <n v="1"/>
    <s v="IT"/>
    <s v="EUR"/>
    <n v="1375333200"/>
    <n v="1377752400"/>
    <b v="0"/>
    <x v="0"/>
    <s v="music/metal"/>
    <x v="1"/>
    <s v="metal"/>
    <d v="2013-08-01T05:00:00"/>
    <d v="2013-08-29T05:00:00"/>
    <n v="28"/>
  </r>
  <r>
    <n v="51"/>
    <s v="Bradshaw, Gill and Donovan"/>
    <s v="Inverse secondary infrastructure"/>
    <n v="158100"/>
    <n v="145243"/>
    <n v="91.867805186590772"/>
    <x v="0"/>
    <n v="99.006816632583508"/>
    <n v="1467"/>
    <s v="GB"/>
    <s v="GBP"/>
    <n v="1332824400"/>
    <n v="1334206800"/>
    <b v="0"/>
    <x v="1"/>
    <s v="technology/wearables"/>
    <x v="2"/>
    <s v="wearables"/>
    <d v="2012-03-27T05:00:00"/>
    <d v="2012-04-12T05:00:00"/>
    <n v="16"/>
  </r>
  <r>
    <n v="52"/>
    <s v="Hernandez, Rodriguez and Clark"/>
    <s v="Organic foreground leverage"/>
    <n v="7200"/>
    <n v="2459"/>
    <n v="34.152777777777779"/>
    <x v="0"/>
    <n v="32.786666666666669"/>
    <n v="75"/>
    <s v="US"/>
    <s v="USD"/>
    <n v="1284526800"/>
    <n v="1284872400"/>
    <b v="0"/>
    <x v="0"/>
    <s v="theater/plays"/>
    <x v="3"/>
    <s v="plays"/>
    <d v="2010-09-15T05:00:00"/>
    <d v="2010-09-19T05:00:00"/>
    <n v="4"/>
  </r>
  <r>
    <n v="53"/>
    <s v="Smith-Jones"/>
    <s v="Reverse-engineered static concept"/>
    <n v="8800"/>
    <n v="12356"/>
    <n v="140.40909090909091"/>
    <x v="1"/>
    <n v="59.119617224880386"/>
    <n v="209"/>
    <s v="US"/>
    <s v="USD"/>
    <n v="1400562000"/>
    <n v="1403931600"/>
    <b v="0"/>
    <x v="0"/>
    <s v="film &amp; video/drama"/>
    <x v="4"/>
    <s v="drama"/>
    <d v="2014-05-20T05:00:00"/>
    <d v="2014-06-28T05:00:00"/>
    <n v="39"/>
  </r>
  <r>
    <n v="54"/>
    <s v="Roy PLC"/>
    <s v="Multi-channeled neutral customer loyalty"/>
    <n v="6000"/>
    <n v="5392"/>
    <n v="89.86666666666666"/>
    <x v="0"/>
    <n v="44.93333333333333"/>
    <n v="120"/>
    <s v="US"/>
    <s v="USD"/>
    <n v="1520748000"/>
    <n v="1521262800"/>
    <b v="0"/>
    <x v="0"/>
    <s v="technology/wearables"/>
    <x v="2"/>
    <s v="wearables"/>
    <d v="2018-03-11T06:00:00"/>
    <d v="2018-03-17T05:00:00"/>
    <n v="6"/>
  </r>
  <r>
    <n v="55"/>
    <s v="Wright, Brooks and Villarreal"/>
    <s v="Reverse-engineered bifurcated strategy"/>
    <n v="6600"/>
    <n v="11746"/>
    <n v="177.96969696969697"/>
    <x v="1"/>
    <n v="89.664122137404576"/>
    <n v="131"/>
    <s v="US"/>
    <s v="USD"/>
    <n v="1532926800"/>
    <n v="1533358800"/>
    <b v="0"/>
    <x v="0"/>
    <s v="music/jazz"/>
    <x v="1"/>
    <s v="jazz"/>
    <d v="2018-07-30T05:00:00"/>
    <d v="2018-08-04T05:00:00"/>
    <n v="5"/>
  </r>
  <r>
    <n v="56"/>
    <s v="Flores, Miller and Johnson"/>
    <s v="Horizontal context-sensitive knowledge user"/>
    <n v="8000"/>
    <n v="11493"/>
    <n v="143.66249999999999"/>
    <x v="1"/>
    <n v="70.079268292682926"/>
    <n v="164"/>
    <s v="US"/>
    <s v="USD"/>
    <n v="1420869600"/>
    <n v="1421474400"/>
    <b v="0"/>
    <x v="0"/>
    <s v="technology/wearables"/>
    <x v="2"/>
    <s v="wearables"/>
    <d v="2015-01-10T06:00:00"/>
    <d v="2015-01-17T06:00:00"/>
    <n v="7"/>
  </r>
  <r>
    <n v="57"/>
    <s v="Bridges, Freeman and Kim"/>
    <s v="Cross-group multi-state task-force"/>
    <n v="2900"/>
    <n v="6243"/>
    <n v="215.27586206896552"/>
    <x v="1"/>
    <n v="31.059701492537314"/>
    <n v="201"/>
    <s v="US"/>
    <s v="USD"/>
    <n v="1504242000"/>
    <n v="1505278800"/>
    <b v="0"/>
    <x v="0"/>
    <s v="games/video games"/>
    <x v="6"/>
    <s v="video games"/>
    <d v="2017-09-01T05:00:00"/>
    <d v="2017-09-13T05:00:00"/>
    <n v="12"/>
  </r>
  <r>
    <n v="58"/>
    <s v="Anderson-Perez"/>
    <s v="Expanded 3rdgeneration strategy"/>
    <n v="2700"/>
    <n v="6132"/>
    <n v="227.11111111111114"/>
    <x v="1"/>
    <n v="29.061611374407583"/>
    <n v="211"/>
    <s v="US"/>
    <s v="USD"/>
    <n v="1442811600"/>
    <n v="1443934800"/>
    <b v="0"/>
    <x v="0"/>
    <s v="theater/plays"/>
    <x v="3"/>
    <s v="plays"/>
    <d v="2015-09-21T05:00:00"/>
    <d v="2015-10-04T05:00:00"/>
    <n v="13"/>
  </r>
  <r>
    <n v="59"/>
    <s v="Wright, Fox and Marks"/>
    <s v="Assimilated real-time support"/>
    <n v="1400"/>
    <n v="3851"/>
    <n v="275.07142857142861"/>
    <x v="1"/>
    <n v="30.0859375"/>
    <n v="128"/>
    <s v="US"/>
    <s v="USD"/>
    <n v="1497243600"/>
    <n v="1498539600"/>
    <b v="0"/>
    <x v="1"/>
    <s v="theater/plays"/>
    <x v="3"/>
    <s v="plays"/>
    <d v="2017-06-12T05:00:00"/>
    <d v="2017-06-27T05:00:00"/>
    <n v="15"/>
  </r>
  <r>
    <n v="60"/>
    <s v="Crawford-Peters"/>
    <s v="User-centric regional database"/>
    <n v="94200"/>
    <n v="135997"/>
    <n v="144.37048832271762"/>
    <x v="1"/>
    <n v="84.998125000000002"/>
    <n v="1600"/>
    <s v="CA"/>
    <s v="CAD"/>
    <n v="1342501200"/>
    <n v="1342760400"/>
    <b v="0"/>
    <x v="0"/>
    <s v="theater/plays"/>
    <x v="3"/>
    <s v="plays"/>
    <d v="2012-07-17T05:00:00"/>
    <d v="2012-07-20T05:00:00"/>
    <n v="3"/>
  </r>
  <r>
    <n v="61"/>
    <s v="Romero-Hoffman"/>
    <s v="Open-source zero administration complexity"/>
    <n v="199200"/>
    <n v="184750"/>
    <n v="92.74598393574297"/>
    <x v="0"/>
    <n v="82.001775410563695"/>
    <n v="2253"/>
    <s v="CA"/>
    <s v="CAD"/>
    <n v="1298268000"/>
    <n v="1301720400"/>
    <b v="0"/>
    <x v="0"/>
    <s v="theater/plays"/>
    <x v="3"/>
    <s v="plays"/>
    <d v="2011-02-21T06:00:00"/>
    <d v="2011-04-02T05:00:00"/>
    <n v="40"/>
  </r>
  <r>
    <n v="62"/>
    <s v="Sparks-West"/>
    <s v="Organized incremental standardization"/>
    <n v="2000"/>
    <n v="14452"/>
    <n v="722.6"/>
    <x v="1"/>
    <n v="58.040160642570278"/>
    <n v="249"/>
    <s v="US"/>
    <s v="USD"/>
    <n v="1433480400"/>
    <n v="1433566800"/>
    <b v="0"/>
    <x v="0"/>
    <s v="technology/web"/>
    <x v="2"/>
    <s v="web"/>
    <d v="2015-06-05T05:00:00"/>
    <d v="2015-06-06T05:00:00"/>
    <n v="1"/>
  </r>
  <r>
    <n v="63"/>
    <s v="Baker, Morgan and Brown"/>
    <s v="Assimilated didactic open system"/>
    <n v="4700"/>
    <n v="557"/>
    <n v="11.851063829787234"/>
    <x v="0"/>
    <n v="111.4"/>
    <n v="5"/>
    <s v="US"/>
    <s v="USD"/>
    <n v="1493355600"/>
    <n v="1493874000"/>
    <b v="0"/>
    <x v="0"/>
    <s v="theater/plays"/>
    <x v="3"/>
    <s v="plays"/>
    <d v="2017-04-28T05:00:00"/>
    <d v="2017-05-04T05:00:00"/>
    <n v="6"/>
  </r>
  <r>
    <n v="64"/>
    <s v="Mosley-Gilbert"/>
    <s v="Vision-oriented logistical intranet"/>
    <n v="2800"/>
    <n v="2734"/>
    <n v="97.642857142857139"/>
    <x v="0"/>
    <n v="71.94736842105263"/>
    <n v="38"/>
    <s v="US"/>
    <s v="USD"/>
    <n v="1530507600"/>
    <n v="1531803600"/>
    <b v="0"/>
    <x v="1"/>
    <s v="technology/web"/>
    <x v="2"/>
    <s v="web"/>
    <d v="2018-07-02T05:00:00"/>
    <d v="2018-07-17T05:00:00"/>
    <n v="15"/>
  </r>
  <r>
    <n v="65"/>
    <s v="Berry-Boyer"/>
    <s v="Mandatory incremental projection"/>
    <n v="6100"/>
    <n v="14405"/>
    <n v="236.14754098360655"/>
    <x v="1"/>
    <n v="61.038135593220339"/>
    <n v="236"/>
    <s v="US"/>
    <s v="USD"/>
    <n v="1296108000"/>
    <n v="1296712800"/>
    <b v="0"/>
    <x v="0"/>
    <s v="theater/plays"/>
    <x v="3"/>
    <s v="plays"/>
    <d v="2011-01-27T06:00:00"/>
    <d v="2011-02-03T06:00:00"/>
    <n v="7"/>
  </r>
  <r>
    <n v="66"/>
    <s v="Sanders-Allen"/>
    <s v="Grass-roots needs-based encryption"/>
    <n v="2900"/>
    <n v="1307"/>
    <n v="45.068965517241381"/>
    <x v="0"/>
    <n v="108.91666666666667"/>
    <n v="12"/>
    <s v="US"/>
    <s v="USD"/>
    <n v="1428469200"/>
    <n v="1428901200"/>
    <b v="0"/>
    <x v="1"/>
    <s v="theater/plays"/>
    <x v="3"/>
    <s v="plays"/>
    <d v="2015-04-08T05:00:00"/>
    <d v="2015-04-13T05:00:00"/>
    <n v="5"/>
  </r>
  <r>
    <n v="67"/>
    <s v="Lopez Inc"/>
    <s v="Team-oriented 6thgeneration middleware"/>
    <n v="72600"/>
    <n v="117892"/>
    <n v="162.38567493112947"/>
    <x v="1"/>
    <n v="29.001722017220171"/>
    <n v="4065"/>
    <s v="GB"/>
    <s v="GBP"/>
    <n v="1264399200"/>
    <n v="1264831200"/>
    <b v="0"/>
    <x v="1"/>
    <s v="technology/wearables"/>
    <x v="2"/>
    <s v="wearables"/>
    <d v="2010-01-25T06:00:00"/>
    <d v="2010-01-30T06:00:00"/>
    <n v="5"/>
  </r>
  <r>
    <n v="68"/>
    <s v="Moreno-Turner"/>
    <s v="Inverse multi-tasking installation"/>
    <n v="5700"/>
    <n v="14508"/>
    <n v="254.52631578947367"/>
    <x v="1"/>
    <n v="58.975609756097562"/>
    <n v="246"/>
    <s v="IT"/>
    <s v="EUR"/>
    <n v="1501131600"/>
    <n v="1505192400"/>
    <b v="0"/>
    <x v="1"/>
    <s v="theater/plays"/>
    <x v="3"/>
    <s v="plays"/>
    <d v="2017-07-27T05:00:00"/>
    <d v="2017-09-12T05:00:00"/>
    <n v="47"/>
  </r>
  <r>
    <n v="69"/>
    <s v="Jones-Watson"/>
    <s v="Switchable disintermediate moderator"/>
    <n v="7900"/>
    <n v="1901"/>
    <n v="24.063291139240505"/>
    <x v="3"/>
    <n v="111.82352941176471"/>
    <n v="17"/>
    <s v="US"/>
    <s v="USD"/>
    <n v="1292738400"/>
    <n v="1295676000"/>
    <b v="0"/>
    <x v="0"/>
    <s v="theater/plays"/>
    <x v="3"/>
    <s v="plays"/>
    <d v="2010-12-19T06:00:00"/>
    <d v="2011-01-22T06:00:00"/>
    <n v="34"/>
  </r>
  <r>
    <n v="70"/>
    <s v="Barker Inc"/>
    <s v="Re-engineered 24/7 task-force"/>
    <n v="128000"/>
    <n v="158389"/>
    <n v="123.74140625000001"/>
    <x v="1"/>
    <n v="63.995555555555555"/>
    <n v="2475"/>
    <s v="IT"/>
    <s v="EUR"/>
    <n v="1288674000"/>
    <n v="1292911200"/>
    <b v="0"/>
    <x v="1"/>
    <s v="theater/plays"/>
    <x v="3"/>
    <s v="plays"/>
    <d v="2010-11-02T05:00:00"/>
    <d v="2010-12-21T06:00:00"/>
    <n v="49"/>
  </r>
  <r>
    <n v="71"/>
    <s v="Tate, Bass and House"/>
    <s v="Organic object-oriented budgetary management"/>
    <n v="6000"/>
    <n v="6484"/>
    <n v="108.06666666666666"/>
    <x v="1"/>
    <n v="85.315789473684205"/>
    <n v="76"/>
    <s v="US"/>
    <s v="USD"/>
    <n v="1575093600"/>
    <n v="1575439200"/>
    <b v="0"/>
    <x v="0"/>
    <s v="theater/plays"/>
    <x v="3"/>
    <s v="plays"/>
    <d v="2019-11-30T06:00:00"/>
    <d v="2019-12-04T06:00:00"/>
    <n v="4"/>
  </r>
  <r>
    <n v="72"/>
    <s v="Hampton, Lewis and Ray"/>
    <s v="Seamless coherent parallelism"/>
    <n v="600"/>
    <n v="4022"/>
    <n v="670.33333333333326"/>
    <x v="1"/>
    <n v="74.481481481481481"/>
    <n v="54"/>
    <s v="US"/>
    <s v="USD"/>
    <n v="1435726800"/>
    <n v="1438837200"/>
    <b v="0"/>
    <x v="0"/>
    <s v="film &amp; video/animation"/>
    <x v="4"/>
    <s v="animation"/>
    <d v="2015-07-01T05:00:00"/>
    <d v="2015-08-06T05:00:00"/>
    <n v="36"/>
  </r>
  <r>
    <n v="73"/>
    <s v="Collins-Goodman"/>
    <s v="Cross-platform even-keeled initiative"/>
    <n v="1400"/>
    <n v="9253"/>
    <n v="660.92857142857144"/>
    <x v="1"/>
    <n v="105.14772727272727"/>
    <n v="88"/>
    <s v="US"/>
    <s v="USD"/>
    <n v="1480226400"/>
    <n v="1480485600"/>
    <b v="0"/>
    <x v="0"/>
    <s v="music/jazz"/>
    <x v="1"/>
    <s v="jazz"/>
    <d v="2016-11-27T06:00:00"/>
    <d v="2016-11-30T06:00:00"/>
    <n v="3"/>
  </r>
  <r>
    <n v="74"/>
    <s v="Davis-Michael"/>
    <s v="Progressive tertiary framework"/>
    <n v="3900"/>
    <n v="4776"/>
    <n v="122.46153846153847"/>
    <x v="1"/>
    <n v="56.188235294117646"/>
    <n v="85"/>
    <s v="GB"/>
    <s v="GBP"/>
    <n v="1459054800"/>
    <n v="1459141200"/>
    <b v="0"/>
    <x v="0"/>
    <s v="music/metal"/>
    <x v="1"/>
    <s v="metal"/>
    <d v="2016-03-27T05:00:00"/>
    <d v="2016-03-28T05:00:00"/>
    <n v="1"/>
  </r>
  <r>
    <n v="75"/>
    <s v="White, Torres and Bishop"/>
    <s v="Multi-layered dynamic protocol"/>
    <n v="9700"/>
    <n v="14606"/>
    <n v="150.57731958762886"/>
    <x v="1"/>
    <n v="85.917647058823533"/>
    <n v="170"/>
    <s v="US"/>
    <s v="USD"/>
    <n v="1531630800"/>
    <n v="1532322000"/>
    <b v="0"/>
    <x v="0"/>
    <s v="photography/photography books"/>
    <x v="7"/>
    <s v="photography books"/>
    <d v="2018-07-15T05:00:00"/>
    <d v="2018-07-23T05:00:00"/>
    <n v="8"/>
  </r>
  <r>
    <n v="76"/>
    <s v="Martin, Conway and Larsen"/>
    <s v="Horizontal next generation function"/>
    <n v="122900"/>
    <n v="95993"/>
    <n v="78.106590724165997"/>
    <x v="0"/>
    <n v="57.00296912114014"/>
    <n v="1684"/>
    <s v="US"/>
    <s v="USD"/>
    <n v="1421992800"/>
    <n v="1426222800"/>
    <b v="1"/>
    <x v="1"/>
    <s v="theater/plays"/>
    <x v="3"/>
    <s v="plays"/>
    <d v="2015-01-23T06:00:00"/>
    <d v="2015-03-13T05:00:00"/>
    <n v="49"/>
  </r>
  <r>
    <n v="77"/>
    <s v="Acevedo-Huffman"/>
    <s v="Pre-emptive impactful model"/>
    <n v="9500"/>
    <n v="4460"/>
    <n v="46.94736842105263"/>
    <x v="0"/>
    <n v="79.642857142857139"/>
    <n v="56"/>
    <s v="US"/>
    <s v="USD"/>
    <n v="1285563600"/>
    <n v="1286773200"/>
    <b v="0"/>
    <x v="1"/>
    <s v="film &amp; video/animation"/>
    <x v="4"/>
    <s v="animation"/>
    <d v="2010-09-27T05:00:00"/>
    <d v="2010-10-11T05:00:00"/>
    <n v="14"/>
  </r>
  <r>
    <n v="78"/>
    <s v="Montgomery, Larson and Spencer"/>
    <s v="User-centric bifurcated knowledge user"/>
    <n v="4500"/>
    <n v="13536"/>
    <n v="300.8"/>
    <x v="1"/>
    <n v="41.018181818181816"/>
    <n v="330"/>
    <s v="US"/>
    <s v="USD"/>
    <n v="1523854800"/>
    <n v="1523941200"/>
    <b v="0"/>
    <x v="0"/>
    <s v="publishing/translations"/>
    <x v="5"/>
    <s v="translations"/>
    <d v="2018-04-16T05:00:00"/>
    <d v="2018-04-17T05:00:00"/>
    <n v="1"/>
  </r>
  <r>
    <n v="79"/>
    <s v="Soto LLC"/>
    <s v="Triple-buffered reciprocal project"/>
    <n v="57800"/>
    <n v="40228"/>
    <n v="69.598615916955026"/>
    <x v="0"/>
    <n v="48.004773269689736"/>
    <n v="838"/>
    <s v="US"/>
    <s v="USD"/>
    <n v="1529125200"/>
    <n v="1529557200"/>
    <b v="0"/>
    <x v="0"/>
    <s v="theater/plays"/>
    <x v="3"/>
    <s v="plays"/>
    <d v="2018-06-16T05:00:00"/>
    <d v="2018-06-21T05:00:00"/>
    <n v="5"/>
  </r>
  <r>
    <n v="80"/>
    <s v="Sutton, Barrett and Tucker"/>
    <s v="Cross-platform needs-based approach"/>
    <n v="1100"/>
    <n v="7012"/>
    <n v="637.4545454545455"/>
    <x v="1"/>
    <n v="55.212598425196852"/>
    <n v="127"/>
    <s v="US"/>
    <s v="USD"/>
    <n v="1503982800"/>
    <n v="1506574800"/>
    <b v="0"/>
    <x v="0"/>
    <s v="games/video games"/>
    <x v="6"/>
    <s v="video games"/>
    <d v="2017-08-29T05:00:00"/>
    <d v="2017-09-28T05:00:00"/>
    <n v="30"/>
  </r>
  <r>
    <n v="81"/>
    <s v="Gomez, Bailey and Flores"/>
    <s v="User-friendly static contingency"/>
    <n v="16800"/>
    <n v="37857"/>
    <n v="225.33928571428569"/>
    <x v="1"/>
    <n v="92.109489051094897"/>
    <n v="411"/>
    <s v="US"/>
    <s v="USD"/>
    <n v="1511416800"/>
    <n v="1513576800"/>
    <b v="0"/>
    <x v="0"/>
    <s v="music/rock"/>
    <x v="1"/>
    <s v="rock"/>
    <d v="2017-11-23T06:00:00"/>
    <d v="2017-12-18T06:00:00"/>
    <n v="25"/>
  </r>
  <r>
    <n v="82"/>
    <s v="Porter-George"/>
    <s v="Reactive content-based framework"/>
    <n v="1000"/>
    <n v="14973"/>
    <n v="1497.3000000000002"/>
    <x v="1"/>
    <n v="83.183333333333337"/>
    <n v="180"/>
    <s v="GB"/>
    <s v="GBP"/>
    <n v="1547704800"/>
    <n v="1548309600"/>
    <b v="0"/>
    <x v="1"/>
    <s v="games/video games"/>
    <x v="6"/>
    <s v="video games"/>
    <d v="2019-01-17T06:00:00"/>
    <d v="2019-01-24T06:00:00"/>
    <n v="7"/>
  </r>
  <r>
    <n v="83"/>
    <s v="Fitzgerald PLC"/>
    <s v="Realigned user-facing concept"/>
    <n v="106400"/>
    <n v="39996"/>
    <n v="37.590225563909776"/>
    <x v="0"/>
    <n v="39.996000000000002"/>
    <n v="1000"/>
    <s v="US"/>
    <s v="USD"/>
    <n v="1469682000"/>
    <n v="1471582800"/>
    <b v="0"/>
    <x v="0"/>
    <s v="music/electric music"/>
    <x v="1"/>
    <s v="electric music"/>
    <d v="2016-07-28T05:00:00"/>
    <d v="2016-08-19T05:00:00"/>
    <n v="22"/>
  </r>
  <r>
    <n v="84"/>
    <s v="Cisneros-Burton"/>
    <s v="Public-key zero tolerance orchestration"/>
    <n v="31400"/>
    <n v="41564"/>
    <n v="132.36942675159236"/>
    <x v="1"/>
    <n v="111.1336898395722"/>
    <n v="374"/>
    <s v="US"/>
    <s v="USD"/>
    <n v="1343451600"/>
    <n v="1344315600"/>
    <b v="0"/>
    <x v="0"/>
    <s v="technology/wearables"/>
    <x v="2"/>
    <s v="wearables"/>
    <d v="2012-07-28T05:00:00"/>
    <d v="2012-08-07T05:00:00"/>
    <n v="10"/>
  </r>
  <r>
    <n v="85"/>
    <s v="Hill, Lawson and Wilkinson"/>
    <s v="Multi-tiered eco-centric architecture"/>
    <n v="4900"/>
    <n v="6430"/>
    <n v="131.22448979591837"/>
    <x v="1"/>
    <n v="90.563380281690144"/>
    <n v="71"/>
    <s v="AU"/>
    <s v="AUD"/>
    <n v="1315717200"/>
    <n v="1316408400"/>
    <b v="0"/>
    <x v="0"/>
    <s v="music/indie rock"/>
    <x v="1"/>
    <s v="indie rock"/>
    <d v="2011-09-11T05:00:00"/>
    <d v="2011-09-19T05:00:00"/>
    <n v="8"/>
  </r>
  <r>
    <n v="86"/>
    <s v="Davis-Smith"/>
    <s v="Organic motivating firmware"/>
    <n v="7400"/>
    <n v="12405"/>
    <n v="167.63513513513513"/>
    <x v="1"/>
    <n v="61.108374384236456"/>
    <n v="203"/>
    <s v="US"/>
    <s v="USD"/>
    <n v="1430715600"/>
    <n v="1431838800"/>
    <b v="1"/>
    <x v="0"/>
    <s v="theater/plays"/>
    <x v="3"/>
    <s v="plays"/>
    <d v="2015-05-04T05:00:00"/>
    <d v="2015-05-17T05:00:00"/>
    <n v="13"/>
  </r>
  <r>
    <n v="87"/>
    <s v="Farrell and Sons"/>
    <s v="Synergized 4thgeneration conglomeration"/>
    <n v="198500"/>
    <n v="123040"/>
    <n v="61.984886649874063"/>
    <x v="0"/>
    <n v="83.022941970310384"/>
    <n v="1482"/>
    <s v="AU"/>
    <s v="AUD"/>
    <n v="1299564000"/>
    <n v="1300510800"/>
    <b v="0"/>
    <x v="1"/>
    <s v="music/rock"/>
    <x v="1"/>
    <s v="rock"/>
    <d v="2011-03-08T06:00:00"/>
    <d v="2011-03-19T05:00:00"/>
    <n v="11"/>
  </r>
  <r>
    <n v="88"/>
    <s v="Clark Group"/>
    <s v="Grass-roots fault-tolerant policy"/>
    <n v="4800"/>
    <n v="12516"/>
    <n v="260.75"/>
    <x v="1"/>
    <n v="110.76106194690266"/>
    <n v="113"/>
    <s v="US"/>
    <s v="USD"/>
    <n v="1429160400"/>
    <n v="1431061200"/>
    <b v="0"/>
    <x v="0"/>
    <s v="publishing/translations"/>
    <x v="5"/>
    <s v="translations"/>
    <d v="2015-04-16T05:00:00"/>
    <d v="2015-05-08T05:00:00"/>
    <n v="22"/>
  </r>
  <r>
    <n v="89"/>
    <s v="White, Singleton and Zimmerman"/>
    <s v="Monitored scalable knowledgebase"/>
    <n v="3400"/>
    <n v="8588"/>
    <n v="252.58823529411765"/>
    <x v="1"/>
    <n v="89.458333333333329"/>
    <n v="96"/>
    <s v="US"/>
    <s v="USD"/>
    <n v="1271307600"/>
    <n v="1271480400"/>
    <b v="0"/>
    <x v="0"/>
    <s v="theater/plays"/>
    <x v="3"/>
    <s v="plays"/>
    <d v="2010-04-15T05:00:00"/>
    <d v="2010-04-17T05:00:00"/>
    <n v="2"/>
  </r>
  <r>
    <n v="90"/>
    <s v="Kramer Group"/>
    <s v="Synergistic explicit parallelism"/>
    <n v="7800"/>
    <n v="6132"/>
    <n v="78.615384615384613"/>
    <x v="0"/>
    <n v="57.849056603773583"/>
    <n v="106"/>
    <s v="US"/>
    <s v="USD"/>
    <n v="1456380000"/>
    <n v="1456380000"/>
    <b v="0"/>
    <x v="1"/>
    <s v="theater/plays"/>
    <x v="3"/>
    <s v="plays"/>
    <d v="2016-02-25T06:00:00"/>
    <d v="2016-02-25T06:00:00"/>
    <n v="0"/>
  </r>
  <r>
    <n v="91"/>
    <s v="Frazier, Patrick and Smith"/>
    <s v="Enhanced systemic analyzer"/>
    <n v="154300"/>
    <n v="74688"/>
    <n v="48.404406999351913"/>
    <x v="0"/>
    <n v="109.99705449189985"/>
    <n v="679"/>
    <s v="IT"/>
    <s v="EUR"/>
    <n v="1470459600"/>
    <n v="1472878800"/>
    <b v="0"/>
    <x v="0"/>
    <s v="publishing/translations"/>
    <x v="5"/>
    <s v="translations"/>
    <d v="2016-08-06T05:00:00"/>
    <d v="2016-09-03T05:00:00"/>
    <n v="28"/>
  </r>
  <r>
    <n v="92"/>
    <s v="Santos, Bell and Lloyd"/>
    <s v="Object-based analyzing knowledge user"/>
    <n v="20000"/>
    <n v="51775"/>
    <n v="258.875"/>
    <x v="1"/>
    <n v="103.96586345381526"/>
    <n v="498"/>
    <s v="CH"/>
    <s v="CHF"/>
    <n v="1277269200"/>
    <n v="1277355600"/>
    <b v="0"/>
    <x v="1"/>
    <s v="games/video games"/>
    <x v="6"/>
    <s v="video games"/>
    <d v="2010-06-23T05:00:00"/>
    <d v="2010-06-24T05:00:00"/>
    <n v="1"/>
  </r>
  <r>
    <n v="93"/>
    <s v="Hall and Sons"/>
    <s v="Pre-emptive radical architecture"/>
    <n v="108800"/>
    <n v="65877"/>
    <n v="60.548713235294116"/>
    <x v="3"/>
    <n v="107.99508196721311"/>
    <n v="610"/>
    <s v="US"/>
    <s v="USD"/>
    <n v="1350709200"/>
    <n v="1351054800"/>
    <b v="0"/>
    <x v="1"/>
    <s v="theater/plays"/>
    <x v="3"/>
    <s v="plays"/>
    <d v="2012-10-20T05:00:00"/>
    <d v="2012-10-24T05:00:00"/>
    <n v="4"/>
  </r>
  <r>
    <n v="94"/>
    <s v="Hanson Inc"/>
    <s v="Grass-roots web-enabled contingency"/>
    <n v="2900"/>
    <n v="8807"/>
    <n v="303.68965517241378"/>
    <x v="1"/>
    <n v="48.927777777777777"/>
    <n v="180"/>
    <s v="GB"/>
    <s v="GBP"/>
    <n v="1554613200"/>
    <n v="1555563600"/>
    <b v="0"/>
    <x v="0"/>
    <s v="technology/web"/>
    <x v="2"/>
    <s v="web"/>
    <d v="2019-04-07T05:00:00"/>
    <d v="2019-04-18T05:00:00"/>
    <n v="11"/>
  </r>
  <r>
    <n v="95"/>
    <s v="Sanchez LLC"/>
    <s v="Stand-alone system-worthy standardization"/>
    <n v="900"/>
    <n v="1017"/>
    <n v="112.99999999999999"/>
    <x v="1"/>
    <n v="37.666666666666664"/>
    <n v="27"/>
    <s v="US"/>
    <s v="USD"/>
    <n v="1571029200"/>
    <n v="1571634000"/>
    <b v="0"/>
    <x v="0"/>
    <s v="film &amp; video/documentary"/>
    <x v="4"/>
    <s v="documentary"/>
    <d v="2019-10-14T05:00:00"/>
    <d v="2019-10-21T05:00:00"/>
    <n v="7"/>
  </r>
  <r>
    <n v="96"/>
    <s v="Howard Ltd"/>
    <s v="Down-sized systematic policy"/>
    <n v="69700"/>
    <n v="151513"/>
    <n v="217.37876614060258"/>
    <x v="1"/>
    <n v="64.999141999141997"/>
    <n v="2331"/>
    <s v="US"/>
    <s v="USD"/>
    <n v="1299736800"/>
    <n v="1300856400"/>
    <b v="0"/>
    <x v="0"/>
    <s v="theater/plays"/>
    <x v="3"/>
    <s v="plays"/>
    <d v="2011-03-10T06:00:00"/>
    <d v="2011-03-23T05:00:00"/>
    <n v="13"/>
  </r>
  <r>
    <n v="97"/>
    <s v="Stewart LLC"/>
    <s v="Cloned bi-directional architecture"/>
    <n v="1300"/>
    <n v="12047"/>
    <n v="926.69230769230762"/>
    <x v="1"/>
    <n v="106.61061946902655"/>
    <n v="113"/>
    <s v="US"/>
    <s v="USD"/>
    <n v="1435208400"/>
    <n v="1439874000"/>
    <b v="0"/>
    <x v="0"/>
    <s v="food/food trucks"/>
    <x v="0"/>
    <s v="food trucks"/>
    <d v="2015-06-25T05:00:00"/>
    <d v="2015-08-18T05:00:00"/>
    <n v="54"/>
  </r>
  <r>
    <n v="98"/>
    <s v="Arias, Allen and Miller"/>
    <s v="Seamless transitional portal"/>
    <n v="97800"/>
    <n v="32951"/>
    <n v="33.692229038854805"/>
    <x v="0"/>
    <n v="27.009016393442622"/>
    <n v="1220"/>
    <s v="AU"/>
    <s v="AUD"/>
    <n v="1437973200"/>
    <n v="1438318800"/>
    <b v="0"/>
    <x v="0"/>
    <s v="games/video games"/>
    <x v="6"/>
    <s v="video games"/>
    <d v="2015-07-27T05:00:00"/>
    <d v="2015-07-31T05:00:00"/>
    <n v="4"/>
  </r>
  <r>
    <n v="99"/>
    <s v="Baker-Morris"/>
    <s v="Fully-configurable motivating approach"/>
    <n v="7600"/>
    <n v="14951"/>
    <n v="196.7236842105263"/>
    <x v="1"/>
    <n v="91.16463414634147"/>
    <n v="164"/>
    <s v="US"/>
    <s v="USD"/>
    <n v="1416895200"/>
    <n v="1419400800"/>
    <b v="0"/>
    <x v="0"/>
    <s v="theater/plays"/>
    <x v="3"/>
    <s v="plays"/>
    <d v="2014-11-25T06:00:00"/>
    <d v="2014-12-24T06:00:00"/>
    <n v="29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x v="0"/>
    <s v="theater/plays"/>
    <x v="3"/>
    <s v="plays"/>
    <d v="2011-10-19T05:00:00"/>
    <d v="2011-11-06T05:00:00"/>
    <n v="18"/>
  </r>
  <r>
    <n v="101"/>
    <s v="Douglas LLC"/>
    <s v="Reduced heuristic moratorium"/>
    <n v="900"/>
    <n v="9193"/>
    <n v="1021.4444444444445"/>
    <x v="1"/>
    <n v="56.054878048780488"/>
    <n v="164"/>
    <s v="US"/>
    <s v="USD"/>
    <n v="1424498400"/>
    <n v="1425103200"/>
    <b v="0"/>
    <x v="1"/>
    <s v="music/electric music"/>
    <x v="1"/>
    <s v="electric music"/>
    <d v="2015-02-21T06:00:00"/>
    <d v="2015-02-28T06:00:00"/>
    <n v="7"/>
  </r>
  <r>
    <n v="102"/>
    <s v="Garcia Inc"/>
    <s v="Front-line web-enabled model"/>
    <n v="3700"/>
    <n v="10422"/>
    <n v="281.67567567567568"/>
    <x v="1"/>
    <n v="31.017857142857142"/>
    <n v="336"/>
    <s v="US"/>
    <s v="USD"/>
    <n v="1526274000"/>
    <n v="1526878800"/>
    <b v="0"/>
    <x v="1"/>
    <s v="technology/wearables"/>
    <x v="2"/>
    <s v="wearables"/>
    <d v="2018-05-14T05:00:00"/>
    <d v="2018-05-21T05:00:00"/>
    <n v="7"/>
  </r>
  <r>
    <n v="103"/>
    <s v="Frye, Hunt and Powell"/>
    <s v="Polarized incremental emulation"/>
    <n v="10000"/>
    <n v="2461"/>
    <n v="24.610000000000003"/>
    <x v="0"/>
    <n v="66.513513513513516"/>
    <n v="37"/>
    <s v="IT"/>
    <s v="EUR"/>
    <n v="1287896400"/>
    <n v="1288674000"/>
    <b v="0"/>
    <x v="0"/>
    <s v="music/electric music"/>
    <x v="1"/>
    <s v="electric music"/>
    <d v="2010-10-24T05:00:00"/>
    <d v="2010-11-02T05:00:00"/>
    <n v="9"/>
  </r>
  <r>
    <n v="104"/>
    <s v="Smith, Wells and Nguyen"/>
    <s v="Self-enabling grid-enabled initiative"/>
    <n v="119200"/>
    <n v="170623"/>
    <n v="143.14010067114094"/>
    <x v="1"/>
    <n v="89.005216484089729"/>
    <n v="1917"/>
    <s v="US"/>
    <s v="USD"/>
    <n v="1495515600"/>
    <n v="1495602000"/>
    <b v="0"/>
    <x v="0"/>
    <s v="music/indie rock"/>
    <x v="1"/>
    <s v="indie rock"/>
    <d v="2017-05-23T05:00:00"/>
    <d v="2017-05-24T05:00:00"/>
    <n v="1"/>
  </r>
  <r>
    <n v="105"/>
    <s v="Charles-Johnson"/>
    <s v="Total fresh-thinking system engine"/>
    <n v="6800"/>
    <n v="9829"/>
    <n v="144.54411764705884"/>
    <x v="1"/>
    <n v="103.46315789473684"/>
    <n v="95"/>
    <s v="US"/>
    <s v="USD"/>
    <n v="1364878800"/>
    <n v="1366434000"/>
    <b v="0"/>
    <x v="0"/>
    <s v="technology/web"/>
    <x v="2"/>
    <s v="web"/>
    <d v="2013-04-02T05:00:00"/>
    <d v="2013-04-20T05:00:00"/>
    <n v="18"/>
  </r>
  <r>
    <n v="106"/>
    <s v="Brandt, Carter and Wood"/>
    <s v="Ameliorated clear-thinking circuit"/>
    <n v="3900"/>
    <n v="14006"/>
    <n v="359.12820512820514"/>
    <x v="1"/>
    <n v="95.278911564625844"/>
    <n v="147"/>
    <s v="US"/>
    <s v="USD"/>
    <n v="1567918800"/>
    <n v="1568350800"/>
    <b v="0"/>
    <x v="0"/>
    <s v="theater/plays"/>
    <x v="3"/>
    <s v="plays"/>
    <d v="2019-09-08T05:00:00"/>
    <d v="2019-09-13T05:00:00"/>
    <n v="5"/>
  </r>
  <r>
    <n v="107"/>
    <s v="Tucker, Schmidt and Reid"/>
    <s v="Multi-layered encompassing installation"/>
    <n v="3500"/>
    <n v="6527"/>
    <n v="186.48571428571427"/>
    <x v="1"/>
    <n v="75.895348837209298"/>
    <n v="86"/>
    <s v="US"/>
    <s v="USD"/>
    <n v="1524459600"/>
    <n v="1525928400"/>
    <b v="0"/>
    <x v="1"/>
    <s v="theater/plays"/>
    <x v="3"/>
    <s v="plays"/>
    <d v="2018-04-23T05:00:00"/>
    <d v="2018-05-10T05:00:00"/>
    <n v="17"/>
  </r>
  <r>
    <n v="108"/>
    <s v="Decker Inc"/>
    <s v="Universal encompassing implementation"/>
    <n v="1500"/>
    <n v="8929"/>
    <n v="595.26666666666665"/>
    <x v="1"/>
    <n v="107.57831325301204"/>
    <n v="83"/>
    <s v="US"/>
    <s v="USD"/>
    <n v="1333688400"/>
    <n v="1336885200"/>
    <b v="0"/>
    <x v="0"/>
    <s v="film &amp; video/documentary"/>
    <x v="4"/>
    <s v="documentary"/>
    <d v="2012-04-06T05:00:00"/>
    <d v="2012-05-13T05:00:00"/>
    <n v="37"/>
  </r>
  <r>
    <n v="109"/>
    <s v="Romero and Sons"/>
    <s v="Object-based client-server application"/>
    <n v="5200"/>
    <n v="3079"/>
    <n v="59.21153846153846"/>
    <x v="0"/>
    <n v="51.31666666666667"/>
    <n v="60"/>
    <s v="US"/>
    <s v="USD"/>
    <n v="1389506400"/>
    <n v="1389679200"/>
    <b v="0"/>
    <x v="0"/>
    <s v="film &amp; video/television"/>
    <x v="4"/>
    <s v="television"/>
    <d v="2014-01-12T06:00:00"/>
    <d v="2014-01-14T06:00:00"/>
    <n v="2"/>
  </r>
  <r>
    <n v="110"/>
    <s v="Castillo-Carey"/>
    <s v="Cross-platform solution-oriented process improvement"/>
    <n v="142400"/>
    <n v="21307"/>
    <n v="14.962780898876405"/>
    <x v="0"/>
    <n v="71.983108108108112"/>
    <n v="296"/>
    <s v="US"/>
    <s v="USD"/>
    <n v="1536642000"/>
    <n v="1538283600"/>
    <b v="0"/>
    <x v="0"/>
    <s v="food/food trucks"/>
    <x v="0"/>
    <s v="food trucks"/>
    <d v="2018-09-11T05:00:00"/>
    <d v="2018-09-30T05:00:00"/>
    <n v="19"/>
  </r>
  <r>
    <n v="111"/>
    <s v="Hart-Briggs"/>
    <s v="Re-engineered user-facing approach"/>
    <n v="61400"/>
    <n v="73653"/>
    <n v="119.95602605863192"/>
    <x v="1"/>
    <n v="108.95414201183432"/>
    <n v="676"/>
    <s v="US"/>
    <s v="USD"/>
    <n v="1348290000"/>
    <n v="1348808400"/>
    <b v="0"/>
    <x v="0"/>
    <s v="publishing/radio &amp; podcasts"/>
    <x v="5"/>
    <s v="radio &amp; podcasts"/>
    <d v="2012-09-22T05:00:00"/>
    <d v="2012-09-28T05:00:00"/>
    <n v="6"/>
  </r>
  <r>
    <n v="112"/>
    <s v="Jones-Meyer"/>
    <s v="Re-engineered client-driven hub"/>
    <n v="4700"/>
    <n v="12635"/>
    <n v="268.82978723404256"/>
    <x v="1"/>
    <n v="35"/>
    <n v="361"/>
    <s v="AU"/>
    <s v="AUD"/>
    <n v="1408856400"/>
    <n v="1410152400"/>
    <b v="0"/>
    <x v="0"/>
    <s v="technology/web"/>
    <x v="2"/>
    <s v="web"/>
    <d v="2014-08-24T05:00:00"/>
    <d v="2014-09-08T05:00:00"/>
    <n v="15"/>
  </r>
  <r>
    <n v="113"/>
    <s v="Wright, Hartman and Yu"/>
    <s v="User-friendly tertiary array"/>
    <n v="3300"/>
    <n v="12437"/>
    <n v="376.87878787878788"/>
    <x v="1"/>
    <n v="94.938931297709928"/>
    <n v="131"/>
    <s v="US"/>
    <s v="USD"/>
    <n v="1505192400"/>
    <n v="1505797200"/>
    <b v="0"/>
    <x v="0"/>
    <s v="food/food trucks"/>
    <x v="0"/>
    <s v="food trucks"/>
    <d v="2017-09-12T05:00:00"/>
    <d v="2017-09-19T05:00:00"/>
    <n v="7"/>
  </r>
  <r>
    <n v="114"/>
    <s v="Harper-Davis"/>
    <s v="Robust heuristic encoding"/>
    <n v="1900"/>
    <n v="13816"/>
    <n v="727.15789473684208"/>
    <x v="1"/>
    <n v="109.65079365079364"/>
    <n v="126"/>
    <s v="US"/>
    <s v="USD"/>
    <n v="1554786000"/>
    <n v="1554872400"/>
    <b v="0"/>
    <x v="1"/>
    <s v="technology/wearables"/>
    <x v="2"/>
    <s v="wearables"/>
    <d v="2019-04-09T05:00:00"/>
    <d v="2019-04-10T05:00:00"/>
    <n v="1"/>
  </r>
  <r>
    <n v="115"/>
    <s v="Barrett PLC"/>
    <s v="Team-oriented clear-thinking capacity"/>
    <n v="166700"/>
    <n v="145382"/>
    <n v="87.211757648470297"/>
    <x v="0"/>
    <n v="44.001815980629537"/>
    <n v="3304"/>
    <s v="IT"/>
    <s v="EUR"/>
    <n v="1510898400"/>
    <n v="1513922400"/>
    <b v="0"/>
    <x v="0"/>
    <s v="publishing/fiction"/>
    <x v="5"/>
    <s v="fiction"/>
    <d v="2017-11-17T06:00:00"/>
    <d v="2017-12-22T06:00:00"/>
    <n v="35"/>
  </r>
  <r>
    <n v="116"/>
    <s v="David-Clark"/>
    <s v="De-engineered motivating standardization"/>
    <n v="7200"/>
    <n v="6336"/>
    <n v="88"/>
    <x v="0"/>
    <n v="86.794520547945211"/>
    <n v="73"/>
    <s v="US"/>
    <s v="USD"/>
    <n v="1442552400"/>
    <n v="1442638800"/>
    <b v="0"/>
    <x v="0"/>
    <s v="theater/plays"/>
    <x v="3"/>
    <s v="plays"/>
    <d v="2015-09-18T05:00:00"/>
    <d v="2015-09-19T05:00:00"/>
    <n v="1"/>
  </r>
  <r>
    <n v="117"/>
    <s v="Chaney-Dennis"/>
    <s v="Business-focused 24hour groupware"/>
    <n v="4900"/>
    <n v="8523"/>
    <n v="173.9387755102041"/>
    <x v="1"/>
    <n v="30.992727272727272"/>
    <n v="275"/>
    <s v="US"/>
    <s v="USD"/>
    <n v="1316667600"/>
    <n v="1317186000"/>
    <b v="0"/>
    <x v="0"/>
    <s v="film &amp; video/television"/>
    <x v="4"/>
    <s v="television"/>
    <d v="2011-09-22T05:00:00"/>
    <d v="2011-09-28T05:00:00"/>
    <n v="6"/>
  </r>
  <r>
    <n v="118"/>
    <s v="Robinson, Lopez and Christensen"/>
    <s v="Organic next generation protocol"/>
    <n v="5400"/>
    <n v="6351"/>
    <n v="117.61111111111111"/>
    <x v="1"/>
    <n v="94.791044776119406"/>
    <n v="67"/>
    <s v="US"/>
    <s v="USD"/>
    <n v="1390716000"/>
    <n v="1391234400"/>
    <b v="0"/>
    <x v="0"/>
    <s v="photography/photography books"/>
    <x v="7"/>
    <s v="photography books"/>
    <d v="2014-01-26T06:00:00"/>
    <d v="2014-02-01T06:00:00"/>
    <n v="6"/>
  </r>
  <r>
    <n v="119"/>
    <s v="Clark and Sons"/>
    <s v="Reverse-engineered full-range Internet solution"/>
    <n v="5000"/>
    <n v="10748"/>
    <n v="214.96"/>
    <x v="1"/>
    <n v="69.79220779220779"/>
    <n v="154"/>
    <s v="US"/>
    <s v="USD"/>
    <n v="1402894800"/>
    <n v="1404363600"/>
    <b v="0"/>
    <x v="1"/>
    <s v="film &amp; video/documentary"/>
    <x v="4"/>
    <s v="documentary"/>
    <d v="2014-06-16T05:00:00"/>
    <d v="2014-07-03T05:00:00"/>
    <n v="17"/>
  </r>
  <r>
    <n v="120"/>
    <s v="Vega Group"/>
    <s v="Synchronized regional synergy"/>
    <n v="75100"/>
    <n v="112272"/>
    <n v="149.49667110519306"/>
    <x v="1"/>
    <n v="63.003367003367003"/>
    <n v="1782"/>
    <s v="US"/>
    <s v="USD"/>
    <n v="1429246800"/>
    <n v="1429592400"/>
    <b v="0"/>
    <x v="1"/>
    <s v="games/mobile games"/>
    <x v="6"/>
    <s v="mobile games"/>
    <d v="2015-04-17T05:00:00"/>
    <d v="2015-04-21T05:00:00"/>
    <n v="4"/>
  </r>
  <r>
    <n v="121"/>
    <s v="Brown-Brown"/>
    <s v="Multi-lateral homogeneous success"/>
    <n v="45300"/>
    <n v="99361"/>
    <n v="219.33995584988963"/>
    <x v="1"/>
    <n v="110.0343300110742"/>
    <n v="903"/>
    <s v="US"/>
    <s v="USD"/>
    <n v="1412485200"/>
    <n v="1413608400"/>
    <b v="0"/>
    <x v="0"/>
    <s v="games/video games"/>
    <x v="6"/>
    <s v="video games"/>
    <d v="2014-10-05T05:00:00"/>
    <d v="2014-10-18T05:00:00"/>
    <n v="13"/>
  </r>
  <r>
    <n v="122"/>
    <s v="Taylor PLC"/>
    <s v="Seamless zero-defect solution"/>
    <n v="136800"/>
    <n v="88055"/>
    <n v="64.367690058479525"/>
    <x v="0"/>
    <n v="25.997933274284026"/>
    <n v="3387"/>
    <s v="US"/>
    <s v="USD"/>
    <n v="1417068000"/>
    <n v="1419400800"/>
    <b v="0"/>
    <x v="0"/>
    <s v="publishing/fiction"/>
    <x v="5"/>
    <s v="fiction"/>
    <d v="2014-11-27T06:00:00"/>
    <d v="2014-12-24T06:00:00"/>
    <n v="27"/>
  </r>
  <r>
    <n v="123"/>
    <s v="Edwards-Lewis"/>
    <s v="Enhanced scalable concept"/>
    <n v="177700"/>
    <n v="33092"/>
    <n v="18.622397298818232"/>
    <x v="0"/>
    <n v="49.987915407854985"/>
    <n v="662"/>
    <s v="CA"/>
    <s v="CAD"/>
    <n v="1448344800"/>
    <n v="1448604000"/>
    <b v="1"/>
    <x v="0"/>
    <s v="theater/plays"/>
    <x v="3"/>
    <s v="plays"/>
    <d v="2015-11-24T06:00:00"/>
    <d v="2015-11-27T06:00:00"/>
    <n v="3"/>
  </r>
  <r>
    <n v="124"/>
    <s v="Stanton, Neal and Rodriguez"/>
    <s v="Polarized uniform software"/>
    <n v="2600"/>
    <n v="9562"/>
    <n v="367.76923076923077"/>
    <x v="1"/>
    <n v="101.72340425531915"/>
    <n v="94"/>
    <s v="IT"/>
    <s v="EUR"/>
    <n v="1557723600"/>
    <n v="1562302800"/>
    <b v="0"/>
    <x v="0"/>
    <s v="photography/photography books"/>
    <x v="7"/>
    <s v="photography books"/>
    <d v="2019-05-13T05:00:00"/>
    <d v="2019-07-05T05:00:00"/>
    <n v="53"/>
  </r>
  <r>
    <n v="125"/>
    <s v="Pratt LLC"/>
    <s v="Stand-alone web-enabled moderator"/>
    <n v="5300"/>
    <n v="8475"/>
    <n v="159.90566037735849"/>
    <x v="1"/>
    <n v="47.083333333333336"/>
    <n v="180"/>
    <s v="US"/>
    <s v="USD"/>
    <n v="1537333200"/>
    <n v="1537678800"/>
    <b v="0"/>
    <x v="0"/>
    <s v="theater/plays"/>
    <x v="3"/>
    <s v="plays"/>
    <d v="2018-09-19T05:00:00"/>
    <d v="2018-09-23T05:00:00"/>
    <n v="4"/>
  </r>
  <r>
    <n v="126"/>
    <s v="Gross PLC"/>
    <s v="Proactive methodical benchmark"/>
    <n v="180200"/>
    <n v="69617"/>
    <n v="38.633185349611544"/>
    <x v="0"/>
    <n v="89.944444444444443"/>
    <n v="774"/>
    <s v="US"/>
    <s v="USD"/>
    <n v="1471150800"/>
    <n v="1473570000"/>
    <b v="0"/>
    <x v="1"/>
    <s v="theater/plays"/>
    <x v="3"/>
    <s v="plays"/>
    <d v="2016-08-14T05:00:00"/>
    <d v="2016-09-11T05:00:00"/>
    <n v="28"/>
  </r>
  <r>
    <n v="127"/>
    <s v="Martinez, Gomez and Dalton"/>
    <s v="Team-oriented 6thgeneration matrix"/>
    <n v="103200"/>
    <n v="53067"/>
    <n v="51.42151162790698"/>
    <x v="0"/>
    <n v="78.96875"/>
    <n v="672"/>
    <s v="CA"/>
    <s v="CAD"/>
    <n v="1273640400"/>
    <n v="1273899600"/>
    <b v="0"/>
    <x v="0"/>
    <s v="theater/plays"/>
    <x v="3"/>
    <s v="plays"/>
    <d v="2010-05-12T05:00:00"/>
    <d v="2010-05-15T05:00:00"/>
    <n v="3"/>
  </r>
  <r>
    <n v="128"/>
    <s v="Allen-Curtis"/>
    <s v="Phased human-resource core"/>
    <n v="70600"/>
    <n v="42596"/>
    <n v="60.334277620396605"/>
    <x v="3"/>
    <n v="80.067669172932327"/>
    <n v="532"/>
    <s v="US"/>
    <s v="USD"/>
    <n v="1282885200"/>
    <n v="1284008400"/>
    <b v="0"/>
    <x v="0"/>
    <s v="music/rock"/>
    <x v="1"/>
    <s v="rock"/>
    <d v="2010-08-27T05:00:00"/>
    <d v="2010-09-09T05:00:00"/>
    <n v="13"/>
  </r>
  <r>
    <n v="129"/>
    <s v="Morgan-Martinez"/>
    <s v="Mandatory tertiary implementation"/>
    <n v="148500"/>
    <n v="4756"/>
    <n v="3.202693602693603"/>
    <x v="3"/>
    <n v="86.472727272727269"/>
    <n v="55"/>
    <s v="AU"/>
    <s v="AUD"/>
    <n v="1422943200"/>
    <n v="1425103200"/>
    <b v="0"/>
    <x v="0"/>
    <s v="food/food trucks"/>
    <x v="0"/>
    <s v="food trucks"/>
    <d v="2015-02-03T06:00:00"/>
    <d v="2015-02-28T06:00:00"/>
    <n v="25"/>
  </r>
  <r>
    <n v="130"/>
    <s v="Luna, Anderson and Fox"/>
    <s v="Secured directional encryption"/>
    <n v="9600"/>
    <n v="14925"/>
    <n v="155.46875"/>
    <x v="1"/>
    <n v="28.001876172607879"/>
    <n v="533"/>
    <s v="DK"/>
    <s v="DKK"/>
    <n v="1319605200"/>
    <n v="1320991200"/>
    <b v="0"/>
    <x v="0"/>
    <s v="film &amp; video/drama"/>
    <x v="4"/>
    <s v="drama"/>
    <d v="2011-10-26T05:00:00"/>
    <d v="2011-11-11T06:00:00"/>
    <n v="16"/>
  </r>
  <r>
    <n v="131"/>
    <s v="Fleming, Zhang and Henderson"/>
    <s v="Distributed 5thgeneration implementation"/>
    <n v="164700"/>
    <n v="166116"/>
    <n v="100.85974499089254"/>
    <x v="1"/>
    <n v="67.996725337699544"/>
    <n v="2443"/>
    <s v="GB"/>
    <s v="GBP"/>
    <n v="1385704800"/>
    <n v="1386828000"/>
    <b v="0"/>
    <x v="0"/>
    <s v="technology/web"/>
    <x v="2"/>
    <s v="web"/>
    <d v="2013-11-29T06:00:00"/>
    <d v="2013-12-12T06:00:00"/>
    <n v="13"/>
  </r>
  <r>
    <n v="132"/>
    <s v="Flowers and Sons"/>
    <s v="Virtual static core"/>
    <n v="3300"/>
    <n v="3834"/>
    <n v="116.18181818181819"/>
    <x v="1"/>
    <n v="43.078651685393261"/>
    <n v="89"/>
    <s v="US"/>
    <s v="USD"/>
    <n v="1515736800"/>
    <n v="1517119200"/>
    <b v="0"/>
    <x v="1"/>
    <s v="theater/plays"/>
    <x v="3"/>
    <s v="plays"/>
    <d v="2018-01-12T06:00:00"/>
    <d v="2018-01-28T06:00:00"/>
    <n v="16"/>
  </r>
  <r>
    <n v="133"/>
    <s v="Gates PLC"/>
    <s v="Secured content-based product"/>
    <n v="4500"/>
    <n v="13985"/>
    <n v="310.77777777777777"/>
    <x v="1"/>
    <n v="87.95597484276729"/>
    <n v="159"/>
    <s v="US"/>
    <s v="USD"/>
    <n v="1313125200"/>
    <n v="1315026000"/>
    <b v="0"/>
    <x v="0"/>
    <s v="music/world music"/>
    <x v="1"/>
    <s v="world music"/>
    <d v="2011-08-12T05:00:00"/>
    <d v="2011-09-03T05:00:00"/>
    <n v="22"/>
  </r>
  <r>
    <n v="134"/>
    <s v="Caldwell LLC"/>
    <s v="Secured executive concept"/>
    <n v="99500"/>
    <n v="89288"/>
    <n v="89.73668341708543"/>
    <x v="0"/>
    <n v="94.987234042553197"/>
    <n v="940"/>
    <s v="CH"/>
    <s v="CHF"/>
    <n v="1308459600"/>
    <n v="1312693200"/>
    <b v="0"/>
    <x v="1"/>
    <s v="film &amp; video/documentary"/>
    <x v="4"/>
    <s v="documentary"/>
    <d v="2011-06-19T05:00:00"/>
    <d v="2011-08-07T05:00:00"/>
    <n v="49"/>
  </r>
  <r>
    <n v="135"/>
    <s v="Le, Burton and Evans"/>
    <s v="Balanced zero-defect software"/>
    <n v="7700"/>
    <n v="5488"/>
    <n v="71.27272727272728"/>
    <x v="0"/>
    <n v="46.905982905982903"/>
    <n v="117"/>
    <s v="US"/>
    <s v="USD"/>
    <n v="1362636000"/>
    <n v="1363064400"/>
    <b v="0"/>
    <x v="1"/>
    <s v="theater/plays"/>
    <x v="3"/>
    <s v="plays"/>
    <d v="2013-03-07T06:00:00"/>
    <d v="2013-03-12T05:00:00"/>
    <n v="5"/>
  </r>
  <r>
    <n v="136"/>
    <s v="Briggs PLC"/>
    <s v="Distributed context-sensitive flexibility"/>
    <n v="82800"/>
    <n v="2721"/>
    <n v="3.2862318840579712"/>
    <x v="3"/>
    <n v="46.913793103448278"/>
    <n v="58"/>
    <s v="US"/>
    <s v="USD"/>
    <n v="1402117200"/>
    <n v="1403154000"/>
    <b v="0"/>
    <x v="1"/>
    <s v="film &amp; video/drama"/>
    <x v="4"/>
    <s v="drama"/>
    <d v="2014-06-07T05:00:00"/>
    <d v="2014-06-19T05:00:00"/>
    <n v="12"/>
  </r>
  <r>
    <n v="137"/>
    <s v="Hudson-Nguyen"/>
    <s v="Down-sized disintermediate support"/>
    <n v="1800"/>
    <n v="4712"/>
    <n v="261.77777777777777"/>
    <x v="1"/>
    <n v="94.24"/>
    <n v="50"/>
    <s v="US"/>
    <s v="USD"/>
    <n v="1286341200"/>
    <n v="1286859600"/>
    <b v="0"/>
    <x v="0"/>
    <s v="publishing/nonfiction"/>
    <x v="5"/>
    <s v="nonfiction"/>
    <d v="2010-10-06T05:00:00"/>
    <d v="2010-10-12T05:00:00"/>
    <n v="6"/>
  </r>
  <r>
    <n v="138"/>
    <s v="Hogan Ltd"/>
    <s v="Stand-alone mission-critical moratorium"/>
    <n v="9600"/>
    <n v="9216"/>
    <n v="96"/>
    <x v="0"/>
    <n v="80.139130434782615"/>
    <n v="115"/>
    <s v="US"/>
    <s v="USD"/>
    <n v="1348808400"/>
    <n v="1349326800"/>
    <b v="0"/>
    <x v="0"/>
    <s v="games/mobile games"/>
    <x v="6"/>
    <s v="mobile games"/>
    <d v="2012-09-28T05:00:00"/>
    <d v="2012-10-04T05:00:00"/>
    <n v="6"/>
  </r>
  <r>
    <n v="139"/>
    <s v="Hamilton, Wright and Chavez"/>
    <s v="Down-sized empowering protocol"/>
    <n v="92100"/>
    <n v="19246"/>
    <n v="20.896851248642779"/>
    <x v="0"/>
    <n v="59.036809815950917"/>
    <n v="326"/>
    <s v="US"/>
    <s v="USD"/>
    <n v="1429592400"/>
    <n v="1430974800"/>
    <b v="0"/>
    <x v="1"/>
    <s v="technology/wearables"/>
    <x v="2"/>
    <s v="wearables"/>
    <d v="2015-04-21T05:00:00"/>
    <d v="2015-05-07T05:00:00"/>
    <n v="16"/>
  </r>
  <r>
    <n v="140"/>
    <s v="Bautista-Cross"/>
    <s v="Fully-configurable coherent Internet solution"/>
    <n v="5500"/>
    <n v="12274"/>
    <n v="223.16363636363636"/>
    <x v="1"/>
    <n v="65.989247311827953"/>
    <n v="186"/>
    <s v="US"/>
    <s v="USD"/>
    <n v="1519538400"/>
    <n v="1519970400"/>
    <b v="0"/>
    <x v="0"/>
    <s v="film &amp; video/documentary"/>
    <x v="4"/>
    <s v="documentary"/>
    <d v="2018-02-25T06:00:00"/>
    <d v="2018-03-02T06:00:00"/>
    <n v="5"/>
  </r>
  <r>
    <n v="141"/>
    <s v="Jackson LLC"/>
    <s v="Distributed motivating algorithm"/>
    <n v="64300"/>
    <n v="65323"/>
    <n v="101.59097978227061"/>
    <x v="1"/>
    <n v="60.992530345471522"/>
    <n v="1071"/>
    <s v="US"/>
    <s v="USD"/>
    <n v="1434085200"/>
    <n v="1434603600"/>
    <b v="0"/>
    <x v="0"/>
    <s v="technology/web"/>
    <x v="2"/>
    <s v="web"/>
    <d v="2015-06-12T05:00:00"/>
    <d v="2015-06-18T05:00:00"/>
    <n v="6"/>
  </r>
  <r>
    <n v="142"/>
    <s v="Figueroa Ltd"/>
    <s v="Expanded solution-oriented benchmark"/>
    <n v="5000"/>
    <n v="11502"/>
    <n v="230.03999999999996"/>
    <x v="1"/>
    <n v="98.307692307692307"/>
    <n v="117"/>
    <s v="US"/>
    <s v="USD"/>
    <n v="1333688400"/>
    <n v="1337230800"/>
    <b v="0"/>
    <x v="0"/>
    <s v="technology/web"/>
    <x v="2"/>
    <s v="web"/>
    <d v="2012-04-06T05:00:00"/>
    <d v="2012-05-17T05:00:00"/>
    <n v="41"/>
  </r>
  <r>
    <n v="143"/>
    <s v="Avila-Jones"/>
    <s v="Implemented discrete secured line"/>
    <n v="5400"/>
    <n v="7322"/>
    <n v="135.59259259259261"/>
    <x v="1"/>
    <n v="104.6"/>
    <n v="70"/>
    <s v="US"/>
    <s v="USD"/>
    <n v="1277701200"/>
    <n v="1279429200"/>
    <b v="0"/>
    <x v="0"/>
    <s v="music/indie rock"/>
    <x v="1"/>
    <s v="indie rock"/>
    <d v="2010-06-28T05:00:00"/>
    <d v="2010-07-18T05:00:00"/>
    <n v="20"/>
  </r>
  <r>
    <n v="144"/>
    <s v="Martin, Lopez and Hunter"/>
    <s v="Multi-lateral actuating installation"/>
    <n v="9000"/>
    <n v="11619"/>
    <n v="129.1"/>
    <x v="1"/>
    <n v="86.066666666666663"/>
    <n v="135"/>
    <s v="US"/>
    <s v="USD"/>
    <n v="1560747600"/>
    <n v="1561438800"/>
    <b v="0"/>
    <x v="0"/>
    <s v="theater/plays"/>
    <x v="3"/>
    <s v="plays"/>
    <d v="2019-06-17T05:00:00"/>
    <d v="2019-06-25T05:00:00"/>
    <n v="8"/>
  </r>
  <r>
    <n v="145"/>
    <s v="Fields-Moore"/>
    <s v="Secured reciprocal array"/>
    <n v="25000"/>
    <n v="59128"/>
    <n v="236.512"/>
    <x v="1"/>
    <n v="76.989583333333329"/>
    <n v="768"/>
    <s v="CH"/>
    <s v="CHF"/>
    <n v="1410066000"/>
    <n v="1410498000"/>
    <b v="0"/>
    <x v="0"/>
    <s v="technology/wearables"/>
    <x v="2"/>
    <s v="wearables"/>
    <d v="2014-09-07T05:00:00"/>
    <d v="2014-09-12T05:00:00"/>
    <n v="5"/>
  </r>
  <r>
    <n v="146"/>
    <s v="Harris-Golden"/>
    <s v="Optional bandwidth-monitored middleware"/>
    <n v="8800"/>
    <n v="1518"/>
    <n v="17.25"/>
    <x v="3"/>
    <n v="29.764705882352942"/>
    <n v="51"/>
    <s v="US"/>
    <s v="USD"/>
    <n v="1320732000"/>
    <n v="1322460000"/>
    <b v="0"/>
    <x v="0"/>
    <s v="theater/plays"/>
    <x v="3"/>
    <s v="plays"/>
    <d v="2011-11-08T06:00:00"/>
    <d v="2011-11-28T06:00:00"/>
    <n v="20"/>
  </r>
  <r>
    <n v="147"/>
    <s v="Moss, Norman and Dunlap"/>
    <s v="Upgradable upward-trending workforce"/>
    <n v="8300"/>
    <n v="9337"/>
    <n v="112.49397590361446"/>
    <x v="1"/>
    <n v="46.91959798994975"/>
    <n v="199"/>
    <s v="US"/>
    <s v="USD"/>
    <n v="1465794000"/>
    <n v="1466312400"/>
    <b v="0"/>
    <x v="1"/>
    <s v="theater/plays"/>
    <x v="3"/>
    <s v="plays"/>
    <d v="2016-06-13T05:00:00"/>
    <d v="2016-06-19T05:00:00"/>
    <n v="6"/>
  </r>
  <r>
    <n v="148"/>
    <s v="White, Larson and Wright"/>
    <s v="Upgradable hybrid capability"/>
    <n v="9300"/>
    <n v="11255"/>
    <n v="121.02150537634408"/>
    <x v="1"/>
    <n v="105.18691588785046"/>
    <n v="107"/>
    <s v="US"/>
    <s v="USD"/>
    <n v="1500958800"/>
    <n v="1501736400"/>
    <b v="0"/>
    <x v="0"/>
    <s v="technology/wearables"/>
    <x v="2"/>
    <s v="wearables"/>
    <d v="2017-07-25T05:00:00"/>
    <d v="2017-08-03T05:00:00"/>
    <n v="9"/>
  </r>
  <r>
    <n v="149"/>
    <s v="Payne, Oliver and Burch"/>
    <s v="Managed fresh-thinking flexibility"/>
    <n v="6200"/>
    <n v="13632"/>
    <n v="219.87096774193549"/>
    <x v="1"/>
    <n v="69.907692307692301"/>
    <n v="195"/>
    <s v="US"/>
    <s v="USD"/>
    <n v="1357020000"/>
    <n v="1361512800"/>
    <b v="0"/>
    <x v="0"/>
    <s v="music/indie rock"/>
    <x v="1"/>
    <s v="indie rock"/>
    <d v="2013-01-01T06:00:00"/>
    <d v="2013-02-22T06:00:00"/>
    <n v="52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x v="0"/>
    <s v="music/rock"/>
    <x v="1"/>
    <s v="rock"/>
    <d v="2018-12-16T06:00:00"/>
    <d v="2018-12-17T06:00:00"/>
    <n v="1"/>
  </r>
  <r>
    <n v="151"/>
    <s v="Parker LLC"/>
    <s v="Customizable intermediate extranet"/>
    <n v="137200"/>
    <n v="88037"/>
    <n v="64.166909620991248"/>
    <x v="0"/>
    <n v="60.011588275391958"/>
    <n v="1467"/>
    <s v="US"/>
    <s v="USD"/>
    <n v="1402290000"/>
    <n v="1406696400"/>
    <b v="0"/>
    <x v="0"/>
    <s v="music/electric music"/>
    <x v="1"/>
    <s v="electric music"/>
    <d v="2014-06-09T05:00:00"/>
    <d v="2014-07-30T05:00:00"/>
    <n v="51"/>
  </r>
  <r>
    <n v="152"/>
    <s v="Bowen, Mcdonald and Hall"/>
    <s v="User-centric fault-tolerant task-force"/>
    <n v="41500"/>
    <n v="175573"/>
    <n v="423.06746987951806"/>
    <x v="1"/>
    <n v="52.006220379146917"/>
    <n v="3376"/>
    <s v="US"/>
    <s v="USD"/>
    <n v="1487311200"/>
    <n v="1487916000"/>
    <b v="0"/>
    <x v="0"/>
    <s v="music/indie rock"/>
    <x v="1"/>
    <s v="indie rock"/>
    <d v="2017-02-17T06:00:00"/>
    <d v="2017-02-24T06:00:00"/>
    <n v="7"/>
  </r>
  <r>
    <n v="153"/>
    <s v="Whitehead, Bell and Hughes"/>
    <s v="Multi-tiered radical definition"/>
    <n v="189400"/>
    <n v="176112"/>
    <n v="92.984160506863773"/>
    <x v="0"/>
    <n v="31.000176025347649"/>
    <n v="5681"/>
    <s v="US"/>
    <s v="USD"/>
    <n v="1350622800"/>
    <n v="1351141200"/>
    <b v="0"/>
    <x v="0"/>
    <s v="theater/plays"/>
    <x v="3"/>
    <s v="plays"/>
    <d v="2012-10-19T05:00:00"/>
    <d v="2012-10-25T05:00:00"/>
    <n v="6"/>
  </r>
  <r>
    <n v="154"/>
    <s v="Rodriguez-Brown"/>
    <s v="Devolved foreground benchmark"/>
    <n v="171300"/>
    <n v="100650"/>
    <n v="58.756567425569173"/>
    <x v="0"/>
    <n v="95.042492917847028"/>
    <n v="1059"/>
    <s v="US"/>
    <s v="USD"/>
    <n v="1463029200"/>
    <n v="1465016400"/>
    <b v="0"/>
    <x v="1"/>
    <s v="music/indie rock"/>
    <x v="1"/>
    <s v="indie rock"/>
    <d v="2016-05-12T05:00:00"/>
    <d v="2016-06-04T05:00:00"/>
    <n v="23"/>
  </r>
  <r>
    <n v="155"/>
    <s v="Hall-Schaefer"/>
    <s v="Distributed eco-centric methodology"/>
    <n v="139500"/>
    <n v="90706"/>
    <n v="65.022222222222226"/>
    <x v="0"/>
    <n v="75.968174204355108"/>
    <n v="1194"/>
    <s v="US"/>
    <s v="USD"/>
    <n v="1269493200"/>
    <n v="1270789200"/>
    <b v="0"/>
    <x v="0"/>
    <s v="theater/plays"/>
    <x v="3"/>
    <s v="plays"/>
    <d v="2010-03-25T05:00:00"/>
    <d v="2010-04-09T05:00:00"/>
    <n v="15"/>
  </r>
  <r>
    <n v="156"/>
    <s v="Meza-Rogers"/>
    <s v="Streamlined encompassing encryption"/>
    <n v="36400"/>
    <n v="26914"/>
    <n v="73.939560439560438"/>
    <x v="3"/>
    <n v="71.013192612137203"/>
    <n v="379"/>
    <s v="AU"/>
    <s v="AUD"/>
    <n v="1570251600"/>
    <n v="1572325200"/>
    <b v="0"/>
    <x v="0"/>
    <s v="music/rock"/>
    <x v="1"/>
    <s v="rock"/>
    <d v="2019-10-05T05:00:00"/>
    <d v="2019-10-29T05:00:00"/>
    <n v="24"/>
  </r>
  <r>
    <n v="157"/>
    <s v="Curtis-Curtis"/>
    <s v="User-friendly reciprocal initiative"/>
    <n v="4200"/>
    <n v="2212"/>
    <n v="52.666666666666664"/>
    <x v="0"/>
    <n v="73.733333333333334"/>
    <n v="30"/>
    <s v="AU"/>
    <s v="AUD"/>
    <n v="1388383200"/>
    <n v="1389420000"/>
    <b v="0"/>
    <x v="0"/>
    <s v="photography/photography books"/>
    <x v="7"/>
    <s v="photography books"/>
    <d v="2013-12-30T06:00:00"/>
    <d v="2014-01-11T06:00:00"/>
    <n v="12"/>
  </r>
  <r>
    <n v="158"/>
    <s v="Carlson Inc"/>
    <s v="Ergonomic fresh-thinking installation"/>
    <n v="2100"/>
    <n v="4640"/>
    <n v="220.95238095238096"/>
    <x v="1"/>
    <n v="113.17073170731707"/>
    <n v="41"/>
    <s v="US"/>
    <s v="USD"/>
    <n v="1449554400"/>
    <n v="1449640800"/>
    <b v="0"/>
    <x v="0"/>
    <s v="music/rock"/>
    <x v="1"/>
    <s v="rock"/>
    <d v="2015-12-08T06:00:00"/>
    <d v="2015-12-09T06:00:00"/>
    <n v="1"/>
  </r>
  <r>
    <n v="159"/>
    <s v="Clarke, Anderson and Lee"/>
    <s v="Robust explicit hardware"/>
    <n v="191200"/>
    <n v="191222"/>
    <n v="100.01150627615063"/>
    <x v="1"/>
    <n v="105.00933552992861"/>
    <n v="1821"/>
    <s v="US"/>
    <s v="USD"/>
    <n v="1553662800"/>
    <n v="1555218000"/>
    <b v="0"/>
    <x v="1"/>
    <s v="theater/plays"/>
    <x v="3"/>
    <s v="plays"/>
    <d v="2019-03-27T05:00:00"/>
    <d v="2019-04-14T05:00:00"/>
    <n v="18"/>
  </r>
  <r>
    <n v="160"/>
    <s v="Evans Group"/>
    <s v="Stand-alone actuating support"/>
    <n v="8000"/>
    <n v="12985"/>
    <n v="162.3125"/>
    <x v="1"/>
    <n v="79.176829268292678"/>
    <n v="164"/>
    <s v="US"/>
    <s v="USD"/>
    <n v="1556341200"/>
    <n v="1557723600"/>
    <b v="0"/>
    <x v="0"/>
    <s v="technology/wearables"/>
    <x v="2"/>
    <s v="wearables"/>
    <d v="2019-04-27T05:00:00"/>
    <d v="2019-05-13T05:00:00"/>
    <n v="16"/>
  </r>
  <r>
    <n v="161"/>
    <s v="Bruce Group"/>
    <s v="Cross-platform methodical process improvement"/>
    <n v="5500"/>
    <n v="4300"/>
    <n v="78.181818181818187"/>
    <x v="0"/>
    <n v="57.333333333333336"/>
    <n v="75"/>
    <s v="US"/>
    <s v="USD"/>
    <n v="1442984400"/>
    <n v="1443502800"/>
    <b v="0"/>
    <x v="1"/>
    <s v="technology/web"/>
    <x v="2"/>
    <s v="web"/>
    <d v="2015-09-23T05:00:00"/>
    <d v="2015-09-29T05:00:00"/>
    <n v="6"/>
  </r>
  <r>
    <n v="162"/>
    <s v="Keith, Alvarez and Potter"/>
    <s v="Extended bottom-line open architecture"/>
    <n v="6100"/>
    <n v="9134"/>
    <n v="149.73770491803279"/>
    <x v="1"/>
    <n v="58.178343949044589"/>
    <n v="157"/>
    <s v="CH"/>
    <s v="CHF"/>
    <n v="1544248800"/>
    <n v="1546840800"/>
    <b v="0"/>
    <x v="0"/>
    <s v="music/rock"/>
    <x v="1"/>
    <s v="rock"/>
    <d v="2018-12-08T06:00:00"/>
    <d v="2019-01-07T06:00:00"/>
    <n v="30"/>
  </r>
  <r>
    <n v="163"/>
    <s v="Burton-Watkins"/>
    <s v="Extended reciprocal circuit"/>
    <n v="3500"/>
    <n v="8864"/>
    <n v="253.25714285714284"/>
    <x v="1"/>
    <n v="36.032520325203251"/>
    <n v="246"/>
    <s v="US"/>
    <s v="USD"/>
    <n v="1508475600"/>
    <n v="1512712800"/>
    <b v="0"/>
    <x v="1"/>
    <s v="photography/photography books"/>
    <x v="7"/>
    <s v="photography books"/>
    <d v="2017-10-20T05:00:00"/>
    <d v="2017-12-08T06:00:00"/>
    <n v="49"/>
  </r>
  <r>
    <n v="164"/>
    <s v="Lopez and Sons"/>
    <s v="Polarized human-resource protocol"/>
    <n v="150500"/>
    <n v="150755"/>
    <n v="100.16943521594683"/>
    <x v="1"/>
    <n v="107.99068767908309"/>
    <n v="1396"/>
    <s v="US"/>
    <s v="USD"/>
    <n v="1507438800"/>
    <n v="1507525200"/>
    <b v="0"/>
    <x v="0"/>
    <s v="theater/plays"/>
    <x v="3"/>
    <s v="plays"/>
    <d v="2017-10-08T05:00:00"/>
    <d v="2017-10-09T05:00:00"/>
    <n v="1"/>
  </r>
  <r>
    <n v="165"/>
    <s v="Cordova Ltd"/>
    <s v="Synergized radical product"/>
    <n v="90400"/>
    <n v="110279"/>
    <n v="121.99004424778761"/>
    <x v="1"/>
    <n v="44.005985634477256"/>
    <n v="2506"/>
    <s v="US"/>
    <s v="USD"/>
    <n v="1501563600"/>
    <n v="1504328400"/>
    <b v="0"/>
    <x v="0"/>
    <s v="technology/web"/>
    <x v="2"/>
    <s v="web"/>
    <d v="2017-08-01T05:00:00"/>
    <d v="2017-09-02T05:00:00"/>
    <n v="32"/>
  </r>
  <r>
    <n v="166"/>
    <s v="Brown-Vang"/>
    <s v="Robust heuristic artificial intelligence"/>
    <n v="9800"/>
    <n v="13439"/>
    <n v="137.13265306122449"/>
    <x v="1"/>
    <n v="55.077868852459019"/>
    <n v="244"/>
    <s v="US"/>
    <s v="USD"/>
    <n v="1292997600"/>
    <n v="1293343200"/>
    <b v="0"/>
    <x v="0"/>
    <s v="photography/photography books"/>
    <x v="7"/>
    <s v="photography books"/>
    <d v="2010-12-22T06:00:00"/>
    <d v="2010-12-26T06:00:00"/>
    <n v="4"/>
  </r>
  <r>
    <n v="167"/>
    <s v="Cruz-Ward"/>
    <s v="Robust content-based emulation"/>
    <n v="2600"/>
    <n v="10804"/>
    <n v="415.53846153846149"/>
    <x v="1"/>
    <n v="74"/>
    <n v="146"/>
    <s v="AU"/>
    <s v="AUD"/>
    <n v="1370840400"/>
    <n v="1371704400"/>
    <b v="0"/>
    <x v="0"/>
    <s v="theater/plays"/>
    <x v="3"/>
    <s v="plays"/>
    <d v="2013-06-10T05:00:00"/>
    <d v="2013-06-20T05:00:00"/>
    <n v="10"/>
  </r>
  <r>
    <n v="168"/>
    <s v="Hernandez Group"/>
    <s v="Ergonomic uniform open system"/>
    <n v="128100"/>
    <n v="40107"/>
    <n v="31.30913348946136"/>
    <x v="0"/>
    <n v="41.996858638743454"/>
    <n v="955"/>
    <s v="DK"/>
    <s v="DKK"/>
    <n v="1550815200"/>
    <n v="1552798800"/>
    <b v="0"/>
    <x v="1"/>
    <s v="music/indie rock"/>
    <x v="1"/>
    <s v="indie rock"/>
    <d v="2019-02-22T06:00:00"/>
    <d v="2019-03-17T05:00:00"/>
    <n v="23"/>
  </r>
  <r>
    <n v="169"/>
    <s v="Tran, Steele and Wilson"/>
    <s v="Profit-focused modular product"/>
    <n v="23300"/>
    <n v="98811"/>
    <n v="424.08154506437768"/>
    <x v="1"/>
    <n v="77.988161010260455"/>
    <n v="1267"/>
    <s v="US"/>
    <s v="USD"/>
    <n v="1339909200"/>
    <n v="1342328400"/>
    <b v="0"/>
    <x v="1"/>
    <s v="film &amp; video/shorts"/>
    <x v="4"/>
    <s v="shorts"/>
    <d v="2012-06-17T05:00:00"/>
    <d v="2012-07-15T05:00:00"/>
    <n v="28"/>
  </r>
  <r>
    <n v="170"/>
    <s v="Summers, Gallegos and Stein"/>
    <s v="Mandatory mobile product"/>
    <n v="188100"/>
    <n v="5528"/>
    <n v="2.93886230728336"/>
    <x v="0"/>
    <n v="82.507462686567166"/>
    <n v="67"/>
    <s v="US"/>
    <s v="USD"/>
    <n v="1501736400"/>
    <n v="1502341200"/>
    <b v="0"/>
    <x v="0"/>
    <s v="music/indie rock"/>
    <x v="1"/>
    <s v="indie rock"/>
    <d v="2017-08-03T05:00:00"/>
    <d v="2017-08-10T05:00:00"/>
    <n v="7"/>
  </r>
  <r>
    <n v="171"/>
    <s v="Blair Group"/>
    <s v="Public-key 3rdgeneration budgetary management"/>
    <n v="4900"/>
    <n v="521"/>
    <n v="10.63265306122449"/>
    <x v="0"/>
    <n v="104.2"/>
    <n v="5"/>
    <s v="US"/>
    <s v="USD"/>
    <n v="1395291600"/>
    <n v="1397192400"/>
    <b v="0"/>
    <x v="0"/>
    <s v="publishing/translations"/>
    <x v="5"/>
    <s v="translations"/>
    <d v="2014-03-20T05:00:00"/>
    <d v="2014-04-11T05:00:00"/>
    <n v="22"/>
  </r>
  <r>
    <n v="172"/>
    <s v="Nixon Inc"/>
    <s v="Centralized national firmware"/>
    <n v="800"/>
    <n v="663"/>
    <n v="82.875"/>
    <x v="0"/>
    <n v="25.5"/>
    <n v="26"/>
    <s v="US"/>
    <s v="USD"/>
    <n v="1405746000"/>
    <n v="1407042000"/>
    <b v="0"/>
    <x v="1"/>
    <s v="film &amp; video/documentary"/>
    <x v="4"/>
    <s v="documentary"/>
    <d v="2014-07-19T05:00:00"/>
    <d v="2014-08-03T05:00:00"/>
    <n v="15"/>
  </r>
  <r>
    <n v="173"/>
    <s v="White LLC"/>
    <s v="Cross-group 4thgeneration middleware"/>
    <n v="96700"/>
    <n v="157635"/>
    <n v="163.01447776628748"/>
    <x v="1"/>
    <n v="100.98334401024984"/>
    <n v="1561"/>
    <s v="US"/>
    <s v="USD"/>
    <n v="1368853200"/>
    <n v="1369371600"/>
    <b v="0"/>
    <x v="0"/>
    <s v="theater/plays"/>
    <x v="3"/>
    <s v="plays"/>
    <d v="2013-05-18T05:00:00"/>
    <d v="2013-05-24T05:00:00"/>
    <n v="6"/>
  </r>
  <r>
    <n v="174"/>
    <s v="Santos, Black and Donovan"/>
    <s v="Pre-emptive scalable access"/>
    <n v="600"/>
    <n v="5368"/>
    <n v="894.66666666666674"/>
    <x v="1"/>
    <n v="111.83333333333333"/>
    <n v="48"/>
    <s v="US"/>
    <s v="USD"/>
    <n v="1444021200"/>
    <n v="1444107600"/>
    <b v="0"/>
    <x v="1"/>
    <s v="technology/wearables"/>
    <x v="2"/>
    <s v="wearables"/>
    <d v="2015-10-05T05:00:00"/>
    <d v="2015-10-06T05:00:00"/>
    <n v="1"/>
  </r>
  <r>
    <n v="175"/>
    <s v="Jones, Contreras and Burnett"/>
    <s v="Sharable intangible migration"/>
    <n v="181200"/>
    <n v="47459"/>
    <n v="26.191501103752756"/>
    <x v="0"/>
    <n v="41.999115044247787"/>
    <n v="1130"/>
    <s v="US"/>
    <s v="USD"/>
    <n v="1472619600"/>
    <n v="1474261200"/>
    <b v="0"/>
    <x v="0"/>
    <s v="theater/plays"/>
    <x v="3"/>
    <s v="plays"/>
    <d v="2016-08-31T05:00:00"/>
    <d v="2016-09-19T05:00:00"/>
    <n v="19"/>
  </r>
  <r>
    <n v="176"/>
    <s v="Stone-Orozco"/>
    <s v="Proactive scalable Graphical User Interface"/>
    <n v="115000"/>
    <n v="86060"/>
    <n v="74.834782608695647"/>
    <x v="0"/>
    <n v="110.05115089514067"/>
    <n v="782"/>
    <s v="US"/>
    <s v="USD"/>
    <n v="1472878800"/>
    <n v="1473656400"/>
    <b v="0"/>
    <x v="0"/>
    <s v="theater/plays"/>
    <x v="3"/>
    <s v="plays"/>
    <d v="2016-09-03T05:00:00"/>
    <d v="2016-09-12T05:00:00"/>
    <n v="9"/>
  </r>
  <r>
    <n v="177"/>
    <s v="Lee, Gibson and Morgan"/>
    <s v="Digitized solution-oriented product"/>
    <n v="38800"/>
    <n v="161593"/>
    <n v="416.47680412371136"/>
    <x v="1"/>
    <n v="58.997079225994888"/>
    <n v="2739"/>
    <s v="US"/>
    <s v="USD"/>
    <n v="1289800800"/>
    <n v="1291960800"/>
    <b v="0"/>
    <x v="0"/>
    <s v="theater/plays"/>
    <x v="3"/>
    <s v="plays"/>
    <d v="2010-11-15T06:00:00"/>
    <d v="2010-12-10T06:00:00"/>
    <n v="25"/>
  </r>
  <r>
    <n v="178"/>
    <s v="Alexander-Williams"/>
    <s v="Triple-buffered cohesive structure"/>
    <n v="7200"/>
    <n v="6927"/>
    <n v="96.208333333333329"/>
    <x v="0"/>
    <n v="32.985714285714288"/>
    <n v="210"/>
    <s v="US"/>
    <s v="USD"/>
    <n v="1505970000"/>
    <n v="1506747600"/>
    <b v="0"/>
    <x v="0"/>
    <s v="food/food trucks"/>
    <x v="0"/>
    <s v="food trucks"/>
    <d v="2017-09-21T05:00:00"/>
    <d v="2017-09-30T05:00:00"/>
    <n v="9"/>
  </r>
  <r>
    <n v="179"/>
    <s v="Marks Ltd"/>
    <s v="Realigned human-resource orchestration"/>
    <n v="44500"/>
    <n v="159185"/>
    <n v="357.71910112359546"/>
    <x v="1"/>
    <n v="45.005654509471306"/>
    <n v="3537"/>
    <s v="CA"/>
    <s v="CAD"/>
    <n v="1363496400"/>
    <n v="1363582800"/>
    <b v="0"/>
    <x v="1"/>
    <s v="theater/plays"/>
    <x v="3"/>
    <s v="plays"/>
    <d v="2013-03-17T05:00:00"/>
    <d v="2013-03-18T05:00:00"/>
    <n v="1"/>
  </r>
  <r>
    <n v="180"/>
    <s v="Olsen, Edwards and Reid"/>
    <s v="Optional clear-thinking software"/>
    <n v="56000"/>
    <n v="172736"/>
    <n v="308.45714285714286"/>
    <x v="1"/>
    <n v="81.98196487897485"/>
    <n v="2107"/>
    <s v="AU"/>
    <s v="AUD"/>
    <n v="1269234000"/>
    <n v="1269666000"/>
    <b v="0"/>
    <x v="0"/>
    <s v="technology/wearables"/>
    <x v="2"/>
    <s v="wearables"/>
    <d v="2010-03-22T05:00:00"/>
    <d v="2010-03-27T05:00:00"/>
    <n v="5"/>
  </r>
  <r>
    <n v="181"/>
    <s v="Daniels, Rose and Tyler"/>
    <s v="Centralized global approach"/>
    <n v="8600"/>
    <n v="5315"/>
    <n v="61.802325581395344"/>
    <x v="0"/>
    <n v="39.080882352941174"/>
    <n v="136"/>
    <s v="US"/>
    <s v="USD"/>
    <n v="1507093200"/>
    <n v="1508648400"/>
    <b v="0"/>
    <x v="0"/>
    <s v="technology/web"/>
    <x v="2"/>
    <s v="web"/>
    <d v="2017-10-04T05:00:00"/>
    <d v="2017-10-22T05:00:00"/>
    <n v="18"/>
  </r>
  <r>
    <n v="182"/>
    <s v="Adams Group"/>
    <s v="Reverse-engineered bandwidth-monitored contingency"/>
    <n v="27100"/>
    <n v="195750"/>
    <n v="722.32472324723244"/>
    <x v="1"/>
    <n v="58.996383363471971"/>
    <n v="3318"/>
    <s v="DK"/>
    <s v="DKK"/>
    <n v="1560574800"/>
    <n v="1561957200"/>
    <b v="0"/>
    <x v="0"/>
    <s v="theater/plays"/>
    <x v="3"/>
    <s v="plays"/>
    <d v="2019-06-15T05:00:00"/>
    <d v="2019-07-01T05:00:00"/>
    <n v="16"/>
  </r>
  <r>
    <n v="183"/>
    <s v="Rogers, Huerta and Medina"/>
    <s v="Pre-emptive bandwidth-monitored instruction set"/>
    <n v="5100"/>
    <n v="3525"/>
    <n v="69.117647058823522"/>
    <x v="0"/>
    <n v="40.988372093023258"/>
    <n v="86"/>
    <s v="CA"/>
    <s v="CAD"/>
    <n v="1284008400"/>
    <n v="1285131600"/>
    <b v="0"/>
    <x v="0"/>
    <s v="music/rock"/>
    <x v="1"/>
    <s v="rock"/>
    <d v="2010-09-09T05:00:00"/>
    <d v="2010-09-22T05:00:00"/>
    <n v="13"/>
  </r>
  <r>
    <n v="184"/>
    <s v="Howard, Carter and Griffith"/>
    <s v="Adaptive asynchronous emulation"/>
    <n v="3600"/>
    <n v="10550"/>
    <n v="293.05555555555554"/>
    <x v="1"/>
    <n v="31.029411764705884"/>
    <n v="340"/>
    <s v="US"/>
    <s v="USD"/>
    <n v="1556859600"/>
    <n v="1556946000"/>
    <b v="0"/>
    <x v="0"/>
    <s v="theater/plays"/>
    <x v="3"/>
    <s v="plays"/>
    <d v="2019-05-03T05:00:00"/>
    <d v="2019-05-04T05:00:00"/>
    <n v="1"/>
  </r>
  <r>
    <n v="185"/>
    <s v="Bailey PLC"/>
    <s v="Innovative actuating conglomeration"/>
    <n v="1000"/>
    <n v="718"/>
    <n v="71.8"/>
    <x v="0"/>
    <n v="37.789473684210527"/>
    <n v="19"/>
    <s v="US"/>
    <s v="USD"/>
    <n v="1526187600"/>
    <n v="1527138000"/>
    <b v="0"/>
    <x v="0"/>
    <s v="film &amp; video/television"/>
    <x v="4"/>
    <s v="television"/>
    <d v="2018-05-13T05:00:00"/>
    <d v="2018-05-24T05:00:00"/>
    <n v="11"/>
  </r>
  <r>
    <n v="186"/>
    <s v="Parker Group"/>
    <s v="Grass-roots foreground policy"/>
    <n v="88800"/>
    <n v="28358"/>
    <n v="31.934684684684683"/>
    <x v="0"/>
    <n v="32.006772009029348"/>
    <n v="886"/>
    <s v="US"/>
    <s v="USD"/>
    <n v="1400821200"/>
    <n v="1402117200"/>
    <b v="0"/>
    <x v="0"/>
    <s v="theater/plays"/>
    <x v="3"/>
    <s v="plays"/>
    <d v="2014-05-23T05:00:00"/>
    <d v="2014-06-07T05:00:00"/>
    <n v="15"/>
  </r>
  <r>
    <n v="187"/>
    <s v="Fox Group"/>
    <s v="Horizontal transitional paradigm"/>
    <n v="60200"/>
    <n v="138384"/>
    <n v="229.87375415282392"/>
    <x v="1"/>
    <n v="95.966712898751737"/>
    <n v="1442"/>
    <s v="CA"/>
    <s v="CAD"/>
    <n v="1361599200"/>
    <n v="1364014800"/>
    <b v="0"/>
    <x v="1"/>
    <s v="film &amp; video/shorts"/>
    <x v="4"/>
    <s v="shorts"/>
    <d v="2013-02-23T06:00:00"/>
    <d v="2013-03-23T05:00:00"/>
    <n v="28"/>
  </r>
  <r>
    <n v="188"/>
    <s v="Walker, Jones and Rodriguez"/>
    <s v="Networked didactic info-mediaries"/>
    <n v="8200"/>
    <n v="2625"/>
    <n v="32.012195121951223"/>
    <x v="0"/>
    <n v="75"/>
    <n v="35"/>
    <s v="IT"/>
    <s v="EUR"/>
    <n v="1417500000"/>
    <n v="1417586400"/>
    <b v="0"/>
    <x v="0"/>
    <s v="theater/plays"/>
    <x v="3"/>
    <s v="plays"/>
    <d v="2014-12-02T06:00:00"/>
    <d v="2014-12-03T06:00:00"/>
    <n v="1"/>
  </r>
  <r>
    <n v="189"/>
    <s v="Anthony-Shaw"/>
    <s v="Switchable contextually-based access"/>
    <n v="191300"/>
    <n v="45004"/>
    <n v="23.525352848928385"/>
    <x v="3"/>
    <n v="102.0498866213152"/>
    <n v="441"/>
    <s v="US"/>
    <s v="USD"/>
    <n v="1457071200"/>
    <n v="1457071200"/>
    <b v="0"/>
    <x v="0"/>
    <s v="theater/plays"/>
    <x v="3"/>
    <s v="plays"/>
    <d v="2016-03-04T06:00:00"/>
    <d v="2016-03-04T06:00:00"/>
    <n v="0"/>
  </r>
  <r>
    <n v="190"/>
    <s v="Cook LLC"/>
    <s v="Up-sized dynamic throughput"/>
    <n v="3700"/>
    <n v="2538"/>
    <n v="68.594594594594597"/>
    <x v="0"/>
    <n v="105.75"/>
    <n v="24"/>
    <s v="US"/>
    <s v="USD"/>
    <n v="1370322000"/>
    <n v="1370408400"/>
    <b v="0"/>
    <x v="1"/>
    <s v="theater/plays"/>
    <x v="3"/>
    <s v="plays"/>
    <d v="2013-06-04T05:00:00"/>
    <d v="2013-06-05T05:00:00"/>
    <n v="1"/>
  </r>
  <r>
    <n v="191"/>
    <s v="Sutton PLC"/>
    <s v="Mandatory reciprocal superstructure"/>
    <n v="8400"/>
    <n v="3188"/>
    <n v="37.952380952380956"/>
    <x v="0"/>
    <n v="37.069767441860463"/>
    <n v="86"/>
    <s v="IT"/>
    <s v="EUR"/>
    <n v="1552366800"/>
    <n v="1552626000"/>
    <b v="0"/>
    <x v="0"/>
    <s v="theater/plays"/>
    <x v="3"/>
    <s v="plays"/>
    <d v="2019-03-12T05:00:00"/>
    <d v="2019-03-15T05:00:00"/>
    <n v="3"/>
  </r>
  <r>
    <n v="192"/>
    <s v="Long, Morgan and Mitchell"/>
    <s v="Upgradable 4thgeneration productivity"/>
    <n v="42600"/>
    <n v="8517"/>
    <n v="19.992957746478872"/>
    <x v="0"/>
    <n v="35.049382716049379"/>
    <n v="243"/>
    <s v="US"/>
    <s v="USD"/>
    <n v="1403845200"/>
    <n v="1404190800"/>
    <b v="0"/>
    <x v="0"/>
    <s v="music/rock"/>
    <x v="1"/>
    <s v="rock"/>
    <d v="2014-06-27T05:00:00"/>
    <d v="2014-07-01T05:00:00"/>
    <n v="4"/>
  </r>
  <r>
    <n v="193"/>
    <s v="Calhoun, Rogers and Long"/>
    <s v="Progressive discrete hub"/>
    <n v="6600"/>
    <n v="3012"/>
    <n v="45.636363636363633"/>
    <x v="0"/>
    <n v="46.338461538461537"/>
    <n v="65"/>
    <s v="US"/>
    <s v="USD"/>
    <n v="1523163600"/>
    <n v="1523509200"/>
    <b v="1"/>
    <x v="0"/>
    <s v="music/indie rock"/>
    <x v="1"/>
    <s v="indie rock"/>
    <d v="2018-04-08T05:00:00"/>
    <d v="2018-04-12T05:00:00"/>
    <n v="4"/>
  </r>
  <r>
    <n v="194"/>
    <s v="Sandoval Group"/>
    <s v="Assimilated multi-tasking archive"/>
    <n v="7100"/>
    <n v="8716"/>
    <n v="122.7605633802817"/>
    <x v="1"/>
    <n v="69.174603174603178"/>
    <n v="126"/>
    <s v="US"/>
    <s v="USD"/>
    <n v="1442206800"/>
    <n v="1443589200"/>
    <b v="0"/>
    <x v="0"/>
    <s v="music/metal"/>
    <x v="1"/>
    <s v="metal"/>
    <d v="2015-09-14T05:00:00"/>
    <d v="2015-09-30T05:00:00"/>
    <n v="16"/>
  </r>
  <r>
    <n v="195"/>
    <s v="Smith and Sons"/>
    <s v="Upgradable high-level solution"/>
    <n v="15800"/>
    <n v="57157"/>
    <n v="361.75316455696202"/>
    <x v="1"/>
    <n v="109.07824427480917"/>
    <n v="524"/>
    <s v="US"/>
    <s v="USD"/>
    <n v="1532840400"/>
    <n v="1533445200"/>
    <b v="0"/>
    <x v="0"/>
    <s v="music/electric music"/>
    <x v="1"/>
    <s v="electric music"/>
    <d v="2018-07-29T05:00:00"/>
    <d v="2018-08-05T05:00:00"/>
    <n v="7"/>
  </r>
  <r>
    <n v="196"/>
    <s v="King Inc"/>
    <s v="Organic bandwidth-monitored frame"/>
    <n v="8200"/>
    <n v="5178"/>
    <n v="63.146341463414636"/>
    <x v="0"/>
    <n v="51.78"/>
    <n v="100"/>
    <s v="DK"/>
    <s v="DKK"/>
    <n v="1472878800"/>
    <n v="1474520400"/>
    <b v="0"/>
    <x v="0"/>
    <s v="technology/wearables"/>
    <x v="2"/>
    <s v="wearables"/>
    <d v="2016-09-03T05:00:00"/>
    <d v="2016-09-22T05:00:00"/>
    <n v="19"/>
  </r>
  <r>
    <n v="197"/>
    <s v="Perry and Sons"/>
    <s v="Business-focused logistical framework"/>
    <n v="54700"/>
    <n v="163118"/>
    <n v="298.20475319926874"/>
    <x v="1"/>
    <n v="82.010055304172951"/>
    <n v="1989"/>
    <s v="US"/>
    <s v="USD"/>
    <n v="1498194000"/>
    <n v="1499403600"/>
    <b v="0"/>
    <x v="0"/>
    <s v="film &amp; video/drama"/>
    <x v="4"/>
    <s v="drama"/>
    <d v="2017-06-23T05:00:00"/>
    <d v="2017-07-07T05:00:00"/>
    <n v="14"/>
  </r>
  <r>
    <n v="198"/>
    <s v="Palmer Inc"/>
    <s v="Universal multi-state capability"/>
    <n v="63200"/>
    <n v="6041"/>
    <n v="9.5585443037974684"/>
    <x v="0"/>
    <n v="35.958333333333336"/>
    <n v="168"/>
    <s v="US"/>
    <s v="USD"/>
    <n v="1281070800"/>
    <n v="1283576400"/>
    <b v="0"/>
    <x v="0"/>
    <s v="music/electric music"/>
    <x v="1"/>
    <s v="electric music"/>
    <d v="2010-08-06T05:00:00"/>
    <d v="2010-09-04T05:00:00"/>
    <n v="29"/>
  </r>
  <r>
    <n v="199"/>
    <s v="Hull, Baker and Martinez"/>
    <s v="Digitized reciprocal infrastructure"/>
    <n v="1800"/>
    <n v="968"/>
    <n v="53.777777777777779"/>
    <x v="0"/>
    <n v="74.461538461538467"/>
    <n v="13"/>
    <s v="US"/>
    <s v="USD"/>
    <n v="1436245200"/>
    <n v="1436590800"/>
    <b v="0"/>
    <x v="0"/>
    <s v="music/rock"/>
    <x v="1"/>
    <s v="rock"/>
    <d v="2015-07-07T05:00:00"/>
    <d v="2015-07-11T05:00:00"/>
    <n v="4"/>
  </r>
  <r>
    <n v="200"/>
    <s v="Becker, Rice and White"/>
    <s v="Reduced dedicated capability"/>
    <n v="100"/>
    <n v="2"/>
    <n v="2"/>
    <x v="0"/>
    <n v="2"/>
    <n v="1"/>
    <s v="CA"/>
    <s v="CAD"/>
    <n v="1269493200"/>
    <n v="1270443600"/>
    <b v="0"/>
    <x v="0"/>
    <s v="theater/plays"/>
    <x v="3"/>
    <s v="plays"/>
    <d v="2010-03-25T05:00:00"/>
    <d v="2010-04-05T05:00:00"/>
    <n v="11"/>
  </r>
  <r>
    <n v="201"/>
    <s v="Osborne, Perkins and Knox"/>
    <s v="Cross-platform bi-directional workforce"/>
    <n v="2100"/>
    <n v="14305"/>
    <n v="681.19047619047615"/>
    <x v="1"/>
    <n v="91.114649681528661"/>
    <n v="157"/>
    <s v="US"/>
    <s v="USD"/>
    <n v="1406264400"/>
    <n v="1407819600"/>
    <b v="0"/>
    <x v="0"/>
    <s v="technology/web"/>
    <x v="2"/>
    <s v="web"/>
    <d v="2014-07-25T05:00:00"/>
    <d v="2014-08-12T05:00:00"/>
    <n v="18"/>
  </r>
  <r>
    <n v="202"/>
    <s v="Mcknight-Freeman"/>
    <s v="Upgradable scalable methodology"/>
    <n v="8300"/>
    <n v="6543"/>
    <n v="78.831325301204828"/>
    <x v="3"/>
    <n v="79.792682926829272"/>
    <n v="82"/>
    <s v="US"/>
    <s v="USD"/>
    <n v="1317531600"/>
    <n v="1317877200"/>
    <b v="0"/>
    <x v="0"/>
    <s v="food/food trucks"/>
    <x v="0"/>
    <s v="food trucks"/>
    <d v="2011-10-02T05:00:00"/>
    <d v="2011-10-06T05:00:00"/>
    <n v="4"/>
  </r>
  <r>
    <n v="203"/>
    <s v="Hayden, Shannon and Stein"/>
    <s v="Customer-focused client-server service-desk"/>
    <n v="143900"/>
    <n v="193413"/>
    <n v="134.40792216817235"/>
    <x v="1"/>
    <n v="42.999777678968428"/>
    <n v="4498"/>
    <s v="AU"/>
    <s v="AUD"/>
    <n v="1484632800"/>
    <n v="1484805600"/>
    <b v="0"/>
    <x v="0"/>
    <s v="theater/plays"/>
    <x v="3"/>
    <s v="plays"/>
    <d v="2017-01-17T06:00:00"/>
    <d v="2017-01-19T06:00:00"/>
    <n v="2"/>
  </r>
  <r>
    <n v="204"/>
    <s v="Daniel-Luna"/>
    <s v="Mandatory multimedia leverage"/>
    <n v="75000"/>
    <n v="2529"/>
    <n v="3.3719999999999999"/>
    <x v="0"/>
    <n v="63.225000000000001"/>
    <n v="40"/>
    <s v="US"/>
    <s v="USD"/>
    <n v="1301806800"/>
    <n v="1302670800"/>
    <b v="0"/>
    <x v="0"/>
    <s v="music/jazz"/>
    <x v="1"/>
    <s v="jazz"/>
    <d v="2011-04-03T05:00:00"/>
    <d v="2011-04-13T05:00:00"/>
    <n v="10"/>
  </r>
  <r>
    <n v="205"/>
    <s v="Weaver-Marquez"/>
    <s v="Focused analyzing circuit"/>
    <n v="1300"/>
    <n v="5614"/>
    <n v="431.84615384615387"/>
    <x v="1"/>
    <n v="70.174999999999997"/>
    <n v="80"/>
    <s v="US"/>
    <s v="USD"/>
    <n v="1539752400"/>
    <n v="1540789200"/>
    <b v="1"/>
    <x v="0"/>
    <s v="theater/plays"/>
    <x v="3"/>
    <s v="plays"/>
    <d v="2018-10-17T05:00:00"/>
    <d v="2018-10-29T05:00:00"/>
    <n v="12"/>
  </r>
  <r>
    <n v="206"/>
    <s v="Austin, Baker and Kelley"/>
    <s v="Fundamental grid-enabled strategy"/>
    <n v="9000"/>
    <n v="3496"/>
    <n v="38.844444444444441"/>
    <x v="3"/>
    <n v="61.333333333333336"/>
    <n v="57"/>
    <s v="US"/>
    <s v="USD"/>
    <n v="1267250400"/>
    <n v="1268028000"/>
    <b v="0"/>
    <x v="0"/>
    <s v="publishing/fiction"/>
    <x v="5"/>
    <s v="fiction"/>
    <d v="2010-02-27T06:00:00"/>
    <d v="2010-03-08T06:00:00"/>
    <n v="9"/>
  </r>
  <r>
    <n v="207"/>
    <s v="Carney-Anderson"/>
    <s v="Digitized 5thgeneration knowledgebase"/>
    <n v="1000"/>
    <n v="4257"/>
    <n v="425.7"/>
    <x v="1"/>
    <n v="99"/>
    <n v="43"/>
    <s v="US"/>
    <s v="USD"/>
    <n v="1535432400"/>
    <n v="1537160400"/>
    <b v="0"/>
    <x v="1"/>
    <s v="music/rock"/>
    <x v="1"/>
    <s v="rock"/>
    <d v="2018-08-28T05:00:00"/>
    <d v="2018-09-17T05:00:00"/>
    <n v="20"/>
  </r>
  <r>
    <n v="208"/>
    <s v="Jackson Inc"/>
    <s v="Mandatory multi-tasking encryption"/>
    <n v="196900"/>
    <n v="199110"/>
    <n v="101.12239715591672"/>
    <x v="1"/>
    <n v="96.984900146127615"/>
    <n v="2053"/>
    <s v="US"/>
    <s v="USD"/>
    <n v="1510207200"/>
    <n v="1512280800"/>
    <b v="0"/>
    <x v="0"/>
    <s v="film &amp; video/documentary"/>
    <x v="4"/>
    <s v="documentary"/>
    <d v="2017-11-09T06:00:00"/>
    <d v="2017-12-03T06:00:00"/>
    <n v="24"/>
  </r>
  <r>
    <n v="209"/>
    <s v="Warren Ltd"/>
    <s v="Distributed system-worthy application"/>
    <n v="194500"/>
    <n v="41212"/>
    <n v="21.188688946015425"/>
    <x v="2"/>
    <n v="51.004950495049506"/>
    <n v="808"/>
    <s v="AU"/>
    <s v="AUD"/>
    <n v="1462510800"/>
    <n v="1463115600"/>
    <b v="0"/>
    <x v="0"/>
    <s v="film &amp; video/documentary"/>
    <x v="4"/>
    <s v="documentary"/>
    <d v="2016-05-06T05:00:00"/>
    <d v="2016-05-13T05:00:00"/>
    <n v="7"/>
  </r>
  <r>
    <n v="210"/>
    <s v="Schultz Inc"/>
    <s v="Synergistic tertiary time-frame"/>
    <n v="9400"/>
    <n v="6338"/>
    <n v="67.425531914893625"/>
    <x v="0"/>
    <n v="28.044247787610619"/>
    <n v="226"/>
    <s v="DK"/>
    <s v="DKK"/>
    <n v="1488520800"/>
    <n v="1490850000"/>
    <b v="0"/>
    <x v="0"/>
    <s v="film &amp; video/science fiction"/>
    <x v="4"/>
    <s v="science fiction"/>
    <d v="2017-03-03T06:00:00"/>
    <d v="2017-03-30T05:00:00"/>
    <n v="27"/>
  </r>
  <r>
    <n v="211"/>
    <s v="Thompson LLC"/>
    <s v="Customer-focused impactful benchmark"/>
    <n v="104400"/>
    <n v="99100"/>
    <n v="94.923371647509583"/>
    <x v="0"/>
    <n v="60.984615384615381"/>
    <n v="1625"/>
    <s v="US"/>
    <s v="USD"/>
    <n v="1377579600"/>
    <n v="1379653200"/>
    <b v="0"/>
    <x v="0"/>
    <s v="theater/plays"/>
    <x v="3"/>
    <s v="plays"/>
    <d v="2013-08-27T05:00:00"/>
    <d v="2013-09-20T05:00:00"/>
    <n v="24"/>
  </r>
  <r>
    <n v="212"/>
    <s v="Johnson Inc"/>
    <s v="Profound next generation infrastructure"/>
    <n v="8100"/>
    <n v="12300"/>
    <n v="151.85185185185185"/>
    <x v="1"/>
    <n v="73.214285714285708"/>
    <n v="168"/>
    <s v="US"/>
    <s v="USD"/>
    <n v="1576389600"/>
    <n v="1580364000"/>
    <b v="0"/>
    <x v="0"/>
    <s v="theater/plays"/>
    <x v="3"/>
    <s v="plays"/>
    <d v="2019-12-15T06:00:00"/>
    <d v="2020-01-30T06:00:00"/>
    <n v="46"/>
  </r>
  <r>
    <n v="213"/>
    <s v="Morgan-Warren"/>
    <s v="Face-to-face encompassing info-mediaries"/>
    <n v="87900"/>
    <n v="171549"/>
    <n v="195.16382252559728"/>
    <x v="1"/>
    <n v="39.997435299603637"/>
    <n v="4289"/>
    <s v="US"/>
    <s v="USD"/>
    <n v="1289019600"/>
    <n v="1289714400"/>
    <b v="0"/>
    <x v="1"/>
    <s v="music/indie rock"/>
    <x v="1"/>
    <s v="indie rock"/>
    <d v="2010-11-06T05:00:00"/>
    <d v="2010-11-14T06:00:00"/>
    <n v="8"/>
  </r>
  <r>
    <n v="214"/>
    <s v="Sullivan Group"/>
    <s v="Open-source fresh-thinking policy"/>
    <n v="1400"/>
    <n v="14324"/>
    <n v="1023.1428571428571"/>
    <x v="1"/>
    <n v="86.812121212121212"/>
    <n v="165"/>
    <s v="US"/>
    <s v="USD"/>
    <n v="1282194000"/>
    <n v="1282712400"/>
    <b v="0"/>
    <x v="0"/>
    <s v="music/rock"/>
    <x v="1"/>
    <s v="rock"/>
    <d v="2010-08-19T05:00:00"/>
    <d v="2010-08-25T05:00:00"/>
    <n v="6"/>
  </r>
  <r>
    <n v="215"/>
    <s v="Vargas, Banks and Palmer"/>
    <s v="Extended 24/7 implementation"/>
    <n v="156800"/>
    <n v="6024"/>
    <n v="3.841836734693878"/>
    <x v="0"/>
    <n v="42.125874125874127"/>
    <n v="143"/>
    <s v="US"/>
    <s v="USD"/>
    <n v="1550037600"/>
    <n v="1550210400"/>
    <b v="0"/>
    <x v="0"/>
    <s v="theater/plays"/>
    <x v="3"/>
    <s v="plays"/>
    <d v="2019-02-13T06:00:00"/>
    <d v="2019-02-15T06:00:00"/>
    <n v="2"/>
  </r>
  <r>
    <n v="216"/>
    <s v="Johnson, Dixon and Zimmerman"/>
    <s v="Organic dynamic algorithm"/>
    <n v="121700"/>
    <n v="188721"/>
    <n v="155.07066557107643"/>
    <x v="1"/>
    <n v="103.97851239669421"/>
    <n v="1815"/>
    <s v="US"/>
    <s v="USD"/>
    <n v="1321941600"/>
    <n v="1322114400"/>
    <b v="0"/>
    <x v="0"/>
    <s v="theater/plays"/>
    <x v="3"/>
    <s v="plays"/>
    <d v="2011-11-22T06:00:00"/>
    <d v="2011-11-24T06:00:00"/>
    <n v="2"/>
  </r>
  <r>
    <n v="217"/>
    <s v="Moore, Dudley and Navarro"/>
    <s v="Organic multi-tasking focus group"/>
    <n v="129400"/>
    <n v="57911"/>
    <n v="44.753477588871718"/>
    <x v="0"/>
    <n v="62.003211991434689"/>
    <n v="934"/>
    <s v="US"/>
    <s v="USD"/>
    <n v="1556427600"/>
    <n v="1557205200"/>
    <b v="0"/>
    <x v="0"/>
    <s v="film &amp; video/science fiction"/>
    <x v="4"/>
    <s v="science fiction"/>
    <d v="2019-04-28T05:00:00"/>
    <d v="2019-05-07T05:00:00"/>
    <n v="9"/>
  </r>
  <r>
    <n v="218"/>
    <s v="Price-Rodriguez"/>
    <s v="Adaptive logistical initiative"/>
    <n v="5700"/>
    <n v="12309"/>
    <n v="215.94736842105263"/>
    <x v="1"/>
    <n v="31.005037783375315"/>
    <n v="397"/>
    <s v="GB"/>
    <s v="GBP"/>
    <n v="1320991200"/>
    <n v="1323928800"/>
    <b v="0"/>
    <x v="1"/>
    <s v="film &amp; video/shorts"/>
    <x v="4"/>
    <s v="shorts"/>
    <d v="2011-11-11T06:00:00"/>
    <d v="2011-12-15T06:00:00"/>
    <n v="34"/>
  </r>
  <r>
    <n v="219"/>
    <s v="Huang-Henderson"/>
    <s v="Stand-alone mobile customer loyalty"/>
    <n v="41700"/>
    <n v="138497"/>
    <n v="332.12709832134288"/>
    <x v="1"/>
    <n v="89.991552956465242"/>
    <n v="1539"/>
    <s v="US"/>
    <s v="USD"/>
    <n v="1345093200"/>
    <n v="1346130000"/>
    <b v="0"/>
    <x v="0"/>
    <s v="film &amp; video/animation"/>
    <x v="4"/>
    <s v="animation"/>
    <d v="2012-08-16T05:00:00"/>
    <d v="2012-08-28T05:00:00"/>
    <n v="12"/>
  </r>
  <r>
    <n v="220"/>
    <s v="Owens-Le"/>
    <s v="Focused composite approach"/>
    <n v="7900"/>
    <n v="667"/>
    <n v="8.4430379746835449"/>
    <x v="0"/>
    <n v="39.235294117647058"/>
    <n v="17"/>
    <s v="US"/>
    <s v="USD"/>
    <n v="1309496400"/>
    <n v="1311051600"/>
    <b v="1"/>
    <x v="0"/>
    <s v="theater/plays"/>
    <x v="3"/>
    <s v="plays"/>
    <d v="2011-07-01T05:00:00"/>
    <d v="2011-07-19T05:00:00"/>
    <n v="18"/>
  </r>
  <r>
    <n v="221"/>
    <s v="Huff LLC"/>
    <s v="Face-to-face clear-thinking Local Area Network"/>
    <n v="121500"/>
    <n v="119830"/>
    <n v="98.625514403292186"/>
    <x v="0"/>
    <n v="54.993116108306566"/>
    <n v="2179"/>
    <s v="US"/>
    <s v="USD"/>
    <n v="1340254800"/>
    <n v="1340427600"/>
    <b v="1"/>
    <x v="0"/>
    <s v="food/food trucks"/>
    <x v="0"/>
    <s v="food trucks"/>
    <d v="2012-06-21T05:00:00"/>
    <d v="2012-06-23T05:00:00"/>
    <n v="2"/>
  </r>
  <r>
    <n v="222"/>
    <s v="Johnson LLC"/>
    <s v="Cross-group cohesive circuit"/>
    <n v="4800"/>
    <n v="6623"/>
    <n v="137.97916666666669"/>
    <x v="1"/>
    <n v="47.992753623188406"/>
    <n v="138"/>
    <s v="US"/>
    <s v="USD"/>
    <n v="1412226000"/>
    <n v="1412312400"/>
    <b v="0"/>
    <x v="0"/>
    <s v="photography/photography books"/>
    <x v="7"/>
    <s v="photography books"/>
    <d v="2014-10-02T05:00:00"/>
    <d v="2014-10-03T05:00:00"/>
    <n v="1"/>
  </r>
  <r>
    <n v="223"/>
    <s v="Chavez, Garcia and Cantu"/>
    <s v="Synergistic explicit capability"/>
    <n v="87300"/>
    <n v="81897"/>
    <n v="93.81099656357388"/>
    <x v="0"/>
    <n v="87.966702470461868"/>
    <n v="931"/>
    <s v="US"/>
    <s v="USD"/>
    <n v="1458104400"/>
    <n v="1459314000"/>
    <b v="0"/>
    <x v="0"/>
    <s v="theater/plays"/>
    <x v="3"/>
    <s v="plays"/>
    <d v="2016-03-16T05:00:00"/>
    <d v="2016-03-30T05:00:00"/>
    <n v="14"/>
  </r>
  <r>
    <n v="224"/>
    <s v="Lester-Moore"/>
    <s v="Diverse analyzing definition"/>
    <n v="46300"/>
    <n v="186885"/>
    <n v="403.63930885529157"/>
    <x v="1"/>
    <n v="51.999165275459099"/>
    <n v="3594"/>
    <s v="US"/>
    <s v="USD"/>
    <n v="1411534800"/>
    <n v="1415426400"/>
    <b v="0"/>
    <x v="0"/>
    <s v="film &amp; video/science fiction"/>
    <x v="4"/>
    <s v="science fiction"/>
    <d v="2014-09-24T05:00:00"/>
    <d v="2014-11-08T06:00:00"/>
    <n v="45"/>
  </r>
  <r>
    <n v="225"/>
    <s v="Fox-Quinn"/>
    <s v="Enterprise-wide reciprocal success"/>
    <n v="67800"/>
    <n v="176398"/>
    <n v="260.1740412979351"/>
    <x v="1"/>
    <n v="29.999659863945578"/>
    <n v="5880"/>
    <s v="US"/>
    <s v="USD"/>
    <n v="1399093200"/>
    <n v="1399093200"/>
    <b v="1"/>
    <x v="0"/>
    <s v="music/rock"/>
    <x v="1"/>
    <s v="rock"/>
    <d v="2014-05-03T05:00:00"/>
    <d v="2014-05-03T05:00:00"/>
    <n v="0"/>
  </r>
  <r>
    <n v="226"/>
    <s v="Garcia Inc"/>
    <s v="Progressive neutral middleware"/>
    <n v="3000"/>
    <n v="10999"/>
    <n v="366.63333333333333"/>
    <x v="1"/>
    <n v="98.205357142857139"/>
    <n v="112"/>
    <s v="US"/>
    <s v="USD"/>
    <n v="1270702800"/>
    <n v="1273899600"/>
    <b v="0"/>
    <x v="0"/>
    <s v="photography/photography books"/>
    <x v="7"/>
    <s v="photography books"/>
    <d v="2010-04-08T05:00:00"/>
    <d v="2010-05-15T05:00:00"/>
    <n v="37"/>
  </r>
  <r>
    <n v="227"/>
    <s v="Johnson-Lee"/>
    <s v="Intuitive exuding process improvement"/>
    <n v="60900"/>
    <n v="102751"/>
    <n v="168.72085385878489"/>
    <x v="1"/>
    <n v="108.96182396606575"/>
    <n v="943"/>
    <s v="US"/>
    <s v="USD"/>
    <n v="1431666000"/>
    <n v="1432184400"/>
    <b v="0"/>
    <x v="0"/>
    <s v="games/mobile games"/>
    <x v="6"/>
    <s v="mobile games"/>
    <d v="2015-05-15T05:00:00"/>
    <d v="2015-05-21T05:00:00"/>
    <n v="6"/>
  </r>
  <r>
    <n v="228"/>
    <s v="Pineda Group"/>
    <s v="Exclusive real-time protocol"/>
    <n v="137900"/>
    <n v="165352"/>
    <n v="119.90717911530093"/>
    <x v="1"/>
    <n v="66.998379254457049"/>
    <n v="2468"/>
    <s v="US"/>
    <s v="USD"/>
    <n v="1472619600"/>
    <n v="1474779600"/>
    <b v="0"/>
    <x v="0"/>
    <s v="film &amp; video/animation"/>
    <x v="4"/>
    <s v="animation"/>
    <d v="2016-08-31T05:00:00"/>
    <d v="2016-09-25T05:00:00"/>
    <n v="25"/>
  </r>
  <r>
    <n v="229"/>
    <s v="Hoffman-Howard"/>
    <s v="Extended encompassing application"/>
    <n v="85600"/>
    <n v="165798"/>
    <n v="193.68925233644859"/>
    <x v="1"/>
    <n v="64.99333594668758"/>
    <n v="2551"/>
    <s v="US"/>
    <s v="USD"/>
    <n v="1496293200"/>
    <n v="1500440400"/>
    <b v="0"/>
    <x v="1"/>
    <s v="games/mobile games"/>
    <x v="6"/>
    <s v="mobile games"/>
    <d v="2017-06-01T05:00:00"/>
    <d v="2017-07-19T05:00:00"/>
    <n v="48"/>
  </r>
  <r>
    <n v="230"/>
    <s v="Miranda, Hall and Mcgrath"/>
    <s v="Progressive value-added ability"/>
    <n v="2400"/>
    <n v="10084"/>
    <n v="420.16666666666669"/>
    <x v="1"/>
    <n v="99.841584158415841"/>
    <n v="101"/>
    <s v="US"/>
    <s v="USD"/>
    <n v="1575612000"/>
    <n v="1575612000"/>
    <b v="0"/>
    <x v="0"/>
    <s v="games/video games"/>
    <x v="6"/>
    <s v="video games"/>
    <d v="2019-12-06T06:00:00"/>
    <d v="2019-12-06T06:00:00"/>
    <n v="0"/>
  </r>
  <r>
    <n v="231"/>
    <s v="Williams, Carter and Gonzalez"/>
    <s v="Cross-platform uniform hardware"/>
    <n v="7200"/>
    <n v="5523"/>
    <n v="76.708333333333329"/>
    <x v="3"/>
    <n v="82.432835820895519"/>
    <n v="67"/>
    <s v="US"/>
    <s v="USD"/>
    <n v="1369112400"/>
    <n v="1374123600"/>
    <b v="0"/>
    <x v="0"/>
    <s v="theater/plays"/>
    <x v="3"/>
    <s v="plays"/>
    <d v="2013-05-21T05:00:00"/>
    <d v="2013-07-18T05:00:00"/>
    <n v="58"/>
  </r>
  <r>
    <n v="232"/>
    <s v="Davis-Rodriguez"/>
    <s v="Progressive secondary portal"/>
    <n v="3400"/>
    <n v="5823"/>
    <n v="171.26470588235293"/>
    <x v="1"/>
    <n v="63.293478260869563"/>
    <n v="92"/>
    <s v="US"/>
    <s v="USD"/>
    <n v="1469422800"/>
    <n v="1469509200"/>
    <b v="0"/>
    <x v="0"/>
    <s v="theater/plays"/>
    <x v="3"/>
    <s v="plays"/>
    <d v="2016-07-25T05:00:00"/>
    <d v="2016-07-26T05:00:00"/>
    <n v="1"/>
  </r>
  <r>
    <n v="233"/>
    <s v="Reid, Rivera and Perry"/>
    <s v="Multi-lateral national adapter"/>
    <n v="3800"/>
    <n v="6000"/>
    <n v="157.89473684210526"/>
    <x v="1"/>
    <n v="96.774193548387103"/>
    <n v="62"/>
    <s v="US"/>
    <s v="USD"/>
    <n v="1307854800"/>
    <n v="1309237200"/>
    <b v="0"/>
    <x v="0"/>
    <s v="film &amp; video/animation"/>
    <x v="4"/>
    <s v="animation"/>
    <d v="2011-06-12T05:00:00"/>
    <d v="2011-06-28T05:00:00"/>
    <n v="16"/>
  </r>
  <r>
    <n v="234"/>
    <s v="Mendoza-Parker"/>
    <s v="Enterprise-wide motivating matrices"/>
    <n v="7500"/>
    <n v="8181"/>
    <n v="109.08"/>
    <x v="1"/>
    <n v="54.906040268456373"/>
    <n v="149"/>
    <s v="IT"/>
    <s v="EUR"/>
    <n v="1503378000"/>
    <n v="1503982800"/>
    <b v="0"/>
    <x v="1"/>
    <s v="games/video games"/>
    <x v="6"/>
    <s v="video games"/>
    <d v="2017-08-22T05:00:00"/>
    <d v="2017-08-29T05:00:00"/>
    <n v="7"/>
  </r>
  <r>
    <n v="235"/>
    <s v="Lee, Ali and Guzman"/>
    <s v="Polarized upward-trending Local Area Network"/>
    <n v="8600"/>
    <n v="3589"/>
    <n v="41.732558139534881"/>
    <x v="0"/>
    <n v="39.010869565217391"/>
    <n v="92"/>
    <s v="US"/>
    <s v="USD"/>
    <n v="1486965600"/>
    <n v="1487397600"/>
    <b v="0"/>
    <x v="0"/>
    <s v="film &amp; video/animation"/>
    <x v="4"/>
    <s v="animation"/>
    <d v="2017-02-13T06:00:00"/>
    <d v="2017-02-18T06:00:00"/>
    <n v="5"/>
  </r>
  <r>
    <n v="236"/>
    <s v="Gallegos-Cobb"/>
    <s v="Object-based directional function"/>
    <n v="39500"/>
    <n v="4323"/>
    <n v="10.944303797468354"/>
    <x v="0"/>
    <n v="75.84210526315789"/>
    <n v="57"/>
    <s v="AU"/>
    <s v="AUD"/>
    <n v="1561438800"/>
    <n v="1562043600"/>
    <b v="0"/>
    <x v="1"/>
    <s v="music/rock"/>
    <x v="1"/>
    <s v="rock"/>
    <d v="2019-06-25T05:00:00"/>
    <d v="2019-07-02T05:00:00"/>
    <n v="7"/>
  </r>
  <r>
    <n v="237"/>
    <s v="Ellison PLC"/>
    <s v="Re-contextualized tangible open architecture"/>
    <n v="9300"/>
    <n v="14822"/>
    <n v="159.3763440860215"/>
    <x v="1"/>
    <n v="45.051671732522799"/>
    <n v="329"/>
    <s v="US"/>
    <s v="USD"/>
    <n v="1398402000"/>
    <n v="1398574800"/>
    <b v="0"/>
    <x v="0"/>
    <s v="film &amp; video/animation"/>
    <x v="4"/>
    <s v="animation"/>
    <d v="2014-04-25T05:00:00"/>
    <d v="2014-04-27T05:00:00"/>
    <n v="2"/>
  </r>
  <r>
    <n v="238"/>
    <s v="Bolton, Sanchez and Carrillo"/>
    <s v="Distributed systemic adapter"/>
    <n v="2400"/>
    <n v="10138"/>
    <n v="422.41666666666669"/>
    <x v="1"/>
    <n v="104.51546391752578"/>
    <n v="97"/>
    <s v="DK"/>
    <s v="DKK"/>
    <n v="1513231200"/>
    <n v="1515391200"/>
    <b v="0"/>
    <x v="1"/>
    <s v="theater/plays"/>
    <x v="3"/>
    <s v="plays"/>
    <d v="2017-12-14T06:00:00"/>
    <d v="2018-01-08T06:00:00"/>
    <n v="25"/>
  </r>
  <r>
    <n v="239"/>
    <s v="Mason-Sanders"/>
    <s v="Networked web-enabled instruction set"/>
    <n v="3200"/>
    <n v="3127"/>
    <n v="97.71875"/>
    <x v="0"/>
    <n v="76.268292682926827"/>
    <n v="41"/>
    <s v="US"/>
    <s v="USD"/>
    <n v="1440824400"/>
    <n v="1441170000"/>
    <b v="0"/>
    <x v="0"/>
    <s v="technology/wearables"/>
    <x v="2"/>
    <s v="wearables"/>
    <d v="2015-08-29T05:00:00"/>
    <d v="2015-09-02T05:00:00"/>
    <n v="4"/>
  </r>
  <r>
    <n v="240"/>
    <s v="Pitts-Reed"/>
    <s v="Vision-oriented dynamic service-desk"/>
    <n v="29400"/>
    <n v="123124"/>
    <n v="418.78911564625849"/>
    <x v="1"/>
    <n v="69.015695067264573"/>
    <n v="1784"/>
    <s v="US"/>
    <s v="USD"/>
    <n v="1281070800"/>
    <n v="1281157200"/>
    <b v="0"/>
    <x v="0"/>
    <s v="theater/plays"/>
    <x v="3"/>
    <s v="plays"/>
    <d v="2010-08-06T05:00:00"/>
    <d v="2010-08-07T05:00:00"/>
    <n v="1"/>
  </r>
  <r>
    <n v="241"/>
    <s v="Gonzalez-Martinez"/>
    <s v="Vision-oriented actuating open system"/>
    <n v="168500"/>
    <n v="171729"/>
    <n v="101.91632047477745"/>
    <x v="1"/>
    <n v="101.97684085510689"/>
    <n v="1684"/>
    <s v="AU"/>
    <s v="AUD"/>
    <n v="1397365200"/>
    <n v="1398229200"/>
    <b v="0"/>
    <x v="1"/>
    <s v="publishing/nonfiction"/>
    <x v="5"/>
    <s v="nonfiction"/>
    <d v="2014-04-13T05:00:00"/>
    <d v="2014-04-23T05:00:00"/>
    <n v="10"/>
  </r>
  <r>
    <n v="242"/>
    <s v="Hill, Martin and Garcia"/>
    <s v="Sharable scalable core"/>
    <n v="8400"/>
    <n v="10729"/>
    <n v="127.72619047619047"/>
    <x v="1"/>
    <n v="42.915999999999997"/>
    <n v="250"/>
    <s v="US"/>
    <s v="USD"/>
    <n v="1494392400"/>
    <n v="1495256400"/>
    <b v="0"/>
    <x v="1"/>
    <s v="music/rock"/>
    <x v="1"/>
    <s v="rock"/>
    <d v="2017-05-10T05:00:00"/>
    <d v="2017-05-20T05:00:00"/>
    <n v="10"/>
  </r>
  <r>
    <n v="243"/>
    <s v="Garcia PLC"/>
    <s v="Customer-focused attitude-oriented function"/>
    <n v="2300"/>
    <n v="10240"/>
    <n v="445.21739130434781"/>
    <x v="1"/>
    <n v="43.025210084033617"/>
    <n v="238"/>
    <s v="US"/>
    <s v="USD"/>
    <n v="1520143200"/>
    <n v="1520402400"/>
    <b v="0"/>
    <x v="0"/>
    <s v="theater/plays"/>
    <x v="3"/>
    <s v="plays"/>
    <d v="2018-03-04T06:00:00"/>
    <d v="2018-03-07T06:00:00"/>
    <n v="3"/>
  </r>
  <r>
    <n v="244"/>
    <s v="Herring-Bailey"/>
    <s v="Reverse-engineered system-worthy extranet"/>
    <n v="700"/>
    <n v="3988"/>
    <n v="569.71428571428578"/>
    <x v="1"/>
    <n v="75.245283018867923"/>
    <n v="53"/>
    <s v="US"/>
    <s v="USD"/>
    <n v="1405314000"/>
    <n v="1409806800"/>
    <b v="0"/>
    <x v="0"/>
    <s v="theater/plays"/>
    <x v="3"/>
    <s v="plays"/>
    <d v="2014-07-14T05:00:00"/>
    <d v="2014-09-04T05:00:00"/>
    <n v="52"/>
  </r>
  <r>
    <n v="245"/>
    <s v="Russell-Gardner"/>
    <s v="Re-engineered systematic monitoring"/>
    <n v="2900"/>
    <n v="14771"/>
    <n v="509.34482758620686"/>
    <x v="1"/>
    <n v="69.023364485981304"/>
    <n v="214"/>
    <s v="US"/>
    <s v="USD"/>
    <n v="1396846800"/>
    <n v="1396933200"/>
    <b v="0"/>
    <x v="0"/>
    <s v="theater/plays"/>
    <x v="3"/>
    <s v="plays"/>
    <d v="2014-04-07T05:00:00"/>
    <d v="2014-04-08T05:00:00"/>
    <n v="1"/>
  </r>
  <r>
    <n v="246"/>
    <s v="Walters-Carter"/>
    <s v="Seamless value-added standardization"/>
    <n v="4500"/>
    <n v="14649"/>
    <n v="325.5333333333333"/>
    <x v="1"/>
    <n v="65.986486486486484"/>
    <n v="222"/>
    <s v="US"/>
    <s v="USD"/>
    <n v="1375678800"/>
    <n v="1376024400"/>
    <b v="0"/>
    <x v="0"/>
    <s v="technology/web"/>
    <x v="2"/>
    <s v="web"/>
    <d v="2013-08-05T05:00:00"/>
    <d v="2013-08-09T05:00:00"/>
    <n v="4"/>
  </r>
  <r>
    <n v="247"/>
    <s v="Johnson, Patterson and Montoya"/>
    <s v="Triple-buffered fresh-thinking frame"/>
    <n v="19800"/>
    <n v="184658"/>
    <n v="932.61616161616166"/>
    <x v="1"/>
    <n v="98.013800424628457"/>
    <n v="1884"/>
    <s v="US"/>
    <s v="USD"/>
    <n v="1482386400"/>
    <n v="1483682400"/>
    <b v="0"/>
    <x v="1"/>
    <s v="publishing/fiction"/>
    <x v="5"/>
    <s v="fiction"/>
    <d v="2016-12-22T06:00:00"/>
    <d v="2017-01-06T06:00:00"/>
    <n v="15"/>
  </r>
  <r>
    <n v="248"/>
    <s v="Roberts and Sons"/>
    <s v="Streamlined holistic knowledgebase"/>
    <n v="6200"/>
    <n v="13103"/>
    <n v="211.33870967741933"/>
    <x v="1"/>
    <n v="60.105504587155963"/>
    <n v="218"/>
    <s v="AU"/>
    <s v="AUD"/>
    <n v="1420005600"/>
    <n v="1420437600"/>
    <b v="0"/>
    <x v="0"/>
    <s v="games/mobile games"/>
    <x v="6"/>
    <s v="mobile games"/>
    <d v="2014-12-31T06:00:00"/>
    <d v="2015-01-05T06:00:00"/>
    <n v="5"/>
  </r>
  <r>
    <n v="249"/>
    <s v="Avila-Nelson"/>
    <s v="Up-sized intermediate website"/>
    <n v="61500"/>
    <n v="168095"/>
    <n v="273.32520325203251"/>
    <x v="1"/>
    <n v="26.000773395204948"/>
    <n v="6465"/>
    <s v="US"/>
    <s v="USD"/>
    <n v="1420178400"/>
    <n v="1420783200"/>
    <b v="0"/>
    <x v="0"/>
    <s v="publishing/translations"/>
    <x v="5"/>
    <s v="translations"/>
    <d v="2015-01-02T06:00:00"/>
    <d v="2015-01-09T06:00:00"/>
    <n v="7"/>
  </r>
  <r>
    <n v="250"/>
    <s v="Robbins and Sons"/>
    <s v="Future-proofed directional synergy"/>
    <n v="100"/>
    <n v="3"/>
    <n v="3"/>
    <x v="0"/>
    <n v="3"/>
    <n v="1"/>
    <s v="US"/>
    <s v="USD"/>
    <n v="1264399200"/>
    <n v="1267423200"/>
    <b v="0"/>
    <x v="0"/>
    <s v="music/rock"/>
    <x v="1"/>
    <s v="rock"/>
    <d v="2010-01-25T06:00:00"/>
    <d v="2010-03-01T06:00:00"/>
    <n v="35"/>
  </r>
  <r>
    <n v="251"/>
    <s v="Singleton Ltd"/>
    <s v="Enhanced user-facing function"/>
    <n v="7100"/>
    <n v="3840"/>
    <n v="54.084507042253513"/>
    <x v="0"/>
    <n v="38.019801980198018"/>
    <n v="101"/>
    <s v="US"/>
    <s v="USD"/>
    <n v="1355032800"/>
    <n v="1355205600"/>
    <b v="0"/>
    <x v="0"/>
    <s v="theater/plays"/>
    <x v="3"/>
    <s v="plays"/>
    <d v="2012-12-09T06:00:00"/>
    <d v="2012-12-11T06:00:00"/>
    <n v="2"/>
  </r>
  <r>
    <n v="252"/>
    <s v="Perez PLC"/>
    <s v="Operative bandwidth-monitored interface"/>
    <n v="1000"/>
    <n v="6263"/>
    <n v="626.29999999999995"/>
    <x v="1"/>
    <n v="106.15254237288136"/>
    <n v="59"/>
    <s v="US"/>
    <s v="USD"/>
    <n v="1382677200"/>
    <n v="1383109200"/>
    <b v="0"/>
    <x v="0"/>
    <s v="theater/plays"/>
    <x v="3"/>
    <s v="plays"/>
    <d v="2013-10-25T05:00:00"/>
    <d v="2013-10-30T05:00:00"/>
    <n v="5"/>
  </r>
  <r>
    <n v="253"/>
    <s v="Rogers, Jacobs and Jackson"/>
    <s v="Upgradable multi-state instruction set"/>
    <n v="121500"/>
    <n v="108161"/>
    <n v="89.021399176954731"/>
    <x v="0"/>
    <n v="81.019475655430711"/>
    <n v="1335"/>
    <s v="CA"/>
    <s v="CAD"/>
    <n v="1302238800"/>
    <n v="1303275600"/>
    <b v="0"/>
    <x v="0"/>
    <s v="film &amp; video/drama"/>
    <x v="4"/>
    <s v="drama"/>
    <d v="2011-04-08T05:00:00"/>
    <d v="2011-04-20T05:00:00"/>
    <n v="12"/>
  </r>
  <r>
    <n v="254"/>
    <s v="Barry Group"/>
    <s v="De-engineered static Local Area Network"/>
    <n v="4600"/>
    <n v="8505"/>
    <n v="184.89130434782609"/>
    <x v="1"/>
    <n v="96.647727272727266"/>
    <n v="88"/>
    <s v="US"/>
    <s v="USD"/>
    <n v="1487656800"/>
    <n v="1487829600"/>
    <b v="0"/>
    <x v="0"/>
    <s v="publishing/nonfiction"/>
    <x v="5"/>
    <s v="nonfiction"/>
    <d v="2017-02-21T06:00:00"/>
    <d v="2017-02-23T06:00:00"/>
    <n v="2"/>
  </r>
  <r>
    <n v="255"/>
    <s v="Rosales, Branch and Harmon"/>
    <s v="Upgradable grid-enabled superstructure"/>
    <n v="80500"/>
    <n v="96735"/>
    <n v="120.16770186335404"/>
    <x v="1"/>
    <n v="57.003535651149086"/>
    <n v="1697"/>
    <s v="US"/>
    <s v="USD"/>
    <n v="1297836000"/>
    <n v="1298268000"/>
    <b v="0"/>
    <x v="1"/>
    <s v="music/rock"/>
    <x v="1"/>
    <s v="rock"/>
    <d v="2011-02-16T06:00:00"/>
    <d v="2011-02-21T06:00:00"/>
    <n v="5"/>
  </r>
  <r>
    <n v="256"/>
    <s v="Smith-Reid"/>
    <s v="Optimized actuating toolset"/>
    <n v="4100"/>
    <n v="959"/>
    <n v="23.390243902439025"/>
    <x v="0"/>
    <n v="63.93333333333333"/>
    <n v="15"/>
    <s v="GB"/>
    <s v="GBP"/>
    <n v="1453615200"/>
    <n v="1456812000"/>
    <b v="0"/>
    <x v="0"/>
    <s v="music/rock"/>
    <x v="1"/>
    <s v="rock"/>
    <d v="2016-01-24T06:00:00"/>
    <d v="2016-03-01T06:00:00"/>
    <n v="37"/>
  </r>
  <r>
    <n v="257"/>
    <s v="Williams Inc"/>
    <s v="Decentralized exuding strategy"/>
    <n v="5700"/>
    <n v="8322"/>
    <n v="146"/>
    <x v="1"/>
    <n v="90.456521739130437"/>
    <n v="92"/>
    <s v="US"/>
    <s v="USD"/>
    <n v="1362463200"/>
    <n v="1363669200"/>
    <b v="0"/>
    <x v="0"/>
    <s v="theater/plays"/>
    <x v="3"/>
    <s v="plays"/>
    <d v="2013-03-05T06:00:00"/>
    <d v="2013-03-19T05:00:00"/>
    <n v="14"/>
  </r>
  <r>
    <n v="258"/>
    <s v="Duncan, Mcdonald and Miller"/>
    <s v="Assimilated coherent hardware"/>
    <n v="5000"/>
    <n v="13424"/>
    <n v="268.48"/>
    <x v="1"/>
    <n v="72.172043010752688"/>
    <n v="186"/>
    <s v="US"/>
    <s v="USD"/>
    <n v="1481176800"/>
    <n v="1482904800"/>
    <b v="0"/>
    <x v="1"/>
    <s v="theater/plays"/>
    <x v="3"/>
    <s v="plays"/>
    <d v="2016-12-08T06:00:00"/>
    <d v="2016-12-28T06:00:00"/>
    <n v="20"/>
  </r>
  <r>
    <n v="259"/>
    <s v="Watkins Ltd"/>
    <s v="Multi-channeled responsive implementation"/>
    <n v="1800"/>
    <n v="10755"/>
    <n v="597.5"/>
    <x v="1"/>
    <n v="77.934782608695656"/>
    <n v="138"/>
    <s v="US"/>
    <s v="USD"/>
    <n v="1354946400"/>
    <n v="1356588000"/>
    <b v="1"/>
    <x v="0"/>
    <s v="photography/photography books"/>
    <x v="7"/>
    <s v="photography books"/>
    <d v="2012-12-08T06:00:00"/>
    <d v="2012-12-27T06:00:00"/>
    <n v="19"/>
  </r>
  <r>
    <n v="260"/>
    <s v="Allen-Jones"/>
    <s v="Centralized modular initiative"/>
    <n v="6300"/>
    <n v="9935"/>
    <n v="157.69841269841268"/>
    <x v="1"/>
    <n v="38.065134099616856"/>
    <n v="261"/>
    <s v="US"/>
    <s v="USD"/>
    <n v="1348808400"/>
    <n v="1349845200"/>
    <b v="0"/>
    <x v="0"/>
    <s v="music/rock"/>
    <x v="1"/>
    <s v="rock"/>
    <d v="2012-09-28T05:00:00"/>
    <d v="2012-10-10T05:00:00"/>
    <n v="12"/>
  </r>
  <r>
    <n v="261"/>
    <s v="Mason-Smith"/>
    <s v="Reverse-engineered cohesive migration"/>
    <n v="84300"/>
    <n v="26303"/>
    <n v="31.201660735468568"/>
    <x v="0"/>
    <n v="57.936123348017624"/>
    <n v="454"/>
    <s v="US"/>
    <s v="USD"/>
    <n v="1282712400"/>
    <n v="1283058000"/>
    <b v="0"/>
    <x v="1"/>
    <s v="music/rock"/>
    <x v="1"/>
    <s v="rock"/>
    <d v="2010-08-25T05:00:00"/>
    <d v="2010-08-29T05:00:00"/>
    <n v="4"/>
  </r>
  <r>
    <n v="262"/>
    <s v="Lloyd, Kennedy and Davis"/>
    <s v="Compatible multimedia hub"/>
    <n v="1700"/>
    <n v="5328"/>
    <n v="313.41176470588238"/>
    <x v="1"/>
    <n v="49.794392523364486"/>
    <n v="107"/>
    <s v="US"/>
    <s v="USD"/>
    <n v="1301979600"/>
    <n v="1304226000"/>
    <b v="0"/>
    <x v="1"/>
    <s v="music/indie rock"/>
    <x v="1"/>
    <s v="indie rock"/>
    <d v="2011-04-05T05:00:00"/>
    <d v="2011-05-01T05:00:00"/>
    <n v="26"/>
  </r>
  <r>
    <n v="263"/>
    <s v="Walker Ltd"/>
    <s v="Organic eco-centric success"/>
    <n v="2900"/>
    <n v="10756"/>
    <n v="370.89655172413791"/>
    <x v="1"/>
    <n v="54.050251256281406"/>
    <n v="199"/>
    <s v="US"/>
    <s v="USD"/>
    <n v="1263016800"/>
    <n v="1263016800"/>
    <b v="0"/>
    <x v="0"/>
    <s v="photography/photography books"/>
    <x v="7"/>
    <s v="photography books"/>
    <d v="2010-01-09T06:00:00"/>
    <d v="2010-01-09T06:00:00"/>
    <n v="0"/>
  </r>
  <r>
    <n v="264"/>
    <s v="Gordon PLC"/>
    <s v="Virtual reciprocal policy"/>
    <n v="45600"/>
    <n v="165375"/>
    <n v="362.66447368421052"/>
    <x v="1"/>
    <n v="30.002721335268504"/>
    <n v="5512"/>
    <s v="US"/>
    <s v="USD"/>
    <n v="1360648800"/>
    <n v="1362031200"/>
    <b v="0"/>
    <x v="0"/>
    <s v="theater/plays"/>
    <x v="3"/>
    <s v="plays"/>
    <d v="2013-02-12T06:00:00"/>
    <d v="2013-02-28T06:00:00"/>
    <n v="16"/>
  </r>
  <r>
    <n v="265"/>
    <s v="Lee and Sons"/>
    <s v="Persevering interactive emulation"/>
    <n v="4900"/>
    <n v="6031"/>
    <n v="123.08163265306122"/>
    <x v="1"/>
    <n v="70.127906976744185"/>
    <n v="86"/>
    <s v="US"/>
    <s v="USD"/>
    <n v="1451800800"/>
    <n v="1455602400"/>
    <b v="0"/>
    <x v="0"/>
    <s v="theater/plays"/>
    <x v="3"/>
    <s v="plays"/>
    <d v="2016-01-03T06:00:00"/>
    <d v="2016-02-16T06:00:00"/>
    <n v="44"/>
  </r>
  <r>
    <n v="266"/>
    <s v="Cole LLC"/>
    <s v="Proactive responsive emulation"/>
    <n v="111900"/>
    <n v="85902"/>
    <n v="76.766756032171585"/>
    <x v="0"/>
    <n v="26.996228786926462"/>
    <n v="3182"/>
    <s v="IT"/>
    <s v="EUR"/>
    <n v="1415340000"/>
    <n v="1418191200"/>
    <b v="0"/>
    <x v="1"/>
    <s v="music/jazz"/>
    <x v="1"/>
    <s v="jazz"/>
    <d v="2014-11-07T06:00:00"/>
    <d v="2014-12-10T06:00:00"/>
    <n v="33"/>
  </r>
  <r>
    <n v="267"/>
    <s v="Acosta PLC"/>
    <s v="Extended eco-centric function"/>
    <n v="61600"/>
    <n v="143910"/>
    <n v="233.62012987012989"/>
    <x v="1"/>
    <n v="51.990606936416185"/>
    <n v="2768"/>
    <s v="AU"/>
    <s v="AUD"/>
    <n v="1351054800"/>
    <n v="1352440800"/>
    <b v="0"/>
    <x v="0"/>
    <s v="theater/plays"/>
    <x v="3"/>
    <s v="plays"/>
    <d v="2012-10-24T05:00:00"/>
    <d v="2012-11-09T06:00:00"/>
    <n v="16"/>
  </r>
  <r>
    <n v="268"/>
    <s v="Brown-Mckee"/>
    <s v="Networked optimal productivity"/>
    <n v="1500"/>
    <n v="2708"/>
    <n v="180.53333333333333"/>
    <x v="1"/>
    <n v="56.416666666666664"/>
    <n v="48"/>
    <s v="US"/>
    <s v="USD"/>
    <n v="1349326800"/>
    <n v="1353304800"/>
    <b v="0"/>
    <x v="0"/>
    <s v="film &amp; video/documentary"/>
    <x v="4"/>
    <s v="documentary"/>
    <d v="2012-10-04T05:00:00"/>
    <d v="2012-11-19T06:00:00"/>
    <n v="46"/>
  </r>
  <r>
    <n v="269"/>
    <s v="Miles and Sons"/>
    <s v="Persistent attitude-oriented approach"/>
    <n v="3500"/>
    <n v="8842"/>
    <n v="252.62857142857143"/>
    <x v="1"/>
    <n v="101.63218390804597"/>
    <n v="87"/>
    <s v="US"/>
    <s v="USD"/>
    <n v="1548914400"/>
    <n v="1550728800"/>
    <b v="0"/>
    <x v="0"/>
    <s v="film &amp; video/television"/>
    <x v="4"/>
    <s v="television"/>
    <d v="2019-01-31T06:00:00"/>
    <d v="2019-02-21T06:00:00"/>
    <n v="21"/>
  </r>
  <r>
    <n v="270"/>
    <s v="Sawyer, Horton and Williams"/>
    <s v="Triple-buffered 4thgeneration toolset"/>
    <n v="173900"/>
    <n v="47260"/>
    <n v="27.176538240368025"/>
    <x v="3"/>
    <n v="25.005291005291006"/>
    <n v="1890"/>
    <s v="US"/>
    <s v="USD"/>
    <n v="1291269600"/>
    <n v="1291442400"/>
    <b v="0"/>
    <x v="0"/>
    <s v="games/video games"/>
    <x v="6"/>
    <s v="video games"/>
    <d v="2010-12-02T06:00:00"/>
    <d v="2010-12-04T06:00:00"/>
    <n v="2"/>
  </r>
  <r>
    <n v="271"/>
    <s v="Foley-Cox"/>
    <s v="Progressive zero administration leverage"/>
    <n v="153700"/>
    <n v="1953"/>
    <n v="1.2706571242680547"/>
    <x v="2"/>
    <n v="32.016393442622949"/>
    <n v="61"/>
    <s v="US"/>
    <s v="USD"/>
    <n v="1449468000"/>
    <n v="1452146400"/>
    <b v="0"/>
    <x v="0"/>
    <s v="photography/photography books"/>
    <x v="7"/>
    <s v="photography books"/>
    <d v="2015-12-07T06:00:00"/>
    <d v="2016-01-07T06:00:00"/>
    <n v="31"/>
  </r>
  <r>
    <n v="272"/>
    <s v="Horton, Morrison and Clark"/>
    <s v="Networked radical neural-net"/>
    <n v="51100"/>
    <n v="155349"/>
    <n v="304.0097847358121"/>
    <x v="1"/>
    <n v="82.021647307286173"/>
    <n v="1894"/>
    <s v="US"/>
    <s v="USD"/>
    <n v="1562734800"/>
    <n v="1564894800"/>
    <b v="0"/>
    <x v="1"/>
    <s v="theater/plays"/>
    <x v="3"/>
    <s v="plays"/>
    <d v="2019-07-10T05:00:00"/>
    <d v="2019-08-04T05:00:00"/>
    <n v="25"/>
  </r>
  <r>
    <n v="273"/>
    <s v="Thomas and Sons"/>
    <s v="Re-engineered heuristic forecast"/>
    <n v="7800"/>
    <n v="10704"/>
    <n v="137.23076923076923"/>
    <x v="1"/>
    <n v="37.957446808510639"/>
    <n v="282"/>
    <s v="CA"/>
    <s v="CAD"/>
    <n v="1505624400"/>
    <n v="1505883600"/>
    <b v="0"/>
    <x v="0"/>
    <s v="theater/plays"/>
    <x v="3"/>
    <s v="plays"/>
    <d v="2017-09-17T05:00:00"/>
    <d v="2017-09-20T05:00:00"/>
    <n v="3"/>
  </r>
  <r>
    <n v="274"/>
    <s v="Morgan-Jenkins"/>
    <s v="Fully-configurable background algorithm"/>
    <n v="2400"/>
    <n v="773"/>
    <n v="32.208333333333336"/>
    <x v="0"/>
    <n v="51.533333333333331"/>
    <n v="15"/>
    <s v="US"/>
    <s v="USD"/>
    <n v="1509948000"/>
    <n v="1510380000"/>
    <b v="0"/>
    <x v="0"/>
    <s v="theater/plays"/>
    <x v="3"/>
    <s v="plays"/>
    <d v="2017-11-06T06:00:00"/>
    <d v="2017-11-11T06:00:00"/>
    <n v="5"/>
  </r>
  <r>
    <n v="275"/>
    <s v="Ward, Sanchez and Kemp"/>
    <s v="Stand-alone discrete Graphical User Interface"/>
    <n v="3900"/>
    <n v="9419"/>
    <n v="241.51282051282053"/>
    <x v="1"/>
    <n v="81.198275862068968"/>
    <n v="116"/>
    <s v="US"/>
    <s v="USD"/>
    <n v="1554526800"/>
    <n v="1555218000"/>
    <b v="0"/>
    <x v="0"/>
    <s v="publishing/translations"/>
    <x v="5"/>
    <s v="translations"/>
    <d v="2019-04-06T05:00:00"/>
    <d v="2019-04-14T05:00:00"/>
    <n v="8"/>
  </r>
  <r>
    <n v="276"/>
    <s v="Fields Ltd"/>
    <s v="Front-line foreground project"/>
    <n v="5500"/>
    <n v="5324"/>
    <n v="96.8"/>
    <x v="0"/>
    <n v="40.030075187969928"/>
    <n v="133"/>
    <s v="US"/>
    <s v="USD"/>
    <n v="1334811600"/>
    <n v="1335243600"/>
    <b v="0"/>
    <x v="1"/>
    <s v="games/video games"/>
    <x v="6"/>
    <s v="video games"/>
    <d v="2012-04-19T05:00:00"/>
    <d v="2012-04-24T05:00:00"/>
    <n v="5"/>
  </r>
  <r>
    <n v="277"/>
    <s v="Ramos-Mitchell"/>
    <s v="Persevering system-worthy info-mediaries"/>
    <n v="700"/>
    <n v="7465"/>
    <n v="1066.4285714285716"/>
    <x v="1"/>
    <n v="89.939759036144579"/>
    <n v="83"/>
    <s v="US"/>
    <s v="USD"/>
    <n v="1279515600"/>
    <n v="1279688400"/>
    <b v="0"/>
    <x v="0"/>
    <s v="theater/plays"/>
    <x v="3"/>
    <s v="plays"/>
    <d v="2010-07-19T05:00:00"/>
    <d v="2010-07-21T05:00:00"/>
    <n v="2"/>
  </r>
  <r>
    <n v="278"/>
    <s v="Higgins, Davis and Salazar"/>
    <s v="Distributed multi-tasking strategy"/>
    <n v="2700"/>
    <n v="8799"/>
    <n v="325.88888888888891"/>
    <x v="1"/>
    <n v="96.692307692307693"/>
    <n v="91"/>
    <s v="US"/>
    <s v="USD"/>
    <n v="1353909600"/>
    <n v="1356069600"/>
    <b v="0"/>
    <x v="0"/>
    <s v="technology/web"/>
    <x v="2"/>
    <s v="web"/>
    <d v="2012-11-26T06:00:00"/>
    <d v="2012-12-21T06:00:00"/>
    <n v="25"/>
  </r>
  <r>
    <n v="279"/>
    <s v="Smith-Jenkins"/>
    <s v="Vision-oriented methodical application"/>
    <n v="8000"/>
    <n v="13656"/>
    <n v="170.70000000000002"/>
    <x v="1"/>
    <n v="25.010989010989011"/>
    <n v="546"/>
    <s v="US"/>
    <s v="USD"/>
    <n v="1535950800"/>
    <n v="1536210000"/>
    <b v="0"/>
    <x v="0"/>
    <s v="theater/plays"/>
    <x v="3"/>
    <s v="plays"/>
    <d v="2018-09-03T05:00:00"/>
    <d v="2018-09-06T05:00:00"/>
    <n v="3"/>
  </r>
  <r>
    <n v="280"/>
    <s v="Braun PLC"/>
    <s v="Function-based high-level infrastructure"/>
    <n v="2500"/>
    <n v="14536"/>
    <n v="581.44000000000005"/>
    <x v="1"/>
    <n v="36.987277353689571"/>
    <n v="393"/>
    <s v="US"/>
    <s v="USD"/>
    <n v="1511244000"/>
    <n v="1511762400"/>
    <b v="0"/>
    <x v="0"/>
    <s v="film &amp; video/animation"/>
    <x v="4"/>
    <s v="animation"/>
    <d v="2017-11-21T06:00:00"/>
    <d v="2017-11-27T06:00:00"/>
    <n v="6"/>
  </r>
  <r>
    <n v="281"/>
    <s v="Drake PLC"/>
    <s v="Profound object-oriented paradigm"/>
    <n v="164500"/>
    <n v="150552"/>
    <n v="91.520972644376897"/>
    <x v="0"/>
    <n v="73.012609117361791"/>
    <n v="2062"/>
    <s v="US"/>
    <s v="USD"/>
    <n v="1331445600"/>
    <n v="1333256400"/>
    <b v="0"/>
    <x v="1"/>
    <s v="theater/plays"/>
    <x v="3"/>
    <s v="plays"/>
    <d v="2012-03-11T06:00:00"/>
    <d v="2012-04-01T05:00:00"/>
    <n v="21"/>
  </r>
  <r>
    <n v="282"/>
    <s v="Ross, Kelly and Brown"/>
    <s v="Virtual contextually-based circuit"/>
    <n v="8400"/>
    <n v="9076"/>
    <n v="108.04761904761904"/>
    <x v="1"/>
    <n v="68.240601503759393"/>
    <n v="133"/>
    <s v="US"/>
    <s v="USD"/>
    <n v="1480226400"/>
    <n v="1480744800"/>
    <b v="0"/>
    <x v="1"/>
    <s v="film &amp; video/television"/>
    <x v="4"/>
    <s v="television"/>
    <d v="2016-11-27T06:00:00"/>
    <d v="2016-12-03T06:00:00"/>
    <n v="6"/>
  </r>
  <r>
    <n v="283"/>
    <s v="Lucas-Mullins"/>
    <s v="Business-focused dynamic instruction set"/>
    <n v="8100"/>
    <n v="1517"/>
    <n v="18.728395061728396"/>
    <x v="0"/>
    <n v="52.310344827586206"/>
    <n v="29"/>
    <s v="DK"/>
    <s v="DKK"/>
    <n v="1464584400"/>
    <n v="1465016400"/>
    <b v="0"/>
    <x v="0"/>
    <s v="music/rock"/>
    <x v="1"/>
    <s v="rock"/>
    <d v="2016-05-30T05:00:00"/>
    <d v="2016-06-04T05:00:00"/>
    <n v="5"/>
  </r>
  <r>
    <n v="284"/>
    <s v="Tran LLC"/>
    <s v="Ameliorated fresh-thinking protocol"/>
    <n v="9800"/>
    <n v="8153"/>
    <n v="83.193877551020407"/>
    <x v="0"/>
    <n v="61.765151515151516"/>
    <n v="132"/>
    <s v="US"/>
    <s v="USD"/>
    <n v="1335848400"/>
    <n v="1336280400"/>
    <b v="0"/>
    <x v="0"/>
    <s v="technology/web"/>
    <x v="2"/>
    <s v="web"/>
    <d v="2012-05-01T05:00:00"/>
    <d v="2012-05-06T05:00:00"/>
    <n v="5"/>
  </r>
  <r>
    <n v="285"/>
    <s v="Dawson, Brady and Gilbert"/>
    <s v="Front-line optimizing emulation"/>
    <n v="900"/>
    <n v="6357"/>
    <n v="706.33333333333337"/>
    <x v="1"/>
    <n v="25.027559055118111"/>
    <n v="254"/>
    <s v="US"/>
    <s v="USD"/>
    <n v="1473483600"/>
    <n v="1476766800"/>
    <b v="0"/>
    <x v="0"/>
    <s v="theater/plays"/>
    <x v="3"/>
    <s v="plays"/>
    <d v="2016-09-10T05:00:00"/>
    <d v="2016-10-18T05:00:00"/>
    <n v="38"/>
  </r>
  <r>
    <n v="286"/>
    <s v="Obrien-Aguirre"/>
    <s v="Devolved uniform complexity"/>
    <n v="112100"/>
    <n v="19557"/>
    <n v="17.446030330062445"/>
    <x v="3"/>
    <n v="106.28804347826087"/>
    <n v="184"/>
    <s v="US"/>
    <s v="USD"/>
    <n v="1479880800"/>
    <n v="1480485600"/>
    <b v="0"/>
    <x v="0"/>
    <s v="theater/plays"/>
    <x v="3"/>
    <s v="plays"/>
    <d v="2016-11-23T06:00:00"/>
    <d v="2016-11-30T06:00:00"/>
    <n v="7"/>
  </r>
  <r>
    <n v="287"/>
    <s v="Ferguson PLC"/>
    <s v="Public-key intangible superstructure"/>
    <n v="6300"/>
    <n v="13213"/>
    <n v="209.73015873015873"/>
    <x v="1"/>
    <n v="75.07386363636364"/>
    <n v="176"/>
    <s v="US"/>
    <s v="USD"/>
    <n v="1430197200"/>
    <n v="1430197200"/>
    <b v="0"/>
    <x v="0"/>
    <s v="music/electric music"/>
    <x v="1"/>
    <s v="electric music"/>
    <d v="2015-04-28T05:00:00"/>
    <d v="2015-04-28T05:00:00"/>
    <n v="0"/>
  </r>
  <r>
    <n v="288"/>
    <s v="Garcia Ltd"/>
    <s v="Secured global success"/>
    <n v="5600"/>
    <n v="5476"/>
    <n v="97.785714285714292"/>
    <x v="0"/>
    <n v="39.970802919708028"/>
    <n v="137"/>
    <s v="DK"/>
    <s v="DKK"/>
    <n v="1331701200"/>
    <n v="1331787600"/>
    <b v="0"/>
    <x v="1"/>
    <s v="music/metal"/>
    <x v="1"/>
    <s v="metal"/>
    <d v="2012-03-14T05:00:00"/>
    <d v="2012-03-15T05:00:00"/>
    <n v="1"/>
  </r>
  <r>
    <n v="289"/>
    <s v="Smith, Love and Smith"/>
    <s v="Grass-roots mission-critical capability"/>
    <n v="800"/>
    <n v="13474"/>
    <n v="1684.25"/>
    <x v="1"/>
    <n v="39.982195845697326"/>
    <n v="337"/>
    <s v="CA"/>
    <s v="CAD"/>
    <n v="1438578000"/>
    <n v="1438837200"/>
    <b v="0"/>
    <x v="0"/>
    <s v="theater/plays"/>
    <x v="3"/>
    <s v="plays"/>
    <d v="2015-08-03T05:00:00"/>
    <d v="2015-08-06T05:00:00"/>
    <n v="3"/>
  </r>
  <r>
    <n v="290"/>
    <s v="Wilson, Hall and Osborne"/>
    <s v="Advanced global data-warehouse"/>
    <n v="168600"/>
    <n v="91722"/>
    <n v="54.402135231316727"/>
    <x v="0"/>
    <n v="101.01541850220265"/>
    <n v="908"/>
    <s v="US"/>
    <s v="USD"/>
    <n v="1368162000"/>
    <n v="1370926800"/>
    <b v="0"/>
    <x v="1"/>
    <s v="film &amp; video/documentary"/>
    <x v="4"/>
    <s v="documentary"/>
    <d v="2013-05-10T05:00:00"/>
    <d v="2013-06-11T05:00:00"/>
    <n v="32"/>
  </r>
  <r>
    <n v="291"/>
    <s v="Bell, Grimes and Kerr"/>
    <s v="Self-enabling uniform complexity"/>
    <n v="1800"/>
    <n v="8219"/>
    <n v="456.61111111111109"/>
    <x v="1"/>
    <n v="76.813084112149539"/>
    <n v="107"/>
    <s v="US"/>
    <s v="USD"/>
    <n v="1318654800"/>
    <n v="1319000400"/>
    <b v="1"/>
    <x v="0"/>
    <s v="technology/web"/>
    <x v="2"/>
    <s v="web"/>
    <d v="2011-10-15T05:00:00"/>
    <d v="2011-10-19T05:00:00"/>
    <n v="4"/>
  </r>
  <r>
    <n v="292"/>
    <s v="Ho-Harris"/>
    <s v="Versatile cohesive encoding"/>
    <n v="7300"/>
    <n v="717"/>
    <n v="9.8219178082191778"/>
    <x v="0"/>
    <n v="71.7"/>
    <n v="10"/>
    <s v="US"/>
    <s v="USD"/>
    <n v="1331874000"/>
    <n v="1333429200"/>
    <b v="0"/>
    <x v="0"/>
    <s v="food/food trucks"/>
    <x v="0"/>
    <s v="food trucks"/>
    <d v="2012-03-16T05:00:00"/>
    <d v="2012-04-03T05:00:00"/>
    <n v="18"/>
  </r>
  <r>
    <n v="293"/>
    <s v="Ross Group"/>
    <s v="Organized executive solution"/>
    <n v="6500"/>
    <n v="1065"/>
    <n v="16.384615384615383"/>
    <x v="3"/>
    <n v="33.28125"/>
    <n v="32"/>
    <s v="IT"/>
    <s v="EUR"/>
    <n v="1286254800"/>
    <n v="1287032400"/>
    <b v="0"/>
    <x v="0"/>
    <s v="theater/plays"/>
    <x v="3"/>
    <s v="plays"/>
    <d v="2010-10-05T05:00:00"/>
    <d v="2010-10-14T05:00:00"/>
    <n v="9"/>
  </r>
  <r>
    <n v="294"/>
    <s v="Turner-Davis"/>
    <s v="Automated local emulation"/>
    <n v="600"/>
    <n v="8038"/>
    <n v="1339.6666666666667"/>
    <x v="1"/>
    <n v="43.923497267759565"/>
    <n v="183"/>
    <s v="US"/>
    <s v="USD"/>
    <n v="1540530000"/>
    <n v="1541570400"/>
    <b v="0"/>
    <x v="0"/>
    <s v="theater/plays"/>
    <x v="3"/>
    <s v="plays"/>
    <d v="2018-10-26T05:00:00"/>
    <d v="2018-11-07T06:00:00"/>
    <n v="12"/>
  </r>
  <r>
    <n v="295"/>
    <s v="Smith, Jackson and Herrera"/>
    <s v="Enterprise-wide intermediate middleware"/>
    <n v="192900"/>
    <n v="68769"/>
    <n v="35.650077760497666"/>
    <x v="0"/>
    <n v="36.004712041884815"/>
    <n v="1910"/>
    <s v="CH"/>
    <s v="CHF"/>
    <n v="1381813200"/>
    <n v="1383976800"/>
    <b v="0"/>
    <x v="0"/>
    <s v="theater/plays"/>
    <x v="3"/>
    <s v="plays"/>
    <d v="2013-10-15T05:00:00"/>
    <d v="2013-11-09T06:00:00"/>
    <n v="25"/>
  </r>
  <r>
    <n v="296"/>
    <s v="Smith-Hess"/>
    <s v="Grass-roots real-time Local Area Network"/>
    <n v="6100"/>
    <n v="3352"/>
    <n v="54.950819672131146"/>
    <x v="0"/>
    <n v="88.21052631578948"/>
    <n v="38"/>
    <s v="AU"/>
    <s v="AUD"/>
    <n v="1548655200"/>
    <n v="1550556000"/>
    <b v="0"/>
    <x v="0"/>
    <s v="theater/plays"/>
    <x v="3"/>
    <s v="plays"/>
    <d v="2019-01-28T06:00:00"/>
    <d v="2019-02-19T06:00:00"/>
    <n v="22"/>
  </r>
  <r>
    <n v="297"/>
    <s v="Brown, Herring and Bass"/>
    <s v="Organized client-driven capacity"/>
    <n v="7200"/>
    <n v="6785"/>
    <n v="94.236111111111114"/>
    <x v="0"/>
    <n v="65.240384615384613"/>
    <n v="104"/>
    <s v="AU"/>
    <s v="AUD"/>
    <n v="1389679200"/>
    <n v="1390456800"/>
    <b v="0"/>
    <x v="1"/>
    <s v="theater/plays"/>
    <x v="3"/>
    <s v="plays"/>
    <d v="2014-01-14T06:00:00"/>
    <d v="2014-01-23T06:00:00"/>
    <n v="9"/>
  </r>
  <r>
    <n v="298"/>
    <s v="Chase, Garcia and Johnson"/>
    <s v="Adaptive intangible database"/>
    <n v="3500"/>
    <n v="5037"/>
    <n v="143.91428571428571"/>
    <x v="1"/>
    <n v="69.958333333333329"/>
    <n v="72"/>
    <s v="US"/>
    <s v="USD"/>
    <n v="1456466400"/>
    <n v="1458018000"/>
    <b v="0"/>
    <x v="1"/>
    <s v="music/rock"/>
    <x v="1"/>
    <s v="rock"/>
    <d v="2016-02-26T06:00:00"/>
    <d v="2016-03-15T05:00:00"/>
    <n v="18"/>
  </r>
  <r>
    <n v="299"/>
    <s v="Ramsey and Sons"/>
    <s v="Grass-roots contextually-based algorithm"/>
    <n v="3800"/>
    <n v="1954"/>
    <n v="51.421052631578945"/>
    <x v="0"/>
    <n v="39.877551020408163"/>
    <n v="49"/>
    <s v="US"/>
    <s v="USD"/>
    <n v="1456984800"/>
    <n v="1461819600"/>
    <b v="0"/>
    <x v="0"/>
    <s v="food/food trucks"/>
    <x v="0"/>
    <s v="food trucks"/>
    <d v="2016-03-03T06:00:00"/>
    <d v="2016-04-28T05:00:00"/>
    <n v="56"/>
  </r>
  <r>
    <n v="300"/>
    <s v="Cooke PLC"/>
    <s v="Focused executive core"/>
    <n v="100"/>
    <n v="5"/>
    <n v="5"/>
    <x v="0"/>
    <n v="5"/>
    <n v="1"/>
    <s v="DK"/>
    <s v="DKK"/>
    <n v="1504069200"/>
    <n v="1504155600"/>
    <b v="0"/>
    <x v="1"/>
    <s v="publishing/nonfiction"/>
    <x v="5"/>
    <s v="nonfiction"/>
    <d v="2017-08-30T05:00:00"/>
    <d v="2017-08-31T05:00:00"/>
    <n v="1"/>
  </r>
  <r>
    <n v="301"/>
    <s v="Wong-Walker"/>
    <s v="Multi-channeled disintermediate policy"/>
    <n v="900"/>
    <n v="12102"/>
    <n v="1344.6666666666667"/>
    <x v="1"/>
    <n v="41.023728813559323"/>
    <n v="295"/>
    <s v="US"/>
    <s v="USD"/>
    <n v="1424930400"/>
    <n v="1426395600"/>
    <b v="0"/>
    <x v="0"/>
    <s v="film &amp; video/documentary"/>
    <x v="4"/>
    <s v="documentary"/>
    <d v="2015-02-26T06:00:00"/>
    <d v="2015-03-15T05:00:00"/>
    <n v="17"/>
  </r>
  <r>
    <n v="302"/>
    <s v="Ferguson, Collins and Mata"/>
    <s v="Customizable bi-directional hardware"/>
    <n v="76100"/>
    <n v="24234"/>
    <n v="31.844940867279899"/>
    <x v="0"/>
    <n v="98.914285714285711"/>
    <n v="245"/>
    <s v="US"/>
    <s v="USD"/>
    <n v="1535864400"/>
    <n v="1537074000"/>
    <b v="0"/>
    <x v="0"/>
    <s v="theater/plays"/>
    <x v="3"/>
    <s v="plays"/>
    <d v="2018-09-02T05:00:00"/>
    <d v="2018-09-16T05:00:00"/>
    <n v="14"/>
  </r>
  <r>
    <n v="303"/>
    <s v="Guerrero, Flores and Jenkins"/>
    <s v="Networked optimal architecture"/>
    <n v="3400"/>
    <n v="2809"/>
    <n v="82.617647058823536"/>
    <x v="0"/>
    <n v="87.78125"/>
    <n v="32"/>
    <s v="US"/>
    <s v="USD"/>
    <n v="1452146400"/>
    <n v="1452578400"/>
    <b v="0"/>
    <x v="0"/>
    <s v="music/indie rock"/>
    <x v="1"/>
    <s v="indie rock"/>
    <d v="2016-01-07T06:00:00"/>
    <d v="2016-01-12T06:00:00"/>
    <n v="5"/>
  </r>
  <r>
    <n v="304"/>
    <s v="Peterson PLC"/>
    <s v="User-friendly discrete benchmark"/>
    <n v="2100"/>
    <n v="11469"/>
    <n v="546.14285714285722"/>
    <x v="1"/>
    <n v="80.767605633802816"/>
    <n v="142"/>
    <s v="US"/>
    <s v="USD"/>
    <n v="1470546000"/>
    <n v="1474088400"/>
    <b v="0"/>
    <x v="0"/>
    <s v="film &amp; video/documentary"/>
    <x v="4"/>
    <s v="documentary"/>
    <d v="2016-08-07T05:00:00"/>
    <d v="2016-09-17T05:00:00"/>
    <n v="41"/>
  </r>
  <r>
    <n v="305"/>
    <s v="Townsend Ltd"/>
    <s v="Grass-roots actuating policy"/>
    <n v="2800"/>
    <n v="8014"/>
    <n v="286.21428571428572"/>
    <x v="1"/>
    <n v="94.28235294117647"/>
    <n v="85"/>
    <s v="US"/>
    <s v="USD"/>
    <n v="1458363600"/>
    <n v="1461906000"/>
    <b v="0"/>
    <x v="0"/>
    <s v="theater/plays"/>
    <x v="3"/>
    <s v="plays"/>
    <d v="2016-03-19T05:00:00"/>
    <d v="2016-04-29T05:00:00"/>
    <n v="41"/>
  </r>
  <r>
    <n v="306"/>
    <s v="Rush, Reed and Hall"/>
    <s v="Enterprise-wide 3rdgeneration knowledge user"/>
    <n v="6500"/>
    <n v="514"/>
    <n v="7.9076923076923071"/>
    <x v="0"/>
    <n v="73.428571428571431"/>
    <n v="7"/>
    <s v="US"/>
    <s v="USD"/>
    <n v="1500008400"/>
    <n v="1500267600"/>
    <b v="0"/>
    <x v="1"/>
    <s v="theater/plays"/>
    <x v="3"/>
    <s v="plays"/>
    <d v="2017-07-14T05:00:00"/>
    <d v="2017-07-17T05:00:00"/>
    <n v="3"/>
  </r>
  <r>
    <n v="307"/>
    <s v="Salazar-Dodson"/>
    <s v="Face-to-face zero tolerance moderator"/>
    <n v="32900"/>
    <n v="43473"/>
    <n v="132.13677811550153"/>
    <x v="1"/>
    <n v="65.968133535660087"/>
    <n v="659"/>
    <s v="DK"/>
    <s v="DKK"/>
    <n v="1338958800"/>
    <n v="1340686800"/>
    <b v="0"/>
    <x v="1"/>
    <s v="publishing/fiction"/>
    <x v="5"/>
    <s v="fiction"/>
    <d v="2012-06-06T05:00:00"/>
    <d v="2012-06-26T05:00:00"/>
    <n v="20"/>
  </r>
  <r>
    <n v="308"/>
    <s v="Davis Ltd"/>
    <s v="Grass-roots optimizing projection"/>
    <n v="118200"/>
    <n v="87560"/>
    <n v="74.077834179357026"/>
    <x v="0"/>
    <n v="109.04109589041096"/>
    <n v="803"/>
    <s v="US"/>
    <s v="USD"/>
    <n v="1303102800"/>
    <n v="1303189200"/>
    <b v="0"/>
    <x v="0"/>
    <s v="theater/plays"/>
    <x v="3"/>
    <s v="plays"/>
    <d v="2011-04-18T05:00:00"/>
    <d v="2011-04-19T05:00:00"/>
    <n v="1"/>
  </r>
  <r>
    <n v="309"/>
    <s v="Harris-Perry"/>
    <s v="User-centric 6thgeneration attitude"/>
    <n v="4100"/>
    <n v="3087"/>
    <n v="75.292682926829272"/>
    <x v="3"/>
    <n v="41.16"/>
    <n v="75"/>
    <s v="US"/>
    <s v="USD"/>
    <n v="1316581200"/>
    <n v="1318309200"/>
    <b v="0"/>
    <x v="1"/>
    <s v="music/indie rock"/>
    <x v="1"/>
    <s v="indie rock"/>
    <d v="2011-09-21T05:00:00"/>
    <d v="2011-10-11T05:00:00"/>
    <n v="20"/>
  </r>
  <r>
    <n v="310"/>
    <s v="Velazquez, Hunt and Ortiz"/>
    <s v="Switchable zero tolerance website"/>
    <n v="7800"/>
    <n v="1586"/>
    <n v="20.333333333333332"/>
    <x v="0"/>
    <n v="99.125"/>
    <n v="16"/>
    <s v="US"/>
    <s v="USD"/>
    <n v="1270789200"/>
    <n v="1272171600"/>
    <b v="0"/>
    <x v="0"/>
    <s v="games/video games"/>
    <x v="6"/>
    <s v="video games"/>
    <d v="2010-04-09T05:00:00"/>
    <d v="2010-04-25T05:00:00"/>
    <n v="16"/>
  </r>
  <r>
    <n v="311"/>
    <s v="Flores PLC"/>
    <s v="Focused real-time help-desk"/>
    <n v="6300"/>
    <n v="12812"/>
    <n v="203.36507936507937"/>
    <x v="1"/>
    <n v="105.88429752066116"/>
    <n v="121"/>
    <s v="US"/>
    <s v="USD"/>
    <n v="1297836000"/>
    <n v="1298872800"/>
    <b v="0"/>
    <x v="0"/>
    <s v="theater/plays"/>
    <x v="3"/>
    <s v="plays"/>
    <d v="2011-02-16T06:00:00"/>
    <d v="2011-02-28T06:00:00"/>
    <n v="12"/>
  </r>
  <r>
    <n v="312"/>
    <s v="Martinez LLC"/>
    <s v="Robust impactful approach"/>
    <n v="59100"/>
    <n v="183345"/>
    <n v="310.2284263959391"/>
    <x v="1"/>
    <n v="48.996525921966864"/>
    <n v="3742"/>
    <s v="US"/>
    <s v="USD"/>
    <n v="1382677200"/>
    <n v="1383282000"/>
    <b v="0"/>
    <x v="0"/>
    <s v="theater/plays"/>
    <x v="3"/>
    <s v="plays"/>
    <d v="2013-10-25T05:00:00"/>
    <d v="2013-11-01T05:00:00"/>
    <n v="7"/>
  </r>
  <r>
    <n v="313"/>
    <s v="Miller-Irwin"/>
    <s v="Secured maximized policy"/>
    <n v="2200"/>
    <n v="8697"/>
    <n v="395.31818181818181"/>
    <x v="1"/>
    <n v="39"/>
    <n v="223"/>
    <s v="US"/>
    <s v="USD"/>
    <n v="1330322400"/>
    <n v="1330495200"/>
    <b v="0"/>
    <x v="0"/>
    <s v="music/rock"/>
    <x v="1"/>
    <s v="rock"/>
    <d v="2012-02-27T06:00:00"/>
    <d v="2012-02-29T06:00:00"/>
    <n v="2"/>
  </r>
  <r>
    <n v="314"/>
    <s v="Sanchez-Morgan"/>
    <s v="Realigned upward-trending strategy"/>
    <n v="1400"/>
    <n v="4126"/>
    <n v="294.71428571428572"/>
    <x v="1"/>
    <n v="31.022556390977442"/>
    <n v="133"/>
    <s v="US"/>
    <s v="USD"/>
    <n v="1552366800"/>
    <n v="1552798800"/>
    <b v="0"/>
    <x v="1"/>
    <s v="film &amp; video/documentary"/>
    <x v="4"/>
    <s v="documentary"/>
    <d v="2019-03-12T05:00:00"/>
    <d v="2019-03-17T05:00:00"/>
    <n v="5"/>
  </r>
  <r>
    <n v="315"/>
    <s v="Lopez, Adams and Johnson"/>
    <s v="Open-source interactive knowledge user"/>
    <n v="9500"/>
    <n v="3220"/>
    <n v="33.89473684210526"/>
    <x v="0"/>
    <n v="103.87096774193549"/>
    <n v="31"/>
    <s v="US"/>
    <s v="USD"/>
    <n v="1400907600"/>
    <n v="1403413200"/>
    <b v="0"/>
    <x v="0"/>
    <s v="theater/plays"/>
    <x v="3"/>
    <s v="plays"/>
    <d v="2014-05-24T05:00:00"/>
    <d v="2014-06-22T05:00:00"/>
    <n v="29"/>
  </r>
  <r>
    <n v="316"/>
    <s v="Martin-Marshall"/>
    <s v="Configurable demand-driven matrix"/>
    <n v="9600"/>
    <n v="6401"/>
    <n v="66.677083333333329"/>
    <x v="0"/>
    <n v="59.268518518518519"/>
    <n v="108"/>
    <s v="IT"/>
    <s v="EUR"/>
    <n v="1574143200"/>
    <n v="1574229600"/>
    <b v="0"/>
    <x v="1"/>
    <s v="food/food trucks"/>
    <x v="0"/>
    <s v="food trucks"/>
    <d v="2019-11-19T06:00:00"/>
    <d v="2019-11-20T06:00:00"/>
    <n v="1"/>
  </r>
  <r>
    <n v="317"/>
    <s v="Summers PLC"/>
    <s v="Cross-group coherent hierarchy"/>
    <n v="6600"/>
    <n v="1269"/>
    <n v="19.227272727272727"/>
    <x v="0"/>
    <n v="42.3"/>
    <n v="30"/>
    <s v="US"/>
    <s v="USD"/>
    <n v="1494738000"/>
    <n v="1495861200"/>
    <b v="0"/>
    <x v="0"/>
    <s v="theater/plays"/>
    <x v="3"/>
    <s v="plays"/>
    <d v="2017-05-14T05:00:00"/>
    <d v="2017-05-27T05:00:00"/>
    <n v="13"/>
  </r>
  <r>
    <n v="318"/>
    <s v="Young, Hart and Ryan"/>
    <s v="Decentralized demand-driven open system"/>
    <n v="5700"/>
    <n v="903"/>
    <n v="15.842105263157894"/>
    <x v="0"/>
    <n v="53.117647058823529"/>
    <n v="17"/>
    <s v="US"/>
    <s v="USD"/>
    <n v="1392357600"/>
    <n v="1392530400"/>
    <b v="0"/>
    <x v="0"/>
    <s v="music/rock"/>
    <x v="1"/>
    <s v="rock"/>
    <d v="2014-02-14T06:00:00"/>
    <d v="2014-02-16T06:00:00"/>
    <n v="2"/>
  </r>
  <r>
    <n v="319"/>
    <s v="Mills Group"/>
    <s v="Advanced empowering matrix"/>
    <n v="8400"/>
    <n v="3251"/>
    <n v="38.702380952380956"/>
    <x v="3"/>
    <n v="50.796875"/>
    <n v="64"/>
    <s v="US"/>
    <s v="USD"/>
    <n v="1281589200"/>
    <n v="1283662800"/>
    <b v="0"/>
    <x v="0"/>
    <s v="technology/web"/>
    <x v="2"/>
    <s v="web"/>
    <d v="2010-08-12T05:00:00"/>
    <d v="2010-09-05T05:00:00"/>
    <n v="24"/>
  </r>
  <r>
    <n v="320"/>
    <s v="Sandoval-Powell"/>
    <s v="Phased holistic implementation"/>
    <n v="84400"/>
    <n v="8092"/>
    <n v="9.5876777251184837"/>
    <x v="0"/>
    <n v="101.15"/>
    <n v="80"/>
    <s v="US"/>
    <s v="USD"/>
    <n v="1305003600"/>
    <n v="1305781200"/>
    <b v="0"/>
    <x v="0"/>
    <s v="publishing/fiction"/>
    <x v="5"/>
    <s v="fiction"/>
    <d v="2011-05-10T05:00:00"/>
    <d v="2011-05-19T05:00:00"/>
    <n v="9"/>
  </r>
  <r>
    <n v="321"/>
    <s v="Mills, Frazier and Perez"/>
    <s v="Proactive attitude-oriented knowledge user"/>
    <n v="170400"/>
    <n v="160422"/>
    <n v="94.144366197183089"/>
    <x v="0"/>
    <n v="65.000810372771468"/>
    <n v="2468"/>
    <s v="US"/>
    <s v="USD"/>
    <n v="1301634000"/>
    <n v="1302325200"/>
    <b v="0"/>
    <x v="0"/>
    <s v="film &amp; video/shorts"/>
    <x v="4"/>
    <s v="shorts"/>
    <d v="2011-04-01T05:00:00"/>
    <d v="2011-04-09T05:00:00"/>
    <n v="8"/>
  </r>
  <r>
    <n v="322"/>
    <s v="Hebert Group"/>
    <s v="Visionary asymmetric Graphical User Interface"/>
    <n v="117900"/>
    <n v="196377"/>
    <n v="166.56234096692114"/>
    <x v="1"/>
    <n v="37.998645510835914"/>
    <n v="5168"/>
    <s v="US"/>
    <s v="USD"/>
    <n v="1290664800"/>
    <n v="1291788000"/>
    <b v="0"/>
    <x v="0"/>
    <s v="theater/plays"/>
    <x v="3"/>
    <s v="plays"/>
    <d v="2010-11-25T06:00:00"/>
    <d v="2010-12-08T06:00:00"/>
    <n v="13"/>
  </r>
  <r>
    <n v="323"/>
    <s v="Cole, Smith and Wood"/>
    <s v="Integrated zero-defect help-desk"/>
    <n v="8900"/>
    <n v="2148"/>
    <n v="24.134831460674157"/>
    <x v="0"/>
    <n v="82.615384615384613"/>
    <n v="26"/>
    <s v="GB"/>
    <s v="GBP"/>
    <n v="1395896400"/>
    <n v="1396069200"/>
    <b v="0"/>
    <x v="0"/>
    <s v="film &amp; video/documentary"/>
    <x v="4"/>
    <s v="documentary"/>
    <d v="2014-03-27T05:00:00"/>
    <d v="2014-03-29T05:00:00"/>
    <n v="2"/>
  </r>
  <r>
    <n v="324"/>
    <s v="Harris, Hall and Harris"/>
    <s v="Inverse analyzing matrices"/>
    <n v="7100"/>
    <n v="11648"/>
    <n v="164.05633802816902"/>
    <x v="1"/>
    <n v="37.941368078175898"/>
    <n v="307"/>
    <s v="US"/>
    <s v="USD"/>
    <n v="1434862800"/>
    <n v="1435899600"/>
    <b v="0"/>
    <x v="1"/>
    <s v="theater/plays"/>
    <x v="3"/>
    <s v="plays"/>
    <d v="2015-06-21T05:00:00"/>
    <d v="2015-07-03T05:00:00"/>
    <n v="12"/>
  </r>
  <r>
    <n v="325"/>
    <s v="Saunders Group"/>
    <s v="Programmable systemic implementation"/>
    <n v="6500"/>
    <n v="5897"/>
    <n v="90.723076923076931"/>
    <x v="0"/>
    <n v="80.780821917808225"/>
    <n v="73"/>
    <s v="US"/>
    <s v="USD"/>
    <n v="1529125200"/>
    <n v="1531112400"/>
    <b v="0"/>
    <x v="1"/>
    <s v="theater/plays"/>
    <x v="3"/>
    <s v="plays"/>
    <d v="2018-06-16T05:00:00"/>
    <d v="2018-07-09T05:00:00"/>
    <n v="23"/>
  </r>
  <r>
    <n v="326"/>
    <s v="Pham, Avila and Nash"/>
    <s v="Multi-channeled next generation architecture"/>
    <n v="7200"/>
    <n v="3326"/>
    <n v="46.194444444444443"/>
    <x v="0"/>
    <n v="25.984375"/>
    <n v="128"/>
    <s v="US"/>
    <s v="USD"/>
    <n v="1451109600"/>
    <n v="1451628000"/>
    <b v="0"/>
    <x v="0"/>
    <s v="film &amp; video/animation"/>
    <x v="4"/>
    <s v="animation"/>
    <d v="2015-12-26T06:00:00"/>
    <d v="2016-01-01T06:00:00"/>
    <n v="6"/>
  </r>
  <r>
    <n v="327"/>
    <s v="Patterson, Salinas and Lucas"/>
    <s v="Digitized 3rdgeneration encoding"/>
    <n v="2600"/>
    <n v="1002"/>
    <n v="38.53846153846154"/>
    <x v="0"/>
    <n v="30.363636363636363"/>
    <n v="33"/>
    <s v="US"/>
    <s v="USD"/>
    <n v="1566968400"/>
    <n v="1567314000"/>
    <b v="0"/>
    <x v="1"/>
    <s v="theater/plays"/>
    <x v="3"/>
    <s v="plays"/>
    <d v="2019-08-28T05:00:00"/>
    <d v="2019-09-01T05:00:00"/>
    <n v="4"/>
  </r>
  <r>
    <n v="328"/>
    <s v="Young PLC"/>
    <s v="Innovative well-modulated functionalities"/>
    <n v="98700"/>
    <n v="131826"/>
    <n v="133.56231003039514"/>
    <x v="1"/>
    <n v="54.004916018025398"/>
    <n v="2441"/>
    <s v="US"/>
    <s v="USD"/>
    <n v="1543557600"/>
    <n v="1544508000"/>
    <b v="0"/>
    <x v="0"/>
    <s v="music/rock"/>
    <x v="1"/>
    <s v="rock"/>
    <d v="2018-11-30T06:00:00"/>
    <d v="2018-12-11T06:00:00"/>
    <n v="11"/>
  </r>
  <r>
    <n v="329"/>
    <s v="Willis and Sons"/>
    <s v="Fundamental incremental database"/>
    <n v="93800"/>
    <n v="21477"/>
    <n v="22.896588486140725"/>
    <x v="2"/>
    <n v="101.78672985781991"/>
    <n v="211"/>
    <s v="US"/>
    <s v="USD"/>
    <n v="1481522400"/>
    <n v="1482472800"/>
    <b v="0"/>
    <x v="0"/>
    <s v="games/video games"/>
    <x v="6"/>
    <s v="video games"/>
    <d v="2016-12-12T06:00:00"/>
    <d v="2016-12-23T06:00:00"/>
    <n v="11"/>
  </r>
  <r>
    <n v="330"/>
    <s v="Thompson-Bates"/>
    <s v="Expanded encompassing open architecture"/>
    <n v="33700"/>
    <n v="62330"/>
    <n v="184.95548961424333"/>
    <x v="1"/>
    <n v="45.003610108303249"/>
    <n v="1385"/>
    <s v="GB"/>
    <s v="GBP"/>
    <n v="1512712800"/>
    <n v="1512799200"/>
    <b v="0"/>
    <x v="0"/>
    <s v="film &amp; video/documentary"/>
    <x v="4"/>
    <s v="documentary"/>
    <d v="2017-12-08T06:00:00"/>
    <d v="2017-12-09T06:00:00"/>
    <n v="1"/>
  </r>
  <r>
    <n v="331"/>
    <s v="Rose-Silva"/>
    <s v="Intuitive static portal"/>
    <n v="3300"/>
    <n v="14643"/>
    <n v="443.72727272727275"/>
    <x v="1"/>
    <n v="77.068421052631578"/>
    <n v="190"/>
    <s v="US"/>
    <s v="USD"/>
    <n v="1324274400"/>
    <n v="1324360800"/>
    <b v="0"/>
    <x v="0"/>
    <s v="food/food trucks"/>
    <x v="0"/>
    <s v="food trucks"/>
    <d v="2011-12-19T06:00:00"/>
    <d v="2011-12-20T06:00:00"/>
    <n v="1"/>
  </r>
  <r>
    <n v="332"/>
    <s v="Pacheco, Johnson and Torres"/>
    <s v="Optional bandwidth-monitored definition"/>
    <n v="20700"/>
    <n v="41396"/>
    <n v="199.9806763285024"/>
    <x v="1"/>
    <n v="88.076595744680844"/>
    <n v="470"/>
    <s v="US"/>
    <s v="USD"/>
    <n v="1364446800"/>
    <n v="1364533200"/>
    <b v="0"/>
    <x v="0"/>
    <s v="technology/wearables"/>
    <x v="2"/>
    <s v="wearables"/>
    <d v="2013-03-28T05:00:00"/>
    <d v="2013-03-29T05:00:00"/>
    <n v="1"/>
  </r>
  <r>
    <n v="333"/>
    <s v="Carlson, Dixon and Jones"/>
    <s v="Persistent well-modulated synergy"/>
    <n v="9600"/>
    <n v="11900"/>
    <n v="123.95833333333333"/>
    <x v="1"/>
    <n v="47.035573122529641"/>
    <n v="253"/>
    <s v="US"/>
    <s v="USD"/>
    <n v="1542693600"/>
    <n v="1545112800"/>
    <b v="0"/>
    <x v="0"/>
    <s v="theater/plays"/>
    <x v="3"/>
    <s v="plays"/>
    <d v="2018-11-20T06:00:00"/>
    <d v="2018-12-18T06:00:00"/>
    <n v="28"/>
  </r>
  <r>
    <n v="334"/>
    <s v="Mcgee Group"/>
    <s v="Assimilated discrete algorithm"/>
    <n v="66200"/>
    <n v="123538"/>
    <n v="186.61329305135951"/>
    <x v="1"/>
    <n v="110.99550763701707"/>
    <n v="1113"/>
    <s v="US"/>
    <s v="USD"/>
    <n v="1515564000"/>
    <n v="1516168800"/>
    <b v="0"/>
    <x v="0"/>
    <s v="music/rock"/>
    <x v="1"/>
    <s v="rock"/>
    <d v="2018-01-10T06:00:00"/>
    <d v="2018-01-17T06:00:00"/>
    <n v="7"/>
  </r>
  <r>
    <n v="335"/>
    <s v="Jordan-Acosta"/>
    <s v="Operative uniform hub"/>
    <n v="173800"/>
    <n v="198628"/>
    <n v="114.28538550057536"/>
    <x v="1"/>
    <n v="87.003066141042481"/>
    <n v="2283"/>
    <s v="US"/>
    <s v="USD"/>
    <n v="1573797600"/>
    <n v="1574920800"/>
    <b v="0"/>
    <x v="0"/>
    <s v="music/rock"/>
    <x v="1"/>
    <s v="rock"/>
    <d v="2019-11-15T06:00:00"/>
    <d v="2019-11-28T06:00:00"/>
    <n v="13"/>
  </r>
  <r>
    <n v="336"/>
    <s v="Nunez Inc"/>
    <s v="Customizable intangible capability"/>
    <n v="70700"/>
    <n v="68602"/>
    <n v="97.032531824611041"/>
    <x v="0"/>
    <n v="63.994402985074629"/>
    <n v="1072"/>
    <s v="US"/>
    <s v="USD"/>
    <n v="1292392800"/>
    <n v="1292479200"/>
    <b v="0"/>
    <x v="1"/>
    <s v="music/rock"/>
    <x v="1"/>
    <s v="rock"/>
    <d v="2010-12-15T06:00:00"/>
    <d v="2010-12-16T06:00:00"/>
    <n v="1"/>
  </r>
  <r>
    <n v="337"/>
    <s v="Hayden Ltd"/>
    <s v="Innovative didactic analyzer"/>
    <n v="94500"/>
    <n v="116064"/>
    <n v="122.81904761904762"/>
    <x v="1"/>
    <n v="105.9945205479452"/>
    <n v="1095"/>
    <s v="US"/>
    <s v="USD"/>
    <n v="1573452000"/>
    <n v="1573538400"/>
    <b v="0"/>
    <x v="0"/>
    <s v="theater/plays"/>
    <x v="3"/>
    <s v="plays"/>
    <d v="2019-11-11T06:00:00"/>
    <d v="2019-11-12T06:00:00"/>
    <n v="1"/>
  </r>
  <r>
    <n v="338"/>
    <s v="Gonzalez-Burton"/>
    <s v="Decentralized intangible encoding"/>
    <n v="69800"/>
    <n v="125042"/>
    <n v="179.14326647564468"/>
    <x v="1"/>
    <n v="73.989349112426041"/>
    <n v="1690"/>
    <s v="US"/>
    <s v="USD"/>
    <n v="1317790800"/>
    <n v="1320382800"/>
    <b v="0"/>
    <x v="0"/>
    <s v="theater/plays"/>
    <x v="3"/>
    <s v="plays"/>
    <d v="2011-10-05T05:00:00"/>
    <d v="2011-11-04T05:00:00"/>
    <n v="30"/>
  </r>
  <r>
    <n v="339"/>
    <s v="Lewis, Taylor and Rivers"/>
    <s v="Front-line transitional algorithm"/>
    <n v="136300"/>
    <n v="108974"/>
    <n v="79.951577402787962"/>
    <x v="3"/>
    <n v="84.02004626060139"/>
    <n v="1297"/>
    <s v="CA"/>
    <s v="CAD"/>
    <n v="1501650000"/>
    <n v="1502859600"/>
    <b v="0"/>
    <x v="0"/>
    <s v="theater/plays"/>
    <x v="3"/>
    <s v="plays"/>
    <d v="2017-08-02T05:00:00"/>
    <d v="2017-08-16T05:00:00"/>
    <n v="14"/>
  </r>
  <r>
    <n v="340"/>
    <s v="Butler, Henry and Espinoza"/>
    <s v="Switchable didactic matrices"/>
    <n v="37100"/>
    <n v="34964"/>
    <n v="94.242587601078171"/>
    <x v="0"/>
    <n v="88.966921119592882"/>
    <n v="393"/>
    <s v="US"/>
    <s v="USD"/>
    <n v="1323669600"/>
    <n v="1323756000"/>
    <b v="0"/>
    <x v="0"/>
    <s v="photography/photography books"/>
    <x v="7"/>
    <s v="photography books"/>
    <d v="2011-12-12T06:00:00"/>
    <d v="2011-12-13T06:00:00"/>
    <n v="1"/>
  </r>
  <r>
    <n v="341"/>
    <s v="Guzman Group"/>
    <s v="Ameliorated disintermediate utilization"/>
    <n v="114300"/>
    <n v="96777"/>
    <n v="84.669291338582681"/>
    <x v="0"/>
    <n v="76.990453460620529"/>
    <n v="1257"/>
    <s v="US"/>
    <s v="USD"/>
    <n v="1440738000"/>
    <n v="1441342800"/>
    <b v="0"/>
    <x v="0"/>
    <s v="music/indie rock"/>
    <x v="1"/>
    <s v="indie rock"/>
    <d v="2015-08-28T05:00:00"/>
    <d v="2015-09-04T05:00:00"/>
    <n v="7"/>
  </r>
  <r>
    <n v="342"/>
    <s v="Gibson-Hernandez"/>
    <s v="Visionary foreground middleware"/>
    <n v="47900"/>
    <n v="31864"/>
    <n v="66.521920668058456"/>
    <x v="0"/>
    <n v="97.146341463414629"/>
    <n v="328"/>
    <s v="US"/>
    <s v="USD"/>
    <n v="1374296400"/>
    <n v="1375333200"/>
    <b v="0"/>
    <x v="0"/>
    <s v="theater/plays"/>
    <x v="3"/>
    <s v="plays"/>
    <d v="2013-07-20T05:00:00"/>
    <d v="2013-08-01T05:00:00"/>
    <n v="12"/>
  </r>
  <r>
    <n v="343"/>
    <s v="Spencer-Weber"/>
    <s v="Optional zero-defect task-force"/>
    <n v="9000"/>
    <n v="4853"/>
    <n v="53.922222222222224"/>
    <x v="0"/>
    <n v="33.013605442176868"/>
    <n v="147"/>
    <s v="US"/>
    <s v="USD"/>
    <n v="1384840800"/>
    <n v="1389420000"/>
    <b v="0"/>
    <x v="0"/>
    <s v="theater/plays"/>
    <x v="3"/>
    <s v="plays"/>
    <d v="2013-11-19T06:00:00"/>
    <d v="2014-01-11T06:00:00"/>
    <n v="53"/>
  </r>
  <r>
    <n v="344"/>
    <s v="Berger, Johnson and Marshall"/>
    <s v="Devolved exuding emulation"/>
    <n v="197600"/>
    <n v="82959"/>
    <n v="41.983299595141702"/>
    <x v="0"/>
    <n v="99.950602409638549"/>
    <n v="830"/>
    <s v="US"/>
    <s v="USD"/>
    <n v="1516600800"/>
    <n v="1520056800"/>
    <b v="0"/>
    <x v="0"/>
    <s v="games/video games"/>
    <x v="6"/>
    <s v="video games"/>
    <d v="2018-01-22T06:00:00"/>
    <d v="2018-03-03T06:00:00"/>
    <n v="40"/>
  </r>
  <r>
    <n v="345"/>
    <s v="Taylor, Cisneros and Romero"/>
    <s v="Open-source neutral task-force"/>
    <n v="157600"/>
    <n v="23159"/>
    <n v="14.69479695431472"/>
    <x v="0"/>
    <n v="69.966767371601208"/>
    <n v="331"/>
    <s v="GB"/>
    <s v="GBP"/>
    <n v="1436418000"/>
    <n v="1436504400"/>
    <b v="0"/>
    <x v="0"/>
    <s v="film &amp; video/drama"/>
    <x v="4"/>
    <s v="drama"/>
    <d v="2015-07-09T05:00:00"/>
    <d v="2015-07-10T05:00:00"/>
    <n v="1"/>
  </r>
  <r>
    <n v="346"/>
    <s v="Little-Marsh"/>
    <s v="Virtual attitude-oriented migration"/>
    <n v="8000"/>
    <n v="2758"/>
    <n v="34.475000000000001"/>
    <x v="0"/>
    <n v="110.32"/>
    <n v="25"/>
    <s v="US"/>
    <s v="USD"/>
    <n v="1503550800"/>
    <n v="1508302800"/>
    <b v="0"/>
    <x v="1"/>
    <s v="music/indie rock"/>
    <x v="1"/>
    <s v="indie rock"/>
    <d v="2017-08-24T05:00:00"/>
    <d v="2017-10-18T05:00:00"/>
    <n v="55"/>
  </r>
  <r>
    <n v="347"/>
    <s v="Petersen and Sons"/>
    <s v="Open-source full-range portal"/>
    <n v="900"/>
    <n v="12607"/>
    <n v="1400.7777777777778"/>
    <x v="1"/>
    <n v="66.005235602094245"/>
    <n v="191"/>
    <s v="US"/>
    <s v="USD"/>
    <n v="1423634400"/>
    <n v="1425708000"/>
    <b v="0"/>
    <x v="0"/>
    <s v="technology/web"/>
    <x v="2"/>
    <s v="web"/>
    <d v="2015-02-11T06:00:00"/>
    <d v="2015-03-07T06:00:00"/>
    <n v="24"/>
  </r>
  <r>
    <n v="348"/>
    <s v="Hensley Ltd"/>
    <s v="Versatile cohesive open system"/>
    <n v="199000"/>
    <n v="142823"/>
    <n v="71.770351758793964"/>
    <x v="0"/>
    <n v="41.005742176284812"/>
    <n v="3483"/>
    <s v="US"/>
    <s v="USD"/>
    <n v="1487224800"/>
    <n v="1488348000"/>
    <b v="0"/>
    <x v="0"/>
    <s v="food/food trucks"/>
    <x v="0"/>
    <s v="food trucks"/>
    <d v="2017-02-16T06:00:00"/>
    <d v="2017-03-01T06:00:00"/>
    <n v="13"/>
  </r>
  <r>
    <n v="349"/>
    <s v="Navarro and Sons"/>
    <s v="Multi-layered bottom-line frame"/>
    <n v="180800"/>
    <n v="95958"/>
    <n v="53.074115044247783"/>
    <x v="0"/>
    <n v="103.96316359696641"/>
    <n v="923"/>
    <s v="US"/>
    <s v="USD"/>
    <n v="1500008400"/>
    <n v="1502600400"/>
    <b v="0"/>
    <x v="0"/>
    <s v="theater/plays"/>
    <x v="3"/>
    <s v="plays"/>
    <d v="2017-07-14T05:00:00"/>
    <d v="2017-08-13T05:00:00"/>
    <n v="30"/>
  </r>
  <r>
    <n v="350"/>
    <s v="Shannon Ltd"/>
    <s v="Pre-emptive neutral capacity"/>
    <n v="100"/>
    <n v="5"/>
    <n v="5"/>
    <x v="0"/>
    <n v="5"/>
    <n v="1"/>
    <s v="US"/>
    <s v="USD"/>
    <n v="1432098000"/>
    <n v="1433653200"/>
    <b v="0"/>
    <x v="1"/>
    <s v="music/jazz"/>
    <x v="1"/>
    <s v="jazz"/>
    <d v="2015-05-20T05:00:00"/>
    <d v="2015-06-07T05:00:00"/>
    <n v="18"/>
  </r>
  <r>
    <n v="351"/>
    <s v="Young LLC"/>
    <s v="Universal maximized methodology"/>
    <n v="74100"/>
    <n v="94631"/>
    <n v="127.70715249662618"/>
    <x v="1"/>
    <n v="47.009935419771487"/>
    <n v="2013"/>
    <s v="US"/>
    <s v="USD"/>
    <n v="1440392400"/>
    <n v="1441602000"/>
    <b v="0"/>
    <x v="0"/>
    <s v="music/rock"/>
    <x v="1"/>
    <s v="rock"/>
    <d v="2015-08-24T05:00:00"/>
    <d v="2015-09-07T05:00:00"/>
    <n v="14"/>
  </r>
  <r>
    <n v="352"/>
    <s v="Adams, Willis and Sanchez"/>
    <s v="Expanded hybrid hardware"/>
    <n v="2800"/>
    <n v="977"/>
    <n v="34.892857142857139"/>
    <x v="0"/>
    <n v="29.606060606060606"/>
    <n v="33"/>
    <s v="CA"/>
    <s v="CAD"/>
    <n v="1446876000"/>
    <n v="1447567200"/>
    <b v="0"/>
    <x v="0"/>
    <s v="theater/plays"/>
    <x v="3"/>
    <s v="plays"/>
    <d v="2015-11-07T06:00:00"/>
    <d v="2015-11-15T06:00:00"/>
    <n v="8"/>
  </r>
  <r>
    <n v="353"/>
    <s v="Mills-Roy"/>
    <s v="Profit-focused multi-tasking access"/>
    <n v="33600"/>
    <n v="137961"/>
    <n v="410.59821428571428"/>
    <x v="1"/>
    <n v="81.010569583088667"/>
    <n v="1703"/>
    <s v="US"/>
    <s v="USD"/>
    <n v="1562302800"/>
    <n v="1562389200"/>
    <b v="0"/>
    <x v="0"/>
    <s v="theater/plays"/>
    <x v="3"/>
    <s v="plays"/>
    <d v="2019-07-05T05:00:00"/>
    <d v="2019-07-06T05:00:00"/>
    <n v="1"/>
  </r>
  <r>
    <n v="354"/>
    <s v="Brown Group"/>
    <s v="Profit-focused transitional capability"/>
    <n v="6100"/>
    <n v="7548"/>
    <n v="123.73770491803278"/>
    <x v="1"/>
    <n v="94.35"/>
    <n v="80"/>
    <s v="DK"/>
    <s v="DKK"/>
    <n v="1378184400"/>
    <n v="1378789200"/>
    <b v="0"/>
    <x v="0"/>
    <s v="film &amp; video/documentary"/>
    <x v="4"/>
    <s v="documentary"/>
    <d v="2013-09-03T05:00:00"/>
    <d v="2013-09-10T05:00:00"/>
    <n v="7"/>
  </r>
  <r>
    <n v="355"/>
    <s v="Burns-Burnett"/>
    <s v="Front-line scalable definition"/>
    <n v="3800"/>
    <n v="2241"/>
    <n v="58.973684210526315"/>
    <x v="2"/>
    <n v="26.058139534883722"/>
    <n v="86"/>
    <s v="US"/>
    <s v="USD"/>
    <n v="1485064800"/>
    <n v="1488520800"/>
    <b v="0"/>
    <x v="0"/>
    <s v="technology/wearables"/>
    <x v="2"/>
    <s v="wearables"/>
    <d v="2017-01-22T06:00:00"/>
    <d v="2017-03-03T06:00:00"/>
    <n v="40"/>
  </r>
  <r>
    <n v="356"/>
    <s v="Glass, Nunez and Mcdonald"/>
    <s v="Open-source systematic protocol"/>
    <n v="9300"/>
    <n v="3431"/>
    <n v="36.892473118279568"/>
    <x v="0"/>
    <n v="85.775000000000006"/>
    <n v="40"/>
    <s v="IT"/>
    <s v="EUR"/>
    <n v="1326520800"/>
    <n v="1327298400"/>
    <b v="0"/>
    <x v="0"/>
    <s v="theater/plays"/>
    <x v="3"/>
    <s v="plays"/>
    <d v="2012-01-14T06:00:00"/>
    <d v="2012-01-23T06:00:00"/>
    <n v="9"/>
  </r>
  <r>
    <n v="357"/>
    <s v="Perez, Davis and Wilson"/>
    <s v="Implemented tangible algorithm"/>
    <n v="2300"/>
    <n v="4253"/>
    <n v="184.91304347826087"/>
    <x v="1"/>
    <n v="103.73170731707317"/>
    <n v="41"/>
    <s v="US"/>
    <s v="USD"/>
    <n v="1441256400"/>
    <n v="1443416400"/>
    <b v="0"/>
    <x v="0"/>
    <s v="games/video games"/>
    <x v="6"/>
    <s v="video games"/>
    <d v="2015-09-03T05:00:00"/>
    <d v="2015-09-28T05:00:00"/>
    <n v="25"/>
  </r>
  <r>
    <n v="358"/>
    <s v="Diaz-Garcia"/>
    <s v="Profit-focused 3rdgeneration circuit"/>
    <n v="9700"/>
    <n v="1146"/>
    <n v="11.814432989690722"/>
    <x v="0"/>
    <n v="49.826086956521742"/>
    <n v="23"/>
    <s v="CA"/>
    <s v="CAD"/>
    <n v="1533877200"/>
    <n v="1534136400"/>
    <b v="1"/>
    <x v="0"/>
    <s v="photography/photography books"/>
    <x v="7"/>
    <s v="photography books"/>
    <d v="2018-08-10T05:00:00"/>
    <d v="2018-08-13T05:00:00"/>
    <n v="3"/>
  </r>
  <r>
    <n v="359"/>
    <s v="Salazar-Moon"/>
    <s v="Compatible needs-based architecture"/>
    <n v="4000"/>
    <n v="11948"/>
    <n v="298.7"/>
    <x v="1"/>
    <n v="63.893048128342244"/>
    <n v="187"/>
    <s v="US"/>
    <s v="USD"/>
    <n v="1314421200"/>
    <n v="1315026000"/>
    <b v="0"/>
    <x v="0"/>
    <s v="film &amp; video/animation"/>
    <x v="4"/>
    <s v="animation"/>
    <d v="2011-08-27T05:00:00"/>
    <d v="2011-09-03T05:00:00"/>
    <n v="7"/>
  </r>
  <r>
    <n v="360"/>
    <s v="Larsen-Chung"/>
    <s v="Right-sized zero tolerance migration"/>
    <n v="59700"/>
    <n v="135132"/>
    <n v="226.35175879396985"/>
    <x v="1"/>
    <n v="47.002434782608695"/>
    <n v="2875"/>
    <s v="GB"/>
    <s v="GBP"/>
    <n v="1293861600"/>
    <n v="1295071200"/>
    <b v="0"/>
    <x v="1"/>
    <s v="theater/plays"/>
    <x v="3"/>
    <s v="plays"/>
    <d v="2011-01-01T06:00:00"/>
    <d v="2011-01-15T06:00:00"/>
    <n v="14"/>
  </r>
  <r>
    <n v="361"/>
    <s v="Anderson and Sons"/>
    <s v="Quality-focused reciprocal structure"/>
    <n v="5500"/>
    <n v="9546"/>
    <n v="173.56363636363636"/>
    <x v="1"/>
    <n v="108.47727272727273"/>
    <n v="88"/>
    <s v="US"/>
    <s v="USD"/>
    <n v="1507352400"/>
    <n v="1509426000"/>
    <b v="0"/>
    <x v="0"/>
    <s v="theater/plays"/>
    <x v="3"/>
    <s v="plays"/>
    <d v="2017-10-07T05:00:00"/>
    <d v="2017-10-31T05:00:00"/>
    <n v="24"/>
  </r>
  <r>
    <n v="362"/>
    <s v="Lawrence Group"/>
    <s v="Automated actuating conglomeration"/>
    <n v="3700"/>
    <n v="13755"/>
    <n v="371.75675675675677"/>
    <x v="1"/>
    <n v="72.015706806282722"/>
    <n v="191"/>
    <s v="US"/>
    <s v="USD"/>
    <n v="1296108000"/>
    <n v="1299391200"/>
    <b v="0"/>
    <x v="0"/>
    <s v="music/rock"/>
    <x v="1"/>
    <s v="rock"/>
    <d v="2011-01-27T06:00:00"/>
    <d v="2011-03-06T06:00:00"/>
    <n v="38"/>
  </r>
  <r>
    <n v="363"/>
    <s v="Gray-Davis"/>
    <s v="Re-contextualized local initiative"/>
    <n v="5200"/>
    <n v="8330"/>
    <n v="160.19230769230771"/>
    <x v="1"/>
    <n v="59.928057553956833"/>
    <n v="139"/>
    <s v="US"/>
    <s v="USD"/>
    <n v="1324965600"/>
    <n v="1325052000"/>
    <b v="0"/>
    <x v="0"/>
    <s v="music/rock"/>
    <x v="1"/>
    <s v="rock"/>
    <d v="2011-12-27T06:00:00"/>
    <d v="2011-12-28T06:00:00"/>
    <n v="1"/>
  </r>
  <r>
    <n v="364"/>
    <s v="Ramirez-Myers"/>
    <s v="Switchable intangible definition"/>
    <n v="900"/>
    <n v="14547"/>
    <n v="1616.3333333333335"/>
    <x v="1"/>
    <n v="78.209677419354833"/>
    <n v="186"/>
    <s v="US"/>
    <s v="USD"/>
    <n v="1520229600"/>
    <n v="1522818000"/>
    <b v="0"/>
    <x v="0"/>
    <s v="music/indie rock"/>
    <x v="1"/>
    <s v="indie rock"/>
    <d v="2018-03-05T06:00:00"/>
    <d v="2018-04-04T05:00:00"/>
    <n v="30"/>
  </r>
  <r>
    <n v="365"/>
    <s v="Lucas, Hall and Bonilla"/>
    <s v="Networked bottom-line initiative"/>
    <n v="1600"/>
    <n v="11735"/>
    <n v="733.4375"/>
    <x v="1"/>
    <n v="104.77678571428571"/>
    <n v="112"/>
    <s v="AU"/>
    <s v="AUD"/>
    <n v="1482991200"/>
    <n v="1485324000"/>
    <b v="0"/>
    <x v="0"/>
    <s v="theater/plays"/>
    <x v="3"/>
    <s v="plays"/>
    <d v="2016-12-29T06:00:00"/>
    <d v="2017-01-25T06:00:00"/>
    <n v="27"/>
  </r>
  <r>
    <n v="366"/>
    <s v="Williams, Perez and Villegas"/>
    <s v="Robust directional system engine"/>
    <n v="1800"/>
    <n v="10658"/>
    <n v="592.11111111111109"/>
    <x v="1"/>
    <n v="105.52475247524752"/>
    <n v="101"/>
    <s v="US"/>
    <s v="USD"/>
    <n v="1294034400"/>
    <n v="1294120800"/>
    <b v="0"/>
    <x v="1"/>
    <s v="theater/plays"/>
    <x v="3"/>
    <s v="plays"/>
    <d v="2011-01-03T06:00:00"/>
    <d v="2011-01-04T06:00:00"/>
    <n v="1"/>
  </r>
  <r>
    <n v="367"/>
    <s v="Brooks, Jones and Ingram"/>
    <s v="Triple-buffered explicit methodology"/>
    <n v="9900"/>
    <n v="1870"/>
    <n v="18.888888888888889"/>
    <x v="0"/>
    <n v="24.933333333333334"/>
    <n v="75"/>
    <s v="US"/>
    <s v="USD"/>
    <n v="1413608400"/>
    <n v="1415685600"/>
    <b v="0"/>
    <x v="1"/>
    <s v="theater/plays"/>
    <x v="3"/>
    <s v="plays"/>
    <d v="2014-10-18T05:00:00"/>
    <d v="2014-11-11T06:00:00"/>
    <n v="24"/>
  </r>
  <r>
    <n v="368"/>
    <s v="Whitaker, Wallace and Daniels"/>
    <s v="Reactive directional capacity"/>
    <n v="5200"/>
    <n v="14394"/>
    <n v="276.80769230769232"/>
    <x v="1"/>
    <n v="69.873786407766985"/>
    <n v="206"/>
    <s v="GB"/>
    <s v="GBP"/>
    <n v="1286946000"/>
    <n v="1288933200"/>
    <b v="0"/>
    <x v="1"/>
    <s v="film &amp; video/documentary"/>
    <x v="4"/>
    <s v="documentary"/>
    <d v="2010-10-13T05:00:00"/>
    <d v="2010-11-05T05:00:00"/>
    <n v="23"/>
  </r>
  <r>
    <n v="369"/>
    <s v="Smith-Gonzalez"/>
    <s v="Polarized needs-based approach"/>
    <n v="5400"/>
    <n v="14743"/>
    <n v="273.01851851851848"/>
    <x v="1"/>
    <n v="95.733766233766232"/>
    <n v="154"/>
    <s v="US"/>
    <s v="USD"/>
    <n v="1359871200"/>
    <n v="1363237200"/>
    <b v="0"/>
    <x v="1"/>
    <s v="film &amp; video/television"/>
    <x v="4"/>
    <s v="television"/>
    <d v="2013-02-03T06:00:00"/>
    <d v="2013-03-14T05:00:00"/>
    <n v="39"/>
  </r>
  <r>
    <n v="370"/>
    <s v="Skinner PLC"/>
    <s v="Intuitive well-modulated middleware"/>
    <n v="112300"/>
    <n v="178965"/>
    <n v="159.36331255565449"/>
    <x v="1"/>
    <n v="29.997485752598056"/>
    <n v="5966"/>
    <s v="US"/>
    <s v="USD"/>
    <n v="1555304400"/>
    <n v="1555822800"/>
    <b v="0"/>
    <x v="0"/>
    <s v="theater/plays"/>
    <x v="3"/>
    <s v="plays"/>
    <d v="2019-04-15T05:00:00"/>
    <d v="2019-04-21T05:00:00"/>
    <n v="6"/>
  </r>
  <r>
    <n v="371"/>
    <s v="Nolan, Smith and Sanchez"/>
    <s v="Multi-channeled logistical matrices"/>
    <n v="189200"/>
    <n v="128410"/>
    <n v="67.869978858350947"/>
    <x v="0"/>
    <n v="59.011948529411768"/>
    <n v="2176"/>
    <s v="US"/>
    <s v="USD"/>
    <n v="1423375200"/>
    <n v="1427778000"/>
    <b v="0"/>
    <x v="0"/>
    <s v="theater/plays"/>
    <x v="3"/>
    <s v="plays"/>
    <d v="2015-02-08T06:00:00"/>
    <d v="2015-03-31T05:00:00"/>
    <n v="51"/>
  </r>
  <r>
    <n v="372"/>
    <s v="Green-Carr"/>
    <s v="Pre-emptive bifurcated artificial intelligence"/>
    <n v="900"/>
    <n v="14324"/>
    <n v="1591.5555555555554"/>
    <x v="1"/>
    <n v="84.757396449704146"/>
    <n v="169"/>
    <s v="US"/>
    <s v="USD"/>
    <n v="1420696800"/>
    <n v="1422424800"/>
    <b v="0"/>
    <x v="1"/>
    <s v="film &amp; video/documentary"/>
    <x v="4"/>
    <s v="documentary"/>
    <d v="2015-01-08T06:00:00"/>
    <d v="2015-01-28T06:00:00"/>
    <n v="20"/>
  </r>
  <r>
    <n v="373"/>
    <s v="Brown-Parker"/>
    <s v="Down-sized coherent toolset"/>
    <n v="22500"/>
    <n v="164291"/>
    <n v="730.18222222222221"/>
    <x v="1"/>
    <n v="78.010921177587846"/>
    <n v="2106"/>
    <s v="US"/>
    <s v="USD"/>
    <n v="1502946000"/>
    <n v="1503637200"/>
    <b v="0"/>
    <x v="0"/>
    <s v="theater/plays"/>
    <x v="3"/>
    <s v="plays"/>
    <d v="2017-08-17T05:00:00"/>
    <d v="2017-08-25T05:00:00"/>
    <n v="8"/>
  </r>
  <r>
    <n v="374"/>
    <s v="Marshall Inc"/>
    <s v="Open-source multi-tasking data-warehouse"/>
    <n v="167400"/>
    <n v="22073"/>
    <n v="13.185782556750297"/>
    <x v="0"/>
    <n v="50.05215419501134"/>
    <n v="441"/>
    <s v="US"/>
    <s v="USD"/>
    <n v="1547186400"/>
    <n v="1547618400"/>
    <b v="0"/>
    <x v="1"/>
    <s v="film &amp; video/documentary"/>
    <x v="4"/>
    <s v="documentary"/>
    <d v="2019-01-11T06:00:00"/>
    <d v="2019-01-16T06:00:00"/>
    <n v="5"/>
  </r>
  <r>
    <n v="375"/>
    <s v="Leblanc-Pineda"/>
    <s v="Future-proofed upward-trending contingency"/>
    <n v="2700"/>
    <n v="1479"/>
    <n v="54.777777777777779"/>
    <x v="0"/>
    <n v="59.16"/>
    <n v="25"/>
    <s v="US"/>
    <s v="USD"/>
    <n v="1444971600"/>
    <n v="1449900000"/>
    <b v="0"/>
    <x v="0"/>
    <s v="music/indie rock"/>
    <x v="1"/>
    <s v="indie rock"/>
    <d v="2015-10-16T05:00:00"/>
    <d v="2015-12-12T06:00:00"/>
    <n v="57"/>
  </r>
  <r>
    <n v="376"/>
    <s v="Perry PLC"/>
    <s v="Mandatory uniform matrix"/>
    <n v="3400"/>
    <n v="12275"/>
    <n v="361.02941176470591"/>
    <x v="1"/>
    <n v="93.702290076335885"/>
    <n v="131"/>
    <s v="US"/>
    <s v="USD"/>
    <n v="1404622800"/>
    <n v="1405141200"/>
    <b v="0"/>
    <x v="0"/>
    <s v="music/rock"/>
    <x v="1"/>
    <s v="rock"/>
    <d v="2014-07-06T05:00:00"/>
    <d v="2014-07-12T05:00:00"/>
    <n v="6"/>
  </r>
  <r>
    <n v="377"/>
    <s v="Klein, Stark and Livingston"/>
    <s v="Phased methodical initiative"/>
    <n v="49700"/>
    <n v="5098"/>
    <n v="10.257545271629779"/>
    <x v="0"/>
    <n v="40.14173228346457"/>
    <n v="127"/>
    <s v="US"/>
    <s v="USD"/>
    <n v="1571720400"/>
    <n v="1572933600"/>
    <b v="0"/>
    <x v="0"/>
    <s v="theater/plays"/>
    <x v="3"/>
    <s v="plays"/>
    <d v="2019-10-22T05:00:00"/>
    <d v="2019-11-05T06:00:00"/>
    <n v="14"/>
  </r>
  <r>
    <n v="378"/>
    <s v="Fleming-Oliver"/>
    <s v="Managed stable function"/>
    <n v="178200"/>
    <n v="24882"/>
    <n v="13.962962962962964"/>
    <x v="0"/>
    <n v="70.090140845070422"/>
    <n v="355"/>
    <s v="US"/>
    <s v="USD"/>
    <n v="1526878800"/>
    <n v="1530162000"/>
    <b v="0"/>
    <x v="0"/>
    <s v="film &amp; video/documentary"/>
    <x v="4"/>
    <s v="documentary"/>
    <d v="2018-05-21T05:00:00"/>
    <d v="2018-06-28T05:00:00"/>
    <n v="38"/>
  </r>
  <r>
    <n v="379"/>
    <s v="Reilly, Aguirre and Johnson"/>
    <s v="Realigned clear-thinking migration"/>
    <n v="7200"/>
    <n v="2912"/>
    <n v="40.444444444444443"/>
    <x v="0"/>
    <n v="66.181818181818187"/>
    <n v="44"/>
    <s v="GB"/>
    <s v="GBP"/>
    <n v="1319691600"/>
    <n v="1320904800"/>
    <b v="0"/>
    <x v="0"/>
    <s v="theater/plays"/>
    <x v="3"/>
    <s v="plays"/>
    <d v="2011-10-27T05:00:00"/>
    <d v="2011-11-10T06:00:00"/>
    <n v="14"/>
  </r>
  <r>
    <n v="380"/>
    <s v="Davidson, Wilcox and Lewis"/>
    <s v="Optional clear-thinking process improvement"/>
    <n v="2500"/>
    <n v="4008"/>
    <n v="160.32"/>
    <x v="1"/>
    <n v="47.714285714285715"/>
    <n v="84"/>
    <s v="US"/>
    <s v="USD"/>
    <n v="1371963600"/>
    <n v="1372395600"/>
    <b v="0"/>
    <x v="0"/>
    <s v="theater/plays"/>
    <x v="3"/>
    <s v="plays"/>
    <d v="2013-06-23T05:00:00"/>
    <d v="2013-06-28T05:00:00"/>
    <n v="5"/>
  </r>
  <r>
    <n v="381"/>
    <s v="Michael, Anderson and Vincent"/>
    <s v="Cross-group global moratorium"/>
    <n v="5300"/>
    <n v="9749"/>
    <n v="183.9433962264151"/>
    <x v="1"/>
    <n v="62.896774193548389"/>
    <n v="155"/>
    <s v="US"/>
    <s v="USD"/>
    <n v="1433739600"/>
    <n v="1437714000"/>
    <b v="0"/>
    <x v="0"/>
    <s v="theater/plays"/>
    <x v="3"/>
    <s v="plays"/>
    <d v="2015-06-08T05:00:00"/>
    <d v="2015-07-24T05:00:00"/>
    <n v="46"/>
  </r>
  <r>
    <n v="382"/>
    <s v="King Ltd"/>
    <s v="Visionary systemic process improvement"/>
    <n v="9100"/>
    <n v="5803"/>
    <n v="63.769230769230766"/>
    <x v="0"/>
    <n v="86.611940298507463"/>
    <n v="67"/>
    <s v="US"/>
    <s v="USD"/>
    <n v="1508130000"/>
    <n v="1509771600"/>
    <b v="0"/>
    <x v="0"/>
    <s v="photography/photography books"/>
    <x v="7"/>
    <s v="photography books"/>
    <d v="2017-10-16T05:00:00"/>
    <d v="2017-11-04T05:00:00"/>
    <n v="19"/>
  </r>
  <r>
    <n v="383"/>
    <s v="Baker Ltd"/>
    <s v="Progressive intangible flexibility"/>
    <n v="6300"/>
    <n v="14199"/>
    <n v="225.38095238095238"/>
    <x v="1"/>
    <n v="75.126984126984127"/>
    <n v="189"/>
    <s v="US"/>
    <s v="USD"/>
    <n v="1550037600"/>
    <n v="1550556000"/>
    <b v="0"/>
    <x v="1"/>
    <s v="food/food trucks"/>
    <x v="0"/>
    <s v="food trucks"/>
    <d v="2019-02-13T06:00:00"/>
    <d v="2019-02-19T06:00:00"/>
    <n v="6"/>
  </r>
  <r>
    <n v="384"/>
    <s v="Baker, Collins and Smith"/>
    <s v="Reactive real-time software"/>
    <n v="114400"/>
    <n v="196779"/>
    <n v="172.00961538461539"/>
    <x v="1"/>
    <n v="41.004167534903104"/>
    <n v="4799"/>
    <s v="US"/>
    <s v="USD"/>
    <n v="1486706400"/>
    <n v="1489039200"/>
    <b v="1"/>
    <x v="1"/>
    <s v="film &amp; video/documentary"/>
    <x v="4"/>
    <s v="documentary"/>
    <d v="2017-02-10T06:00:00"/>
    <d v="2017-03-09T06:00:00"/>
    <n v="27"/>
  </r>
  <r>
    <n v="385"/>
    <s v="Warren-Harrison"/>
    <s v="Programmable incremental knowledge user"/>
    <n v="38900"/>
    <n v="56859"/>
    <n v="146.16709511568124"/>
    <x v="1"/>
    <n v="50.007915567282325"/>
    <n v="1137"/>
    <s v="US"/>
    <s v="USD"/>
    <n v="1553835600"/>
    <n v="1556600400"/>
    <b v="0"/>
    <x v="0"/>
    <s v="publishing/nonfiction"/>
    <x v="5"/>
    <s v="nonfiction"/>
    <d v="2019-03-29T05:00:00"/>
    <d v="2019-04-30T05:00:00"/>
    <n v="32"/>
  </r>
  <r>
    <n v="386"/>
    <s v="Gardner Group"/>
    <s v="Progressive 5thgeneration customer loyalty"/>
    <n v="135500"/>
    <n v="103554"/>
    <n v="76.42361623616236"/>
    <x v="0"/>
    <n v="96.960674157303373"/>
    <n v="1068"/>
    <s v="US"/>
    <s v="USD"/>
    <n v="1277528400"/>
    <n v="1278565200"/>
    <b v="0"/>
    <x v="0"/>
    <s v="theater/plays"/>
    <x v="3"/>
    <s v="plays"/>
    <d v="2010-06-26T05:00:00"/>
    <d v="2010-07-08T05:00:00"/>
    <n v="12"/>
  </r>
  <r>
    <n v="387"/>
    <s v="Flores-Lambert"/>
    <s v="Triple-buffered logistical frame"/>
    <n v="109000"/>
    <n v="42795"/>
    <n v="39.261467889908261"/>
    <x v="0"/>
    <n v="100.93160377358491"/>
    <n v="424"/>
    <s v="US"/>
    <s v="USD"/>
    <n v="1339477200"/>
    <n v="1339909200"/>
    <b v="0"/>
    <x v="0"/>
    <s v="technology/wearables"/>
    <x v="2"/>
    <s v="wearables"/>
    <d v="2012-06-12T05:00:00"/>
    <d v="2012-06-17T05:00:00"/>
    <n v="5"/>
  </r>
  <r>
    <n v="388"/>
    <s v="Cruz Ltd"/>
    <s v="Exclusive dynamic adapter"/>
    <n v="114800"/>
    <n v="12938"/>
    <n v="11.270034843205574"/>
    <x v="3"/>
    <n v="89.227586206896547"/>
    <n v="145"/>
    <s v="CH"/>
    <s v="CHF"/>
    <n v="1325656800"/>
    <n v="1325829600"/>
    <b v="0"/>
    <x v="0"/>
    <s v="music/indie rock"/>
    <x v="1"/>
    <s v="indie rock"/>
    <d v="2012-01-04T06:00:00"/>
    <d v="2012-01-06T06:00:00"/>
    <n v="2"/>
  </r>
  <r>
    <n v="389"/>
    <s v="Knox-Garner"/>
    <s v="Automated systemic hierarchy"/>
    <n v="83000"/>
    <n v="101352"/>
    <n v="122.11084337349398"/>
    <x v="1"/>
    <n v="87.979166666666671"/>
    <n v="1152"/>
    <s v="US"/>
    <s v="USD"/>
    <n v="1288242000"/>
    <n v="1290578400"/>
    <b v="0"/>
    <x v="0"/>
    <s v="theater/plays"/>
    <x v="3"/>
    <s v="plays"/>
    <d v="2010-10-28T05:00:00"/>
    <d v="2010-11-24T06:00:00"/>
    <n v="27"/>
  </r>
  <r>
    <n v="390"/>
    <s v="Davis-Allen"/>
    <s v="Digitized eco-centric core"/>
    <n v="2400"/>
    <n v="4477"/>
    <n v="186.54166666666669"/>
    <x v="1"/>
    <n v="89.54"/>
    <n v="50"/>
    <s v="US"/>
    <s v="USD"/>
    <n v="1379048400"/>
    <n v="1380344400"/>
    <b v="0"/>
    <x v="0"/>
    <s v="photography/photography books"/>
    <x v="7"/>
    <s v="photography books"/>
    <d v="2013-09-13T05:00:00"/>
    <d v="2013-09-28T05:00:00"/>
    <n v="15"/>
  </r>
  <r>
    <n v="391"/>
    <s v="Miller-Patel"/>
    <s v="Mandatory uniform strategy"/>
    <n v="60400"/>
    <n v="4393"/>
    <n v="7.2731788079470201"/>
    <x v="0"/>
    <n v="29.09271523178808"/>
    <n v="151"/>
    <s v="US"/>
    <s v="USD"/>
    <n v="1389679200"/>
    <n v="1389852000"/>
    <b v="0"/>
    <x v="0"/>
    <s v="publishing/nonfiction"/>
    <x v="5"/>
    <s v="nonfiction"/>
    <d v="2014-01-14T06:00:00"/>
    <d v="2014-01-16T06:00:00"/>
    <n v="2"/>
  </r>
  <r>
    <n v="392"/>
    <s v="Hernandez-Grimes"/>
    <s v="Profit-focused zero administration forecast"/>
    <n v="102900"/>
    <n v="67546"/>
    <n v="65.642371234207957"/>
    <x v="0"/>
    <n v="42.006218905472636"/>
    <n v="1608"/>
    <s v="US"/>
    <s v="USD"/>
    <n v="1294293600"/>
    <n v="1294466400"/>
    <b v="0"/>
    <x v="0"/>
    <s v="technology/wearables"/>
    <x v="2"/>
    <s v="wearables"/>
    <d v="2011-01-06T06:00:00"/>
    <d v="2011-01-08T06:00:00"/>
    <n v="2"/>
  </r>
  <r>
    <n v="393"/>
    <s v="Owens, Hall and Gonzalez"/>
    <s v="De-engineered static orchestration"/>
    <n v="62800"/>
    <n v="143788"/>
    <n v="228.96178343949046"/>
    <x v="1"/>
    <n v="47.004903563255965"/>
    <n v="3059"/>
    <s v="CA"/>
    <s v="CAD"/>
    <n v="1500267600"/>
    <n v="1500354000"/>
    <b v="0"/>
    <x v="0"/>
    <s v="music/jazz"/>
    <x v="1"/>
    <s v="jazz"/>
    <d v="2017-07-17T05:00:00"/>
    <d v="2017-07-18T05:00:00"/>
    <n v="1"/>
  </r>
  <r>
    <n v="394"/>
    <s v="Noble-Bailey"/>
    <s v="Customizable dynamic info-mediaries"/>
    <n v="800"/>
    <n v="3755"/>
    <n v="469.37499999999994"/>
    <x v="1"/>
    <n v="110.44117647058823"/>
    <n v="34"/>
    <s v="US"/>
    <s v="USD"/>
    <n v="1375074000"/>
    <n v="1375938000"/>
    <b v="0"/>
    <x v="1"/>
    <s v="film &amp; video/documentary"/>
    <x v="4"/>
    <s v="documentary"/>
    <d v="2013-07-29T05:00:00"/>
    <d v="2013-08-08T05:00:00"/>
    <n v="10"/>
  </r>
  <r>
    <n v="395"/>
    <s v="Taylor PLC"/>
    <s v="Enhanced incremental budgetary management"/>
    <n v="7100"/>
    <n v="9238"/>
    <n v="130.11267605633802"/>
    <x v="1"/>
    <n v="41.990909090909092"/>
    <n v="220"/>
    <s v="US"/>
    <s v="USD"/>
    <n v="1323324000"/>
    <n v="1323410400"/>
    <b v="1"/>
    <x v="0"/>
    <s v="theater/plays"/>
    <x v="3"/>
    <s v="plays"/>
    <d v="2011-12-08T06:00:00"/>
    <d v="2011-12-09T06:00:00"/>
    <n v="1"/>
  </r>
  <r>
    <n v="396"/>
    <s v="Holmes PLC"/>
    <s v="Digitized local info-mediaries"/>
    <n v="46100"/>
    <n v="77012"/>
    <n v="167.05422993492408"/>
    <x v="1"/>
    <n v="48.012468827930178"/>
    <n v="1604"/>
    <s v="AU"/>
    <s v="AUD"/>
    <n v="1538715600"/>
    <n v="1539406800"/>
    <b v="0"/>
    <x v="0"/>
    <s v="film &amp; video/drama"/>
    <x v="4"/>
    <s v="drama"/>
    <d v="2018-10-05T05:00:00"/>
    <d v="2018-10-13T05:00:00"/>
    <n v="8"/>
  </r>
  <r>
    <n v="397"/>
    <s v="Jones-Martin"/>
    <s v="Virtual systematic monitoring"/>
    <n v="8100"/>
    <n v="14083"/>
    <n v="173.8641975308642"/>
    <x v="1"/>
    <n v="31.019823788546255"/>
    <n v="454"/>
    <s v="US"/>
    <s v="USD"/>
    <n v="1369285200"/>
    <n v="1369803600"/>
    <b v="0"/>
    <x v="0"/>
    <s v="music/rock"/>
    <x v="1"/>
    <s v="rock"/>
    <d v="2013-05-23T05:00:00"/>
    <d v="2013-05-29T05:00:00"/>
    <n v="6"/>
  </r>
  <r>
    <n v="398"/>
    <s v="Myers LLC"/>
    <s v="Reactive bottom-line open architecture"/>
    <n v="1700"/>
    <n v="12202"/>
    <n v="717.76470588235293"/>
    <x v="1"/>
    <n v="99.203252032520325"/>
    <n v="123"/>
    <s v="IT"/>
    <s v="EUR"/>
    <n v="1525755600"/>
    <n v="1525928400"/>
    <b v="0"/>
    <x v="1"/>
    <s v="film &amp; video/animation"/>
    <x v="4"/>
    <s v="animation"/>
    <d v="2018-05-08T05:00:00"/>
    <d v="2018-05-10T05:00:00"/>
    <n v="2"/>
  </r>
  <r>
    <n v="399"/>
    <s v="Acosta, Mullins and Morris"/>
    <s v="Pre-emptive interactive model"/>
    <n v="97300"/>
    <n v="62127"/>
    <n v="63.850976361767728"/>
    <x v="0"/>
    <n v="66.022316684378325"/>
    <n v="941"/>
    <s v="US"/>
    <s v="USD"/>
    <n v="1296626400"/>
    <n v="1297231200"/>
    <b v="0"/>
    <x v="0"/>
    <s v="music/indie rock"/>
    <x v="1"/>
    <s v="indie rock"/>
    <d v="2011-02-02T06:00:00"/>
    <d v="2011-02-09T06:00:00"/>
    <n v="7"/>
  </r>
  <r>
    <n v="400"/>
    <s v="Bell PLC"/>
    <s v="Ergonomic eco-centric open architecture"/>
    <n v="100"/>
    <n v="2"/>
    <n v="2"/>
    <x v="0"/>
    <n v="2"/>
    <n v="1"/>
    <s v="US"/>
    <s v="USD"/>
    <n v="1376629200"/>
    <n v="1378530000"/>
    <b v="0"/>
    <x v="1"/>
    <s v="photography/photography books"/>
    <x v="7"/>
    <s v="photography books"/>
    <d v="2013-08-16T05:00:00"/>
    <d v="2013-09-07T05:00:00"/>
    <n v="22"/>
  </r>
  <r>
    <n v="401"/>
    <s v="Smith-Schmidt"/>
    <s v="Inverse radical hierarchy"/>
    <n v="900"/>
    <n v="13772"/>
    <n v="1530.2222222222222"/>
    <x v="1"/>
    <n v="46.060200668896321"/>
    <n v="299"/>
    <s v="US"/>
    <s v="USD"/>
    <n v="1572152400"/>
    <n v="1572152400"/>
    <b v="0"/>
    <x v="0"/>
    <s v="theater/plays"/>
    <x v="3"/>
    <s v="plays"/>
    <d v="2019-10-27T05:00:00"/>
    <d v="2019-10-27T05:00:00"/>
    <n v="0"/>
  </r>
  <r>
    <n v="402"/>
    <s v="Ruiz, Richardson and Cole"/>
    <s v="Team-oriented static interface"/>
    <n v="7300"/>
    <n v="2946"/>
    <n v="40.356164383561641"/>
    <x v="0"/>
    <n v="73.650000000000006"/>
    <n v="40"/>
    <s v="US"/>
    <s v="USD"/>
    <n v="1325829600"/>
    <n v="1329890400"/>
    <b v="0"/>
    <x v="1"/>
    <s v="film &amp; video/shorts"/>
    <x v="4"/>
    <s v="shorts"/>
    <d v="2012-01-06T06:00:00"/>
    <d v="2012-02-22T06:00:00"/>
    <n v="47"/>
  </r>
  <r>
    <n v="403"/>
    <s v="Leonard-Mcclain"/>
    <s v="Virtual foreground throughput"/>
    <n v="195800"/>
    <n v="168820"/>
    <n v="86.220633299284984"/>
    <x v="0"/>
    <n v="55.99336650082919"/>
    <n v="3015"/>
    <s v="CA"/>
    <s v="CAD"/>
    <n v="1273640400"/>
    <n v="1276750800"/>
    <b v="0"/>
    <x v="1"/>
    <s v="theater/plays"/>
    <x v="3"/>
    <s v="plays"/>
    <d v="2010-05-12T05:00:00"/>
    <d v="2010-06-17T05:00:00"/>
    <n v="36"/>
  </r>
  <r>
    <n v="404"/>
    <s v="Bailey-Boyer"/>
    <s v="Visionary exuding Internet solution"/>
    <n v="48900"/>
    <n v="154321"/>
    <n v="315.58486707566465"/>
    <x v="1"/>
    <n v="68.985695127402778"/>
    <n v="2237"/>
    <s v="US"/>
    <s v="USD"/>
    <n v="1510639200"/>
    <n v="1510898400"/>
    <b v="0"/>
    <x v="0"/>
    <s v="theater/plays"/>
    <x v="3"/>
    <s v="plays"/>
    <d v="2017-11-14T06:00:00"/>
    <d v="2017-11-17T06:00:00"/>
    <n v="3"/>
  </r>
  <r>
    <n v="405"/>
    <s v="Lee LLC"/>
    <s v="Synchronized secondary analyzer"/>
    <n v="29600"/>
    <n v="26527"/>
    <n v="89.618243243243242"/>
    <x v="0"/>
    <n v="60.981609195402299"/>
    <n v="435"/>
    <s v="US"/>
    <s v="USD"/>
    <n v="1528088400"/>
    <n v="1532408400"/>
    <b v="0"/>
    <x v="0"/>
    <s v="theater/plays"/>
    <x v="3"/>
    <s v="plays"/>
    <d v="2018-06-04T05:00:00"/>
    <d v="2018-07-24T05:00:00"/>
    <n v="50"/>
  </r>
  <r>
    <n v="406"/>
    <s v="Lyons Inc"/>
    <s v="Balanced attitude-oriented parallelism"/>
    <n v="39300"/>
    <n v="71583"/>
    <n v="182.14503816793894"/>
    <x v="1"/>
    <n v="110.98139534883721"/>
    <n v="645"/>
    <s v="US"/>
    <s v="USD"/>
    <n v="1359525600"/>
    <n v="1360562400"/>
    <b v="1"/>
    <x v="0"/>
    <s v="film &amp; video/documentary"/>
    <x v="4"/>
    <s v="documentary"/>
    <d v="2013-01-30T06:00:00"/>
    <d v="2013-02-11T06:00:00"/>
    <n v="12"/>
  </r>
  <r>
    <n v="407"/>
    <s v="Herrera-Wilson"/>
    <s v="Organized bandwidth-monitored core"/>
    <n v="3400"/>
    <n v="12100"/>
    <n v="355.88235294117646"/>
    <x v="1"/>
    <n v="25"/>
    <n v="484"/>
    <s v="DK"/>
    <s v="DKK"/>
    <n v="1570942800"/>
    <n v="1571547600"/>
    <b v="0"/>
    <x v="0"/>
    <s v="theater/plays"/>
    <x v="3"/>
    <s v="plays"/>
    <d v="2019-10-13T05:00:00"/>
    <d v="2019-10-20T05:00:00"/>
    <n v="7"/>
  </r>
  <r>
    <n v="408"/>
    <s v="Mahoney, Adams and Lucas"/>
    <s v="Cloned leadingedge utilization"/>
    <n v="9200"/>
    <n v="12129"/>
    <n v="131.83695652173913"/>
    <x v="1"/>
    <n v="78.759740259740255"/>
    <n v="154"/>
    <s v="CA"/>
    <s v="CAD"/>
    <n v="1466398800"/>
    <n v="1468126800"/>
    <b v="0"/>
    <x v="0"/>
    <s v="film &amp; video/documentary"/>
    <x v="4"/>
    <s v="documentary"/>
    <d v="2016-06-20T05:00:00"/>
    <d v="2016-07-10T05:00:00"/>
    <n v="20"/>
  </r>
  <r>
    <n v="409"/>
    <s v="Stewart LLC"/>
    <s v="Secured asymmetric projection"/>
    <n v="135600"/>
    <n v="62804"/>
    <n v="46.315634218289084"/>
    <x v="0"/>
    <n v="87.960784313725483"/>
    <n v="714"/>
    <s v="US"/>
    <s v="USD"/>
    <n v="1492491600"/>
    <n v="1492837200"/>
    <b v="0"/>
    <x v="0"/>
    <s v="music/rock"/>
    <x v="1"/>
    <s v="rock"/>
    <d v="2017-04-18T05:00:00"/>
    <d v="2017-04-22T05:00:00"/>
    <n v="4"/>
  </r>
  <r>
    <n v="410"/>
    <s v="Mcmillan Group"/>
    <s v="Advanced cohesive Graphic Interface"/>
    <n v="153700"/>
    <n v="55536"/>
    <n v="36.132726089785294"/>
    <x v="2"/>
    <n v="49.987398739873989"/>
    <n v="1111"/>
    <s v="US"/>
    <s v="USD"/>
    <n v="1430197200"/>
    <n v="1430197200"/>
    <b v="0"/>
    <x v="0"/>
    <s v="games/mobile games"/>
    <x v="6"/>
    <s v="mobile games"/>
    <d v="2015-04-28T05:00:00"/>
    <d v="2015-04-28T05:00:00"/>
    <n v="0"/>
  </r>
  <r>
    <n v="411"/>
    <s v="Beck, Thompson and Martinez"/>
    <s v="Down-sized maximized function"/>
    <n v="7800"/>
    <n v="8161"/>
    <n v="104.62820512820512"/>
    <x v="1"/>
    <n v="99.524390243902445"/>
    <n v="82"/>
    <s v="US"/>
    <s v="USD"/>
    <n v="1496034000"/>
    <n v="1496206800"/>
    <b v="0"/>
    <x v="0"/>
    <s v="theater/plays"/>
    <x v="3"/>
    <s v="plays"/>
    <d v="2017-05-29T05:00:00"/>
    <d v="2017-05-31T05:00:00"/>
    <n v="2"/>
  </r>
  <r>
    <n v="412"/>
    <s v="Rodriguez-Scott"/>
    <s v="Realigned zero tolerance software"/>
    <n v="2100"/>
    <n v="14046"/>
    <n v="668.85714285714289"/>
    <x v="1"/>
    <n v="104.82089552238806"/>
    <n v="134"/>
    <s v="US"/>
    <s v="USD"/>
    <n v="1388728800"/>
    <n v="1389592800"/>
    <b v="0"/>
    <x v="0"/>
    <s v="publishing/fiction"/>
    <x v="5"/>
    <s v="fiction"/>
    <d v="2014-01-03T06:00:00"/>
    <d v="2014-01-13T06:00:00"/>
    <n v="10"/>
  </r>
  <r>
    <n v="413"/>
    <s v="Rush-Bowers"/>
    <s v="Persevering analyzing extranet"/>
    <n v="189500"/>
    <n v="117628"/>
    <n v="62.072823218997364"/>
    <x v="2"/>
    <n v="108.01469237832875"/>
    <n v="1089"/>
    <s v="US"/>
    <s v="USD"/>
    <n v="1543298400"/>
    <n v="1545631200"/>
    <b v="0"/>
    <x v="0"/>
    <s v="film &amp; video/animation"/>
    <x v="4"/>
    <s v="animation"/>
    <d v="2018-11-27T06:00:00"/>
    <d v="2018-12-24T06:00:00"/>
    <n v="27"/>
  </r>
  <r>
    <n v="414"/>
    <s v="Davis and Sons"/>
    <s v="Innovative human-resource migration"/>
    <n v="188200"/>
    <n v="159405"/>
    <n v="84.699787460148784"/>
    <x v="0"/>
    <n v="28.998544660724033"/>
    <n v="5497"/>
    <s v="US"/>
    <s v="USD"/>
    <n v="1271739600"/>
    <n v="1272430800"/>
    <b v="0"/>
    <x v="1"/>
    <s v="food/food trucks"/>
    <x v="0"/>
    <s v="food trucks"/>
    <d v="2010-04-20T05:00:00"/>
    <d v="2010-04-28T05:00:00"/>
    <n v="8"/>
  </r>
  <r>
    <n v="415"/>
    <s v="Anderson-Pham"/>
    <s v="Intuitive needs-based monitoring"/>
    <n v="113500"/>
    <n v="12552"/>
    <n v="11.059030837004405"/>
    <x v="0"/>
    <n v="30.028708133971293"/>
    <n v="418"/>
    <s v="US"/>
    <s v="USD"/>
    <n v="1326434400"/>
    <n v="1327903200"/>
    <b v="0"/>
    <x v="0"/>
    <s v="theater/plays"/>
    <x v="3"/>
    <s v="plays"/>
    <d v="2012-01-13T06:00:00"/>
    <d v="2012-01-30T06:00:00"/>
    <n v="17"/>
  </r>
  <r>
    <n v="416"/>
    <s v="Stewart-Coleman"/>
    <s v="Customer-focused disintermediate toolset"/>
    <n v="134600"/>
    <n v="59007"/>
    <n v="43.838781575037146"/>
    <x v="0"/>
    <n v="41.005559416261292"/>
    <n v="1439"/>
    <s v="US"/>
    <s v="USD"/>
    <n v="1295244000"/>
    <n v="1296021600"/>
    <b v="0"/>
    <x v="1"/>
    <s v="film &amp; video/documentary"/>
    <x v="4"/>
    <s v="documentary"/>
    <d v="2011-01-17T06:00:00"/>
    <d v="2011-01-26T06:00:00"/>
    <n v="9"/>
  </r>
  <r>
    <n v="417"/>
    <s v="Bradshaw, Smith and Ryan"/>
    <s v="Upgradable 24/7 emulation"/>
    <n v="1700"/>
    <n v="943"/>
    <n v="55.470588235294116"/>
    <x v="0"/>
    <n v="62.866666666666667"/>
    <n v="15"/>
    <s v="US"/>
    <s v="USD"/>
    <n v="1541221200"/>
    <n v="1543298400"/>
    <b v="0"/>
    <x v="0"/>
    <s v="theater/plays"/>
    <x v="3"/>
    <s v="plays"/>
    <d v="2018-11-03T05:00:00"/>
    <d v="2018-11-27T06:00:00"/>
    <n v="24"/>
  </r>
  <r>
    <n v="418"/>
    <s v="Jackson PLC"/>
    <s v="Quality-focused client-server core"/>
    <n v="163700"/>
    <n v="93963"/>
    <n v="57.399511301160658"/>
    <x v="0"/>
    <n v="47.005002501250623"/>
    <n v="1999"/>
    <s v="CA"/>
    <s v="CAD"/>
    <n v="1336280400"/>
    <n v="1336366800"/>
    <b v="0"/>
    <x v="0"/>
    <s v="film &amp; video/documentary"/>
    <x v="4"/>
    <s v="documentary"/>
    <d v="2012-05-06T05:00:00"/>
    <d v="2012-05-07T05:00:00"/>
    <n v="1"/>
  </r>
  <r>
    <n v="419"/>
    <s v="Ware-Arias"/>
    <s v="Upgradable maximized protocol"/>
    <n v="113800"/>
    <n v="140469"/>
    <n v="123.43497363796135"/>
    <x v="1"/>
    <n v="26.997693638285604"/>
    <n v="5203"/>
    <s v="US"/>
    <s v="USD"/>
    <n v="1324533600"/>
    <n v="1325052000"/>
    <b v="0"/>
    <x v="0"/>
    <s v="technology/web"/>
    <x v="2"/>
    <s v="web"/>
    <d v="2011-12-22T06:00:00"/>
    <d v="2011-12-28T06:00:00"/>
    <n v="6"/>
  </r>
  <r>
    <n v="420"/>
    <s v="Blair, Reyes and Woods"/>
    <s v="Cross-platform interactive synergy"/>
    <n v="5000"/>
    <n v="6423"/>
    <n v="128.46"/>
    <x v="1"/>
    <n v="68.329787234042556"/>
    <n v="94"/>
    <s v="US"/>
    <s v="USD"/>
    <n v="1498366800"/>
    <n v="1499576400"/>
    <b v="0"/>
    <x v="0"/>
    <s v="theater/plays"/>
    <x v="3"/>
    <s v="plays"/>
    <d v="2017-06-25T05:00:00"/>
    <d v="2017-07-09T05:00:00"/>
    <n v="14"/>
  </r>
  <r>
    <n v="421"/>
    <s v="Thomas-Lopez"/>
    <s v="User-centric fault-tolerant archive"/>
    <n v="9400"/>
    <n v="6015"/>
    <n v="63.989361702127653"/>
    <x v="0"/>
    <n v="50.974576271186443"/>
    <n v="118"/>
    <s v="US"/>
    <s v="USD"/>
    <n v="1498712400"/>
    <n v="1501304400"/>
    <b v="0"/>
    <x v="1"/>
    <s v="technology/wearables"/>
    <x v="2"/>
    <s v="wearables"/>
    <d v="2017-06-29T05:00:00"/>
    <d v="2017-07-29T05:00:00"/>
    <n v="30"/>
  </r>
  <r>
    <n v="422"/>
    <s v="Brown, Davies and Pacheco"/>
    <s v="Reverse-engineered regional knowledge user"/>
    <n v="8700"/>
    <n v="11075"/>
    <n v="127.29885057471265"/>
    <x v="1"/>
    <n v="54.024390243902438"/>
    <n v="205"/>
    <s v="US"/>
    <s v="USD"/>
    <n v="1271480400"/>
    <n v="1273208400"/>
    <b v="0"/>
    <x v="1"/>
    <s v="theater/plays"/>
    <x v="3"/>
    <s v="plays"/>
    <d v="2010-04-17T05:00:00"/>
    <d v="2010-05-07T05:00:00"/>
    <n v="20"/>
  </r>
  <r>
    <n v="423"/>
    <s v="Jones-Riddle"/>
    <s v="Self-enabling real-time definition"/>
    <n v="147800"/>
    <n v="15723"/>
    <n v="10.638024357239512"/>
    <x v="0"/>
    <n v="97.055555555555557"/>
    <n v="162"/>
    <s v="US"/>
    <s v="USD"/>
    <n v="1316667600"/>
    <n v="1316840400"/>
    <b v="0"/>
    <x v="1"/>
    <s v="food/food trucks"/>
    <x v="0"/>
    <s v="food trucks"/>
    <d v="2011-09-22T05:00:00"/>
    <d v="2011-09-24T05:00:00"/>
    <n v="2"/>
  </r>
  <r>
    <n v="424"/>
    <s v="Schmidt-Gomez"/>
    <s v="User-centric impactful projection"/>
    <n v="5100"/>
    <n v="2064"/>
    <n v="40.470588235294116"/>
    <x v="0"/>
    <n v="24.867469879518072"/>
    <n v="83"/>
    <s v="US"/>
    <s v="USD"/>
    <n v="1524027600"/>
    <n v="1524546000"/>
    <b v="0"/>
    <x v="0"/>
    <s v="music/indie rock"/>
    <x v="1"/>
    <s v="indie rock"/>
    <d v="2018-04-18T05:00:00"/>
    <d v="2018-04-24T05:00:00"/>
    <n v="6"/>
  </r>
  <r>
    <n v="425"/>
    <s v="Sullivan, Davis and Booth"/>
    <s v="Vision-oriented actuating hardware"/>
    <n v="2700"/>
    <n v="7767"/>
    <n v="287.66666666666663"/>
    <x v="1"/>
    <n v="84.423913043478265"/>
    <n v="92"/>
    <s v="US"/>
    <s v="USD"/>
    <n v="1438059600"/>
    <n v="1438578000"/>
    <b v="0"/>
    <x v="0"/>
    <s v="photography/photography books"/>
    <x v="7"/>
    <s v="photography books"/>
    <d v="2015-07-28T05:00:00"/>
    <d v="2015-08-03T05:00:00"/>
    <n v="6"/>
  </r>
  <r>
    <n v="426"/>
    <s v="Edwards-Kane"/>
    <s v="Virtual leadingedge framework"/>
    <n v="1800"/>
    <n v="10313"/>
    <n v="572.94444444444446"/>
    <x v="1"/>
    <n v="47.091324200913242"/>
    <n v="219"/>
    <s v="US"/>
    <s v="USD"/>
    <n v="1361944800"/>
    <n v="1362549600"/>
    <b v="0"/>
    <x v="0"/>
    <s v="theater/plays"/>
    <x v="3"/>
    <s v="plays"/>
    <d v="2013-02-27T06:00:00"/>
    <d v="2013-03-06T06:00:00"/>
    <n v="7"/>
  </r>
  <r>
    <n v="427"/>
    <s v="Hicks, Wall and Webb"/>
    <s v="Managed discrete framework"/>
    <n v="174500"/>
    <n v="197018"/>
    <n v="112.90429799426933"/>
    <x v="1"/>
    <n v="77.996041171813147"/>
    <n v="2526"/>
    <s v="US"/>
    <s v="USD"/>
    <n v="1410584400"/>
    <n v="1413349200"/>
    <b v="0"/>
    <x v="1"/>
    <s v="theater/plays"/>
    <x v="3"/>
    <s v="plays"/>
    <d v="2014-09-13T05:00:00"/>
    <d v="2014-10-15T05:00:00"/>
    <n v="32"/>
  </r>
  <r>
    <n v="428"/>
    <s v="Mayer-Richmond"/>
    <s v="Progressive zero-defect capability"/>
    <n v="101400"/>
    <n v="47037"/>
    <n v="46.387573964497044"/>
    <x v="0"/>
    <n v="62.967871485943775"/>
    <n v="747"/>
    <s v="US"/>
    <s v="USD"/>
    <n v="1297404000"/>
    <n v="1298008800"/>
    <b v="0"/>
    <x v="0"/>
    <s v="film &amp; video/animation"/>
    <x v="4"/>
    <s v="animation"/>
    <d v="2011-02-11T06:00:00"/>
    <d v="2011-02-18T06:00:00"/>
    <n v="7"/>
  </r>
  <r>
    <n v="429"/>
    <s v="Robles Ltd"/>
    <s v="Right-sized demand-driven adapter"/>
    <n v="191000"/>
    <n v="173191"/>
    <n v="90.675916230366497"/>
    <x v="3"/>
    <n v="81.006080449017773"/>
    <n v="2138"/>
    <s v="US"/>
    <s v="USD"/>
    <n v="1392012000"/>
    <n v="1394427600"/>
    <b v="0"/>
    <x v="1"/>
    <s v="photography/photography books"/>
    <x v="7"/>
    <s v="photography books"/>
    <d v="2014-02-10T06:00:00"/>
    <d v="2014-03-10T05:00:00"/>
    <n v="28"/>
  </r>
  <r>
    <n v="430"/>
    <s v="Cochran Ltd"/>
    <s v="Re-engineered attitude-oriented frame"/>
    <n v="8100"/>
    <n v="5487"/>
    <n v="67.740740740740748"/>
    <x v="0"/>
    <n v="65.321428571428569"/>
    <n v="84"/>
    <s v="US"/>
    <s v="USD"/>
    <n v="1569733200"/>
    <n v="1572670800"/>
    <b v="0"/>
    <x v="0"/>
    <s v="theater/plays"/>
    <x v="3"/>
    <s v="plays"/>
    <d v="2019-09-29T05:00:00"/>
    <d v="2019-11-02T05:00:00"/>
    <n v="34"/>
  </r>
  <r>
    <n v="431"/>
    <s v="Rosales LLC"/>
    <s v="Compatible multimedia utilization"/>
    <n v="5100"/>
    <n v="9817"/>
    <n v="192.49019607843135"/>
    <x v="1"/>
    <n v="104.43617021276596"/>
    <n v="94"/>
    <s v="US"/>
    <s v="USD"/>
    <n v="1529643600"/>
    <n v="1531112400"/>
    <b v="1"/>
    <x v="0"/>
    <s v="theater/plays"/>
    <x v="3"/>
    <s v="plays"/>
    <d v="2018-06-22T05:00:00"/>
    <d v="2018-07-09T05:00:00"/>
    <n v="17"/>
  </r>
  <r>
    <n v="432"/>
    <s v="Harper-Bryan"/>
    <s v="Re-contextualized dedicated hardware"/>
    <n v="7700"/>
    <n v="6369"/>
    <n v="82.714285714285722"/>
    <x v="0"/>
    <n v="69.989010989010993"/>
    <n v="91"/>
    <s v="US"/>
    <s v="USD"/>
    <n v="1399006800"/>
    <n v="1400734800"/>
    <b v="0"/>
    <x v="0"/>
    <s v="theater/plays"/>
    <x v="3"/>
    <s v="plays"/>
    <d v="2014-05-02T05:00:00"/>
    <d v="2014-05-22T05:00:00"/>
    <n v="20"/>
  </r>
  <r>
    <n v="433"/>
    <s v="Potter, Harper and Everett"/>
    <s v="Decentralized composite paradigm"/>
    <n v="121400"/>
    <n v="65755"/>
    <n v="54.163920922570021"/>
    <x v="0"/>
    <n v="83.023989898989896"/>
    <n v="792"/>
    <s v="US"/>
    <s v="USD"/>
    <n v="1385359200"/>
    <n v="1386741600"/>
    <b v="0"/>
    <x v="1"/>
    <s v="film &amp; video/documentary"/>
    <x v="4"/>
    <s v="documentary"/>
    <d v="2013-11-25T06:00:00"/>
    <d v="2013-12-11T06:00:00"/>
    <n v="16"/>
  </r>
  <r>
    <n v="434"/>
    <s v="Floyd-Sims"/>
    <s v="Cloned transitional hierarchy"/>
    <n v="5400"/>
    <n v="903"/>
    <n v="16.722222222222221"/>
    <x v="3"/>
    <n v="90.3"/>
    <n v="10"/>
    <s v="CA"/>
    <s v="CAD"/>
    <n v="1480572000"/>
    <n v="1481781600"/>
    <b v="1"/>
    <x v="0"/>
    <s v="theater/plays"/>
    <x v="3"/>
    <s v="plays"/>
    <d v="2016-12-01T06:00:00"/>
    <d v="2016-12-15T06:00:00"/>
    <n v="14"/>
  </r>
  <r>
    <n v="435"/>
    <s v="Spence, Jackson and Kelly"/>
    <s v="Advanced discrete leverage"/>
    <n v="152400"/>
    <n v="178120"/>
    <n v="116.87664041994749"/>
    <x v="1"/>
    <n v="103.98131932282546"/>
    <n v="1713"/>
    <s v="IT"/>
    <s v="EUR"/>
    <n v="1418623200"/>
    <n v="1419660000"/>
    <b v="0"/>
    <x v="1"/>
    <s v="theater/plays"/>
    <x v="3"/>
    <s v="plays"/>
    <d v="2014-12-15T06:00:00"/>
    <d v="2014-12-27T06:00:00"/>
    <n v="12"/>
  </r>
  <r>
    <n v="436"/>
    <s v="King-Nguyen"/>
    <s v="Open-source incremental throughput"/>
    <n v="1300"/>
    <n v="13678"/>
    <n v="1052.1538461538462"/>
    <x v="1"/>
    <n v="54.931726907630519"/>
    <n v="249"/>
    <s v="US"/>
    <s v="USD"/>
    <n v="1555736400"/>
    <n v="1555822800"/>
    <b v="0"/>
    <x v="0"/>
    <s v="music/jazz"/>
    <x v="1"/>
    <s v="jazz"/>
    <d v="2019-04-20T05:00:00"/>
    <d v="2019-04-21T05:00:00"/>
    <n v="1"/>
  </r>
  <r>
    <n v="437"/>
    <s v="Hansen Group"/>
    <s v="Centralized regional interface"/>
    <n v="8100"/>
    <n v="9969"/>
    <n v="123.07407407407408"/>
    <x v="1"/>
    <n v="51.921875"/>
    <n v="192"/>
    <s v="US"/>
    <s v="USD"/>
    <n v="1442120400"/>
    <n v="1442379600"/>
    <b v="0"/>
    <x v="1"/>
    <s v="film &amp; video/animation"/>
    <x v="4"/>
    <s v="animation"/>
    <d v="2015-09-13T05:00:00"/>
    <d v="2015-09-16T05:00:00"/>
    <n v="3"/>
  </r>
  <r>
    <n v="438"/>
    <s v="Mathis, Hall and Hansen"/>
    <s v="Streamlined web-enabled knowledgebase"/>
    <n v="8300"/>
    <n v="14827"/>
    <n v="178.63855421686748"/>
    <x v="1"/>
    <n v="60.02834008097166"/>
    <n v="247"/>
    <s v="US"/>
    <s v="USD"/>
    <n v="1362376800"/>
    <n v="1364965200"/>
    <b v="0"/>
    <x v="0"/>
    <s v="theater/plays"/>
    <x v="3"/>
    <s v="plays"/>
    <d v="2013-03-04T06:00:00"/>
    <d v="2013-04-03T05:00:00"/>
    <n v="30"/>
  </r>
  <r>
    <n v="439"/>
    <s v="Cummings Inc"/>
    <s v="Digitized transitional monitoring"/>
    <n v="28400"/>
    <n v="100900"/>
    <n v="355.28169014084506"/>
    <x v="1"/>
    <n v="44.003488879197555"/>
    <n v="2293"/>
    <s v="US"/>
    <s v="USD"/>
    <n v="1478408400"/>
    <n v="1479016800"/>
    <b v="0"/>
    <x v="0"/>
    <s v="film &amp; video/science fiction"/>
    <x v="4"/>
    <s v="science fiction"/>
    <d v="2016-11-06T05:00:00"/>
    <d v="2016-11-13T06:00:00"/>
    <n v="7"/>
  </r>
  <r>
    <n v="440"/>
    <s v="Miller-Poole"/>
    <s v="Networked optimal adapter"/>
    <n v="102500"/>
    <n v="165954"/>
    <n v="161.90634146341463"/>
    <x v="1"/>
    <n v="53.003513254551258"/>
    <n v="3131"/>
    <s v="US"/>
    <s v="USD"/>
    <n v="1498798800"/>
    <n v="1499662800"/>
    <b v="0"/>
    <x v="0"/>
    <s v="film &amp; video/television"/>
    <x v="4"/>
    <s v="television"/>
    <d v="2017-06-30T05:00:00"/>
    <d v="2017-07-10T05:00:00"/>
    <n v="10"/>
  </r>
  <r>
    <n v="441"/>
    <s v="Rodriguez-West"/>
    <s v="Automated optimal function"/>
    <n v="7000"/>
    <n v="1744"/>
    <n v="24.914285714285715"/>
    <x v="0"/>
    <n v="54.5"/>
    <n v="32"/>
    <s v="US"/>
    <s v="USD"/>
    <n v="1335416400"/>
    <n v="1337835600"/>
    <b v="0"/>
    <x v="0"/>
    <s v="technology/wearables"/>
    <x v="2"/>
    <s v="wearables"/>
    <d v="2012-04-26T05:00:00"/>
    <d v="2012-05-24T05:00:00"/>
    <n v="28"/>
  </r>
  <r>
    <n v="442"/>
    <s v="Calderon, Bradford and Dean"/>
    <s v="Devolved system-worthy framework"/>
    <n v="5400"/>
    <n v="10731"/>
    <n v="198.72222222222223"/>
    <x v="1"/>
    <n v="75.04195804195804"/>
    <n v="143"/>
    <s v="IT"/>
    <s v="EUR"/>
    <n v="1504328400"/>
    <n v="1505710800"/>
    <b v="0"/>
    <x v="0"/>
    <s v="theater/plays"/>
    <x v="3"/>
    <s v="plays"/>
    <d v="2017-09-02T05:00:00"/>
    <d v="2017-09-18T05:00:00"/>
    <n v="16"/>
  </r>
  <r>
    <n v="443"/>
    <s v="Clark-Bowman"/>
    <s v="Stand-alone user-facing service-desk"/>
    <n v="9300"/>
    <n v="3232"/>
    <n v="34.752688172043008"/>
    <x v="3"/>
    <n v="35.911111111111111"/>
    <n v="90"/>
    <s v="US"/>
    <s v="USD"/>
    <n v="1285822800"/>
    <n v="1287464400"/>
    <b v="0"/>
    <x v="0"/>
    <s v="theater/plays"/>
    <x v="3"/>
    <s v="plays"/>
    <d v="2010-09-30T05:00:00"/>
    <d v="2010-10-19T05:00:00"/>
    <n v="19"/>
  </r>
  <r>
    <n v="444"/>
    <s v="Hensley Ltd"/>
    <s v="Versatile global attitude"/>
    <n v="6200"/>
    <n v="10938"/>
    <n v="176.41935483870967"/>
    <x v="1"/>
    <n v="36.952702702702702"/>
    <n v="296"/>
    <s v="US"/>
    <s v="USD"/>
    <n v="1311483600"/>
    <n v="1311656400"/>
    <b v="0"/>
    <x v="1"/>
    <s v="music/indie rock"/>
    <x v="1"/>
    <s v="indie rock"/>
    <d v="2011-07-24T05:00:00"/>
    <d v="2011-07-26T05:00:00"/>
    <n v="2"/>
  </r>
  <r>
    <n v="445"/>
    <s v="Anderson-Pearson"/>
    <s v="Intuitive demand-driven Local Area Network"/>
    <n v="2100"/>
    <n v="10739"/>
    <n v="511.38095238095235"/>
    <x v="1"/>
    <n v="63.170588235294119"/>
    <n v="170"/>
    <s v="US"/>
    <s v="USD"/>
    <n v="1291356000"/>
    <n v="1293170400"/>
    <b v="0"/>
    <x v="1"/>
    <s v="theater/plays"/>
    <x v="3"/>
    <s v="plays"/>
    <d v="2010-12-03T06:00:00"/>
    <d v="2010-12-24T06:00:00"/>
    <n v="21"/>
  </r>
  <r>
    <n v="446"/>
    <s v="Martin, Martin and Solis"/>
    <s v="Assimilated uniform methodology"/>
    <n v="6800"/>
    <n v="5579"/>
    <n v="82.044117647058826"/>
    <x v="0"/>
    <n v="29.99462365591398"/>
    <n v="186"/>
    <s v="US"/>
    <s v="USD"/>
    <n v="1355810400"/>
    <n v="1355983200"/>
    <b v="0"/>
    <x v="0"/>
    <s v="technology/wearables"/>
    <x v="2"/>
    <s v="wearables"/>
    <d v="2012-12-18T06:00:00"/>
    <d v="2012-12-20T06:00:00"/>
    <n v="2"/>
  </r>
  <r>
    <n v="447"/>
    <s v="Harrington-Harper"/>
    <s v="Self-enabling next generation algorithm"/>
    <n v="155200"/>
    <n v="37754"/>
    <n v="24.326030927835053"/>
    <x v="3"/>
    <n v="86"/>
    <n v="439"/>
    <s v="GB"/>
    <s v="GBP"/>
    <n v="1513663200"/>
    <n v="1515045600"/>
    <b v="0"/>
    <x v="0"/>
    <s v="film &amp; video/television"/>
    <x v="4"/>
    <s v="television"/>
    <d v="2017-12-19T06:00:00"/>
    <d v="2018-01-04T06:00:00"/>
    <n v="16"/>
  </r>
  <r>
    <n v="448"/>
    <s v="Price and Sons"/>
    <s v="Object-based demand-driven strategy"/>
    <n v="89900"/>
    <n v="45384"/>
    <n v="50.482758620689658"/>
    <x v="0"/>
    <n v="75.014876033057845"/>
    <n v="605"/>
    <s v="US"/>
    <s v="USD"/>
    <n v="1365915600"/>
    <n v="1366088400"/>
    <b v="0"/>
    <x v="1"/>
    <s v="games/video games"/>
    <x v="6"/>
    <s v="video games"/>
    <d v="2013-04-14T05:00:00"/>
    <d v="2013-04-16T05:00:00"/>
    <n v="2"/>
  </r>
  <r>
    <n v="449"/>
    <s v="Cuevas-Morales"/>
    <s v="Public-key coherent ability"/>
    <n v="900"/>
    <n v="8703"/>
    <n v="967"/>
    <x v="1"/>
    <n v="101.19767441860465"/>
    <n v="86"/>
    <s v="DK"/>
    <s v="DKK"/>
    <n v="1551852000"/>
    <n v="1553317200"/>
    <b v="0"/>
    <x v="0"/>
    <s v="games/video games"/>
    <x v="6"/>
    <s v="video games"/>
    <d v="2019-03-06T06:00:00"/>
    <d v="2019-03-23T05:00:00"/>
    <n v="17"/>
  </r>
  <r>
    <n v="450"/>
    <s v="Delgado-Hatfield"/>
    <s v="Up-sized composite success"/>
    <n v="100"/>
    <n v="4"/>
    <n v="4"/>
    <x v="0"/>
    <n v="4"/>
    <n v="1"/>
    <s v="CA"/>
    <s v="CAD"/>
    <n v="1540098000"/>
    <n v="1542088800"/>
    <b v="0"/>
    <x v="0"/>
    <s v="film &amp; video/animation"/>
    <x v="4"/>
    <s v="animation"/>
    <d v="2018-10-21T05:00:00"/>
    <d v="2018-11-13T06:00:00"/>
    <n v="23"/>
  </r>
  <r>
    <n v="451"/>
    <s v="Padilla-Porter"/>
    <s v="Innovative exuding matrix"/>
    <n v="148400"/>
    <n v="182302"/>
    <n v="122.84501347708894"/>
    <x v="1"/>
    <n v="29.001272669424118"/>
    <n v="6286"/>
    <s v="US"/>
    <s v="USD"/>
    <n v="1500440400"/>
    <n v="1503118800"/>
    <b v="0"/>
    <x v="0"/>
    <s v="music/rock"/>
    <x v="1"/>
    <s v="rock"/>
    <d v="2017-07-19T05:00:00"/>
    <d v="2017-08-19T05:00:00"/>
    <n v="31"/>
  </r>
  <r>
    <n v="452"/>
    <s v="Morris Group"/>
    <s v="Realigned impactful artificial intelligence"/>
    <n v="4800"/>
    <n v="3045"/>
    <n v="63.4375"/>
    <x v="0"/>
    <n v="98.225806451612897"/>
    <n v="31"/>
    <s v="US"/>
    <s v="USD"/>
    <n v="1278392400"/>
    <n v="1278478800"/>
    <b v="0"/>
    <x v="0"/>
    <s v="film &amp; video/drama"/>
    <x v="4"/>
    <s v="drama"/>
    <d v="2010-07-06T05:00:00"/>
    <d v="2010-07-07T05:00:00"/>
    <n v="1"/>
  </r>
  <r>
    <n v="453"/>
    <s v="Saunders Ltd"/>
    <s v="Multi-layered multi-tasking secured line"/>
    <n v="182400"/>
    <n v="102749"/>
    <n v="56.331688596491226"/>
    <x v="0"/>
    <n v="87.001693480101608"/>
    <n v="1181"/>
    <s v="US"/>
    <s v="USD"/>
    <n v="1480572000"/>
    <n v="1484114400"/>
    <b v="0"/>
    <x v="0"/>
    <s v="film &amp; video/science fiction"/>
    <x v="4"/>
    <s v="science fiction"/>
    <d v="2016-12-01T06:00:00"/>
    <d v="2017-01-11T06:00:00"/>
    <n v="41"/>
  </r>
  <r>
    <n v="454"/>
    <s v="Woods Inc"/>
    <s v="Upgradable upward-trending portal"/>
    <n v="4000"/>
    <n v="1763"/>
    <n v="44.074999999999996"/>
    <x v="0"/>
    <n v="45.205128205128204"/>
    <n v="39"/>
    <s v="US"/>
    <s v="USD"/>
    <n v="1382331600"/>
    <n v="1385445600"/>
    <b v="0"/>
    <x v="1"/>
    <s v="film &amp; video/drama"/>
    <x v="4"/>
    <s v="drama"/>
    <d v="2013-10-21T05:00:00"/>
    <d v="2013-11-26T06:00:00"/>
    <n v="36"/>
  </r>
  <r>
    <n v="455"/>
    <s v="Villanueva, Wright and Richardson"/>
    <s v="Profit-focused global product"/>
    <n v="116500"/>
    <n v="137904"/>
    <n v="118.37253218884121"/>
    <x v="1"/>
    <n v="37.001341561577675"/>
    <n v="3727"/>
    <s v="US"/>
    <s v="USD"/>
    <n v="1316754000"/>
    <n v="1318741200"/>
    <b v="0"/>
    <x v="0"/>
    <s v="theater/plays"/>
    <x v="3"/>
    <s v="plays"/>
    <d v="2011-09-23T05:00:00"/>
    <d v="2011-10-16T05:00:00"/>
    <n v="23"/>
  </r>
  <r>
    <n v="456"/>
    <s v="Wilson, Brooks and Clark"/>
    <s v="Operative well-modulated data-warehouse"/>
    <n v="146400"/>
    <n v="152438"/>
    <n v="104.1243169398907"/>
    <x v="1"/>
    <n v="94.976947040498445"/>
    <n v="1605"/>
    <s v="US"/>
    <s v="USD"/>
    <n v="1518242400"/>
    <n v="1518242400"/>
    <b v="0"/>
    <x v="1"/>
    <s v="music/indie rock"/>
    <x v="1"/>
    <s v="indie rock"/>
    <d v="2018-02-10T06:00:00"/>
    <d v="2018-02-10T06:00:00"/>
    <n v="0"/>
  </r>
  <r>
    <n v="457"/>
    <s v="Sheppard, Smith and Spence"/>
    <s v="Cloned asymmetric functionalities"/>
    <n v="5000"/>
    <n v="1332"/>
    <n v="26.640000000000004"/>
    <x v="0"/>
    <n v="28.956521739130434"/>
    <n v="46"/>
    <s v="US"/>
    <s v="USD"/>
    <n v="1476421200"/>
    <n v="1476594000"/>
    <b v="0"/>
    <x v="0"/>
    <s v="theater/plays"/>
    <x v="3"/>
    <s v="plays"/>
    <d v="2016-10-14T05:00:00"/>
    <d v="2016-10-16T05:00:00"/>
    <n v="2"/>
  </r>
  <r>
    <n v="458"/>
    <s v="Wise, Thompson and Allen"/>
    <s v="Pre-emptive neutral portal"/>
    <n v="33800"/>
    <n v="118706"/>
    <n v="351.20118343195264"/>
    <x v="1"/>
    <n v="55.993396226415094"/>
    <n v="2120"/>
    <s v="US"/>
    <s v="USD"/>
    <n v="1269752400"/>
    <n v="1273554000"/>
    <b v="0"/>
    <x v="0"/>
    <s v="theater/plays"/>
    <x v="3"/>
    <s v="plays"/>
    <d v="2010-03-28T05:00:00"/>
    <d v="2010-05-11T05:00:00"/>
    <n v="44"/>
  </r>
  <r>
    <n v="459"/>
    <s v="Lane, Ryan and Chapman"/>
    <s v="Switchable demand-driven help-desk"/>
    <n v="6300"/>
    <n v="5674"/>
    <n v="90.063492063492063"/>
    <x v="0"/>
    <n v="54.038095238095238"/>
    <n v="105"/>
    <s v="US"/>
    <s v="USD"/>
    <n v="1419746400"/>
    <n v="1421906400"/>
    <b v="0"/>
    <x v="0"/>
    <s v="film &amp; video/documentary"/>
    <x v="4"/>
    <s v="documentary"/>
    <d v="2014-12-28T06:00:00"/>
    <d v="2015-01-22T06:00:00"/>
    <n v="25"/>
  </r>
  <r>
    <n v="460"/>
    <s v="Rich, Alvarez and King"/>
    <s v="Business-focused static ability"/>
    <n v="2400"/>
    <n v="4119"/>
    <n v="171.625"/>
    <x v="1"/>
    <n v="82.38"/>
    <n v="50"/>
    <s v="US"/>
    <s v="USD"/>
    <n v="1281330000"/>
    <n v="1281589200"/>
    <b v="0"/>
    <x v="0"/>
    <s v="theater/plays"/>
    <x v="3"/>
    <s v="plays"/>
    <d v="2010-08-09T05:00:00"/>
    <d v="2010-08-12T05:00:00"/>
    <n v="3"/>
  </r>
  <r>
    <n v="461"/>
    <s v="Terry-Salinas"/>
    <s v="Networked secondary structure"/>
    <n v="98800"/>
    <n v="139354"/>
    <n v="141.04655870445345"/>
    <x v="1"/>
    <n v="66.997115384615384"/>
    <n v="2080"/>
    <s v="US"/>
    <s v="USD"/>
    <n v="1398661200"/>
    <n v="1400389200"/>
    <b v="0"/>
    <x v="0"/>
    <s v="film &amp; video/drama"/>
    <x v="4"/>
    <s v="drama"/>
    <d v="2014-04-28T05:00:00"/>
    <d v="2014-05-18T05:00:00"/>
    <n v="20"/>
  </r>
  <r>
    <n v="462"/>
    <s v="Wang-Rodriguez"/>
    <s v="Total multimedia website"/>
    <n v="188800"/>
    <n v="57734"/>
    <n v="30.57944915254237"/>
    <x v="0"/>
    <n v="107.91401869158878"/>
    <n v="535"/>
    <s v="US"/>
    <s v="USD"/>
    <n v="1359525600"/>
    <n v="1362808800"/>
    <b v="0"/>
    <x v="0"/>
    <s v="games/mobile games"/>
    <x v="6"/>
    <s v="mobile games"/>
    <d v="2013-01-30T06:00:00"/>
    <d v="2013-03-09T06:00:00"/>
    <n v="38"/>
  </r>
  <r>
    <n v="463"/>
    <s v="Mckee-Hill"/>
    <s v="Cross-platform upward-trending parallelism"/>
    <n v="134300"/>
    <n v="145265"/>
    <n v="108.16455696202532"/>
    <x v="1"/>
    <n v="69.009501187648453"/>
    <n v="2105"/>
    <s v="US"/>
    <s v="USD"/>
    <n v="1388469600"/>
    <n v="1388815200"/>
    <b v="0"/>
    <x v="0"/>
    <s v="film &amp; video/animation"/>
    <x v="4"/>
    <s v="animation"/>
    <d v="2013-12-31T06:00:00"/>
    <d v="2014-01-04T06:00:00"/>
    <n v="4"/>
  </r>
  <r>
    <n v="464"/>
    <s v="Gomez LLC"/>
    <s v="Pre-emptive mission-critical hardware"/>
    <n v="71200"/>
    <n v="95020"/>
    <n v="133.45505617977528"/>
    <x v="1"/>
    <n v="39.006568144499177"/>
    <n v="2436"/>
    <s v="US"/>
    <s v="USD"/>
    <n v="1518328800"/>
    <n v="1519538400"/>
    <b v="0"/>
    <x v="0"/>
    <s v="theater/plays"/>
    <x v="3"/>
    <s v="plays"/>
    <d v="2018-02-11T06:00:00"/>
    <d v="2018-02-25T06:00:00"/>
    <n v="14"/>
  </r>
  <r>
    <n v="465"/>
    <s v="Gonzalez-Robbins"/>
    <s v="Up-sized responsive protocol"/>
    <n v="4700"/>
    <n v="8829"/>
    <n v="187.85106382978722"/>
    <x v="1"/>
    <n v="110.3625"/>
    <n v="80"/>
    <s v="US"/>
    <s v="USD"/>
    <n v="1517032800"/>
    <n v="1517810400"/>
    <b v="0"/>
    <x v="0"/>
    <s v="publishing/translations"/>
    <x v="5"/>
    <s v="translations"/>
    <d v="2018-01-27T06:00:00"/>
    <d v="2018-02-05T06:00:00"/>
    <n v="9"/>
  </r>
  <r>
    <n v="466"/>
    <s v="Obrien and Sons"/>
    <s v="Pre-emptive transitional frame"/>
    <n v="1200"/>
    <n v="3984"/>
    <n v="332"/>
    <x v="1"/>
    <n v="94.857142857142861"/>
    <n v="42"/>
    <s v="US"/>
    <s v="USD"/>
    <n v="1368594000"/>
    <n v="1370581200"/>
    <b v="0"/>
    <x v="1"/>
    <s v="technology/wearables"/>
    <x v="2"/>
    <s v="wearables"/>
    <d v="2013-05-15T05:00:00"/>
    <d v="2013-06-07T05:00:00"/>
    <n v="23"/>
  </r>
  <r>
    <n v="467"/>
    <s v="Shaw Ltd"/>
    <s v="Profit-focused content-based application"/>
    <n v="1400"/>
    <n v="8053"/>
    <n v="575.21428571428578"/>
    <x v="1"/>
    <n v="57.935251798561154"/>
    <n v="139"/>
    <s v="CA"/>
    <s v="CAD"/>
    <n v="1448258400"/>
    <n v="1448863200"/>
    <b v="0"/>
    <x v="1"/>
    <s v="technology/web"/>
    <x v="2"/>
    <s v="web"/>
    <d v="2015-11-23T06:00:00"/>
    <d v="2015-11-30T06:00:00"/>
    <n v="7"/>
  </r>
  <r>
    <n v="468"/>
    <s v="Hughes Inc"/>
    <s v="Streamlined neutral analyzer"/>
    <n v="4000"/>
    <n v="1620"/>
    <n v="40.5"/>
    <x v="0"/>
    <n v="101.25"/>
    <n v="16"/>
    <s v="US"/>
    <s v="USD"/>
    <n v="1555218000"/>
    <n v="1556600400"/>
    <b v="0"/>
    <x v="0"/>
    <s v="theater/plays"/>
    <x v="3"/>
    <s v="plays"/>
    <d v="2019-04-14T05:00:00"/>
    <d v="2019-04-30T05:00:00"/>
    <n v="16"/>
  </r>
  <r>
    <n v="469"/>
    <s v="Olsen-Ryan"/>
    <s v="Assimilated neutral utilization"/>
    <n v="5600"/>
    <n v="10328"/>
    <n v="184.42857142857144"/>
    <x v="1"/>
    <n v="64.95597484276729"/>
    <n v="159"/>
    <s v="US"/>
    <s v="USD"/>
    <n v="1431925200"/>
    <n v="1432098000"/>
    <b v="0"/>
    <x v="0"/>
    <s v="film &amp; video/drama"/>
    <x v="4"/>
    <s v="drama"/>
    <d v="2015-05-18T05:00:00"/>
    <d v="2015-05-20T05:00:00"/>
    <n v="2"/>
  </r>
  <r>
    <n v="470"/>
    <s v="Grimes, Holland and Sloan"/>
    <s v="Extended dedicated archive"/>
    <n v="3600"/>
    <n v="10289"/>
    <n v="285.80555555555554"/>
    <x v="1"/>
    <n v="27.00524934383202"/>
    <n v="381"/>
    <s v="US"/>
    <s v="USD"/>
    <n v="1481522400"/>
    <n v="1482127200"/>
    <b v="0"/>
    <x v="0"/>
    <s v="technology/wearables"/>
    <x v="2"/>
    <s v="wearables"/>
    <d v="2016-12-12T06:00:00"/>
    <d v="2016-12-19T06:00:00"/>
    <n v="7"/>
  </r>
  <r>
    <n v="471"/>
    <s v="Perry and Sons"/>
    <s v="Configurable static help-desk"/>
    <n v="3100"/>
    <n v="9889"/>
    <n v="319"/>
    <x v="1"/>
    <n v="50.97422680412371"/>
    <n v="194"/>
    <s v="GB"/>
    <s v="GBP"/>
    <n v="1335934800"/>
    <n v="1335934800"/>
    <b v="0"/>
    <x v="1"/>
    <s v="food/food trucks"/>
    <x v="0"/>
    <s v="food trucks"/>
    <d v="2012-05-02T05:00:00"/>
    <d v="2012-05-02T05:00:00"/>
    <n v="0"/>
  </r>
  <r>
    <n v="472"/>
    <s v="Turner, Young and Collins"/>
    <s v="Self-enabling clear-thinking framework"/>
    <n v="153800"/>
    <n v="60342"/>
    <n v="39.234070221066318"/>
    <x v="0"/>
    <n v="104.94260869565217"/>
    <n v="575"/>
    <s v="US"/>
    <s v="USD"/>
    <n v="1552280400"/>
    <n v="1556946000"/>
    <b v="0"/>
    <x v="0"/>
    <s v="music/rock"/>
    <x v="1"/>
    <s v="rock"/>
    <d v="2019-03-11T05:00:00"/>
    <d v="2019-05-04T05:00:00"/>
    <n v="54"/>
  </r>
  <r>
    <n v="473"/>
    <s v="Richardson Inc"/>
    <s v="Assimilated fault-tolerant capacity"/>
    <n v="5000"/>
    <n v="8907"/>
    <n v="178.14000000000001"/>
    <x v="1"/>
    <n v="84.028301886792448"/>
    <n v="106"/>
    <s v="US"/>
    <s v="USD"/>
    <n v="1529989200"/>
    <n v="1530075600"/>
    <b v="0"/>
    <x v="0"/>
    <s v="music/electric music"/>
    <x v="1"/>
    <s v="electric music"/>
    <d v="2018-06-26T05:00:00"/>
    <d v="2018-06-27T05:00:00"/>
    <n v="1"/>
  </r>
  <r>
    <n v="474"/>
    <s v="Santos-Young"/>
    <s v="Enhanced neutral ability"/>
    <n v="4000"/>
    <n v="14606"/>
    <n v="365.15"/>
    <x v="1"/>
    <n v="102.85915492957747"/>
    <n v="142"/>
    <s v="US"/>
    <s v="USD"/>
    <n v="1418709600"/>
    <n v="1418796000"/>
    <b v="0"/>
    <x v="0"/>
    <s v="film &amp; video/television"/>
    <x v="4"/>
    <s v="television"/>
    <d v="2014-12-16T06:00:00"/>
    <d v="2014-12-17T06:00:00"/>
    <n v="1"/>
  </r>
  <r>
    <n v="475"/>
    <s v="Nichols Ltd"/>
    <s v="Function-based attitude-oriented groupware"/>
    <n v="7400"/>
    <n v="8432"/>
    <n v="113.94594594594594"/>
    <x v="1"/>
    <n v="39.962085308056871"/>
    <n v="211"/>
    <s v="US"/>
    <s v="USD"/>
    <n v="1372136400"/>
    <n v="1372482000"/>
    <b v="0"/>
    <x v="1"/>
    <s v="publishing/translations"/>
    <x v="5"/>
    <s v="translations"/>
    <d v="2013-06-25T05:00:00"/>
    <d v="2013-06-29T05:00:00"/>
    <n v="4"/>
  </r>
  <r>
    <n v="476"/>
    <s v="Murphy PLC"/>
    <s v="Optional solution-oriented instruction set"/>
    <n v="191500"/>
    <n v="57122"/>
    <n v="29.828720626631856"/>
    <x v="0"/>
    <n v="51.001785714285717"/>
    <n v="1120"/>
    <s v="US"/>
    <s v="USD"/>
    <n v="1533877200"/>
    <n v="1534395600"/>
    <b v="0"/>
    <x v="0"/>
    <s v="publishing/fiction"/>
    <x v="5"/>
    <s v="fiction"/>
    <d v="2018-08-10T05:00:00"/>
    <d v="2018-08-16T05:00:00"/>
    <n v="6"/>
  </r>
  <r>
    <n v="477"/>
    <s v="Hogan, Porter and Rivera"/>
    <s v="Organic object-oriented core"/>
    <n v="8500"/>
    <n v="4613"/>
    <n v="54.270588235294113"/>
    <x v="0"/>
    <n v="40.823008849557525"/>
    <n v="113"/>
    <s v="US"/>
    <s v="USD"/>
    <n v="1309064400"/>
    <n v="1311397200"/>
    <b v="0"/>
    <x v="0"/>
    <s v="film &amp; video/science fiction"/>
    <x v="4"/>
    <s v="science fiction"/>
    <d v="2011-06-26T05:00:00"/>
    <d v="2011-07-23T05:00:00"/>
    <n v="27"/>
  </r>
  <r>
    <n v="478"/>
    <s v="Lyons LLC"/>
    <s v="Balanced impactful circuit"/>
    <n v="68800"/>
    <n v="162603"/>
    <n v="236.34156976744185"/>
    <x v="1"/>
    <n v="58.999637155297535"/>
    <n v="2756"/>
    <s v="US"/>
    <s v="USD"/>
    <n v="1425877200"/>
    <n v="1426914000"/>
    <b v="0"/>
    <x v="0"/>
    <s v="technology/wearables"/>
    <x v="2"/>
    <s v="wearables"/>
    <d v="2015-03-09T05:00:00"/>
    <d v="2015-03-21T05:00:00"/>
    <n v="12"/>
  </r>
  <r>
    <n v="479"/>
    <s v="Long-Greene"/>
    <s v="Future-proofed heuristic encryption"/>
    <n v="2400"/>
    <n v="12310"/>
    <n v="512.91666666666663"/>
    <x v="1"/>
    <n v="71.156069364161851"/>
    <n v="173"/>
    <s v="GB"/>
    <s v="GBP"/>
    <n v="1501304400"/>
    <n v="1501477200"/>
    <b v="0"/>
    <x v="0"/>
    <s v="food/food trucks"/>
    <x v="0"/>
    <s v="food trucks"/>
    <d v="2017-07-29T05:00:00"/>
    <d v="2017-07-31T05:00:00"/>
    <n v="2"/>
  </r>
  <r>
    <n v="480"/>
    <s v="Robles-Hudson"/>
    <s v="Balanced bifurcated leverage"/>
    <n v="8600"/>
    <n v="8656"/>
    <n v="100.65116279069768"/>
    <x v="1"/>
    <n v="99.494252873563212"/>
    <n v="87"/>
    <s v="US"/>
    <s v="USD"/>
    <n v="1268287200"/>
    <n v="1269061200"/>
    <b v="0"/>
    <x v="1"/>
    <s v="photography/photography books"/>
    <x v="7"/>
    <s v="photography books"/>
    <d v="2010-03-11T06:00:00"/>
    <d v="2010-03-20T05:00:00"/>
    <n v="9"/>
  </r>
  <r>
    <n v="481"/>
    <s v="Mcclure LLC"/>
    <s v="Sharable discrete budgetary management"/>
    <n v="196600"/>
    <n v="159931"/>
    <n v="81.348423194303152"/>
    <x v="0"/>
    <n v="103.98634590377114"/>
    <n v="1538"/>
    <s v="US"/>
    <s v="USD"/>
    <n v="1412139600"/>
    <n v="1415772000"/>
    <b v="0"/>
    <x v="1"/>
    <s v="theater/plays"/>
    <x v="3"/>
    <s v="plays"/>
    <d v="2014-10-01T05:00:00"/>
    <d v="2014-11-12T06:00:00"/>
    <n v="42"/>
  </r>
  <r>
    <n v="482"/>
    <s v="Martin, Russell and Baker"/>
    <s v="Focused solution-oriented instruction set"/>
    <n v="4200"/>
    <n v="689"/>
    <n v="16.404761904761905"/>
    <x v="0"/>
    <n v="76.555555555555557"/>
    <n v="9"/>
    <s v="US"/>
    <s v="USD"/>
    <n v="1330063200"/>
    <n v="1331013600"/>
    <b v="0"/>
    <x v="1"/>
    <s v="publishing/fiction"/>
    <x v="5"/>
    <s v="fiction"/>
    <d v="2012-02-24T06:00:00"/>
    <d v="2012-03-06T06:00:00"/>
    <n v="11"/>
  </r>
  <r>
    <n v="483"/>
    <s v="Rice-Parker"/>
    <s v="Down-sized actuating infrastructure"/>
    <n v="91400"/>
    <n v="48236"/>
    <n v="52.774617067833695"/>
    <x v="0"/>
    <n v="87.068592057761734"/>
    <n v="554"/>
    <s v="US"/>
    <s v="USD"/>
    <n v="1576130400"/>
    <n v="1576735200"/>
    <b v="0"/>
    <x v="0"/>
    <s v="theater/plays"/>
    <x v="3"/>
    <s v="plays"/>
    <d v="2019-12-12T06:00:00"/>
    <d v="2019-12-19T06:00:00"/>
    <n v="7"/>
  </r>
  <r>
    <n v="484"/>
    <s v="Landry Inc"/>
    <s v="Synergistic cohesive adapter"/>
    <n v="29600"/>
    <n v="77021"/>
    <n v="260.20608108108109"/>
    <x v="1"/>
    <n v="48.99554707379135"/>
    <n v="1572"/>
    <s v="GB"/>
    <s v="GBP"/>
    <n v="1407128400"/>
    <n v="1411362000"/>
    <b v="0"/>
    <x v="1"/>
    <s v="food/food trucks"/>
    <x v="0"/>
    <s v="food trucks"/>
    <d v="2014-08-04T05:00:00"/>
    <d v="2014-09-22T05:00:00"/>
    <n v="49"/>
  </r>
  <r>
    <n v="485"/>
    <s v="Richards-Davis"/>
    <s v="Quality-focused mission-critical structure"/>
    <n v="90600"/>
    <n v="27844"/>
    <n v="30.73289183222958"/>
    <x v="0"/>
    <n v="42.969135802469133"/>
    <n v="648"/>
    <s v="GB"/>
    <s v="GBP"/>
    <n v="1560142800"/>
    <n v="1563685200"/>
    <b v="0"/>
    <x v="0"/>
    <s v="theater/plays"/>
    <x v="3"/>
    <s v="plays"/>
    <d v="2019-06-10T05:00:00"/>
    <d v="2019-07-21T05:00:00"/>
    <n v="41"/>
  </r>
  <r>
    <n v="486"/>
    <s v="Davis, Cox and Fox"/>
    <s v="Compatible exuding Graphical User Interface"/>
    <n v="5200"/>
    <n v="702"/>
    <n v="13.5"/>
    <x v="0"/>
    <n v="33.428571428571431"/>
    <n v="21"/>
    <s v="GB"/>
    <s v="GBP"/>
    <n v="1520575200"/>
    <n v="1521867600"/>
    <b v="0"/>
    <x v="1"/>
    <s v="publishing/translations"/>
    <x v="5"/>
    <s v="translations"/>
    <d v="2018-03-09T06:00:00"/>
    <d v="2018-03-24T05:00:00"/>
    <n v="15"/>
  </r>
  <r>
    <n v="487"/>
    <s v="Smith-Wallace"/>
    <s v="Monitored 24/7 time-frame"/>
    <n v="110300"/>
    <n v="197024"/>
    <n v="178.62556663644605"/>
    <x v="1"/>
    <n v="83.982949701619773"/>
    <n v="2346"/>
    <s v="US"/>
    <s v="USD"/>
    <n v="1492664400"/>
    <n v="1495515600"/>
    <b v="0"/>
    <x v="0"/>
    <s v="theater/plays"/>
    <x v="3"/>
    <s v="plays"/>
    <d v="2017-04-20T05:00:00"/>
    <d v="2017-05-23T05:00:00"/>
    <n v="33"/>
  </r>
  <r>
    <n v="488"/>
    <s v="Cordova, Shaw and Wang"/>
    <s v="Virtual secondary open architecture"/>
    <n v="5300"/>
    <n v="11663"/>
    <n v="220.0566037735849"/>
    <x v="1"/>
    <n v="101.41739130434783"/>
    <n v="115"/>
    <s v="US"/>
    <s v="USD"/>
    <n v="1454479200"/>
    <n v="1455948000"/>
    <b v="0"/>
    <x v="0"/>
    <s v="theater/plays"/>
    <x v="3"/>
    <s v="plays"/>
    <d v="2016-02-03T06:00:00"/>
    <d v="2016-02-20T06:00:00"/>
    <n v="17"/>
  </r>
  <r>
    <n v="489"/>
    <s v="Clark Inc"/>
    <s v="Down-sized mobile time-frame"/>
    <n v="9200"/>
    <n v="9339"/>
    <n v="101.5108695652174"/>
    <x v="1"/>
    <n v="109.87058823529412"/>
    <n v="85"/>
    <s v="IT"/>
    <s v="EUR"/>
    <n v="1281934800"/>
    <n v="1282366800"/>
    <b v="0"/>
    <x v="0"/>
    <s v="technology/wearables"/>
    <x v="2"/>
    <s v="wearables"/>
    <d v="2010-08-16T05:00:00"/>
    <d v="2010-08-21T05:00:00"/>
    <n v="5"/>
  </r>
  <r>
    <n v="490"/>
    <s v="Young and Sons"/>
    <s v="Innovative disintermediate encryption"/>
    <n v="2400"/>
    <n v="4596"/>
    <n v="191.5"/>
    <x v="1"/>
    <n v="31.916666666666668"/>
    <n v="144"/>
    <s v="US"/>
    <s v="USD"/>
    <n v="1573970400"/>
    <n v="1574575200"/>
    <b v="0"/>
    <x v="0"/>
    <s v="journalism/audio"/>
    <x v="8"/>
    <s v="audio"/>
    <d v="2019-11-17T06:00:00"/>
    <d v="2019-11-24T06:00:00"/>
    <n v="7"/>
  </r>
  <r>
    <n v="491"/>
    <s v="Henson PLC"/>
    <s v="Universal contextually-based knowledgebase"/>
    <n v="56800"/>
    <n v="173437"/>
    <n v="305.34683098591546"/>
    <x v="1"/>
    <n v="70.993450675399103"/>
    <n v="2443"/>
    <s v="US"/>
    <s v="USD"/>
    <n v="1372654800"/>
    <n v="1374901200"/>
    <b v="0"/>
    <x v="1"/>
    <s v="food/food trucks"/>
    <x v="0"/>
    <s v="food trucks"/>
    <d v="2013-07-01T05:00:00"/>
    <d v="2013-07-27T05:00:00"/>
    <n v="26"/>
  </r>
  <r>
    <n v="492"/>
    <s v="Garcia Group"/>
    <s v="Persevering interactive matrix"/>
    <n v="191000"/>
    <n v="45831"/>
    <n v="23.995287958115181"/>
    <x v="3"/>
    <n v="77.026890756302521"/>
    <n v="595"/>
    <s v="US"/>
    <s v="USD"/>
    <n v="1275886800"/>
    <n v="1278910800"/>
    <b v="1"/>
    <x v="1"/>
    <s v="film &amp; video/shorts"/>
    <x v="4"/>
    <s v="shorts"/>
    <d v="2010-06-07T05:00:00"/>
    <d v="2010-07-12T05:00:00"/>
    <n v="35"/>
  </r>
  <r>
    <n v="493"/>
    <s v="Adams, Walker and Wong"/>
    <s v="Seamless background framework"/>
    <n v="900"/>
    <n v="6514"/>
    <n v="723.77777777777771"/>
    <x v="1"/>
    <n v="101.78125"/>
    <n v="64"/>
    <s v="US"/>
    <s v="USD"/>
    <n v="1561784400"/>
    <n v="1562907600"/>
    <b v="0"/>
    <x v="0"/>
    <s v="photography/photography books"/>
    <x v="7"/>
    <s v="photography books"/>
    <d v="2019-06-29T05:00:00"/>
    <d v="2019-07-12T05:00:00"/>
    <n v="13"/>
  </r>
  <r>
    <n v="494"/>
    <s v="Hopkins-Browning"/>
    <s v="Balanced upward-trending productivity"/>
    <n v="2500"/>
    <n v="13684"/>
    <n v="547.36"/>
    <x v="1"/>
    <n v="51.059701492537314"/>
    <n v="268"/>
    <s v="US"/>
    <s v="USD"/>
    <n v="1332392400"/>
    <n v="1332478800"/>
    <b v="0"/>
    <x v="0"/>
    <s v="technology/wearables"/>
    <x v="2"/>
    <s v="wearables"/>
    <d v="2012-03-22T05:00:00"/>
    <d v="2012-03-23T05:00:00"/>
    <n v="1"/>
  </r>
  <r>
    <n v="495"/>
    <s v="Bell, Edwards and Andersen"/>
    <s v="Centralized clear-thinking solution"/>
    <n v="3200"/>
    <n v="13264"/>
    <n v="414.49999999999994"/>
    <x v="1"/>
    <n v="68.02051282051282"/>
    <n v="195"/>
    <s v="DK"/>
    <s v="DKK"/>
    <n v="1402376400"/>
    <n v="1402722000"/>
    <b v="0"/>
    <x v="0"/>
    <s v="theater/plays"/>
    <x v="3"/>
    <s v="plays"/>
    <d v="2014-06-10T05:00:00"/>
    <d v="2014-06-14T05:00:00"/>
    <n v="4"/>
  </r>
  <r>
    <n v="496"/>
    <s v="Morales Group"/>
    <s v="Optimized bi-directional extranet"/>
    <n v="183800"/>
    <n v="1667"/>
    <n v="0.90696409140369971"/>
    <x v="0"/>
    <n v="30.87037037037037"/>
    <n v="54"/>
    <s v="US"/>
    <s v="USD"/>
    <n v="1495342800"/>
    <n v="1496811600"/>
    <b v="0"/>
    <x v="0"/>
    <s v="film &amp; video/animation"/>
    <x v="4"/>
    <s v="animation"/>
    <d v="2017-05-21T05:00:00"/>
    <d v="2017-06-07T05:00:00"/>
    <n v="17"/>
  </r>
  <r>
    <n v="497"/>
    <s v="Lucero Group"/>
    <s v="Intuitive actuating benchmark"/>
    <n v="9800"/>
    <n v="3349"/>
    <n v="34.173469387755098"/>
    <x v="0"/>
    <n v="27.908333333333335"/>
    <n v="120"/>
    <s v="US"/>
    <s v="USD"/>
    <n v="1482213600"/>
    <n v="1482213600"/>
    <b v="0"/>
    <x v="1"/>
    <s v="technology/wearables"/>
    <x v="2"/>
    <s v="wearables"/>
    <d v="2016-12-20T06:00:00"/>
    <d v="2016-12-20T06:00:00"/>
    <n v="0"/>
  </r>
  <r>
    <n v="498"/>
    <s v="Smith, Brown and Davis"/>
    <s v="Devolved background project"/>
    <n v="193400"/>
    <n v="46317"/>
    <n v="23.948810754912099"/>
    <x v="0"/>
    <n v="79.994818652849744"/>
    <n v="579"/>
    <s v="DK"/>
    <s v="DKK"/>
    <n v="1420092000"/>
    <n v="1420264800"/>
    <b v="0"/>
    <x v="0"/>
    <s v="technology/web"/>
    <x v="2"/>
    <s v="web"/>
    <d v="2015-01-01T06:00:00"/>
    <d v="2015-01-03T06:00:00"/>
    <n v="2"/>
  </r>
  <r>
    <n v="499"/>
    <s v="Hunt Group"/>
    <s v="Reverse-engineered executive emulation"/>
    <n v="163800"/>
    <n v="78743"/>
    <n v="48.072649572649574"/>
    <x v="0"/>
    <n v="38.003378378378379"/>
    <n v="2072"/>
    <s v="US"/>
    <s v="USD"/>
    <n v="1458018000"/>
    <n v="1458450000"/>
    <b v="0"/>
    <x v="1"/>
    <s v="film &amp; video/documentary"/>
    <x v="4"/>
    <s v="documentary"/>
    <d v="2016-03-15T05:00:00"/>
    <d v="2016-03-20T05:00:00"/>
    <n v="5"/>
  </r>
  <r>
    <n v="500"/>
    <s v="Valdez Ltd"/>
    <s v="Team-oriented clear-thinking matrix"/>
    <n v="100"/>
    <n v="0"/>
    <n v="0"/>
    <x v="0"/>
    <e v="#DIV/0!"/>
    <n v="0"/>
    <s v="US"/>
    <s v="USD"/>
    <n v="1367384400"/>
    <n v="1369803600"/>
    <b v="0"/>
    <x v="1"/>
    <s v="theater/plays"/>
    <x v="3"/>
    <s v="plays"/>
    <d v="2013-05-01T05:00:00"/>
    <d v="2013-05-29T05:00:00"/>
    <n v="28"/>
  </r>
  <r>
    <n v="501"/>
    <s v="Mccann-Le"/>
    <s v="Focused coherent methodology"/>
    <n v="153600"/>
    <n v="107743"/>
    <n v="70.145182291666657"/>
    <x v="0"/>
    <n v="59.990534521158132"/>
    <n v="1796"/>
    <s v="US"/>
    <s v="USD"/>
    <n v="1363064400"/>
    <n v="1363237200"/>
    <b v="0"/>
    <x v="0"/>
    <s v="film &amp; video/documentary"/>
    <x v="4"/>
    <s v="documentary"/>
    <d v="2013-03-12T05:00:00"/>
    <d v="2013-03-14T05:00:00"/>
    <n v="2"/>
  </r>
  <r>
    <n v="502"/>
    <s v="Johnson Inc"/>
    <s v="Reduced context-sensitive complexity"/>
    <n v="1300"/>
    <n v="6889"/>
    <n v="529.92307692307691"/>
    <x v="1"/>
    <n v="37.037634408602152"/>
    <n v="186"/>
    <s v="AU"/>
    <s v="AUD"/>
    <n v="1343365200"/>
    <n v="1345870800"/>
    <b v="0"/>
    <x v="1"/>
    <s v="games/video games"/>
    <x v="6"/>
    <s v="video games"/>
    <d v="2012-07-27T05:00:00"/>
    <d v="2012-08-25T05:00:00"/>
    <n v="29"/>
  </r>
  <r>
    <n v="503"/>
    <s v="Collins LLC"/>
    <s v="Decentralized 4thgeneration time-frame"/>
    <n v="25500"/>
    <n v="45983"/>
    <n v="180.32549019607845"/>
    <x v="1"/>
    <n v="99.963043478260872"/>
    <n v="460"/>
    <s v="US"/>
    <s v="USD"/>
    <n v="1435726800"/>
    <n v="1437454800"/>
    <b v="0"/>
    <x v="0"/>
    <s v="film &amp; video/drama"/>
    <x v="4"/>
    <s v="drama"/>
    <d v="2015-07-01T05:00:00"/>
    <d v="2015-07-21T05:00:00"/>
    <n v="20"/>
  </r>
  <r>
    <n v="504"/>
    <s v="Smith-Miller"/>
    <s v="De-engineered cohesive moderator"/>
    <n v="7500"/>
    <n v="6924"/>
    <n v="92.320000000000007"/>
    <x v="0"/>
    <n v="111.6774193548387"/>
    <n v="62"/>
    <s v="IT"/>
    <s v="EUR"/>
    <n v="1431925200"/>
    <n v="1432011600"/>
    <b v="0"/>
    <x v="0"/>
    <s v="music/rock"/>
    <x v="1"/>
    <s v="rock"/>
    <d v="2015-05-18T05:00:00"/>
    <d v="2015-05-19T05:00:00"/>
    <n v="1"/>
  </r>
  <r>
    <n v="505"/>
    <s v="Jensen-Vargas"/>
    <s v="Ameliorated explicit parallelism"/>
    <n v="89900"/>
    <n v="12497"/>
    <n v="13.901001112347053"/>
    <x v="0"/>
    <n v="36.014409221902014"/>
    <n v="347"/>
    <s v="US"/>
    <s v="USD"/>
    <n v="1362722400"/>
    <n v="1366347600"/>
    <b v="0"/>
    <x v="1"/>
    <s v="publishing/radio &amp; podcasts"/>
    <x v="5"/>
    <s v="radio &amp; podcasts"/>
    <d v="2013-03-08T06:00:00"/>
    <d v="2013-04-19T05:00:00"/>
    <n v="42"/>
  </r>
  <r>
    <n v="506"/>
    <s v="Robles, Bell and Gonzalez"/>
    <s v="Customizable background monitoring"/>
    <n v="18000"/>
    <n v="166874"/>
    <n v="927.07777777777767"/>
    <x v="1"/>
    <n v="66.010284810126578"/>
    <n v="2528"/>
    <s v="US"/>
    <s v="USD"/>
    <n v="1511416800"/>
    <n v="1512885600"/>
    <b v="0"/>
    <x v="1"/>
    <s v="theater/plays"/>
    <x v="3"/>
    <s v="plays"/>
    <d v="2017-11-23T06:00:00"/>
    <d v="2017-12-10T06:00:00"/>
    <n v="17"/>
  </r>
  <r>
    <n v="507"/>
    <s v="Turner, Miller and Francis"/>
    <s v="Compatible well-modulated budgetary management"/>
    <n v="2100"/>
    <n v="837"/>
    <n v="39.857142857142861"/>
    <x v="0"/>
    <n v="44.05263157894737"/>
    <n v="19"/>
    <s v="US"/>
    <s v="USD"/>
    <n v="1365483600"/>
    <n v="1369717200"/>
    <b v="0"/>
    <x v="1"/>
    <s v="technology/web"/>
    <x v="2"/>
    <s v="web"/>
    <d v="2013-04-09T05:00:00"/>
    <d v="2013-05-28T05:00:00"/>
    <n v="49"/>
  </r>
  <r>
    <n v="508"/>
    <s v="Roberts Group"/>
    <s v="Up-sized radical pricing structure"/>
    <n v="172700"/>
    <n v="193820"/>
    <n v="112.22929936305732"/>
    <x v="1"/>
    <n v="52.999726551818434"/>
    <n v="3657"/>
    <s v="US"/>
    <s v="USD"/>
    <n v="1532840400"/>
    <n v="1534654800"/>
    <b v="0"/>
    <x v="0"/>
    <s v="theater/plays"/>
    <x v="3"/>
    <s v="plays"/>
    <d v="2018-07-29T05:00:00"/>
    <d v="2018-08-19T05:00:00"/>
    <n v="21"/>
  </r>
  <r>
    <n v="509"/>
    <s v="White LLC"/>
    <s v="Robust zero-defect project"/>
    <n v="168500"/>
    <n v="119510"/>
    <n v="70.925816023738875"/>
    <x v="0"/>
    <n v="95"/>
    <n v="1258"/>
    <s v="US"/>
    <s v="USD"/>
    <n v="1336194000"/>
    <n v="1337058000"/>
    <b v="0"/>
    <x v="0"/>
    <s v="theater/plays"/>
    <x v="3"/>
    <s v="plays"/>
    <d v="2012-05-05T05:00:00"/>
    <d v="2012-05-15T05:00:00"/>
    <n v="10"/>
  </r>
  <r>
    <n v="510"/>
    <s v="Best, Miller and Thomas"/>
    <s v="Re-engineered mobile task-force"/>
    <n v="7800"/>
    <n v="9289"/>
    <n v="119.08974358974358"/>
    <x v="1"/>
    <n v="70.908396946564892"/>
    <n v="131"/>
    <s v="AU"/>
    <s v="AUD"/>
    <n v="1527742800"/>
    <n v="1529816400"/>
    <b v="0"/>
    <x v="0"/>
    <s v="film &amp; video/drama"/>
    <x v="4"/>
    <s v="drama"/>
    <d v="2018-05-31T05:00:00"/>
    <d v="2018-06-24T05:00:00"/>
    <n v="24"/>
  </r>
  <r>
    <n v="511"/>
    <s v="Smith-Mullins"/>
    <s v="User-centric intangible neural-net"/>
    <n v="147800"/>
    <n v="35498"/>
    <n v="24.017591339648174"/>
    <x v="0"/>
    <n v="98.060773480662988"/>
    <n v="362"/>
    <s v="US"/>
    <s v="USD"/>
    <n v="1564030800"/>
    <n v="1564894800"/>
    <b v="0"/>
    <x v="0"/>
    <s v="theater/plays"/>
    <x v="3"/>
    <s v="plays"/>
    <d v="2019-07-25T05:00:00"/>
    <d v="2019-08-04T05:00:00"/>
    <n v="10"/>
  </r>
  <r>
    <n v="512"/>
    <s v="Williams-Walsh"/>
    <s v="Organized explicit core"/>
    <n v="9100"/>
    <n v="12678"/>
    <n v="139.31868131868131"/>
    <x v="1"/>
    <n v="53.046025104602514"/>
    <n v="239"/>
    <s v="US"/>
    <s v="USD"/>
    <n v="1404536400"/>
    <n v="1404622800"/>
    <b v="0"/>
    <x v="1"/>
    <s v="games/video games"/>
    <x v="6"/>
    <s v="video games"/>
    <d v="2014-07-05T05:00:00"/>
    <d v="2014-07-06T05:00:00"/>
    <n v="1"/>
  </r>
  <r>
    <n v="513"/>
    <s v="Harrison, Blackwell and Mendez"/>
    <s v="Synchronized 6thgeneration adapter"/>
    <n v="8300"/>
    <n v="3260"/>
    <n v="39.277108433734945"/>
    <x v="3"/>
    <n v="93.142857142857139"/>
    <n v="35"/>
    <s v="US"/>
    <s v="USD"/>
    <n v="1284008400"/>
    <n v="1284181200"/>
    <b v="0"/>
    <x v="0"/>
    <s v="film &amp; video/television"/>
    <x v="4"/>
    <s v="television"/>
    <d v="2010-09-09T05:00:00"/>
    <d v="2010-09-11T05:00:00"/>
    <n v="2"/>
  </r>
  <r>
    <n v="514"/>
    <s v="Sanchez, Bradley and Flores"/>
    <s v="Centralized motivating capacity"/>
    <n v="138700"/>
    <n v="31123"/>
    <n v="22.439077144917089"/>
    <x v="3"/>
    <n v="58.945075757575758"/>
    <n v="528"/>
    <s v="CH"/>
    <s v="CHF"/>
    <n v="1386309600"/>
    <n v="1386741600"/>
    <b v="0"/>
    <x v="1"/>
    <s v="music/rock"/>
    <x v="1"/>
    <s v="rock"/>
    <d v="2013-12-06T06:00:00"/>
    <d v="2013-12-11T06:00:00"/>
    <n v="5"/>
  </r>
  <r>
    <n v="515"/>
    <s v="Cox LLC"/>
    <s v="Phased 24hour flexibility"/>
    <n v="8600"/>
    <n v="4797"/>
    <n v="55.779069767441861"/>
    <x v="0"/>
    <n v="36.067669172932334"/>
    <n v="133"/>
    <s v="CA"/>
    <s v="CAD"/>
    <n v="1324620000"/>
    <n v="1324792800"/>
    <b v="0"/>
    <x v="1"/>
    <s v="theater/plays"/>
    <x v="3"/>
    <s v="plays"/>
    <d v="2011-12-23T06:00:00"/>
    <d v="2011-12-25T06:00:00"/>
    <n v="2"/>
  </r>
  <r>
    <n v="516"/>
    <s v="Morales-Odonnell"/>
    <s v="Exclusive 5thgeneration structure"/>
    <n v="125400"/>
    <n v="53324"/>
    <n v="42.523125996810208"/>
    <x v="0"/>
    <n v="63.030732860520096"/>
    <n v="846"/>
    <s v="US"/>
    <s v="USD"/>
    <n v="1281070800"/>
    <n v="1284354000"/>
    <b v="0"/>
    <x v="0"/>
    <s v="publishing/nonfiction"/>
    <x v="5"/>
    <s v="nonfiction"/>
    <d v="2010-08-06T05:00:00"/>
    <d v="2010-09-13T05:00:00"/>
    <n v="38"/>
  </r>
  <r>
    <n v="517"/>
    <s v="Ramirez LLC"/>
    <s v="Multi-tiered maximized orchestration"/>
    <n v="5900"/>
    <n v="6608"/>
    <n v="112.00000000000001"/>
    <x v="1"/>
    <n v="84.717948717948715"/>
    <n v="78"/>
    <s v="US"/>
    <s v="USD"/>
    <n v="1493960400"/>
    <n v="1494392400"/>
    <b v="0"/>
    <x v="0"/>
    <s v="food/food trucks"/>
    <x v="0"/>
    <s v="food trucks"/>
    <d v="2017-05-05T05:00:00"/>
    <d v="2017-05-10T05:00:00"/>
    <n v="5"/>
  </r>
  <r>
    <n v="518"/>
    <s v="Ramirez Group"/>
    <s v="Open-architected uniform instruction set"/>
    <n v="8800"/>
    <n v="622"/>
    <n v="7.0681818181818183"/>
    <x v="0"/>
    <n v="62.2"/>
    <n v="10"/>
    <s v="US"/>
    <s v="USD"/>
    <n v="1519365600"/>
    <n v="1519538400"/>
    <b v="0"/>
    <x v="1"/>
    <s v="film &amp; video/animation"/>
    <x v="4"/>
    <s v="animation"/>
    <d v="2018-02-23T06:00:00"/>
    <d v="2018-02-25T06:00:00"/>
    <n v="2"/>
  </r>
  <r>
    <n v="519"/>
    <s v="Marsh-Coleman"/>
    <s v="Exclusive asymmetric analyzer"/>
    <n v="177700"/>
    <n v="180802"/>
    <n v="101.74563871693867"/>
    <x v="1"/>
    <n v="101.97518330513255"/>
    <n v="1773"/>
    <s v="US"/>
    <s v="USD"/>
    <n v="1420696800"/>
    <n v="1421906400"/>
    <b v="0"/>
    <x v="1"/>
    <s v="music/rock"/>
    <x v="1"/>
    <s v="rock"/>
    <d v="2015-01-08T06:00:00"/>
    <d v="2015-01-22T06:00:00"/>
    <n v="14"/>
  </r>
  <r>
    <n v="520"/>
    <s v="Frederick, Jenkins and Collins"/>
    <s v="Organic radical collaboration"/>
    <n v="800"/>
    <n v="3406"/>
    <n v="425.75"/>
    <x v="1"/>
    <n v="106.4375"/>
    <n v="32"/>
    <s v="US"/>
    <s v="USD"/>
    <n v="1555650000"/>
    <n v="1555909200"/>
    <b v="0"/>
    <x v="0"/>
    <s v="theater/plays"/>
    <x v="3"/>
    <s v="plays"/>
    <d v="2019-04-19T05:00:00"/>
    <d v="2019-04-22T05:00:00"/>
    <n v="3"/>
  </r>
  <r>
    <n v="521"/>
    <s v="Wilson Ltd"/>
    <s v="Function-based multi-state software"/>
    <n v="7600"/>
    <n v="11061"/>
    <n v="145.53947368421052"/>
    <x v="1"/>
    <n v="29.975609756097562"/>
    <n v="369"/>
    <s v="US"/>
    <s v="USD"/>
    <n v="1471928400"/>
    <n v="1472446800"/>
    <b v="0"/>
    <x v="1"/>
    <s v="film &amp; video/drama"/>
    <x v="4"/>
    <s v="drama"/>
    <d v="2016-08-23T05:00:00"/>
    <d v="2016-08-29T05:00:00"/>
    <n v="6"/>
  </r>
  <r>
    <n v="522"/>
    <s v="Cline, Peterson and Lowery"/>
    <s v="Innovative static budgetary management"/>
    <n v="50500"/>
    <n v="16389"/>
    <n v="32.453465346534657"/>
    <x v="0"/>
    <n v="85.806282722513089"/>
    <n v="191"/>
    <s v="US"/>
    <s v="USD"/>
    <n v="1341291600"/>
    <n v="1342328400"/>
    <b v="0"/>
    <x v="0"/>
    <s v="film &amp; video/shorts"/>
    <x v="4"/>
    <s v="shorts"/>
    <d v="2012-07-03T05:00:00"/>
    <d v="2012-07-15T05:00:00"/>
    <n v="12"/>
  </r>
  <r>
    <n v="523"/>
    <s v="Underwood, James and Jones"/>
    <s v="Triple-buffered holistic ability"/>
    <n v="900"/>
    <n v="6303"/>
    <n v="700.33333333333326"/>
    <x v="1"/>
    <n v="70.82022471910112"/>
    <n v="89"/>
    <s v="US"/>
    <s v="USD"/>
    <n v="1267682400"/>
    <n v="1268114400"/>
    <b v="0"/>
    <x v="0"/>
    <s v="film &amp; video/shorts"/>
    <x v="4"/>
    <s v="shorts"/>
    <d v="2010-03-04T06:00:00"/>
    <d v="2010-03-09T06:00:00"/>
    <n v="5"/>
  </r>
  <r>
    <n v="524"/>
    <s v="Johnson-Contreras"/>
    <s v="Diverse scalable superstructure"/>
    <n v="96700"/>
    <n v="81136"/>
    <n v="83.904860392967933"/>
    <x v="0"/>
    <n v="40.998484082870135"/>
    <n v="1979"/>
    <s v="US"/>
    <s v="USD"/>
    <n v="1272258000"/>
    <n v="1273381200"/>
    <b v="0"/>
    <x v="0"/>
    <s v="theater/plays"/>
    <x v="3"/>
    <s v="plays"/>
    <d v="2010-04-26T05:00:00"/>
    <d v="2010-05-09T05:00:00"/>
    <n v="13"/>
  </r>
  <r>
    <n v="525"/>
    <s v="Greene, Lloyd and Sims"/>
    <s v="Balanced leadingedge data-warehouse"/>
    <n v="2100"/>
    <n v="1768"/>
    <n v="84.19047619047619"/>
    <x v="0"/>
    <n v="28.063492063492063"/>
    <n v="63"/>
    <s v="US"/>
    <s v="USD"/>
    <n v="1290492000"/>
    <n v="1290837600"/>
    <b v="0"/>
    <x v="0"/>
    <s v="technology/wearables"/>
    <x v="2"/>
    <s v="wearables"/>
    <d v="2010-11-23T06:00:00"/>
    <d v="2010-11-27T06:00:00"/>
    <n v="4"/>
  </r>
  <r>
    <n v="526"/>
    <s v="Smith-Sparks"/>
    <s v="Digitized bandwidth-monitored open architecture"/>
    <n v="8300"/>
    <n v="12944"/>
    <n v="155.95180722891567"/>
    <x v="1"/>
    <n v="88.054421768707485"/>
    <n v="147"/>
    <s v="US"/>
    <s v="USD"/>
    <n v="1451109600"/>
    <n v="1454306400"/>
    <b v="0"/>
    <x v="1"/>
    <s v="theater/plays"/>
    <x v="3"/>
    <s v="plays"/>
    <d v="2015-12-26T06:00:00"/>
    <d v="2016-02-01T06:00:00"/>
    <n v="37"/>
  </r>
  <r>
    <n v="527"/>
    <s v="Rosario-Smith"/>
    <s v="Enterprise-wide intermediate portal"/>
    <n v="189200"/>
    <n v="188480"/>
    <n v="99.619450317124731"/>
    <x v="0"/>
    <n v="31"/>
    <n v="6080"/>
    <s v="CA"/>
    <s v="CAD"/>
    <n v="1454652000"/>
    <n v="1457762400"/>
    <b v="0"/>
    <x v="0"/>
    <s v="film &amp; video/animation"/>
    <x v="4"/>
    <s v="animation"/>
    <d v="2016-02-05T06:00:00"/>
    <d v="2016-03-12T06:00:00"/>
    <n v="36"/>
  </r>
  <r>
    <n v="528"/>
    <s v="Avila, Ford and Welch"/>
    <s v="Focused leadingedge matrix"/>
    <n v="9000"/>
    <n v="7227"/>
    <n v="80.300000000000011"/>
    <x v="0"/>
    <n v="90.337500000000006"/>
    <n v="80"/>
    <s v="GB"/>
    <s v="GBP"/>
    <n v="1385186400"/>
    <n v="1389074400"/>
    <b v="0"/>
    <x v="0"/>
    <s v="music/indie rock"/>
    <x v="1"/>
    <s v="indie rock"/>
    <d v="2013-11-23T06:00:00"/>
    <d v="2014-01-07T06:00:00"/>
    <n v="45"/>
  </r>
  <r>
    <n v="529"/>
    <s v="Gallegos Inc"/>
    <s v="Seamless logistical encryption"/>
    <n v="5100"/>
    <n v="574"/>
    <n v="11.254901960784313"/>
    <x v="0"/>
    <n v="63.777777777777779"/>
    <n v="9"/>
    <s v="US"/>
    <s v="USD"/>
    <n v="1399698000"/>
    <n v="1402117200"/>
    <b v="0"/>
    <x v="0"/>
    <s v="games/video games"/>
    <x v="6"/>
    <s v="video games"/>
    <d v="2014-05-10T05:00:00"/>
    <d v="2014-06-07T05:00:00"/>
    <n v="28"/>
  </r>
  <r>
    <n v="530"/>
    <s v="Morrow, Santiago and Soto"/>
    <s v="Stand-alone human-resource workforce"/>
    <n v="105000"/>
    <n v="96328"/>
    <n v="91.740952380952379"/>
    <x v="0"/>
    <n v="53.995515695067262"/>
    <n v="1784"/>
    <s v="US"/>
    <s v="USD"/>
    <n v="1283230800"/>
    <n v="1284440400"/>
    <b v="0"/>
    <x v="1"/>
    <s v="publishing/fiction"/>
    <x v="5"/>
    <s v="fiction"/>
    <d v="2010-08-31T05:00:00"/>
    <d v="2010-09-14T05:00:00"/>
    <n v="14"/>
  </r>
  <r>
    <n v="531"/>
    <s v="Berry-Richardson"/>
    <s v="Automated zero tolerance implementation"/>
    <n v="186700"/>
    <n v="178338"/>
    <n v="95.521156936261391"/>
    <x v="2"/>
    <n v="48.993956043956047"/>
    <n v="3640"/>
    <s v="CH"/>
    <s v="CHF"/>
    <n v="1384149600"/>
    <n v="1388988000"/>
    <b v="0"/>
    <x v="0"/>
    <s v="games/video games"/>
    <x v="6"/>
    <s v="video games"/>
    <d v="2013-11-11T06:00:00"/>
    <d v="2014-01-06T06:00:00"/>
    <n v="56"/>
  </r>
  <r>
    <n v="532"/>
    <s v="Cordova-Torres"/>
    <s v="Pre-emptive grid-enabled contingency"/>
    <n v="1600"/>
    <n v="8046"/>
    <n v="502.87499999999994"/>
    <x v="1"/>
    <n v="63.857142857142854"/>
    <n v="126"/>
    <s v="CA"/>
    <s v="CAD"/>
    <n v="1516860000"/>
    <n v="1516946400"/>
    <b v="0"/>
    <x v="0"/>
    <s v="theater/plays"/>
    <x v="3"/>
    <s v="plays"/>
    <d v="2018-01-25T06:00:00"/>
    <d v="2018-01-26T06:00:00"/>
    <n v="1"/>
  </r>
  <r>
    <n v="533"/>
    <s v="Holt, Bernard and Johnson"/>
    <s v="Multi-lateral didactic encoding"/>
    <n v="115600"/>
    <n v="184086"/>
    <n v="159.24394463667818"/>
    <x v="1"/>
    <n v="82.996393146979258"/>
    <n v="2218"/>
    <s v="GB"/>
    <s v="GBP"/>
    <n v="1374642000"/>
    <n v="1377752400"/>
    <b v="0"/>
    <x v="0"/>
    <s v="music/indie rock"/>
    <x v="1"/>
    <s v="indie rock"/>
    <d v="2013-07-24T05:00:00"/>
    <d v="2013-08-29T05:00:00"/>
    <n v="36"/>
  </r>
  <r>
    <n v="534"/>
    <s v="Clark, Mccormick and Mendoza"/>
    <s v="Self-enabling didactic orchestration"/>
    <n v="89100"/>
    <n v="13385"/>
    <n v="15.022446689113355"/>
    <x v="0"/>
    <n v="55.08230452674897"/>
    <n v="243"/>
    <s v="US"/>
    <s v="USD"/>
    <n v="1534482000"/>
    <n v="1534568400"/>
    <b v="0"/>
    <x v="1"/>
    <s v="film &amp; video/drama"/>
    <x v="4"/>
    <s v="drama"/>
    <d v="2018-08-17T05:00:00"/>
    <d v="2018-08-18T05:00:00"/>
    <n v="1"/>
  </r>
  <r>
    <n v="535"/>
    <s v="Garrison LLC"/>
    <s v="Profit-focused 24/7 data-warehouse"/>
    <n v="2600"/>
    <n v="12533"/>
    <n v="482.03846153846149"/>
    <x v="1"/>
    <n v="62.044554455445542"/>
    <n v="202"/>
    <s v="IT"/>
    <s v="EUR"/>
    <n v="1528434000"/>
    <n v="1528606800"/>
    <b v="0"/>
    <x v="1"/>
    <s v="theater/plays"/>
    <x v="3"/>
    <s v="plays"/>
    <d v="2018-06-08T05:00:00"/>
    <d v="2018-06-10T05:00:00"/>
    <n v="2"/>
  </r>
  <r>
    <n v="536"/>
    <s v="Shannon-Olson"/>
    <s v="Enhanced methodical middleware"/>
    <n v="9800"/>
    <n v="14697"/>
    <n v="149.96938775510205"/>
    <x v="1"/>
    <n v="104.97857142857143"/>
    <n v="140"/>
    <s v="IT"/>
    <s v="EUR"/>
    <n v="1282626000"/>
    <n v="1284872400"/>
    <b v="0"/>
    <x v="0"/>
    <s v="publishing/fiction"/>
    <x v="5"/>
    <s v="fiction"/>
    <d v="2010-08-24T05:00:00"/>
    <d v="2010-09-19T05:00:00"/>
    <n v="26"/>
  </r>
  <r>
    <n v="537"/>
    <s v="Murillo-Mcfarland"/>
    <s v="Synchronized client-driven projection"/>
    <n v="84400"/>
    <n v="98935"/>
    <n v="117.22156398104266"/>
    <x v="1"/>
    <n v="94.044676806083643"/>
    <n v="1052"/>
    <s v="DK"/>
    <s v="DKK"/>
    <n v="1535605200"/>
    <n v="1537592400"/>
    <b v="1"/>
    <x v="1"/>
    <s v="film &amp; video/documentary"/>
    <x v="4"/>
    <s v="documentary"/>
    <d v="2018-08-30T05:00:00"/>
    <d v="2018-09-22T05:00:00"/>
    <n v="23"/>
  </r>
  <r>
    <n v="538"/>
    <s v="Young, Gilbert and Escobar"/>
    <s v="Networked didactic time-frame"/>
    <n v="151300"/>
    <n v="57034"/>
    <n v="37.695968274950431"/>
    <x v="0"/>
    <n v="44.007716049382715"/>
    <n v="1296"/>
    <s v="US"/>
    <s v="USD"/>
    <n v="1379826000"/>
    <n v="1381208400"/>
    <b v="0"/>
    <x v="0"/>
    <s v="games/mobile games"/>
    <x v="6"/>
    <s v="mobile games"/>
    <d v="2013-09-22T05:00:00"/>
    <d v="2013-10-08T05:00:00"/>
    <n v="16"/>
  </r>
  <r>
    <n v="539"/>
    <s v="Thomas, Welch and Santana"/>
    <s v="Assimilated exuding toolset"/>
    <n v="9800"/>
    <n v="7120"/>
    <n v="72.653061224489804"/>
    <x v="0"/>
    <n v="92.467532467532465"/>
    <n v="77"/>
    <s v="US"/>
    <s v="USD"/>
    <n v="1561957200"/>
    <n v="1562475600"/>
    <b v="0"/>
    <x v="1"/>
    <s v="food/food trucks"/>
    <x v="0"/>
    <s v="food trucks"/>
    <d v="2019-07-01T05:00:00"/>
    <d v="2019-07-07T05:00:00"/>
    <n v="6"/>
  </r>
  <r>
    <n v="540"/>
    <s v="Brown-Pena"/>
    <s v="Front-line client-server secured line"/>
    <n v="5300"/>
    <n v="14097"/>
    <n v="265.98113207547169"/>
    <x v="1"/>
    <n v="57.072874493927124"/>
    <n v="247"/>
    <s v="US"/>
    <s v="USD"/>
    <n v="1525496400"/>
    <n v="1527397200"/>
    <b v="0"/>
    <x v="0"/>
    <s v="photography/photography books"/>
    <x v="7"/>
    <s v="photography books"/>
    <d v="2018-05-05T05:00:00"/>
    <d v="2018-05-27T05:00:00"/>
    <n v="22"/>
  </r>
  <r>
    <n v="541"/>
    <s v="Holder, Caldwell and Vance"/>
    <s v="Polarized systemic Internet solution"/>
    <n v="178000"/>
    <n v="43086"/>
    <n v="24.205617977528089"/>
    <x v="0"/>
    <n v="109.07848101265823"/>
    <n v="395"/>
    <s v="IT"/>
    <s v="EUR"/>
    <n v="1433912400"/>
    <n v="1436158800"/>
    <b v="0"/>
    <x v="0"/>
    <s v="games/mobile games"/>
    <x v="6"/>
    <s v="mobile games"/>
    <d v="2015-06-10T05:00:00"/>
    <d v="2015-07-06T05:00:00"/>
    <n v="26"/>
  </r>
  <r>
    <n v="542"/>
    <s v="Harrison-Bridges"/>
    <s v="Profit-focused exuding moderator"/>
    <n v="77000"/>
    <n v="1930"/>
    <n v="2.5064935064935066"/>
    <x v="0"/>
    <n v="39.387755102040813"/>
    <n v="49"/>
    <s v="GB"/>
    <s v="GBP"/>
    <n v="1453442400"/>
    <n v="1456034400"/>
    <b v="0"/>
    <x v="0"/>
    <s v="music/indie rock"/>
    <x v="1"/>
    <s v="indie rock"/>
    <d v="2016-01-22T06:00:00"/>
    <d v="2016-02-21T06:00:00"/>
    <n v="30"/>
  </r>
  <r>
    <n v="543"/>
    <s v="Johnson, Murphy and Peterson"/>
    <s v="Cross-group high-level moderator"/>
    <n v="84900"/>
    <n v="13864"/>
    <n v="16.329799764428738"/>
    <x v="0"/>
    <n v="77.022222222222226"/>
    <n v="180"/>
    <s v="US"/>
    <s v="USD"/>
    <n v="1378875600"/>
    <n v="1380171600"/>
    <b v="0"/>
    <x v="0"/>
    <s v="games/video games"/>
    <x v="6"/>
    <s v="video games"/>
    <d v="2013-09-11T05:00:00"/>
    <d v="2013-09-26T05:00:00"/>
    <n v="15"/>
  </r>
  <r>
    <n v="544"/>
    <s v="Taylor Inc"/>
    <s v="Public-key 3rdgeneration system engine"/>
    <n v="2800"/>
    <n v="7742"/>
    <n v="276.5"/>
    <x v="1"/>
    <n v="92.166666666666671"/>
    <n v="84"/>
    <s v="US"/>
    <s v="USD"/>
    <n v="1452232800"/>
    <n v="1453356000"/>
    <b v="0"/>
    <x v="0"/>
    <s v="music/rock"/>
    <x v="1"/>
    <s v="rock"/>
    <d v="2016-01-08T06:00:00"/>
    <d v="2016-01-21T06:00:00"/>
    <n v="13"/>
  </r>
  <r>
    <n v="545"/>
    <s v="Deleon and Sons"/>
    <s v="Organized value-added access"/>
    <n v="184800"/>
    <n v="164109"/>
    <n v="88.803571428571431"/>
    <x v="0"/>
    <n v="61.007063197026021"/>
    <n v="2690"/>
    <s v="US"/>
    <s v="USD"/>
    <n v="1577253600"/>
    <n v="1578981600"/>
    <b v="0"/>
    <x v="0"/>
    <s v="theater/plays"/>
    <x v="3"/>
    <s v="plays"/>
    <d v="2019-12-25T06:00:00"/>
    <d v="2020-01-14T06:00:00"/>
    <n v="20"/>
  </r>
  <r>
    <n v="546"/>
    <s v="Benjamin, Paul and Ferguson"/>
    <s v="Cloned global Graphical User Interface"/>
    <n v="4200"/>
    <n v="6870"/>
    <n v="163.57142857142856"/>
    <x v="1"/>
    <n v="78.068181818181813"/>
    <n v="88"/>
    <s v="US"/>
    <s v="USD"/>
    <n v="1537160400"/>
    <n v="1537419600"/>
    <b v="0"/>
    <x v="1"/>
    <s v="theater/plays"/>
    <x v="3"/>
    <s v="plays"/>
    <d v="2018-09-17T05:00:00"/>
    <d v="2018-09-20T05:00:00"/>
    <n v="3"/>
  </r>
  <r>
    <n v="547"/>
    <s v="Hardin-Dixon"/>
    <s v="Focused solution-oriented matrix"/>
    <n v="1300"/>
    <n v="12597"/>
    <n v="969"/>
    <x v="1"/>
    <n v="80.75"/>
    <n v="156"/>
    <s v="US"/>
    <s v="USD"/>
    <n v="1422165600"/>
    <n v="1423202400"/>
    <b v="0"/>
    <x v="0"/>
    <s v="film &amp; video/drama"/>
    <x v="4"/>
    <s v="drama"/>
    <d v="2015-01-25T06:00:00"/>
    <d v="2015-02-06T06:00:00"/>
    <n v="12"/>
  </r>
  <r>
    <n v="548"/>
    <s v="York-Pitts"/>
    <s v="Monitored discrete toolset"/>
    <n v="66100"/>
    <n v="179074"/>
    <n v="270.91376701966715"/>
    <x v="1"/>
    <n v="59.991289782244557"/>
    <n v="2985"/>
    <s v="US"/>
    <s v="USD"/>
    <n v="1459486800"/>
    <n v="1460610000"/>
    <b v="0"/>
    <x v="0"/>
    <s v="theater/plays"/>
    <x v="3"/>
    <s v="plays"/>
    <d v="2016-04-01T05:00:00"/>
    <d v="2016-04-14T05:00:00"/>
    <n v="13"/>
  </r>
  <r>
    <n v="549"/>
    <s v="Jarvis and Sons"/>
    <s v="Business-focused intermediate system engine"/>
    <n v="29500"/>
    <n v="83843"/>
    <n v="284.21355932203392"/>
    <x v="1"/>
    <n v="110.03018372703411"/>
    <n v="762"/>
    <s v="US"/>
    <s v="USD"/>
    <n v="1369717200"/>
    <n v="1370494800"/>
    <b v="0"/>
    <x v="0"/>
    <s v="technology/wearables"/>
    <x v="2"/>
    <s v="wearables"/>
    <d v="2013-05-28T05:00:00"/>
    <d v="2013-06-06T05:00:00"/>
    <n v="9"/>
  </r>
  <r>
    <n v="550"/>
    <s v="Morrison-Henderson"/>
    <s v="De-engineered disintermediate encoding"/>
    <n v="100"/>
    <n v="4"/>
    <n v="4"/>
    <x v="3"/>
    <n v="4"/>
    <n v="1"/>
    <s v="CH"/>
    <s v="CHF"/>
    <n v="1330495200"/>
    <n v="1332306000"/>
    <b v="0"/>
    <x v="0"/>
    <s v="music/indie rock"/>
    <x v="1"/>
    <s v="indie rock"/>
    <d v="2012-02-29T06:00:00"/>
    <d v="2012-03-21T05:00:00"/>
    <n v="21"/>
  </r>
  <r>
    <n v="551"/>
    <s v="Martin-James"/>
    <s v="Streamlined upward-trending analyzer"/>
    <n v="180100"/>
    <n v="105598"/>
    <n v="58.6329816768462"/>
    <x v="0"/>
    <n v="37.99856063332134"/>
    <n v="2779"/>
    <s v="AU"/>
    <s v="AUD"/>
    <n v="1419055200"/>
    <n v="1422511200"/>
    <b v="0"/>
    <x v="1"/>
    <s v="technology/web"/>
    <x v="2"/>
    <s v="web"/>
    <d v="2014-12-20T06:00:00"/>
    <d v="2015-01-29T06:00:00"/>
    <n v="40"/>
  </r>
  <r>
    <n v="552"/>
    <s v="Mercer, Solomon and Singleton"/>
    <s v="Distributed human-resource policy"/>
    <n v="9000"/>
    <n v="8866"/>
    <n v="98.51111111111112"/>
    <x v="0"/>
    <n v="96.369565217391298"/>
    <n v="92"/>
    <s v="US"/>
    <s v="USD"/>
    <n v="1480140000"/>
    <n v="1480312800"/>
    <b v="0"/>
    <x v="0"/>
    <s v="theater/plays"/>
    <x v="3"/>
    <s v="plays"/>
    <d v="2016-11-26T06:00:00"/>
    <d v="2016-11-28T06:00:00"/>
    <n v="2"/>
  </r>
  <r>
    <n v="553"/>
    <s v="Dougherty, Austin and Mills"/>
    <s v="De-engineered 5thgeneration contingency"/>
    <n v="170600"/>
    <n v="75022"/>
    <n v="43.975381008206334"/>
    <x v="0"/>
    <n v="72.978599221789878"/>
    <n v="1028"/>
    <s v="US"/>
    <s v="USD"/>
    <n v="1293948000"/>
    <n v="1294034400"/>
    <b v="0"/>
    <x v="0"/>
    <s v="music/rock"/>
    <x v="1"/>
    <s v="rock"/>
    <d v="2011-01-02T06:00:00"/>
    <d v="2011-01-03T06:00:00"/>
    <n v="1"/>
  </r>
  <r>
    <n v="554"/>
    <s v="Ritter PLC"/>
    <s v="Multi-channeled upward-trending application"/>
    <n v="9500"/>
    <n v="14408"/>
    <n v="151.66315789473683"/>
    <x v="1"/>
    <n v="26.007220216606498"/>
    <n v="554"/>
    <s v="CA"/>
    <s v="CAD"/>
    <n v="1482127200"/>
    <n v="1482645600"/>
    <b v="0"/>
    <x v="0"/>
    <s v="music/indie rock"/>
    <x v="1"/>
    <s v="indie rock"/>
    <d v="2016-12-19T06:00:00"/>
    <d v="2016-12-25T06:00:00"/>
    <n v="6"/>
  </r>
  <r>
    <n v="555"/>
    <s v="Anderson Group"/>
    <s v="Organic maximized database"/>
    <n v="6300"/>
    <n v="14089"/>
    <n v="223.63492063492063"/>
    <x v="1"/>
    <n v="104.36296296296297"/>
    <n v="135"/>
    <s v="DK"/>
    <s v="DKK"/>
    <n v="1396414800"/>
    <n v="1399093200"/>
    <b v="0"/>
    <x v="0"/>
    <s v="music/rock"/>
    <x v="1"/>
    <s v="rock"/>
    <d v="2014-04-02T05:00:00"/>
    <d v="2014-05-03T05:00:00"/>
    <n v="31"/>
  </r>
  <r>
    <n v="556"/>
    <s v="Smith and Sons"/>
    <s v="Grass-roots 24/7 attitude"/>
    <n v="5200"/>
    <n v="12467"/>
    <n v="239.75"/>
    <x v="1"/>
    <n v="102.18852459016394"/>
    <n v="122"/>
    <s v="US"/>
    <s v="USD"/>
    <n v="1315285200"/>
    <n v="1315890000"/>
    <b v="0"/>
    <x v="1"/>
    <s v="publishing/translations"/>
    <x v="5"/>
    <s v="translations"/>
    <d v="2011-09-06T05:00:00"/>
    <d v="2011-09-13T05:00:00"/>
    <n v="7"/>
  </r>
  <r>
    <n v="557"/>
    <s v="Lam-Hamilton"/>
    <s v="Team-oriented global strategy"/>
    <n v="6000"/>
    <n v="11960"/>
    <n v="199.33333333333334"/>
    <x v="1"/>
    <n v="54.117647058823529"/>
    <n v="221"/>
    <s v="US"/>
    <s v="USD"/>
    <n v="1443762000"/>
    <n v="1444021200"/>
    <b v="0"/>
    <x v="1"/>
    <s v="film &amp; video/science fiction"/>
    <x v="4"/>
    <s v="science fiction"/>
    <d v="2015-10-02T05:00:00"/>
    <d v="2015-10-05T05:00:00"/>
    <n v="3"/>
  </r>
  <r>
    <n v="558"/>
    <s v="Ho Ltd"/>
    <s v="Enhanced client-driven capacity"/>
    <n v="5800"/>
    <n v="7966"/>
    <n v="137.34482758620689"/>
    <x v="1"/>
    <n v="63.222222222222221"/>
    <n v="126"/>
    <s v="US"/>
    <s v="USD"/>
    <n v="1456293600"/>
    <n v="1460005200"/>
    <b v="0"/>
    <x v="0"/>
    <s v="theater/plays"/>
    <x v="3"/>
    <s v="plays"/>
    <d v="2016-02-24T06:00:00"/>
    <d v="2016-04-07T05:00:00"/>
    <n v="43"/>
  </r>
  <r>
    <n v="559"/>
    <s v="Brown, Estrada and Jensen"/>
    <s v="Exclusive systematic productivity"/>
    <n v="105300"/>
    <n v="106321"/>
    <n v="100.9696106362773"/>
    <x v="1"/>
    <n v="104.03228962818004"/>
    <n v="1022"/>
    <s v="US"/>
    <s v="USD"/>
    <n v="1470114000"/>
    <n v="1470718800"/>
    <b v="0"/>
    <x v="0"/>
    <s v="theater/plays"/>
    <x v="3"/>
    <s v="plays"/>
    <d v="2016-08-02T05:00:00"/>
    <d v="2016-08-09T05:00:00"/>
    <n v="7"/>
  </r>
  <r>
    <n v="560"/>
    <s v="Hunt LLC"/>
    <s v="Re-engineered radical policy"/>
    <n v="20000"/>
    <n v="158832"/>
    <n v="794.16"/>
    <x v="1"/>
    <n v="49.994334277620396"/>
    <n v="3177"/>
    <s v="US"/>
    <s v="USD"/>
    <n v="1321596000"/>
    <n v="1325052000"/>
    <b v="0"/>
    <x v="0"/>
    <s v="film &amp; video/animation"/>
    <x v="4"/>
    <s v="animation"/>
    <d v="2011-11-18T06:00:00"/>
    <d v="2011-12-28T06:00:00"/>
    <n v="40"/>
  </r>
  <r>
    <n v="561"/>
    <s v="Fowler-Smith"/>
    <s v="Down-sized logistical adapter"/>
    <n v="3000"/>
    <n v="11091"/>
    <n v="369.7"/>
    <x v="1"/>
    <n v="56.015151515151516"/>
    <n v="198"/>
    <s v="CH"/>
    <s v="CHF"/>
    <n v="1318827600"/>
    <n v="1319000400"/>
    <b v="0"/>
    <x v="0"/>
    <s v="theater/plays"/>
    <x v="3"/>
    <s v="plays"/>
    <d v="2011-10-17T05:00:00"/>
    <d v="2011-10-19T05:00:00"/>
    <n v="2"/>
  </r>
  <r>
    <n v="562"/>
    <s v="Blair Inc"/>
    <s v="Configurable bandwidth-monitored throughput"/>
    <n v="9900"/>
    <n v="1269"/>
    <n v="12.818181818181817"/>
    <x v="0"/>
    <n v="48.807692307692307"/>
    <n v="26"/>
    <s v="CH"/>
    <s v="CHF"/>
    <n v="1552366800"/>
    <n v="1552539600"/>
    <b v="0"/>
    <x v="0"/>
    <s v="music/rock"/>
    <x v="1"/>
    <s v="rock"/>
    <d v="2019-03-12T05:00:00"/>
    <d v="2019-03-14T05:00:00"/>
    <n v="2"/>
  </r>
  <r>
    <n v="563"/>
    <s v="Kelley, Stanton and Sanchez"/>
    <s v="Optional tangible pricing structure"/>
    <n v="3700"/>
    <n v="5107"/>
    <n v="138.02702702702703"/>
    <x v="1"/>
    <n v="60.082352941176474"/>
    <n v="85"/>
    <s v="AU"/>
    <s v="AUD"/>
    <n v="1542088800"/>
    <n v="1543816800"/>
    <b v="0"/>
    <x v="0"/>
    <s v="film &amp; video/documentary"/>
    <x v="4"/>
    <s v="documentary"/>
    <d v="2018-11-13T06:00:00"/>
    <d v="2018-12-03T06:00:00"/>
    <n v="20"/>
  </r>
  <r>
    <n v="564"/>
    <s v="Hernandez-Macdonald"/>
    <s v="Organic high-level implementation"/>
    <n v="168700"/>
    <n v="141393"/>
    <n v="83.813278008298752"/>
    <x v="0"/>
    <n v="78.990502793296088"/>
    <n v="1790"/>
    <s v="US"/>
    <s v="USD"/>
    <n v="1426395600"/>
    <n v="1427086800"/>
    <b v="0"/>
    <x v="0"/>
    <s v="theater/plays"/>
    <x v="3"/>
    <s v="plays"/>
    <d v="2015-03-15T05:00:00"/>
    <d v="2015-03-23T05:00:00"/>
    <n v="8"/>
  </r>
  <r>
    <n v="565"/>
    <s v="Joseph LLC"/>
    <s v="Decentralized logistical collaboration"/>
    <n v="94900"/>
    <n v="194166"/>
    <n v="204.60063224446787"/>
    <x v="1"/>
    <n v="53.99499443826474"/>
    <n v="3596"/>
    <s v="US"/>
    <s v="USD"/>
    <n v="1321336800"/>
    <n v="1323064800"/>
    <b v="0"/>
    <x v="0"/>
    <s v="theater/plays"/>
    <x v="3"/>
    <s v="plays"/>
    <d v="2011-11-15T06:00:00"/>
    <d v="2011-12-05T06:00:00"/>
    <n v="20"/>
  </r>
  <r>
    <n v="566"/>
    <s v="Webb-Smith"/>
    <s v="Advanced content-based installation"/>
    <n v="9300"/>
    <n v="4124"/>
    <n v="44.344086021505376"/>
    <x v="0"/>
    <n v="111.45945945945945"/>
    <n v="37"/>
    <s v="US"/>
    <s v="USD"/>
    <n v="1456293600"/>
    <n v="1458277200"/>
    <b v="0"/>
    <x v="1"/>
    <s v="music/electric music"/>
    <x v="1"/>
    <s v="electric music"/>
    <d v="2016-02-24T06:00:00"/>
    <d v="2016-03-18T05:00:00"/>
    <n v="23"/>
  </r>
  <r>
    <n v="567"/>
    <s v="Johns PLC"/>
    <s v="Distributed high-level open architecture"/>
    <n v="6800"/>
    <n v="14865"/>
    <n v="218.60294117647058"/>
    <x v="1"/>
    <n v="60.922131147540981"/>
    <n v="244"/>
    <s v="US"/>
    <s v="USD"/>
    <n v="1404968400"/>
    <n v="1405141200"/>
    <b v="0"/>
    <x v="0"/>
    <s v="music/rock"/>
    <x v="1"/>
    <s v="rock"/>
    <d v="2014-07-10T05:00:00"/>
    <d v="2014-07-12T05:00:00"/>
    <n v="2"/>
  </r>
  <r>
    <n v="568"/>
    <s v="Hardin-Foley"/>
    <s v="Synergized zero tolerance help-desk"/>
    <n v="72400"/>
    <n v="134688"/>
    <n v="186.03314917127071"/>
    <x v="1"/>
    <n v="26.0015444015444"/>
    <n v="5180"/>
    <s v="US"/>
    <s v="USD"/>
    <n v="1279170000"/>
    <n v="1283058000"/>
    <b v="0"/>
    <x v="0"/>
    <s v="theater/plays"/>
    <x v="3"/>
    <s v="plays"/>
    <d v="2010-07-15T05:00:00"/>
    <d v="2010-08-29T05:00:00"/>
    <n v="45"/>
  </r>
  <r>
    <n v="569"/>
    <s v="Fischer, Fowler and Arnold"/>
    <s v="Extended multi-tasking definition"/>
    <n v="20100"/>
    <n v="47705"/>
    <n v="237.33830845771143"/>
    <x v="1"/>
    <n v="80.993208828522924"/>
    <n v="589"/>
    <s v="IT"/>
    <s v="EUR"/>
    <n v="1294725600"/>
    <n v="1295762400"/>
    <b v="0"/>
    <x v="0"/>
    <s v="film &amp; video/animation"/>
    <x v="4"/>
    <s v="animation"/>
    <d v="2011-01-11T06:00:00"/>
    <d v="2011-01-23T06:00:00"/>
    <n v="12"/>
  </r>
  <r>
    <n v="570"/>
    <s v="Martinez-Juarez"/>
    <s v="Realigned uniform knowledge user"/>
    <n v="31200"/>
    <n v="95364"/>
    <n v="305.65384615384613"/>
    <x v="1"/>
    <n v="34.995963302752294"/>
    <n v="2725"/>
    <s v="US"/>
    <s v="USD"/>
    <n v="1419055200"/>
    <n v="1419573600"/>
    <b v="0"/>
    <x v="1"/>
    <s v="music/rock"/>
    <x v="1"/>
    <s v="rock"/>
    <d v="2014-12-20T06:00:00"/>
    <d v="2014-12-26T06:00:00"/>
    <n v="6"/>
  </r>
  <r>
    <n v="571"/>
    <s v="Wilson and Sons"/>
    <s v="Monitored grid-enabled model"/>
    <n v="3500"/>
    <n v="3295"/>
    <n v="94.142857142857139"/>
    <x v="0"/>
    <n v="94.142857142857139"/>
    <n v="35"/>
    <s v="IT"/>
    <s v="EUR"/>
    <n v="1434690000"/>
    <n v="1438750800"/>
    <b v="0"/>
    <x v="0"/>
    <s v="film &amp; video/shorts"/>
    <x v="4"/>
    <s v="shorts"/>
    <d v="2015-06-19T05:00:00"/>
    <d v="2015-08-05T05:00:00"/>
    <n v="47"/>
  </r>
  <r>
    <n v="572"/>
    <s v="Clements Group"/>
    <s v="Assimilated actuating policy"/>
    <n v="9000"/>
    <n v="4896"/>
    <n v="54.400000000000006"/>
    <x v="3"/>
    <n v="52.085106382978722"/>
    <n v="94"/>
    <s v="US"/>
    <s v="USD"/>
    <n v="1443416400"/>
    <n v="1444798800"/>
    <b v="0"/>
    <x v="1"/>
    <s v="music/rock"/>
    <x v="1"/>
    <s v="rock"/>
    <d v="2015-09-28T05:00:00"/>
    <d v="2015-10-14T05:00:00"/>
    <n v="16"/>
  </r>
  <r>
    <n v="573"/>
    <s v="Valenzuela-Cook"/>
    <s v="Total incremental productivity"/>
    <n v="6700"/>
    <n v="7496"/>
    <n v="111.88059701492537"/>
    <x v="1"/>
    <n v="24.986666666666668"/>
    <n v="300"/>
    <s v="US"/>
    <s v="USD"/>
    <n v="1399006800"/>
    <n v="1399179600"/>
    <b v="0"/>
    <x v="0"/>
    <s v="journalism/audio"/>
    <x v="8"/>
    <s v="audio"/>
    <d v="2014-05-02T05:00:00"/>
    <d v="2014-05-04T05:00:00"/>
    <n v="2"/>
  </r>
  <r>
    <n v="574"/>
    <s v="Parker, Haley and Foster"/>
    <s v="Adaptive local task-force"/>
    <n v="2700"/>
    <n v="9967"/>
    <n v="369.14814814814815"/>
    <x v="1"/>
    <n v="69.215277777777771"/>
    <n v="144"/>
    <s v="US"/>
    <s v="USD"/>
    <n v="1575698400"/>
    <n v="1576562400"/>
    <b v="0"/>
    <x v="1"/>
    <s v="food/food trucks"/>
    <x v="0"/>
    <s v="food trucks"/>
    <d v="2019-12-07T06:00:00"/>
    <d v="2019-12-17T06:00:00"/>
    <n v="10"/>
  </r>
  <r>
    <n v="575"/>
    <s v="Fuentes LLC"/>
    <s v="Universal zero-defect concept"/>
    <n v="83300"/>
    <n v="52421"/>
    <n v="62.930372148859547"/>
    <x v="0"/>
    <n v="93.944444444444443"/>
    <n v="558"/>
    <s v="US"/>
    <s v="USD"/>
    <n v="1400562000"/>
    <n v="1400821200"/>
    <b v="0"/>
    <x v="1"/>
    <s v="theater/plays"/>
    <x v="3"/>
    <s v="plays"/>
    <d v="2014-05-20T05:00:00"/>
    <d v="2014-05-23T05:00:00"/>
    <n v="3"/>
  </r>
  <r>
    <n v="576"/>
    <s v="Moran and Sons"/>
    <s v="Object-based bottom-line superstructure"/>
    <n v="9700"/>
    <n v="6298"/>
    <n v="64.927835051546396"/>
    <x v="0"/>
    <n v="98.40625"/>
    <n v="64"/>
    <s v="US"/>
    <s v="USD"/>
    <n v="1509512400"/>
    <n v="1510984800"/>
    <b v="0"/>
    <x v="0"/>
    <s v="theater/plays"/>
    <x v="3"/>
    <s v="plays"/>
    <d v="2017-11-01T05:00:00"/>
    <d v="2017-11-18T06:00:00"/>
    <n v="17"/>
  </r>
  <r>
    <n v="577"/>
    <s v="Stevens Inc"/>
    <s v="Adaptive 24hour projection"/>
    <n v="8200"/>
    <n v="1546"/>
    <n v="18.853658536585368"/>
    <x v="3"/>
    <n v="41.783783783783782"/>
    <n v="37"/>
    <s v="US"/>
    <s v="USD"/>
    <n v="1299823200"/>
    <n v="1302066000"/>
    <b v="0"/>
    <x v="0"/>
    <s v="music/jazz"/>
    <x v="1"/>
    <s v="jazz"/>
    <d v="2011-03-11T06:00:00"/>
    <d v="2011-04-06T05:00:00"/>
    <n v="26"/>
  </r>
  <r>
    <n v="578"/>
    <s v="Martinez-Johnson"/>
    <s v="Sharable radical toolset"/>
    <n v="96500"/>
    <n v="16168"/>
    <n v="16.754404145077721"/>
    <x v="0"/>
    <n v="65.991836734693877"/>
    <n v="245"/>
    <s v="US"/>
    <s v="USD"/>
    <n v="1322719200"/>
    <n v="1322978400"/>
    <b v="0"/>
    <x v="0"/>
    <s v="film &amp; video/science fiction"/>
    <x v="4"/>
    <s v="science fiction"/>
    <d v="2011-12-01T06:00:00"/>
    <d v="2011-12-04T06:00:00"/>
    <n v="3"/>
  </r>
  <r>
    <n v="579"/>
    <s v="Franklin Inc"/>
    <s v="Focused multimedia knowledgebase"/>
    <n v="6200"/>
    <n v="6269"/>
    <n v="101.11290322580646"/>
    <x v="1"/>
    <n v="72.05747126436782"/>
    <n v="87"/>
    <s v="US"/>
    <s v="USD"/>
    <n v="1312693200"/>
    <n v="1313730000"/>
    <b v="0"/>
    <x v="0"/>
    <s v="music/jazz"/>
    <x v="1"/>
    <s v="jazz"/>
    <d v="2011-08-07T05:00:00"/>
    <d v="2011-08-19T05:00:00"/>
    <n v="12"/>
  </r>
  <r>
    <n v="580"/>
    <s v="Perez PLC"/>
    <s v="Seamless 6thgeneration extranet"/>
    <n v="43800"/>
    <n v="149578"/>
    <n v="341.5022831050228"/>
    <x v="1"/>
    <n v="48.003209242618745"/>
    <n v="3116"/>
    <s v="US"/>
    <s v="USD"/>
    <n v="1393394400"/>
    <n v="1394085600"/>
    <b v="0"/>
    <x v="0"/>
    <s v="theater/plays"/>
    <x v="3"/>
    <s v="plays"/>
    <d v="2014-02-26T06:00:00"/>
    <d v="2014-03-06T06:00:00"/>
    <n v="8"/>
  </r>
  <r>
    <n v="581"/>
    <s v="Sanchez, Cross and Savage"/>
    <s v="Sharable mobile knowledgebase"/>
    <n v="6000"/>
    <n v="3841"/>
    <n v="64.016666666666666"/>
    <x v="0"/>
    <n v="54.098591549295776"/>
    <n v="71"/>
    <s v="US"/>
    <s v="USD"/>
    <n v="1304053200"/>
    <n v="1305349200"/>
    <b v="0"/>
    <x v="0"/>
    <s v="technology/web"/>
    <x v="2"/>
    <s v="web"/>
    <d v="2011-04-29T05:00:00"/>
    <d v="2011-05-14T05:00:00"/>
    <n v="15"/>
  </r>
  <r>
    <n v="582"/>
    <s v="Pineda Ltd"/>
    <s v="Cross-group global system engine"/>
    <n v="8700"/>
    <n v="4531"/>
    <n v="52.080459770114942"/>
    <x v="0"/>
    <n v="107.88095238095238"/>
    <n v="42"/>
    <s v="US"/>
    <s v="USD"/>
    <n v="1433912400"/>
    <n v="1434344400"/>
    <b v="0"/>
    <x v="1"/>
    <s v="games/video games"/>
    <x v="6"/>
    <s v="video games"/>
    <d v="2015-06-10T05:00:00"/>
    <d v="2015-06-15T05:00:00"/>
    <n v="5"/>
  </r>
  <r>
    <n v="583"/>
    <s v="Powell and Sons"/>
    <s v="Centralized clear-thinking conglomeration"/>
    <n v="18900"/>
    <n v="60934"/>
    <n v="322.40211640211641"/>
    <x v="1"/>
    <n v="67.034103410341032"/>
    <n v="909"/>
    <s v="US"/>
    <s v="USD"/>
    <n v="1329717600"/>
    <n v="1331186400"/>
    <b v="0"/>
    <x v="0"/>
    <s v="film &amp; video/documentary"/>
    <x v="4"/>
    <s v="documentary"/>
    <d v="2012-02-20T06:00:00"/>
    <d v="2012-03-08T06:00:00"/>
    <n v="17"/>
  </r>
  <r>
    <n v="584"/>
    <s v="Nunez-Richards"/>
    <s v="De-engineered cohesive system engine"/>
    <n v="86400"/>
    <n v="103255"/>
    <n v="119.50810185185186"/>
    <x v="1"/>
    <n v="64.01425914445133"/>
    <n v="1613"/>
    <s v="US"/>
    <s v="USD"/>
    <n v="1335330000"/>
    <n v="1336539600"/>
    <b v="0"/>
    <x v="0"/>
    <s v="technology/web"/>
    <x v="2"/>
    <s v="web"/>
    <d v="2012-04-25T05:00:00"/>
    <d v="2012-05-09T05:00:00"/>
    <n v="14"/>
  </r>
  <r>
    <n v="585"/>
    <s v="Pugh LLC"/>
    <s v="Reactive analyzing function"/>
    <n v="8900"/>
    <n v="13065"/>
    <n v="146.79775280898878"/>
    <x v="1"/>
    <n v="96.066176470588232"/>
    <n v="136"/>
    <s v="US"/>
    <s v="USD"/>
    <n v="1268888400"/>
    <n v="1269752400"/>
    <b v="0"/>
    <x v="0"/>
    <s v="publishing/translations"/>
    <x v="5"/>
    <s v="translations"/>
    <d v="2010-03-18T05:00:00"/>
    <d v="2010-03-28T05:00:00"/>
    <n v="10"/>
  </r>
  <r>
    <n v="586"/>
    <s v="Rowe-Wong"/>
    <s v="Robust hybrid budgetary management"/>
    <n v="700"/>
    <n v="6654"/>
    <n v="950.57142857142856"/>
    <x v="1"/>
    <n v="51.184615384615384"/>
    <n v="130"/>
    <s v="US"/>
    <s v="USD"/>
    <n v="1289973600"/>
    <n v="1291615200"/>
    <b v="0"/>
    <x v="0"/>
    <s v="music/rock"/>
    <x v="1"/>
    <s v="rock"/>
    <d v="2010-11-17T06:00:00"/>
    <d v="2010-12-06T06:00:00"/>
    <n v="19"/>
  </r>
  <r>
    <n v="587"/>
    <s v="Williams-Santos"/>
    <s v="Open-source analyzing monitoring"/>
    <n v="9400"/>
    <n v="6852"/>
    <n v="72.893617021276597"/>
    <x v="0"/>
    <n v="43.92307692307692"/>
    <n v="156"/>
    <s v="CA"/>
    <s v="CAD"/>
    <n v="1547877600"/>
    <n v="1552366800"/>
    <b v="0"/>
    <x v="1"/>
    <s v="food/food trucks"/>
    <x v="0"/>
    <s v="food trucks"/>
    <d v="2019-01-19T06:00:00"/>
    <d v="2019-03-12T05:00:00"/>
    <n v="52"/>
  </r>
  <r>
    <n v="588"/>
    <s v="Weber Inc"/>
    <s v="Up-sized discrete firmware"/>
    <n v="157600"/>
    <n v="124517"/>
    <n v="79.008248730964468"/>
    <x v="0"/>
    <n v="91.021198830409361"/>
    <n v="1368"/>
    <s v="GB"/>
    <s v="GBP"/>
    <n v="1269493200"/>
    <n v="1272171600"/>
    <b v="0"/>
    <x v="0"/>
    <s v="theater/plays"/>
    <x v="3"/>
    <s v="plays"/>
    <d v="2010-03-25T05:00:00"/>
    <d v="2010-04-25T05:00:00"/>
    <n v="31"/>
  </r>
  <r>
    <n v="589"/>
    <s v="Avery, Brown and Parker"/>
    <s v="Exclusive intangible extranet"/>
    <n v="7900"/>
    <n v="5113"/>
    <n v="64.721518987341781"/>
    <x v="0"/>
    <n v="50.127450980392155"/>
    <n v="102"/>
    <s v="US"/>
    <s v="USD"/>
    <n v="1436072400"/>
    <n v="1436677200"/>
    <b v="0"/>
    <x v="0"/>
    <s v="film &amp; video/documentary"/>
    <x v="4"/>
    <s v="documentary"/>
    <d v="2015-07-05T05:00:00"/>
    <d v="2015-07-12T05:00:00"/>
    <n v="7"/>
  </r>
  <r>
    <n v="590"/>
    <s v="Cox Group"/>
    <s v="Synergized analyzing process improvement"/>
    <n v="7100"/>
    <n v="5824"/>
    <n v="82.028169014084511"/>
    <x v="0"/>
    <n v="67.720930232558146"/>
    <n v="86"/>
    <s v="AU"/>
    <s v="AUD"/>
    <n v="1419141600"/>
    <n v="1420092000"/>
    <b v="0"/>
    <x v="0"/>
    <s v="publishing/radio &amp; podcasts"/>
    <x v="5"/>
    <s v="radio &amp; podcasts"/>
    <d v="2014-12-21T06:00:00"/>
    <d v="2015-01-01T06:00:00"/>
    <n v="11"/>
  </r>
  <r>
    <n v="591"/>
    <s v="Jensen LLC"/>
    <s v="Realigned dedicated system engine"/>
    <n v="600"/>
    <n v="6226"/>
    <n v="1037.6666666666667"/>
    <x v="1"/>
    <n v="61.03921568627451"/>
    <n v="102"/>
    <s v="US"/>
    <s v="USD"/>
    <n v="1279083600"/>
    <n v="1279947600"/>
    <b v="0"/>
    <x v="0"/>
    <s v="games/video games"/>
    <x v="6"/>
    <s v="video games"/>
    <d v="2010-07-14T05:00:00"/>
    <d v="2010-07-24T05:00:00"/>
    <n v="10"/>
  </r>
  <r>
    <n v="592"/>
    <s v="Brown Inc"/>
    <s v="Object-based bandwidth-monitored concept"/>
    <n v="156800"/>
    <n v="20243"/>
    <n v="12.910076530612244"/>
    <x v="0"/>
    <n v="80.011857707509876"/>
    <n v="253"/>
    <s v="US"/>
    <s v="USD"/>
    <n v="1401426000"/>
    <n v="1402203600"/>
    <b v="0"/>
    <x v="0"/>
    <s v="theater/plays"/>
    <x v="3"/>
    <s v="plays"/>
    <d v="2014-05-30T05:00:00"/>
    <d v="2014-06-08T05:00:00"/>
    <n v="9"/>
  </r>
  <r>
    <n v="593"/>
    <s v="Hale-Hayes"/>
    <s v="Ameliorated client-driven open system"/>
    <n v="121600"/>
    <n v="188288"/>
    <n v="154.84210526315789"/>
    <x v="1"/>
    <n v="47.001497753369947"/>
    <n v="4006"/>
    <s v="US"/>
    <s v="USD"/>
    <n v="1395810000"/>
    <n v="1396933200"/>
    <b v="0"/>
    <x v="0"/>
    <s v="film &amp; video/animation"/>
    <x v="4"/>
    <s v="animation"/>
    <d v="2014-03-26T05:00:00"/>
    <d v="2014-04-08T05:00:00"/>
    <n v="13"/>
  </r>
  <r>
    <n v="594"/>
    <s v="Mcbride PLC"/>
    <s v="Upgradable leadingedge Local Area Network"/>
    <n v="157300"/>
    <n v="11167"/>
    <n v="7.0991735537190088"/>
    <x v="0"/>
    <n v="71.127388535031841"/>
    <n v="157"/>
    <s v="US"/>
    <s v="USD"/>
    <n v="1467003600"/>
    <n v="1467262800"/>
    <b v="0"/>
    <x v="1"/>
    <s v="theater/plays"/>
    <x v="3"/>
    <s v="plays"/>
    <d v="2016-06-27T05:00:00"/>
    <d v="2016-06-30T05:00:00"/>
    <n v="3"/>
  </r>
  <r>
    <n v="595"/>
    <s v="Harris-Jennings"/>
    <s v="Customizable intermediate data-warehouse"/>
    <n v="70300"/>
    <n v="146595"/>
    <n v="208.52773826458036"/>
    <x v="1"/>
    <n v="89.99079189686924"/>
    <n v="1629"/>
    <s v="US"/>
    <s v="USD"/>
    <n v="1268715600"/>
    <n v="1270530000"/>
    <b v="0"/>
    <x v="1"/>
    <s v="theater/plays"/>
    <x v="3"/>
    <s v="plays"/>
    <d v="2010-03-16T05:00:00"/>
    <d v="2010-04-06T05:00:00"/>
    <n v="21"/>
  </r>
  <r>
    <n v="596"/>
    <s v="Becker-Scott"/>
    <s v="Managed optimizing archive"/>
    <n v="7900"/>
    <n v="7875"/>
    <n v="99.683544303797461"/>
    <x v="0"/>
    <n v="43.032786885245905"/>
    <n v="183"/>
    <s v="US"/>
    <s v="USD"/>
    <n v="1457157600"/>
    <n v="1457762400"/>
    <b v="0"/>
    <x v="1"/>
    <s v="film &amp; video/drama"/>
    <x v="4"/>
    <s v="drama"/>
    <d v="2016-03-05T06:00:00"/>
    <d v="2016-03-12T06:00:00"/>
    <n v="7"/>
  </r>
  <r>
    <n v="597"/>
    <s v="Todd, Freeman and Henry"/>
    <s v="Diverse systematic projection"/>
    <n v="73800"/>
    <n v="148779"/>
    <n v="201.59756097560978"/>
    <x v="1"/>
    <n v="67.997714808043881"/>
    <n v="2188"/>
    <s v="US"/>
    <s v="USD"/>
    <n v="1573970400"/>
    <n v="1575525600"/>
    <b v="0"/>
    <x v="0"/>
    <s v="theater/plays"/>
    <x v="3"/>
    <s v="plays"/>
    <d v="2019-11-17T06:00:00"/>
    <d v="2019-12-05T06:00:00"/>
    <n v="18"/>
  </r>
  <r>
    <n v="598"/>
    <s v="Martinez, Garza and Young"/>
    <s v="Up-sized web-enabled info-mediaries"/>
    <n v="108500"/>
    <n v="175868"/>
    <n v="162.09032258064516"/>
    <x v="1"/>
    <n v="73.004566210045667"/>
    <n v="2409"/>
    <s v="IT"/>
    <s v="EUR"/>
    <n v="1276578000"/>
    <n v="1279083600"/>
    <b v="0"/>
    <x v="0"/>
    <s v="music/rock"/>
    <x v="1"/>
    <s v="rock"/>
    <d v="2010-06-15T05:00:00"/>
    <d v="2010-07-14T05:00:00"/>
    <n v="29"/>
  </r>
  <r>
    <n v="599"/>
    <s v="Smith-Ramos"/>
    <s v="Persevering optimizing Graphical User Interface"/>
    <n v="140300"/>
    <n v="5112"/>
    <n v="3.6436208125445471"/>
    <x v="0"/>
    <n v="62.341463414634148"/>
    <n v="82"/>
    <s v="DK"/>
    <s v="DKK"/>
    <n v="1423720800"/>
    <n v="1424412000"/>
    <b v="0"/>
    <x v="0"/>
    <s v="film &amp; video/documentary"/>
    <x v="4"/>
    <s v="documentary"/>
    <d v="2015-02-12T06:00:00"/>
    <d v="2015-02-20T06:00:00"/>
    <n v="8"/>
  </r>
  <r>
    <n v="600"/>
    <s v="Brown-George"/>
    <s v="Cross-platform tertiary array"/>
    <n v="100"/>
    <n v="5"/>
    <n v="5"/>
    <x v="0"/>
    <n v="5"/>
    <n v="1"/>
    <s v="GB"/>
    <s v="GBP"/>
    <n v="1375160400"/>
    <n v="1376197200"/>
    <b v="0"/>
    <x v="0"/>
    <s v="food/food trucks"/>
    <x v="0"/>
    <s v="food trucks"/>
    <d v="2013-07-30T05:00:00"/>
    <d v="2013-08-11T05:00:00"/>
    <n v="12"/>
  </r>
  <r>
    <n v="601"/>
    <s v="Waters and Sons"/>
    <s v="Inverse neutral structure"/>
    <n v="6300"/>
    <n v="13018"/>
    <n v="206.63492063492063"/>
    <x v="1"/>
    <n v="67.103092783505161"/>
    <n v="194"/>
    <s v="US"/>
    <s v="USD"/>
    <n v="1401426000"/>
    <n v="1402894800"/>
    <b v="1"/>
    <x v="0"/>
    <s v="technology/wearables"/>
    <x v="2"/>
    <s v="wearables"/>
    <d v="2014-05-30T05:00:00"/>
    <d v="2014-06-16T05:00:00"/>
    <n v="17"/>
  </r>
  <r>
    <n v="602"/>
    <s v="Brown Ltd"/>
    <s v="Quality-focused system-worthy support"/>
    <n v="71100"/>
    <n v="91176"/>
    <n v="128.23628691983123"/>
    <x v="1"/>
    <n v="79.978947368421046"/>
    <n v="1140"/>
    <s v="US"/>
    <s v="USD"/>
    <n v="1433480400"/>
    <n v="1434430800"/>
    <b v="0"/>
    <x v="0"/>
    <s v="theater/plays"/>
    <x v="3"/>
    <s v="plays"/>
    <d v="2015-06-05T05:00:00"/>
    <d v="2015-06-16T05:00:00"/>
    <n v="11"/>
  </r>
  <r>
    <n v="603"/>
    <s v="Christian, Yates and Greer"/>
    <s v="Vision-oriented 5thgeneration array"/>
    <n v="5300"/>
    <n v="6342"/>
    <n v="119.66037735849055"/>
    <x v="1"/>
    <n v="62.176470588235297"/>
    <n v="102"/>
    <s v="US"/>
    <s v="USD"/>
    <n v="1555563600"/>
    <n v="1557896400"/>
    <b v="0"/>
    <x v="0"/>
    <s v="theater/plays"/>
    <x v="3"/>
    <s v="plays"/>
    <d v="2019-04-18T05:00:00"/>
    <d v="2019-05-15T05:00:00"/>
    <n v="27"/>
  </r>
  <r>
    <n v="604"/>
    <s v="Cole, Hernandez and Rodriguez"/>
    <s v="Cross-platform logistical circuit"/>
    <n v="88700"/>
    <n v="151438"/>
    <n v="170.73055242390078"/>
    <x v="1"/>
    <n v="53.005950297514879"/>
    <n v="2857"/>
    <s v="US"/>
    <s v="USD"/>
    <n v="1295676000"/>
    <n v="1297490400"/>
    <b v="0"/>
    <x v="0"/>
    <s v="theater/plays"/>
    <x v="3"/>
    <s v="plays"/>
    <d v="2011-01-22T06:00:00"/>
    <d v="2011-02-12T06:00:00"/>
    <n v="21"/>
  </r>
  <r>
    <n v="605"/>
    <s v="Ortiz, Valenzuela and Collins"/>
    <s v="Profound solution-oriented matrix"/>
    <n v="3300"/>
    <n v="6178"/>
    <n v="187.21212121212122"/>
    <x v="1"/>
    <n v="57.738317757009348"/>
    <n v="107"/>
    <s v="US"/>
    <s v="USD"/>
    <n v="1443848400"/>
    <n v="1447394400"/>
    <b v="0"/>
    <x v="0"/>
    <s v="publishing/nonfiction"/>
    <x v="5"/>
    <s v="nonfiction"/>
    <d v="2015-10-03T05:00:00"/>
    <d v="2015-11-13T06:00:00"/>
    <n v="41"/>
  </r>
  <r>
    <n v="606"/>
    <s v="Valencia PLC"/>
    <s v="Extended asynchronous initiative"/>
    <n v="3400"/>
    <n v="6405"/>
    <n v="188.38235294117646"/>
    <x v="1"/>
    <n v="40.03125"/>
    <n v="160"/>
    <s v="GB"/>
    <s v="GBP"/>
    <n v="1457330400"/>
    <n v="1458277200"/>
    <b v="0"/>
    <x v="0"/>
    <s v="music/rock"/>
    <x v="1"/>
    <s v="rock"/>
    <d v="2016-03-07T06:00:00"/>
    <d v="2016-03-18T05:00:00"/>
    <n v="11"/>
  </r>
  <r>
    <n v="607"/>
    <s v="Gordon, Mendez and Johnson"/>
    <s v="Fundamental needs-based frame"/>
    <n v="137600"/>
    <n v="180667"/>
    <n v="131.29869186046511"/>
    <x v="1"/>
    <n v="81.016591928251117"/>
    <n v="2230"/>
    <s v="US"/>
    <s v="USD"/>
    <n v="1395550800"/>
    <n v="1395723600"/>
    <b v="0"/>
    <x v="0"/>
    <s v="food/food trucks"/>
    <x v="0"/>
    <s v="food trucks"/>
    <d v="2014-03-23T05:00:00"/>
    <d v="2014-03-25T05:00:00"/>
    <n v="2"/>
  </r>
  <r>
    <n v="608"/>
    <s v="Johnson Group"/>
    <s v="Compatible full-range leverage"/>
    <n v="3900"/>
    <n v="11075"/>
    <n v="283.97435897435901"/>
    <x v="1"/>
    <n v="35.047468354430379"/>
    <n v="316"/>
    <s v="US"/>
    <s v="USD"/>
    <n v="1551852000"/>
    <n v="1552197600"/>
    <b v="0"/>
    <x v="1"/>
    <s v="music/jazz"/>
    <x v="1"/>
    <s v="jazz"/>
    <d v="2019-03-06T06:00:00"/>
    <d v="2019-03-10T06:00:00"/>
    <n v="4"/>
  </r>
  <r>
    <n v="609"/>
    <s v="Rose-Fuller"/>
    <s v="Upgradable holistic system engine"/>
    <n v="10000"/>
    <n v="12042"/>
    <n v="120.41999999999999"/>
    <x v="1"/>
    <n v="102.92307692307692"/>
    <n v="117"/>
    <s v="US"/>
    <s v="USD"/>
    <n v="1547618400"/>
    <n v="1549087200"/>
    <b v="0"/>
    <x v="0"/>
    <s v="film &amp; video/science fiction"/>
    <x v="4"/>
    <s v="science fiction"/>
    <d v="2019-01-16T06:00:00"/>
    <d v="2019-02-02T06:00:00"/>
    <n v="17"/>
  </r>
  <r>
    <n v="610"/>
    <s v="Hughes, Mendez and Patterson"/>
    <s v="Stand-alone multi-state data-warehouse"/>
    <n v="42800"/>
    <n v="179356"/>
    <n v="419.0560747663551"/>
    <x v="1"/>
    <n v="27.998126756166094"/>
    <n v="6406"/>
    <s v="US"/>
    <s v="USD"/>
    <n v="1355637600"/>
    <n v="1356847200"/>
    <b v="0"/>
    <x v="0"/>
    <s v="theater/plays"/>
    <x v="3"/>
    <s v="plays"/>
    <d v="2012-12-16T06:00:00"/>
    <d v="2012-12-30T06:00:00"/>
    <n v="14"/>
  </r>
  <r>
    <n v="611"/>
    <s v="Brady, Cortez and Rodriguez"/>
    <s v="Multi-lateral maximized core"/>
    <n v="8200"/>
    <n v="1136"/>
    <n v="13.853658536585368"/>
    <x v="3"/>
    <n v="75.733333333333334"/>
    <n v="15"/>
    <s v="US"/>
    <s v="USD"/>
    <n v="1374728400"/>
    <n v="1375765200"/>
    <b v="0"/>
    <x v="0"/>
    <s v="theater/plays"/>
    <x v="3"/>
    <s v="plays"/>
    <d v="2013-07-25T05:00:00"/>
    <d v="2013-08-06T05:00:00"/>
    <n v="12"/>
  </r>
  <r>
    <n v="612"/>
    <s v="Wang, Nguyen and Horton"/>
    <s v="Innovative holistic hub"/>
    <n v="6200"/>
    <n v="8645"/>
    <n v="139.43548387096774"/>
    <x v="1"/>
    <n v="45.026041666666664"/>
    <n v="192"/>
    <s v="US"/>
    <s v="USD"/>
    <n v="1287810000"/>
    <n v="1289800800"/>
    <b v="0"/>
    <x v="0"/>
    <s v="music/electric music"/>
    <x v="1"/>
    <s v="electric music"/>
    <d v="2010-10-23T05:00:00"/>
    <d v="2010-11-15T06:00:00"/>
    <n v="23"/>
  </r>
  <r>
    <n v="613"/>
    <s v="Santos, Williams and Brown"/>
    <s v="Reverse-engineered 24/7 methodology"/>
    <n v="1100"/>
    <n v="1914"/>
    <n v="174"/>
    <x v="1"/>
    <n v="73.615384615384613"/>
    <n v="26"/>
    <s v="CA"/>
    <s v="CAD"/>
    <n v="1503723600"/>
    <n v="1504501200"/>
    <b v="0"/>
    <x v="0"/>
    <s v="theater/plays"/>
    <x v="3"/>
    <s v="plays"/>
    <d v="2017-08-26T05:00:00"/>
    <d v="2017-09-04T05:00:00"/>
    <n v="9"/>
  </r>
  <r>
    <n v="614"/>
    <s v="Barnett and Sons"/>
    <s v="Business-focused dynamic info-mediaries"/>
    <n v="26500"/>
    <n v="41205"/>
    <n v="155.49056603773585"/>
    <x v="1"/>
    <n v="56.991701244813278"/>
    <n v="723"/>
    <s v="US"/>
    <s v="USD"/>
    <n v="1484114400"/>
    <n v="1485669600"/>
    <b v="0"/>
    <x v="0"/>
    <s v="theater/plays"/>
    <x v="3"/>
    <s v="plays"/>
    <d v="2017-01-11T06:00:00"/>
    <d v="2017-01-29T06:00:00"/>
    <n v="18"/>
  </r>
  <r>
    <n v="615"/>
    <s v="Petersen-Rodriguez"/>
    <s v="Digitized clear-thinking installation"/>
    <n v="8500"/>
    <n v="14488"/>
    <n v="170.44705882352943"/>
    <x v="1"/>
    <n v="85.223529411764702"/>
    <n v="170"/>
    <s v="IT"/>
    <s v="EUR"/>
    <n v="1461906000"/>
    <n v="1462770000"/>
    <b v="0"/>
    <x v="0"/>
    <s v="theater/plays"/>
    <x v="3"/>
    <s v="plays"/>
    <d v="2016-04-29T05:00:00"/>
    <d v="2016-05-09T05:00:00"/>
    <n v="10"/>
  </r>
  <r>
    <n v="616"/>
    <s v="Burnett-Mora"/>
    <s v="Quality-focused 24/7 superstructure"/>
    <n v="6400"/>
    <n v="12129"/>
    <n v="189.515625"/>
    <x v="1"/>
    <n v="50.962184873949582"/>
    <n v="238"/>
    <s v="GB"/>
    <s v="GBP"/>
    <n v="1379653200"/>
    <n v="1379739600"/>
    <b v="0"/>
    <x v="1"/>
    <s v="music/indie rock"/>
    <x v="1"/>
    <s v="indie rock"/>
    <d v="2013-09-20T05:00:00"/>
    <d v="2013-09-21T05:00:00"/>
    <n v="1"/>
  </r>
  <r>
    <n v="617"/>
    <s v="King LLC"/>
    <s v="Multi-channeled local intranet"/>
    <n v="1400"/>
    <n v="3496"/>
    <n v="249.71428571428572"/>
    <x v="1"/>
    <n v="63.563636363636363"/>
    <n v="55"/>
    <s v="US"/>
    <s v="USD"/>
    <n v="1401858000"/>
    <n v="1402722000"/>
    <b v="0"/>
    <x v="0"/>
    <s v="theater/plays"/>
    <x v="3"/>
    <s v="plays"/>
    <d v="2014-06-04T05:00:00"/>
    <d v="2014-06-14T05:00:00"/>
    <n v="10"/>
  </r>
  <r>
    <n v="618"/>
    <s v="Miller Ltd"/>
    <s v="Open-architected mobile emulation"/>
    <n v="198600"/>
    <n v="97037"/>
    <n v="48.860523665659613"/>
    <x v="0"/>
    <n v="80.999165275459092"/>
    <n v="1198"/>
    <s v="US"/>
    <s v="USD"/>
    <n v="1367470800"/>
    <n v="1369285200"/>
    <b v="0"/>
    <x v="0"/>
    <s v="publishing/nonfiction"/>
    <x v="5"/>
    <s v="nonfiction"/>
    <d v="2013-05-02T05:00:00"/>
    <d v="2013-05-23T05:00:00"/>
    <n v="21"/>
  </r>
  <r>
    <n v="619"/>
    <s v="Case LLC"/>
    <s v="Ameliorated foreground methodology"/>
    <n v="195900"/>
    <n v="55757"/>
    <n v="28.461970393057683"/>
    <x v="0"/>
    <n v="86.044753086419746"/>
    <n v="648"/>
    <s v="US"/>
    <s v="USD"/>
    <n v="1304658000"/>
    <n v="1304744400"/>
    <b v="1"/>
    <x v="1"/>
    <s v="theater/plays"/>
    <x v="3"/>
    <s v="plays"/>
    <d v="2011-05-06T05:00:00"/>
    <d v="2011-05-07T05:00:00"/>
    <n v="1"/>
  </r>
  <r>
    <n v="620"/>
    <s v="Swanson, Wilson and Baker"/>
    <s v="Synergized well-modulated project"/>
    <n v="4300"/>
    <n v="11525"/>
    <n v="268.02325581395348"/>
    <x v="1"/>
    <n v="90.0390625"/>
    <n v="128"/>
    <s v="AU"/>
    <s v="AUD"/>
    <n v="1467954000"/>
    <n v="1468299600"/>
    <b v="0"/>
    <x v="0"/>
    <s v="photography/photography books"/>
    <x v="7"/>
    <s v="photography books"/>
    <d v="2016-07-08T05:00:00"/>
    <d v="2016-07-12T05:00:00"/>
    <n v="4"/>
  </r>
  <r>
    <n v="621"/>
    <s v="Dean, Fox and Phillips"/>
    <s v="Extended context-sensitive forecast"/>
    <n v="25600"/>
    <n v="158669"/>
    <n v="619.80078125"/>
    <x v="1"/>
    <n v="74.006063432835816"/>
    <n v="2144"/>
    <s v="US"/>
    <s v="USD"/>
    <n v="1473742800"/>
    <n v="1474174800"/>
    <b v="0"/>
    <x v="0"/>
    <s v="theater/plays"/>
    <x v="3"/>
    <s v="plays"/>
    <d v="2016-09-13T05:00:00"/>
    <d v="2016-09-18T05:00:00"/>
    <n v="5"/>
  </r>
  <r>
    <n v="622"/>
    <s v="Smith-Smith"/>
    <s v="Total leadingedge neural-net"/>
    <n v="189000"/>
    <n v="5916"/>
    <n v="3.1301587301587301"/>
    <x v="0"/>
    <n v="92.4375"/>
    <n v="64"/>
    <s v="US"/>
    <s v="USD"/>
    <n v="1523768400"/>
    <n v="1526014800"/>
    <b v="0"/>
    <x v="0"/>
    <s v="music/indie rock"/>
    <x v="1"/>
    <s v="indie rock"/>
    <d v="2018-04-15T05:00:00"/>
    <d v="2018-05-11T05:00:00"/>
    <n v="26"/>
  </r>
  <r>
    <n v="623"/>
    <s v="Smith, Scott and Rodriguez"/>
    <s v="Organic actuating protocol"/>
    <n v="94300"/>
    <n v="150806"/>
    <n v="159.92152704135739"/>
    <x v="1"/>
    <n v="55.999257333828446"/>
    <n v="2693"/>
    <s v="GB"/>
    <s v="GBP"/>
    <n v="1437022800"/>
    <n v="1437454800"/>
    <b v="0"/>
    <x v="0"/>
    <s v="theater/plays"/>
    <x v="3"/>
    <s v="plays"/>
    <d v="2015-07-16T05:00:00"/>
    <d v="2015-07-21T05:00:00"/>
    <n v="5"/>
  </r>
  <r>
    <n v="624"/>
    <s v="White, Robertson and Roberts"/>
    <s v="Down-sized national software"/>
    <n v="5100"/>
    <n v="14249"/>
    <n v="279.39215686274508"/>
    <x v="1"/>
    <n v="32.983796296296298"/>
    <n v="432"/>
    <s v="US"/>
    <s v="USD"/>
    <n v="1422165600"/>
    <n v="1422684000"/>
    <b v="0"/>
    <x v="0"/>
    <s v="photography/photography books"/>
    <x v="7"/>
    <s v="photography books"/>
    <d v="2015-01-25T06:00:00"/>
    <d v="2015-01-31T06:00:00"/>
    <n v="6"/>
  </r>
  <r>
    <n v="625"/>
    <s v="Martinez Inc"/>
    <s v="Organic upward-trending Graphical User Interface"/>
    <n v="7500"/>
    <n v="5803"/>
    <n v="77.373333333333335"/>
    <x v="0"/>
    <n v="93.596774193548384"/>
    <n v="62"/>
    <s v="US"/>
    <s v="USD"/>
    <n v="1580104800"/>
    <n v="1581314400"/>
    <b v="0"/>
    <x v="0"/>
    <s v="theater/plays"/>
    <x v="3"/>
    <s v="plays"/>
    <d v="2020-01-27T06:00:00"/>
    <d v="2020-02-10T06:00:00"/>
    <n v="14"/>
  </r>
  <r>
    <n v="626"/>
    <s v="Tucker, Mccoy and Marquez"/>
    <s v="Synergistic tertiary budgetary management"/>
    <n v="6400"/>
    <n v="13205"/>
    <n v="206.32812500000003"/>
    <x v="1"/>
    <n v="69.867724867724874"/>
    <n v="189"/>
    <s v="US"/>
    <s v="USD"/>
    <n v="1285650000"/>
    <n v="1286427600"/>
    <b v="0"/>
    <x v="1"/>
    <s v="theater/plays"/>
    <x v="3"/>
    <s v="plays"/>
    <d v="2010-09-28T05:00:00"/>
    <d v="2010-10-07T05:00:00"/>
    <n v="9"/>
  </r>
  <r>
    <n v="627"/>
    <s v="Martin, Lee and Armstrong"/>
    <s v="Open-architected incremental ability"/>
    <n v="1600"/>
    <n v="11108"/>
    <n v="694.25"/>
    <x v="1"/>
    <n v="72.129870129870127"/>
    <n v="154"/>
    <s v="GB"/>
    <s v="GBP"/>
    <n v="1276664400"/>
    <n v="1278738000"/>
    <b v="1"/>
    <x v="0"/>
    <s v="food/food trucks"/>
    <x v="0"/>
    <s v="food trucks"/>
    <d v="2010-06-16T05:00:00"/>
    <d v="2010-07-10T05:00:00"/>
    <n v="24"/>
  </r>
  <r>
    <n v="628"/>
    <s v="Dunn, Moreno and Green"/>
    <s v="Intuitive object-oriented task-force"/>
    <n v="1900"/>
    <n v="2884"/>
    <n v="151.78947368421052"/>
    <x v="1"/>
    <n v="30.041666666666668"/>
    <n v="96"/>
    <s v="US"/>
    <s v="USD"/>
    <n v="1286168400"/>
    <n v="1286427600"/>
    <b v="0"/>
    <x v="0"/>
    <s v="music/indie rock"/>
    <x v="1"/>
    <s v="indie rock"/>
    <d v="2010-10-04T05:00:00"/>
    <d v="2010-10-07T05:00:00"/>
    <n v="3"/>
  </r>
  <r>
    <n v="629"/>
    <s v="Jackson, Martinez and Ray"/>
    <s v="Multi-tiered executive toolset"/>
    <n v="85900"/>
    <n v="55476"/>
    <n v="64.58207217694995"/>
    <x v="0"/>
    <n v="73.968000000000004"/>
    <n v="750"/>
    <s v="US"/>
    <s v="USD"/>
    <n v="1467781200"/>
    <n v="1467954000"/>
    <b v="0"/>
    <x v="1"/>
    <s v="theater/plays"/>
    <x v="3"/>
    <s v="plays"/>
    <d v="2016-07-06T05:00:00"/>
    <d v="2016-07-08T05:00:00"/>
    <n v="2"/>
  </r>
  <r>
    <n v="630"/>
    <s v="Patterson-Johnson"/>
    <s v="Grass-roots directional workforce"/>
    <n v="9500"/>
    <n v="5973"/>
    <n v="62.873684210526314"/>
    <x v="3"/>
    <n v="68.65517241379311"/>
    <n v="87"/>
    <s v="US"/>
    <s v="USD"/>
    <n v="1556686800"/>
    <n v="1557637200"/>
    <b v="0"/>
    <x v="1"/>
    <s v="theater/plays"/>
    <x v="3"/>
    <s v="plays"/>
    <d v="2019-05-01T05:00:00"/>
    <d v="2019-05-12T05:00:00"/>
    <n v="11"/>
  </r>
  <r>
    <n v="631"/>
    <s v="Carlson-Hernandez"/>
    <s v="Quality-focused real-time solution"/>
    <n v="59200"/>
    <n v="183756"/>
    <n v="310.39864864864865"/>
    <x v="1"/>
    <n v="59.992164544564154"/>
    <n v="3063"/>
    <s v="US"/>
    <s v="USD"/>
    <n v="1553576400"/>
    <n v="1553922000"/>
    <b v="0"/>
    <x v="0"/>
    <s v="theater/plays"/>
    <x v="3"/>
    <s v="plays"/>
    <d v="2019-03-26T05:00:00"/>
    <d v="2019-03-30T05:00:00"/>
    <n v="4"/>
  </r>
  <r>
    <n v="632"/>
    <s v="Parker PLC"/>
    <s v="Reduced interactive matrix"/>
    <n v="72100"/>
    <n v="30902"/>
    <n v="42.859916782246884"/>
    <x v="2"/>
    <n v="111.15827338129496"/>
    <n v="278"/>
    <s v="US"/>
    <s v="USD"/>
    <n v="1414904400"/>
    <n v="1416463200"/>
    <b v="0"/>
    <x v="0"/>
    <s v="theater/plays"/>
    <x v="3"/>
    <s v="plays"/>
    <d v="2014-11-02T05:00:00"/>
    <d v="2014-11-20T06:00:00"/>
    <n v="18"/>
  </r>
  <r>
    <n v="633"/>
    <s v="Yu and Sons"/>
    <s v="Adaptive context-sensitive architecture"/>
    <n v="6700"/>
    <n v="5569"/>
    <n v="83.119402985074629"/>
    <x v="0"/>
    <n v="53.038095238095238"/>
    <n v="105"/>
    <s v="US"/>
    <s v="USD"/>
    <n v="1446876000"/>
    <n v="1447221600"/>
    <b v="0"/>
    <x v="0"/>
    <s v="film &amp; video/animation"/>
    <x v="4"/>
    <s v="animation"/>
    <d v="2015-11-07T06:00:00"/>
    <d v="2015-11-11T06:00:00"/>
    <n v="4"/>
  </r>
  <r>
    <n v="634"/>
    <s v="Taylor, Johnson and Hernandez"/>
    <s v="Polarized incremental portal"/>
    <n v="118200"/>
    <n v="92824"/>
    <n v="78.531302876480552"/>
    <x v="3"/>
    <n v="55.985524728588658"/>
    <n v="1658"/>
    <s v="US"/>
    <s v="USD"/>
    <n v="1490418000"/>
    <n v="1491627600"/>
    <b v="0"/>
    <x v="0"/>
    <s v="film &amp; video/television"/>
    <x v="4"/>
    <s v="television"/>
    <d v="2017-03-25T05:00:00"/>
    <d v="2017-04-08T05:00:00"/>
    <n v="14"/>
  </r>
  <r>
    <n v="635"/>
    <s v="Mack Ltd"/>
    <s v="Reactive regional access"/>
    <n v="139000"/>
    <n v="158590"/>
    <n v="114.09352517985612"/>
    <x v="1"/>
    <n v="69.986760812003524"/>
    <n v="2266"/>
    <s v="US"/>
    <s v="USD"/>
    <n v="1360389600"/>
    <n v="1363150800"/>
    <b v="0"/>
    <x v="0"/>
    <s v="film &amp; video/television"/>
    <x v="4"/>
    <s v="television"/>
    <d v="2013-02-09T06:00:00"/>
    <d v="2013-03-13T05:00:00"/>
    <n v="32"/>
  </r>
  <r>
    <n v="636"/>
    <s v="Lamb-Sanders"/>
    <s v="Stand-alone reciprocal frame"/>
    <n v="197700"/>
    <n v="127591"/>
    <n v="64.537683358624179"/>
    <x v="0"/>
    <n v="48.998079877112133"/>
    <n v="2604"/>
    <s v="DK"/>
    <s v="DKK"/>
    <n v="1326866400"/>
    <n v="1330754400"/>
    <b v="0"/>
    <x v="1"/>
    <s v="film &amp; video/animation"/>
    <x v="4"/>
    <s v="animation"/>
    <d v="2012-01-18T06:00:00"/>
    <d v="2012-03-03T06:00:00"/>
    <n v="45"/>
  </r>
  <r>
    <n v="637"/>
    <s v="Williams-Ramirez"/>
    <s v="Open-architected 24/7 throughput"/>
    <n v="8500"/>
    <n v="6750"/>
    <n v="79.411764705882348"/>
    <x v="0"/>
    <n v="103.84615384615384"/>
    <n v="65"/>
    <s v="US"/>
    <s v="USD"/>
    <n v="1479103200"/>
    <n v="1479794400"/>
    <b v="0"/>
    <x v="0"/>
    <s v="theater/plays"/>
    <x v="3"/>
    <s v="plays"/>
    <d v="2016-11-14T06:00:00"/>
    <d v="2016-11-22T06:00:00"/>
    <n v="8"/>
  </r>
  <r>
    <n v="638"/>
    <s v="Weaver Ltd"/>
    <s v="Monitored 24/7 approach"/>
    <n v="81600"/>
    <n v="9318"/>
    <n v="11.419117647058824"/>
    <x v="0"/>
    <n v="99.127659574468083"/>
    <n v="94"/>
    <s v="US"/>
    <s v="USD"/>
    <n v="1280206800"/>
    <n v="1281243600"/>
    <b v="0"/>
    <x v="1"/>
    <s v="theater/plays"/>
    <x v="3"/>
    <s v="plays"/>
    <d v="2010-07-27T05:00:00"/>
    <d v="2010-08-08T05:00:00"/>
    <n v="12"/>
  </r>
  <r>
    <n v="639"/>
    <s v="Barnes-Williams"/>
    <s v="Upgradable explicit forecast"/>
    <n v="8600"/>
    <n v="4832"/>
    <n v="56.186046511627907"/>
    <x v="2"/>
    <n v="107.37777777777778"/>
    <n v="45"/>
    <s v="US"/>
    <s v="USD"/>
    <n v="1532754000"/>
    <n v="1532754000"/>
    <b v="0"/>
    <x v="1"/>
    <s v="film &amp; video/drama"/>
    <x v="4"/>
    <s v="drama"/>
    <d v="2018-07-28T05:00:00"/>
    <d v="2018-07-28T05:00:00"/>
    <n v="0"/>
  </r>
  <r>
    <n v="640"/>
    <s v="Richardson, Woodward and Hansen"/>
    <s v="Pre-emptive context-sensitive support"/>
    <n v="119800"/>
    <n v="19769"/>
    <n v="16.501669449081803"/>
    <x v="0"/>
    <n v="76.922178988326849"/>
    <n v="257"/>
    <s v="US"/>
    <s v="USD"/>
    <n v="1453096800"/>
    <n v="1453356000"/>
    <b v="0"/>
    <x v="0"/>
    <s v="theater/plays"/>
    <x v="3"/>
    <s v="plays"/>
    <d v="2016-01-18T06:00:00"/>
    <d v="2016-01-21T06:00:00"/>
    <n v="3"/>
  </r>
  <r>
    <n v="641"/>
    <s v="Hunt, Barker and Baker"/>
    <s v="Business-focused leadingedge instruction set"/>
    <n v="9400"/>
    <n v="11277"/>
    <n v="119.96808510638297"/>
    <x v="1"/>
    <n v="58.128865979381445"/>
    <n v="194"/>
    <s v="CH"/>
    <s v="CHF"/>
    <n v="1487570400"/>
    <n v="1489986000"/>
    <b v="0"/>
    <x v="0"/>
    <s v="theater/plays"/>
    <x v="3"/>
    <s v="plays"/>
    <d v="2017-02-20T06:00:00"/>
    <d v="2017-03-20T05:00:00"/>
    <n v="28"/>
  </r>
  <r>
    <n v="642"/>
    <s v="Ramos, Moreno and Lewis"/>
    <s v="Extended multi-state knowledge user"/>
    <n v="9200"/>
    <n v="13382"/>
    <n v="145.45652173913044"/>
    <x v="1"/>
    <n v="103.73643410852713"/>
    <n v="129"/>
    <s v="CA"/>
    <s v="CAD"/>
    <n v="1545026400"/>
    <n v="1545804000"/>
    <b v="0"/>
    <x v="0"/>
    <s v="technology/wearables"/>
    <x v="2"/>
    <s v="wearables"/>
    <d v="2018-12-17T06:00:00"/>
    <d v="2018-12-26T06:00:00"/>
    <n v="9"/>
  </r>
  <r>
    <n v="643"/>
    <s v="Harris Inc"/>
    <s v="Future-proofed modular groupware"/>
    <n v="14900"/>
    <n v="32986"/>
    <n v="221.38255033557047"/>
    <x v="1"/>
    <n v="87.962666666666664"/>
    <n v="375"/>
    <s v="US"/>
    <s v="USD"/>
    <n v="1488348000"/>
    <n v="1489899600"/>
    <b v="0"/>
    <x v="0"/>
    <s v="theater/plays"/>
    <x v="3"/>
    <s v="plays"/>
    <d v="2017-03-01T06:00:00"/>
    <d v="2017-03-19T05:00:00"/>
    <n v="18"/>
  </r>
  <r>
    <n v="644"/>
    <s v="Peters-Nelson"/>
    <s v="Distributed real-time algorithm"/>
    <n v="169400"/>
    <n v="81984"/>
    <n v="48.396694214876035"/>
    <x v="0"/>
    <n v="28"/>
    <n v="2928"/>
    <s v="CA"/>
    <s v="CAD"/>
    <n v="1545112800"/>
    <n v="1546495200"/>
    <b v="0"/>
    <x v="0"/>
    <s v="theater/plays"/>
    <x v="3"/>
    <s v="plays"/>
    <d v="2018-12-18T06:00:00"/>
    <d v="2019-01-03T06:00:00"/>
    <n v="16"/>
  </r>
  <r>
    <n v="645"/>
    <s v="Ferguson, Murphy and Bright"/>
    <s v="Multi-lateral heuristic throughput"/>
    <n v="192100"/>
    <n v="178483"/>
    <n v="92.911504424778755"/>
    <x v="0"/>
    <n v="37.999361294443261"/>
    <n v="4697"/>
    <s v="US"/>
    <s v="USD"/>
    <n v="1537938000"/>
    <n v="1539752400"/>
    <b v="0"/>
    <x v="1"/>
    <s v="music/rock"/>
    <x v="1"/>
    <s v="rock"/>
    <d v="2018-09-26T05:00:00"/>
    <d v="2018-10-17T05:00:00"/>
    <n v="21"/>
  </r>
  <r>
    <n v="646"/>
    <s v="Robinson Group"/>
    <s v="Switchable reciprocal middleware"/>
    <n v="98700"/>
    <n v="87448"/>
    <n v="88.599797365754824"/>
    <x v="0"/>
    <n v="29.999313893653515"/>
    <n v="2915"/>
    <s v="US"/>
    <s v="USD"/>
    <n v="1363150800"/>
    <n v="1364101200"/>
    <b v="0"/>
    <x v="0"/>
    <s v="games/video games"/>
    <x v="6"/>
    <s v="video games"/>
    <d v="2013-03-13T05:00:00"/>
    <d v="2013-03-24T05:00:00"/>
    <n v="11"/>
  </r>
  <r>
    <n v="647"/>
    <s v="Jordan-Wolfe"/>
    <s v="Inverse multimedia Graphic Interface"/>
    <n v="4500"/>
    <n v="1863"/>
    <n v="41.4"/>
    <x v="0"/>
    <n v="103.5"/>
    <n v="18"/>
    <s v="US"/>
    <s v="USD"/>
    <n v="1523250000"/>
    <n v="1525323600"/>
    <b v="0"/>
    <x v="0"/>
    <s v="publishing/translations"/>
    <x v="5"/>
    <s v="translations"/>
    <d v="2018-04-09T05:00:00"/>
    <d v="2018-05-03T05:00:00"/>
    <n v="24"/>
  </r>
  <r>
    <n v="648"/>
    <s v="Vargas-Cox"/>
    <s v="Vision-oriented local contingency"/>
    <n v="98600"/>
    <n v="62174"/>
    <n v="63.056795131845846"/>
    <x v="3"/>
    <n v="85.994467496542185"/>
    <n v="723"/>
    <s v="US"/>
    <s v="USD"/>
    <n v="1499317200"/>
    <n v="1500872400"/>
    <b v="1"/>
    <x v="0"/>
    <s v="food/food trucks"/>
    <x v="0"/>
    <s v="food trucks"/>
    <d v="2017-07-06T05:00:00"/>
    <d v="2017-07-24T05:00:00"/>
    <n v="18"/>
  </r>
  <r>
    <n v="649"/>
    <s v="Yang and Sons"/>
    <s v="Reactive 6thgeneration hub"/>
    <n v="121700"/>
    <n v="59003"/>
    <n v="48.482333607230892"/>
    <x v="0"/>
    <n v="98.011627906976742"/>
    <n v="602"/>
    <s v="CH"/>
    <s v="CHF"/>
    <n v="1287550800"/>
    <n v="1288501200"/>
    <b v="1"/>
    <x v="1"/>
    <s v="theater/plays"/>
    <x v="3"/>
    <s v="plays"/>
    <d v="2010-10-20T05:00:00"/>
    <d v="2010-10-31T05:00:00"/>
    <n v="11"/>
  </r>
  <r>
    <n v="650"/>
    <s v="Wilson, Wilson and Mathis"/>
    <s v="Optional asymmetric success"/>
    <n v="100"/>
    <n v="2"/>
    <n v="2"/>
    <x v="0"/>
    <n v="2"/>
    <n v="1"/>
    <s v="US"/>
    <s v="USD"/>
    <n v="1404795600"/>
    <n v="1407128400"/>
    <b v="0"/>
    <x v="0"/>
    <s v="music/jazz"/>
    <x v="1"/>
    <s v="jazz"/>
    <d v="2014-07-08T05:00:00"/>
    <d v="2014-08-04T05:00:00"/>
    <n v="27"/>
  </r>
  <r>
    <n v="651"/>
    <s v="Wang, Koch and Weaver"/>
    <s v="Digitized analyzing capacity"/>
    <n v="196700"/>
    <n v="174039"/>
    <n v="88.47941026944585"/>
    <x v="0"/>
    <n v="44.994570837642193"/>
    <n v="3868"/>
    <s v="IT"/>
    <s v="EUR"/>
    <n v="1393048800"/>
    <n v="1394344800"/>
    <b v="0"/>
    <x v="0"/>
    <s v="film &amp; video/shorts"/>
    <x v="4"/>
    <s v="shorts"/>
    <d v="2014-02-22T06:00:00"/>
    <d v="2014-03-09T06:00:00"/>
    <n v="15"/>
  </r>
  <r>
    <n v="652"/>
    <s v="Cisneros Ltd"/>
    <s v="Vision-oriented regional hub"/>
    <n v="10000"/>
    <n v="12684"/>
    <n v="126.84"/>
    <x v="1"/>
    <n v="31.012224938875306"/>
    <n v="409"/>
    <s v="US"/>
    <s v="USD"/>
    <n v="1470373200"/>
    <n v="1474088400"/>
    <b v="0"/>
    <x v="0"/>
    <s v="technology/web"/>
    <x v="2"/>
    <s v="web"/>
    <d v="2016-08-05T05:00:00"/>
    <d v="2016-09-17T05:00:00"/>
    <n v="43"/>
  </r>
  <r>
    <n v="653"/>
    <s v="Williams-Jones"/>
    <s v="Monitored incremental info-mediaries"/>
    <n v="600"/>
    <n v="14033"/>
    <n v="2338.833333333333"/>
    <x v="1"/>
    <n v="59.970085470085472"/>
    <n v="234"/>
    <s v="US"/>
    <s v="USD"/>
    <n v="1460091600"/>
    <n v="1460264400"/>
    <b v="0"/>
    <x v="0"/>
    <s v="technology/web"/>
    <x v="2"/>
    <s v="web"/>
    <d v="2016-04-08T05:00:00"/>
    <d v="2016-04-10T05:00:00"/>
    <n v="2"/>
  </r>
  <r>
    <n v="654"/>
    <s v="Roberts, Hinton and Williams"/>
    <s v="Programmable static middleware"/>
    <n v="35000"/>
    <n v="177936"/>
    <n v="508.38857142857148"/>
    <x v="1"/>
    <n v="58.9973474801061"/>
    <n v="3016"/>
    <s v="US"/>
    <s v="USD"/>
    <n v="1440392400"/>
    <n v="1440824400"/>
    <b v="0"/>
    <x v="0"/>
    <s v="music/metal"/>
    <x v="1"/>
    <s v="metal"/>
    <d v="2015-08-24T05:00:00"/>
    <d v="2015-08-29T05:00:00"/>
    <n v="5"/>
  </r>
  <r>
    <n v="655"/>
    <s v="Gonzalez, Williams and Benson"/>
    <s v="Multi-layered bottom-line encryption"/>
    <n v="6900"/>
    <n v="13212"/>
    <n v="191.47826086956522"/>
    <x v="1"/>
    <n v="50.045454545454547"/>
    <n v="264"/>
    <s v="US"/>
    <s v="USD"/>
    <n v="1488434400"/>
    <n v="1489554000"/>
    <b v="1"/>
    <x v="0"/>
    <s v="photography/photography books"/>
    <x v="7"/>
    <s v="photography books"/>
    <d v="2017-03-02T06:00:00"/>
    <d v="2017-03-15T05:00:00"/>
    <n v="13"/>
  </r>
  <r>
    <n v="656"/>
    <s v="Hobbs, Brown and Lee"/>
    <s v="Vision-oriented systematic Graphical User Interface"/>
    <n v="118400"/>
    <n v="49879"/>
    <n v="42.127533783783782"/>
    <x v="0"/>
    <n v="98.966269841269835"/>
    <n v="504"/>
    <s v="AU"/>
    <s v="AUD"/>
    <n v="1514440800"/>
    <n v="1514872800"/>
    <b v="0"/>
    <x v="0"/>
    <s v="food/food trucks"/>
    <x v="0"/>
    <s v="food trucks"/>
    <d v="2017-12-28T06:00:00"/>
    <d v="2018-01-02T06:00:00"/>
    <n v="5"/>
  </r>
  <r>
    <n v="657"/>
    <s v="Russo, Kim and Mccoy"/>
    <s v="Balanced optimal hardware"/>
    <n v="10000"/>
    <n v="824"/>
    <n v="8.24"/>
    <x v="0"/>
    <n v="58.857142857142854"/>
    <n v="14"/>
    <s v="US"/>
    <s v="USD"/>
    <n v="1514354400"/>
    <n v="1515736800"/>
    <b v="0"/>
    <x v="0"/>
    <s v="film &amp; video/science fiction"/>
    <x v="4"/>
    <s v="science fiction"/>
    <d v="2017-12-27T06:00:00"/>
    <d v="2018-01-12T06:00:00"/>
    <n v="16"/>
  </r>
  <r>
    <n v="658"/>
    <s v="Howell, Myers and Olson"/>
    <s v="Self-enabling mission-critical success"/>
    <n v="52600"/>
    <n v="31594"/>
    <n v="60.064638783269963"/>
    <x v="3"/>
    <n v="81.010256410256417"/>
    <n v="390"/>
    <s v="US"/>
    <s v="USD"/>
    <n v="1440910800"/>
    <n v="1442898000"/>
    <b v="0"/>
    <x v="0"/>
    <s v="music/rock"/>
    <x v="1"/>
    <s v="rock"/>
    <d v="2015-08-30T05:00:00"/>
    <d v="2015-09-22T05:00:00"/>
    <n v="23"/>
  </r>
  <r>
    <n v="659"/>
    <s v="Bailey and Sons"/>
    <s v="Grass-roots dynamic emulation"/>
    <n v="120700"/>
    <n v="57010"/>
    <n v="47.232808616404313"/>
    <x v="0"/>
    <n v="76.013333333333335"/>
    <n v="750"/>
    <s v="GB"/>
    <s v="GBP"/>
    <n v="1296108000"/>
    <n v="1296194400"/>
    <b v="0"/>
    <x v="0"/>
    <s v="film &amp; video/documentary"/>
    <x v="4"/>
    <s v="documentary"/>
    <d v="2011-01-27T06:00:00"/>
    <d v="2011-01-28T06:00:00"/>
    <n v="1"/>
  </r>
  <r>
    <n v="660"/>
    <s v="Jensen-Brown"/>
    <s v="Fundamental disintermediate matrix"/>
    <n v="9100"/>
    <n v="7438"/>
    <n v="81.736263736263737"/>
    <x v="0"/>
    <n v="96.597402597402592"/>
    <n v="77"/>
    <s v="US"/>
    <s v="USD"/>
    <n v="1440133200"/>
    <n v="1440910800"/>
    <b v="1"/>
    <x v="0"/>
    <s v="theater/plays"/>
    <x v="3"/>
    <s v="plays"/>
    <d v="2015-08-21T05:00:00"/>
    <d v="2015-08-30T05:00:00"/>
    <n v="9"/>
  </r>
  <r>
    <n v="661"/>
    <s v="Smith Group"/>
    <s v="Right-sized secondary challenge"/>
    <n v="106800"/>
    <n v="57872"/>
    <n v="54.187265917603"/>
    <x v="0"/>
    <n v="76.957446808510639"/>
    <n v="752"/>
    <s v="DK"/>
    <s v="DKK"/>
    <n v="1332910800"/>
    <n v="1335502800"/>
    <b v="0"/>
    <x v="0"/>
    <s v="music/jazz"/>
    <x v="1"/>
    <s v="jazz"/>
    <d v="2012-03-28T05:00:00"/>
    <d v="2012-04-27T05:00:00"/>
    <n v="30"/>
  </r>
  <r>
    <n v="662"/>
    <s v="Murphy-Farrell"/>
    <s v="Implemented exuding software"/>
    <n v="9100"/>
    <n v="8906"/>
    <n v="97.868131868131869"/>
    <x v="0"/>
    <n v="67.984732824427482"/>
    <n v="131"/>
    <s v="US"/>
    <s v="USD"/>
    <n v="1544335200"/>
    <n v="1544680800"/>
    <b v="0"/>
    <x v="0"/>
    <s v="theater/plays"/>
    <x v="3"/>
    <s v="plays"/>
    <d v="2018-12-09T06:00:00"/>
    <d v="2018-12-13T06:00:00"/>
    <n v="4"/>
  </r>
  <r>
    <n v="663"/>
    <s v="Everett-Wolfe"/>
    <s v="Total optimizing software"/>
    <n v="10000"/>
    <n v="7724"/>
    <n v="77.239999999999995"/>
    <x v="0"/>
    <n v="88.781609195402297"/>
    <n v="87"/>
    <s v="US"/>
    <s v="USD"/>
    <n v="1286427600"/>
    <n v="1288414800"/>
    <b v="0"/>
    <x v="0"/>
    <s v="theater/plays"/>
    <x v="3"/>
    <s v="plays"/>
    <d v="2010-10-07T05:00:00"/>
    <d v="2010-10-30T05:00:00"/>
    <n v="23"/>
  </r>
  <r>
    <n v="664"/>
    <s v="Young PLC"/>
    <s v="Optional maximized attitude"/>
    <n v="79400"/>
    <n v="26571"/>
    <n v="33.464735516372798"/>
    <x v="0"/>
    <n v="24.99623706491063"/>
    <n v="1063"/>
    <s v="US"/>
    <s v="USD"/>
    <n v="1329717600"/>
    <n v="1330581600"/>
    <b v="0"/>
    <x v="0"/>
    <s v="music/jazz"/>
    <x v="1"/>
    <s v="jazz"/>
    <d v="2012-02-20T06:00:00"/>
    <d v="2012-03-01T06:00:00"/>
    <n v="10"/>
  </r>
  <r>
    <n v="665"/>
    <s v="Park-Goodman"/>
    <s v="Customer-focused impactful extranet"/>
    <n v="5100"/>
    <n v="12219"/>
    <n v="239.58823529411765"/>
    <x v="1"/>
    <n v="44.922794117647058"/>
    <n v="272"/>
    <s v="US"/>
    <s v="USD"/>
    <n v="1310187600"/>
    <n v="1311397200"/>
    <b v="0"/>
    <x v="1"/>
    <s v="film &amp; video/documentary"/>
    <x v="4"/>
    <s v="documentary"/>
    <d v="2011-07-09T05:00:00"/>
    <d v="2011-07-23T05:00:00"/>
    <n v="14"/>
  </r>
  <r>
    <n v="666"/>
    <s v="York, Barr and Grant"/>
    <s v="Cloned bottom-line success"/>
    <n v="3100"/>
    <n v="1985"/>
    <n v="64.032258064516128"/>
    <x v="3"/>
    <n v="79.400000000000006"/>
    <n v="25"/>
    <s v="US"/>
    <s v="USD"/>
    <n v="1377838800"/>
    <n v="1378357200"/>
    <b v="0"/>
    <x v="1"/>
    <s v="theater/plays"/>
    <x v="3"/>
    <s v="plays"/>
    <d v="2013-08-30T05:00:00"/>
    <d v="2013-09-05T05:00:00"/>
    <n v="6"/>
  </r>
  <r>
    <n v="667"/>
    <s v="Little Ltd"/>
    <s v="Decentralized bandwidth-monitored ability"/>
    <n v="6900"/>
    <n v="12155"/>
    <n v="176.15942028985506"/>
    <x v="1"/>
    <n v="29.009546539379475"/>
    <n v="419"/>
    <s v="US"/>
    <s v="USD"/>
    <n v="1410325200"/>
    <n v="1411102800"/>
    <b v="0"/>
    <x v="0"/>
    <s v="journalism/audio"/>
    <x v="8"/>
    <s v="audio"/>
    <d v="2014-09-10T05:00:00"/>
    <d v="2014-09-19T05:00:00"/>
    <n v="9"/>
  </r>
  <r>
    <n v="668"/>
    <s v="Brown and Sons"/>
    <s v="Programmable leadingedge budgetary management"/>
    <n v="27500"/>
    <n v="5593"/>
    <n v="20.33818181818182"/>
    <x v="0"/>
    <n v="73.59210526315789"/>
    <n v="76"/>
    <s v="US"/>
    <s v="USD"/>
    <n v="1343797200"/>
    <n v="1344834000"/>
    <b v="0"/>
    <x v="0"/>
    <s v="theater/plays"/>
    <x v="3"/>
    <s v="plays"/>
    <d v="2012-08-01T05:00:00"/>
    <d v="2012-08-13T05:00:00"/>
    <n v="12"/>
  </r>
  <r>
    <n v="669"/>
    <s v="Payne, Garrett and Thomas"/>
    <s v="Upgradable bi-directional concept"/>
    <n v="48800"/>
    <n v="175020"/>
    <n v="358.64754098360658"/>
    <x v="1"/>
    <n v="107.97038864898211"/>
    <n v="1621"/>
    <s v="IT"/>
    <s v="EUR"/>
    <n v="1498453200"/>
    <n v="1499230800"/>
    <b v="0"/>
    <x v="0"/>
    <s v="theater/plays"/>
    <x v="3"/>
    <s v="plays"/>
    <d v="2017-06-26T05:00:00"/>
    <d v="2017-07-05T05:00:00"/>
    <n v="9"/>
  </r>
  <r>
    <n v="670"/>
    <s v="Robinson Group"/>
    <s v="Re-contextualized homogeneous flexibility"/>
    <n v="16200"/>
    <n v="75955"/>
    <n v="468.85802469135803"/>
    <x v="1"/>
    <n v="68.987284287011803"/>
    <n v="1101"/>
    <s v="US"/>
    <s v="USD"/>
    <n v="1456380000"/>
    <n v="1457416800"/>
    <b v="0"/>
    <x v="0"/>
    <s v="music/indie rock"/>
    <x v="1"/>
    <s v="indie rock"/>
    <d v="2016-02-25T06:00:00"/>
    <d v="2016-03-08T06:00:00"/>
    <n v="12"/>
  </r>
  <r>
    <n v="671"/>
    <s v="Robinson-Kelly"/>
    <s v="Monitored bi-directional standardization"/>
    <n v="97600"/>
    <n v="119127"/>
    <n v="122.05635245901641"/>
    <x v="1"/>
    <n v="111.02236719478098"/>
    <n v="1073"/>
    <s v="US"/>
    <s v="USD"/>
    <n v="1280552400"/>
    <n v="1280898000"/>
    <b v="0"/>
    <x v="1"/>
    <s v="theater/plays"/>
    <x v="3"/>
    <s v="plays"/>
    <d v="2010-07-31T05:00:00"/>
    <d v="2010-08-04T05:00:00"/>
    <n v="4"/>
  </r>
  <r>
    <n v="672"/>
    <s v="Kelly-Colon"/>
    <s v="Stand-alone grid-enabled leverage"/>
    <n v="197900"/>
    <n v="110689"/>
    <n v="55.931783729156137"/>
    <x v="0"/>
    <n v="24.997515808491418"/>
    <n v="4428"/>
    <s v="AU"/>
    <s v="AUD"/>
    <n v="1521608400"/>
    <n v="1522472400"/>
    <b v="0"/>
    <x v="0"/>
    <s v="theater/plays"/>
    <x v="3"/>
    <s v="plays"/>
    <d v="2018-03-21T05:00:00"/>
    <d v="2018-03-31T05:00:00"/>
    <n v="10"/>
  </r>
  <r>
    <n v="673"/>
    <s v="Turner, Scott and Gentry"/>
    <s v="Assimilated regional groupware"/>
    <n v="5600"/>
    <n v="2445"/>
    <n v="43.660714285714285"/>
    <x v="0"/>
    <n v="42.155172413793103"/>
    <n v="58"/>
    <s v="IT"/>
    <s v="EUR"/>
    <n v="1460696400"/>
    <n v="1462510800"/>
    <b v="0"/>
    <x v="0"/>
    <s v="music/indie rock"/>
    <x v="1"/>
    <s v="indie rock"/>
    <d v="2016-04-15T05:00:00"/>
    <d v="2016-05-06T05:00:00"/>
    <n v="21"/>
  </r>
  <r>
    <n v="674"/>
    <s v="Sanchez Ltd"/>
    <s v="Up-sized 24hour instruction set"/>
    <n v="170700"/>
    <n v="57250"/>
    <n v="33.53837141183363"/>
    <x v="3"/>
    <n v="47.003284072249592"/>
    <n v="1218"/>
    <s v="US"/>
    <s v="USD"/>
    <n v="1313730000"/>
    <n v="1317790800"/>
    <b v="0"/>
    <x v="0"/>
    <s v="photography/photography books"/>
    <x v="7"/>
    <s v="photography books"/>
    <d v="2011-08-19T05:00:00"/>
    <d v="2011-10-05T05:00:00"/>
    <n v="47"/>
  </r>
  <r>
    <n v="675"/>
    <s v="Giles-Smith"/>
    <s v="Right-sized web-enabled intranet"/>
    <n v="9700"/>
    <n v="11929"/>
    <n v="122.97938144329896"/>
    <x v="1"/>
    <n v="36.0392749244713"/>
    <n v="331"/>
    <s v="US"/>
    <s v="USD"/>
    <n v="1568178000"/>
    <n v="1568782800"/>
    <b v="0"/>
    <x v="0"/>
    <s v="journalism/audio"/>
    <x v="8"/>
    <s v="audio"/>
    <d v="2019-09-11T05:00:00"/>
    <d v="2019-09-18T05:00:00"/>
    <n v="7"/>
  </r>
  <r>
    <n v="676"/>
    <s v="Thompson-Moreno"/>
    <s v="Expanded needs-based orchestration"/>
    <n v="62300"/>
    <n v="118214"/>
    <n v="189.74959871589084"/>
    <x v="1"/>
    <n v="101.03760683760684"/>
    <n v="1170"/>
    <s v="US"/>
    <s v="USD"/>
    <n v="1348635600"/>
    <n v="1349413200"/>
    <b v="0"/>
    <x v="0"/>
    <s v="photography/photography books"/>
    <x v="7"/>
    <s v="photography books"/>
    <d v="2012-09-26T05:00:00"/>
    <d v="2012-10-05T05:00:00"/>
    <n v="9"/>
  </r>
  <r>
    <n v="677"/>
    <s v="Murphy-Fox"/>
    <s v="Organic system-worthy orchestration"/>
    <n v="5300"/>
    <n v="4432"/>
    <n v="83.622641509433961"/>
    <x v="0"/>
    <n v="39.927927927927925"/>
    <n v="111"/>
    <s v="US"/>
    <s v="USD"/>
    <n v="1468126800"/>
    <n v="1472446800"/>
    <b v="0"/>
    <x v="0"/>
    <s v="publishing/fiction"/>
    <x v="5"/>
    <s v="fiction"/>
    <d v="2016-07-10T05:00:00"/>
    <d v="2016-08-29T05:00:00"/>
    <n v="50"/>
  </r>
  <r>
    <n v="678"/>
    <s v="Rodriguez-Patterson"/>
    <s v="Inverse static standardization"/>
    <n v="99500"/>
    <n v="17879"/>
    <n v="17.968844221105527"/>
    <x v="3"/>
    <n v="83.158139534883716"/>
    <n v="215"/>
    <s v="US"/>
    <s v="USD"/>
    <n v="1547877600"/>
    <n v="1548050400"/>
    <b v="0"/>
    <x v="0"/>
    <s v="film &amp; video/drama"/>
    <x v="4"/>
    <s v="drama"/>
    <d v="2019-01-19T06:00:00"/>
    <d v="2019-01-21T06:00:00"/>
    <n v="2"/>
  </r>
  <r>
    <n v="679"/>
    <s v="Davis Ltd"/>
    <s v="Synchronized motivating solution"/>
    <n v="1400"/>
    <n v="14511"/>
    <n v="1036.5"/>
    <x v="1"/>
    <n v="39.97520661157025"/>
    <n v="363"/>
    <s v="US"/>
    <s v="USD"/>
    <n v="1571374800"/>
    <n v="1571806800"/>
    <b v="0"/>
    <x v="1"/>
    <s v="food/food trucks"/>
    <x v="0"/>
    <s v="food trucks"/>
    <d v="2019-10-18T05:00:00"/>
    <d v="2019-10-23T05:00:00"/>
    <n v="5"/>
  </r>
  <r>
    <n v="680"/>
    <s v="Nelson-Valdez"/>
    <s v="Open-source 4thgeneration open system"/>
    <n v="145600"/>
    <n v="141822"/>
    <n v="97.405219780219781"/>
    <x v="0"/>
    <n v="47.993908629441627"/>
    <n v="2955"/>
    <s v="US"/>
    <s v="USD"/>
    <n v="1576303200"/>
    <n v="1576476000"/>
    <b v="0"/>
    <x v="1"/>
    <s v="games/mobile games"/>
    <x v="6"/>
    <s v="mobile games"/>
    <d v="2019-12-14T06:00:00"/>
    <d v="2019-12-16T06:00:00"/>
    <n v="2"/>
  </r>
  <r>
    <n v="681"/>
    <s v="Kelly PLC"/>
    <s v="Decentralized context-sensitive superstructure"/>
    <n v="184100"/>
    <n v="159037"/>
    <n v="86.386203150461711"/>
    <x v="0"/>
    <n v="95.978877489438744"/>
    <n v="1657"/>
    <s v="US"/>
    <s v="USD"/>
    <n v="1324447200"/>
    <n v="1324965600"/>
    <b v="0"/>
    <x v="0"/>
    <s v="theater/plays"/>
    <x v="3"/>
    <s v="plays"/>
    <d v="2011-12-21T06:00:00"/>
    <d v="2011-12-27T06:00:00"/>
    <n v="6"/>
  </r>
  <r>
    <n v="682"/>
    <s v="Nguyen and Sons"/>
    <s v="Compatible 5thgeneration concept"/>
    <n v="5400"/>
    <n v="8109"/>
    <n v="150.16666666666666"/>
    <x v="1"/>
    <n v="78.728155339805824"/>
    <n v="103"/>
    <s v="US"/>
    <s v="USD"/>
    <n v="1386741600"/>
    <n v="1387519200"/>
    <b v="0"/>
    <x v="0"/>
    <s v="theater/plays"/>
    <x v="3"/>
    <s v="plays"/>
    <d v="2013-12-11T06:00:00"/>
    <d v="2013-12-20T06:00:00"/>
    <n v="9"/>
  </r>
  <r>
    <n v="683"/>
    <s v="Jones PLC"/>
    <s v="Virtual systemic intranet"/>
    <n v="2300"/>
    <n v="8244"/>
    <n v="358.43478260869563"/>
    <x v="1"/>
    <n v="56.081632653061227"/>
    <n v="147"/>
    <s v="US"/>
    <s v="USD"/>
    <n v="1537074000"/>
    <n v="1537246800"/>
    <b v="0"/>
    <x v="0"/>
    <s v="theater/plays"/>
    <x v="3"/>
    <s v="plays"/>
    <d v="2018-09-16T05:00:00"/>
    <d v="2018-09-18T05:00:00"/>
    <n v="2"/>
  </r>
  <r>
    <n v="684"/>
    <s v="Gilmore LLC"/>
    <s v="Optimized systemic algorithm"/>
    <n v="1400"/>
    <n v="7600"/>
    <n v="542.85714285714289"/>
    <x v="1"/>
    <n v="69.090909090909093"/>
    <n v="110"/>
    <s v="CA"/>
    <s v="CAD"/>
    <n v="1277787600"/>
    <n v="1279515600"/>
    <b v="0"/>
    <x v="0"/>
    <s v="publishing/nonfiction"/>
    <x v="5"/>
    <s v="nonfiction"/>
    <d v="2010-06-29T05:00:00"/>
    <d v="2010-07-19T05:00:00"/>
    <n v="20"/>
  </r>
  <r>
    <n v="685"/>
    <s v="Lee-Cobb"/>
    <s v="Customizable homogeneous firmware"/>
    <n v="140000"/>
    <n v="94501"/>
    <n v="67.500714285714281"/>
    <x v="0"/>
    <n v="102.05291576673866"/>
    <n v="926"/>
    <s v="CA"/>
    <s v="CAD"/>
    <n v="1440306000"/>
    <n v="1442379600"/>
    <b v="0"/>
    <x v="0"/>
    <s v="theater/plays"/>
    <x v="3"/>
    <s v="plays"/>
    <d v="2015-08-23T05:00:00"/>
    <d v="2015-09-16T05:00:00"/>
    <n v="24"/>
  </r>
  <r>
    <n v="686"/>
    <s v="Jones, Wiley and Robbins"/>
    <s v="Front-line cohesive extranet"/>
    <n v="7500"/>
    <n v="14381"/>
    <n v="191.74666666666667"/>
    <x v="1"/>
    <n v="107.32089552238806"/>
    <n v="134"/>
    <s v="US"/>
    <s v="USD"/>
    <n v="1522126800"/>
    <n v="1523077200"/>
    <b v="0"/>
    <x v="0"/>
    <s v="technology/wearables"/>
    <x v="2"/>
    <s v="wearables"/>
    <d v="2018-03-27T05:00:00"/>
    <d v="2018-04-07T05:00:00"/>
    <n v="11"/>
  </r>
  <r>
    <n v="687"/>
    <s v="Martin, Gates and Holt"/>
    <s v="Distributed holistic neural-net"/>
    <n v="1500"/>
    <n v="13980"/>
    <n v="932"/>
    <x v="1"/>
    <n v="51.970260223048328"/>
    <n v="269"/>
    <s v="US"/>
    <s v="USD"/>
    <n v="1489298400"/>
    <n v="1489554000"/>
    <b v="0"/>
    <x v="0"/>
    <s v="theater/plays"/>
    <x v="3"/>
    <s v="plays"/>
    <d v="2017-03-12T06:00:00"/>
    <d v="2017-03-15T05:00:00"/>
    <n v="3"/>
  </r>
  <r>
    <n v="688"/>
    <s v="Bowen, Davies and Burns"/>
    <s v="Devolved client-server monitoring"/>
    <n v="2900"/>
    <n v="12449"/>
    <n v="429.27586206896552"/>
    <x v="1"/>
    <n v="71.137142857142862"/>
    <n v="175"/>
    <s v="US"/>
    <s v="USD"/>
    <n v="1547100000"/>
    <n v="1548482400"/>
    <b v="0"/>
    <x v="1"/>
    <s v="film &amp; video/television"/>
    <x v="4"/>
    <s v="television"/>
    <d v="2019-01-10T06:00:00"/>
    <d v="2019-01-26T06:00:00"/>
    <n v="16"/>
  </r>
  <r>
    <n v="689"/>
    <s v="Nguyen Inc"/>
    <s v="Seamless directional capacity"/>
    <n v="7300"/>
    <n v="7348"/>
    <n v="100.65753424657535"/>
    <x v="1"/>
    <n v="106.49275362318841"/>
    <n v="69"/>
    <s v="US"/>
    <s v="USD"/>
    <n v="1383022800"/>
    <n v="1384063200"/>
    <b v="0"/>
    <x v="0"/>
    <s v="technology/web"/>
    <x v="2"/>
    <s v="web"/>
    <d v="2013-10-29T05:00:00"/>
    <d v="2013-11-10T06:00:00"/>
    <n v="12"/>
  </r>
  <r>
    <n v="690"/>
    <s v="Walsh-Watts"/>
    <s v="Polarized actuating implementation"/>
    <n v="3600"/>
    <n v="8158"/>
    <n v="226.61111111111109"/>
    <x v="1"/>
    <n v="42.93684210526316"/>
    <n v="190"/>
    <s v="US"/>
    <s v="USD"/>
    <n v="1322373600"/>
    <n v="1322892000"/>
    <b v="0"/>
    <x v="1"/>
    <s v="film &amp; video/documentary"/>
    <x v="4"/>
    <s v="documentary"/>
    <d v="2011-11-27T06:00:00"/>
    <d v="2011-12-03T06:00:00"/>
    <n v="6"/>
  </r>
  <r>
    <n v="691"/>
    <s v="Ray, Li and Li"/>
    <s v="Front-line disintermediate hub"/>
    <n v="5000"/>
    <n v="7119"/>
    <n v="142.38"/>
    <x v="1"/>
    <n v="30.037974683544302"/>
    <n v="237"/>
    <s v="US"/>
    <s v="USD"/>
    <n v="1349240400"/>
    <n v="1350709200"/>
    <b v="1"/>
    <x v="1"/>
    <s v="film &amp; video/documentary"/>
    <x v="4"/>
    <s v="documentary"/>
    <d v="2012-10-03T05:00:00"/>
    <d v="2012-10-20T05:00:00"/>
    <n v="17"/>
  </r>
  <r>
    <n v="692"/>
    <s v="Murray Ltd"/>
    <s v="Decentralized 4thgeneration challenge"/>
    <n v="6000"/>
    <n v="5438"/>
    <n v="90.633333333333326"/>
    <x v="0"/>
    <n v="70.623376623376629"/>
    <n v="77"/>
    <s v="GB"/>
    <s v="GBP"/>
    <n v="1562648400"/>
    <n v="1564203600"/>
    <b v="0"/>
    <x v="0"/>
    <s v="music/rock"/>
    <x v="1"/>
    <s v="rock"/>
    <d v="2019-07-09T05:00:00"/>
    <d v="2019-07-27T05:00:00"/>
    <n v="18"/>
  </r>
  <r>
    <n v="693"/>
    <s v="Bradford-Silva"/>
    <s v="Reverse-engineered composite hierarchy"/>
    <n v="180400"/>
    <n v="115396"/>
    <n v="63.966740576496676"/>
    <x v="0"/>
    <n v="66.016018306636155"/>
    <n v="1748"/>
    <s v="US"/>
    <s v="USD"/>
    <n v="1508216400"/>
    <n v="1509685200"/>
    <b v="0"/>
    <x v="0"/>
    <s v="theater/plays"/>
    <x v="3"/>
    <s v="plays"/>
    <d v="2017-10-17T05:00:00"/>
    <d v="2017-11-03T05:00:00"/>
    <n v="17"/>
  </r>
  <r>
    <n v="694"/>
    <s v="Mora-Bradley"/>
    <s v="Programmable tangible ability"/>
    <n v="9100"/>
    <n v="7656"/>
    <n v="84.131868131868131"/>
    <x v="0"/>
    <n v="96.911392405063296"/>
    <n v="79"/>
    <s v="US"/>
    <s v="USD"/>
    <n v="1511762400"/>
    <n v="1514959200"/>
    <b v="0"/>
    <x v="0"/>
    <s v="theater/plays"/>
    <x v="3"/>
    <s v="plays"/>
    <d v="2017-11-27T06:00:00"/>
    <d v="2018-01-03T06:00:00"/>
    <n v="37"/>
  </r>
  <r>
    <n v="695"/>
    <s v="Cardenas, Thompson and Carey"/>
    <s v="Configurable full-range emulation"/>
    <n v="9200"/>
    <n v="12322"/>
    <n v="133.93478260869566"/>
    <x v="1"/>
    <n v="62.867346938775512"/>
    <n v="196"/>
    <s v="IT"/>
    <s v="EUR"/>
    <n v="1447480800"/>
    <n v="1448863200"/>
    <b v="1"/>
    <x v="0"/>
    <s v="music/rock"/>
    <x v="1"/>
    <s v="rock"/>
    <d v="2015-11-14T06:00:00"/>
    <d v="2015-11-30T06:00:00"/>
    <n v="16"/>
  </r>
  <r>
    <n v="696"/>
    <s v="Lopez, Reid and Johnson"/>
    <s v="Total real-time hardware"/>
    <n v="164100"/>
    <n v="96888"/>
    <n v="59.042047531992694"/>
    <x v="0"/>
    <n v="108.98537682789652"/>
    <n v="889"/>
    <s v="US"/>
    <s v="USD"/>
    <n v="1429506000"/>
    <n v="1429592400"/>
    <b v="0"/>
    <x v="1"/>
    <s v="theater/plays"/>
    <x v="3"/>
    <s v="plays"/>
    <d v="2015-04-20T05:00:00"/>
    <d v="2015-04-21T05:00:00"/>
    <n v="1"/>
  </r>
  <r>
    <n v="697"/>
    <s v="Fox-Williams"/>
    <s v="Profound system-worthy functionalities"/>
    <n v="128900"/>
    <n v="196960"/>
    <n v="152.80062063615205"/>
    <x v="1"/>
    <n v="26.999314599040439"/>
    <n v="7295"/>
    <s v="US"/>
    <s v="USD"/>
    <n v="1522472400"/>
    <n v="1522645200"/>
    <b v="0"/>
    <x v="0"/>
    <s v="music/electric music"/>
    <x v="1"/>
    <s v="electric music"/>
    <d v="2018-03-31T05:00:00"/>
    <d v="2018-04-02T05:00:00"/>
    <n v="2"/>
  </r>
  <r>
    <n v="698"/>
    <s v="Taylor, Wood and Taylor"/>
    <s v="Cloned hybrid focus group"/>
    <n v="42100"/>
    <n v="188057"/>
    <n v="446.69121140142522"/>
    <x v="1"/>
    <n v="65.004147943311438"/>
    <n v="2893"/>
    <s v="CA"/>
    <s v="CAD"/>
    <n v="1322114400"/>
    <n v="1323324000"/>
    <b v="0"/>
    <x v="0"/>
    <s v="technology/wearables"/>
    <x v="2"/>
    <s v="wearables"/>
    <d v="2011-11-24T06:00:00"/>
    <d v="2011-12-08T06:00:00"/>
    <n v="14"/>
  </r>
  <r>
    <n v="699"/>
    <s v="King Inc"/>
    <s v="Ergonomic dedicated focus group"/>
    <n v="7400"/>
    <n v="6245"/>
    <n v="84.391891891891888"/>
    <x v="0"/>
    <n v="111.51785714285714"/>
    <n v="56"/>
    <s v="US"/>
    <s v="USD"/>
    <n v="1561438800"/>
    <n v="1561525200"/>
    <b v="0"/>
    <x v="0"/>
    <s v="film &amp; video/drama"/>
    <x v="4"/>
    <s v="drama"/>
    <d v="2019-06-25T05:00:00"/>
    <d v="2019-06-26T05:00:00"/>
    <n v="1"/>
  </r>
  <r>
    <n v="700"/>
    <s v="Cole, Petty and Cameron"/>
    <s v="Realigned zero administration paradigm"/>
    <n v="100"/>
    <n v="3"/>
    <n v="3"/>
    <x v="0"/>
    <n v="3"/>
    <n v="1"/>
    <s v="US"/>
    <s v="USD"/>
    <n v="1264399200"/>
    <n v="1265695200"/>
    <b v="0"/>
    <x v="0"/>
    <s v="technology/wearables"/>
    <x v="2"/>
    <s v="wearables"/>
    <d v="2010-01-25T06:00:00"/>
    <d v="2010-02-09T06:00:00"/>
    <n v="15"/>
  </r>
  <r>
    <n v="701"/>
    <s v="Mcclain LLC"/>
    <s v="Open-source multi-tasking methodology"/>
    <n v="52000"/>
    <n v="91014"/>
    <n v="175.02692307692308"/>
    <x v="1"/>
    <n v="110.99268292682927"/>
    <n v="820"/>
    <s v="US"/>
    <s v="USD"/>
    <n v="1301202000"/>
    <n v="1301806800"/>
    <b v="1"/>
    <x v="0"/>
    <s v="theater/plays"/>
    <x v="3"/>
    <s v="plays"/>
    <d v="2011-03-27T05:00:00"/>
    <d v="2011-04-03T05:00:00"/>
    <n v="7"/>
  </r>
  <r>
    <n v="702"/>
    <s v="Sims-Gross"/>
    <s v="Object-based attitude-oriented analyzer"/>
    <n v="8700"/>
    <n v="4710"/>
    <n v="54.137931034482754"/>
    <x v="0"/>
    <n v="56.746987951807228"/>
    <n v="83"/>
    <s v="US"/>
    <s v="USD"/>
    <n v="1374469200"/>
    <n v="1374901200"/>
    <b v="0"/>
    <x v="0"/>
    <s v="technology/wearables"/>
    <x v="2"/>
    <s v="wearables"/>
    <d v="2013-07-22T05:00:00"/>
    <d v="2013-07-27T05:00:00"/>
    <n v="5"/>
  </r>
  <r>
    <n v="703"/>
    <s v="Perez Group"/>
    <s v="Cross-platform tertiary hub"/>
    <n v="63400"/>
    <n v="197728"/>
    <n v="311.87381703470032"/>
    <x v="1"/>
    <n v="97.020608439646708"/>
    <n v="2038"/>
    <s v="US"/>
    <s v="USD"/>
    <n v="1334984400"/>
    <n v="1336453200"/>
    <b v="1"/>
    <x v="1"/>
    <s v="publishing/translations"/>
    <x v="5"/>
    <s v="translations"/>
    <d v="2012-04-21T05:00:00"/>
    <d v="2012-05-08T05:00:00"/>
    <n v="17"/>
  </r>
  <r>
    <n v="704"/>
    <s v="Haynes-Williams"/>
    <s v="Seamless clear-thinking artificial intelligence"/>
    <n v="8700"/>
    <n v="10682"/>
    <n v="122.78160919540231"/>
    <x v="1"/>
    <n v="92.08620689655173"/>
    <n v="116"/>
    <s v="US"/>
    <s v="USD"/>
    <n v="1467608400"/>
    <n v="1468904400"/>
    <b v="0"/>
    <x v="0"/>
    <s v="film &amp; video/animation"/>
    <x v="4"/>
    <s v="animation"/>
    <d v="2016-07-04T05:00:00"/>
    <d v="2016-07-19T05:00:00"/>
    <n v="15"/>
  </r>
  <r>
    <n v="705"/>
    <s v="Ford LLC"/>
    <s v="Centralized tangible success"/>
    <n v="169700"/>
    <n v="168048"/>
    <n v="99.026517383618156"/>
    <x v="0"/>
    <n v="82.986666666666665"/>
    <n v="2025"/>
    <s v="GB"/>
    <s v="GBP"/>
    <n v="1386741600"/>
    <n v="1387087200"/>
    <b v="0"/>
    <x v="0"/>
    <s v="publishing/nonfiction"/>
    <x v="5"/>
    <s v="nonfiction"/>
    <d v="2013-12-11T06:00:00"/>
    <d v="2013-12-15T06:00:00"/>
    <n v="4"/>
  </r>
  <r>
    <n v="706"/>
    <s v="Moreno Ltd"/>
    <s v="Customer-focused multimedia methodology"/>
    <n v="108400"/>
    <n v="138586"/>
    <n v="127.84686346863469"/>
    <x v="1"/>
    <n v="103.03791821561339"/>
    <n v="1345"/>
    <s v="AU"/>
    <s v="AUD"/>
    <n v="1546754400"/>
    <n v="1547445600"/>
    <b v="0"/>
    <x v="1"/>
    <s v="technology/web"/>
    <x v="2"/>
    <s v="web"/>
    <d v="2019-01-06T06:00:00"/>
    <d v="2019-01-14T06:00:00"/>
    <n v="8"/>
  </r>
  <r>
    <n v="707"/>
    <s v="Moore, Cook and Wright"/>
    <s v="Visionary maximized Local Area Network"/>
    <n v="7300"/>
    <n v="11579"/>
    <n v="158.61643835616439"/>
    <x v="1"/>
    <n v="68.922619047619051"/>
    <n v="168"/>
    <s v="US"/>
    <s v="USD"/>
    <n v="1544248800"/>
    <n v="1547359200"/>
    <b v="0"/>
    <x v="0"/>
    <s v="film &amp; video/drama"/>
    <x v="4"/>
    <s v="drama"/>
    <d v="2018-12-08T06:00:00"/>
    <d v="2019-01-13T06:00:00"/>
    <n v="36"/>
  </r>
  <r>
    <n v="708"/>
    <s v="Ortega LLC"/>
    <s v="Secured bifurcated intranet"/>
    <n v="1700"/>
    <n v="12020"/>
    <n v="707.05882352941171"/>
    <x v="1"/>
    <n v="87.737226277372258"/>
    <n v="137"/>
    <s v="CH"/>
    <s v="CHF"/>
    <n v="1495429200"/>
    <n v="1496293200"/>
    <b v="0"/>
    <x v="0"/>
    <s v="theater/plays"/>
    <x v="3"/>
    <s v="plays"/>
    <d v="2017-05-22T05:00:00"/>
    <d v="2017-06-01T05:00:00"/>
    <n v="10"/>
  </r>
  <r>
    <n v="709"/>
    <s v="Silva, Walker and Martin"/>
    <s v="Grass-roots 4thgeneration product"/>
    <n v="9800"/>
    <n v="13954"/>
    <n v="142.38775510204081"/>
    <x v="1"/>
    <n v="75.021505376344081"/>
    <n v="186"/>
    <s v="IT"/>
    <s v="EUR"/>
    <n v="1334811600"/>
    <n v="1335416400"/>
    <b v="0"/>
    <x v="0"/>
    <s v="theater/plays"/>
    <x v="3"/>
    <s v="plays"/>
    <d v="2012-04-19T05:00:00"/>
    <d v="2012-04-26T05:00:00"/>
    <n v="7"/>
  </r>
  <r>
    <n v="710"/>
    <s v="Huynh, Gallegos and Mills"/>
    <s v="Reduced next generation info-mediaries"/>
    <n v="4300"/>
    <n v="6358"/>
    <n v="147.86046511627907"/>
    <x v="1"/>
    <n v="50.863999999999997"/>
    <n v="125"/>
    <s v="US"/>
    <s v="USD"/>
    <n v="1531544400"/>
    <n v="1532149200"/>
    <b v="0"/>
    <x v="1"/>
    <s v="theater/plays"/>
    <x v="3"/>
    <s v="plays"/>
    <d v="2018-07-14T05:00:00"/>
    <d v="2018-07-21T05:00:00"/>
    <n v="7"/>
  </r>
  <r>
    <n v="711"/>
    <s v="Anderson LLC"/>
    <s v="Customizable full-range artificial intelligence"/>
    <n v="6200"/>
    <n v="1260"/>
    <n v="20.322580645161288"/>
    <x v="0"/>
    <n v="90"/>
    <n v="14"/>
    <s v="IT"/>
    <s v="EUR"/>
    <n v="1453615200"/>
    <n v="1453788000"/>
    <b v="1"/>
    <x v="1"/>
    <s v="theater/plays"/>
    <x v="3"/>
    <s v="plays"/>
    <d v="2016-01-24T06:00:00"/>
    <d v="2016-01-26T06:00:00"/>
    <n v="2"/>
  </r>
  <r>
    <n v="712"/>
    <s v="Garza-Bryant"/>
    <s v="Programmable leadingedge contingency"/>
    <n v="800"/>
    <n v="14725"/>
    <n v="1840.625"/>
    <x v="1"/>
    <n v="72.896039603960389"/>
    <n v="202"/>
    <s v="US"/>
    <s v="USD"/>
    <n v="1467954000"/>
    <n v="1471496400"/>
    <b v="0"/>
    <x v="0"/>
    <s v="theater/plays"/>
    <x v="3"/>
    <s v="plays"/>
    <d v="2016-07-08T05:00:00"/>
    <d v="2016-08-18T05:00:00"/>
    <n v="41"/>
  </r>
  <r>
    <n v="713"/>
    <s v="Mays LLC"/>
    <s v="Multi-layered global groupware"/>
    <n v="6900"/>
    <n v="11174"/>
    <n v="161.94202898550725"/>
    <x v="1"/>
    <n v="108.48543689320388"/>
    <n v="103"/>
    <s v="US"/>
    <s v="USD"/>
    <n v="1471842000"/>
    <n v="1472878800"/>
    <b v="0"/>
    <x v="0"/>
    <s v="publishing/radio &amp; podcasts"/>
    <x v="5"/>
    <s v="radio &amp; podcasts"/>
    <d v="2016-08-22T05:00:00"/>
    <d v="2016-09-03T05:00:00"/>
    <n v="12"/>
  </r>
  <r>
    <n v="714"/>
    <s v="Evans-Jones"/>
    <s v="Switchable methodical superstructure"/>
    <n v="38500"/>
    <n v="182036"/>
    <n v="472.82077922077923"/>
    <x v="1"/>
    <n v="101.98095238095237"/>
    <n v="1785"/>
    <s v="US"/>
    <s v="USD"/>
    <n v="1408424400"/>
    <n v="1408510800"/>
    <b v="0"/>
    <x v="0"/>
    <s v="music/rock"/>
    <x v="1"/>
    <s v="rock"/>
    <d v="2014-08-19T05:00:00"/>
    <d v="2014-08-20T05:00:00"/>
    <n v="1"/>
  </r>
  <r>
    <n v="715"/>
    <s v="Fischer, Torres and Walker"/>
    <s v="Expanded even-keeled portal"/>
    <n v="118000"/>
    <n v="28870"/>
    <n v="24.466101694915253"/>
    <x v="0"/>
    <n v="44.009146341463413"/>
    <n v="656"/>
    <s v="US"/>
    <s v="USD"/>
    <n v="1281157200"/>
    <n v="1281589200"/>
    <b v="0"/>
    <x v="0"/>
    <s v="games/mobile games"/>
    <x v="6"/>
    <s v="mobile games"/>
    <d v="2010-08-07T05:00:00"/>
    <d v="2010-08-12T05:00:00"/>
    <n v="5"/>
  </r>
  <r>
    <n v="716"/>
    <s v="Tapia, Kramer and Hicks"/>
    <s v="Advanced modular moderator"/>
    <n v="2000"/>
    <n v="10353"/>
    <n v="517.65"/>
    <x v="1"/>
    <n v="65.942675159235662"/>
    <n v="157"/>
    <s v="US"/>
    <s v="USD"/>
    <n v="1373432400"/>
    <n v="1375851600"/>
    <b v="0"/>
    <x v="1"/>
    <s v="theater/plays"/>
    <x v="3"/>
    <s v="plays"/>
    <d v="2013-07-10T05:00:00"/>
    <d v="2013-08-07T05:00:00"/>
    <n v="28"/>
  </r>
  <r>
    <n v="717"/>
    <s v="Barnes, Wilcox and Riley"/>
    <s v="Reverse-engineered well-modulated ability"/>
    <n v="5600"/>
    <n v="13868"/>
    <n v="247.64285714285714"/>
    <x v="1"/>
    <n v="24.987387387387386"/>
    <n v="555"/>
    <s v="US"/>
    <s v="USD"/>
    <n v="1313989200"/>
    <n v="1315803600"/>
    <b v="0"/>
    <x v="0"/>
    <s v="film &amp; video/documentary"/>
    <x v="4"/>
    <s v="documentary"/>
    <d v="2011-08-22T05:00:00"/>
    <d v="2011-09-12T05:00:00"/>
    <n v="21"/>
  </r>
  <r>
    <n v="718"/>
    <s v="Reyes PLC"/>
    <s v="Expanded optimal pricing structure"/>
    <n v="8300"/>
    <n v="8317"/>
    <n v="100.20481927710843"/>
    <x v="1"/>
    <n v="28.003367003367003"/>
    <n v="297"/>
    <s v="US"/>
    <s v="USD"/>
    <n v="1371445200"/>
    <n v="1373691600"/>
    <b v="0"/>
    <x v="0"/>
    <s v="technology/wearables"/>
    <x v="2"/>
    <s v="wearables"/>
    <d v="2013-06-17T05:00:00"/>
    <d v="2013-07-13T05:00:00"/>
    <n v="26"/>
  </r>
  <r>
    <n v="719"/>
    <s v="Pace, Simpson and Watkins"/>
    <s v="Down-sized uniform ability"/>
    <n v="6900"/>
    <n v="10557"/>
    <n v="153"/>
    <x v="1"/>
    <n v="85.829268292682926"/>
    <n v="123"/>
    <s v="US"/>
    <s v="USD"/>
    <n v="1338267600"/>
    <n v="1339218000"/>
    <b v="0"/>
    <x v="0"/>
    <s v="publishing/fiction"/>
    <x v="5"/>
    <s v="fiction"/>
    <d v="2012-05-29T05:00:00"/>
    <d v="2012-06-09T05:00:00"/>
    <n v="11"/>
  </r>
  <r>
    <n v="720"/>
    <s v="Valenzuela, Davidson and Castro"/>
    <s v="Multi-layered upward-trending conglomeration"/>
    <n v="8700"/>
    <n v="3227"/>
    <n v="37.091954022988503"/>
    <x v="3"/>
    <n v="84.921052631578945"/>
    <n v="38"/>
    <s v="DK"/>
    <s v="DKK"/>
    <n v="1519192800"/>
    <n v="1520402400"/>
    <b v="0"/>
    <x v="1"/>
    <s v="theater/plays"/>
    <x v="3"/>
    <s v="plays"/>
    <d v="2018-02-21T06:00:00"/>
    <d v="2018-03-07T06:00:00"/>
    <n v="14"/>
  </r>
  <r>
    <n v="721"/>
    <s v="Dominguez-Owens"/>
    <s v="Open-architected systematic intranet"/>
    <n v="123600"/>
    <n v="5429"/>
    <n v="4.392394822006473"/>
    <x v="3"/>
    <n v="90.483333333333334"/>
    <n v="60"/>
    <s v="US"/>
    <s v="USD"/>
    <n v="1522818000"/>
    <n v="1523336400"/>
    <b v="0"/>
    <x v="0"/>
    <s v="music/rock"/>
    <x v="1"/>
    <s v="rock"/>
    <d v="2018-04-04T05:00:00"/>
    <d v="2018-04-10T05:00:00"/>
    <n v="6"/>
  </r>
  <r>
    <n v="722"/>
    <s v="Thomas-Simmons"/>
    <s v="Proactive 24hour frame"/>
    <n v="48500"/>
    <n v="75906"/>
    <n v="156.50721649484535"/>
    <x v="1"/>
    <n v="25.00197628458498"/>
    <n v="3036"/>
    <s v="US"/>
    <s v="USD"/>
    <n v="1509948000"/>
    <n v="1512280800"/>
    <b v="0"/>
    <x v="0"/>
    <s v="film &amp; video/documentary"/>
    <x v="4"/>
    <s v="documentary"/>
    <d v="2017-11-06T06:00:00"/>
    <d v="2017-12-03T06:00:00"/>
    <n v="27"/>
  </r>
  <r>
    <n v="723"/>
    <s v="Beck-Knight"/>
    <s v="Exclusive fresh-thinking model"/>
    <n v="4900"/>
    <n v="13250"/>
    <n v="270.40816326530609"/>
    <x v="1"/>
    <n v="92.013888888888886"/>
    <n v="144"/>
    <s v="AU"/>
    <s v="AUD"/>
    <n v="1456898400"/>
    <n v="1458709200"/>
    <b v="0"/>
    <x v="0"/>
    <s v="theater/plays"/>
    <x v="3"/>
    <s v="plays"/>
    <d v="2016-03-02T06:00:00"/>
    <d v="2016-03-23T05:00:00"/>
    <n v="21"/>
  </r>
  <r>
    <n v="724"/>
    <s v="Mccoy Ltd"/>
    <s v="Business-focused encompassing intranet"/>
    <n v="8400"/>
    <n v="11261"/>
    <n v="134.05952380952382"/>
    <x v="1"/>
    <n v="93.066115702479337"/>
    <n v="121"/>
    <s v="GB"/>
    <s v="GBP"/>
    <n v="1413954000"/>
    <n v="1414126800"/>
    <b v="0"/>
    <x v="1"/>
    <s v="theater/plays"/>
    <x v="3"/>
    <s v="plays"/>
    <d v="2014-10-22T05:00:00"/>
    <d v="2014-10-24T05:00:00"/>
    <n v="2"/>
  </r>
  <r>
    <n v="725"/>
    <s v="Dawson-Tyler"/>
    <s v="Optional 6thgeneration access"/>
    <n v="193200"/>
    <n v="97369"/>
    <n v="50.398033126293996"/>
    <x v="0"/>
    <n v="61.008145363408524"/>
    <n v="1596"/>
    <s v="US"/>
    <s v="USD"/>
    <n v="1416031200"/>
    <n v="1416204000"/>
    <b v="0"/>
    <x v="0"/>
    <s v="games/mobile games"/>
    <x v="6"/>
    <s v="mobile games"/>
    <d v="2014-11-15T06:00:00"/>
    <d v="2014-11-17T06:00:00"/>
    <n v="2"/>
  </r>
  <r>
    <n v="726"/>
    <s v="Johns-Thomas"/>
    <s v="Realigned web-enabled functionalities"/>
    <n v="54300"/>
    <n v="48227"/>
    <n v="88.815837937384899"/>
    <x v="3"/>
    <n v="92.036259541984734"/>
    <n v="524"/>
    <s v="US"/>
    <s v="USD"/>
    <n v="1287982800"/>
    <n v="1288501200"/>
    <b v="0"/>
    <x v="1"/>
    <s v="theater/plays"/>
    <x v="3"/>
    <s v="plays"/>
    <d v="2010-10-25T05:00:00"/>
    <d v="2010-10-31T05:00:00"/>
    <n v="6"/>
  </r>
  <r>
    <n v="727"/>
    <s v="Quinn, Cruz and Schmidt"/>
    <s v="Enterprise-wide multimedia software"/>
    <n v="8900"/>
    <n v="14685"/>
    <n v="165"/>
    <x v="1"/>
    <n v="81.132596685082873"/>
    <n v="181"/>
    <s v="US"/>
    <s v="USD"/>
    <n v="1547964000"/>
    <n v="1552971600"/>
    <b v="0"/>
    <x v="0"/>
    <s v="technology/web"/>
    <x v="2"/>
    <s v="web"/>
    <d v="2019-01-20T06:00:00"/>
    <d v="2019-03-19T05:00:00"/>
    <n v="58"/>
  </r>
  <r>
    <n v="728"/>
    <s v="Stewart Inc"/>
    <s v="Versatile mission-critical knowledgebase"/>
    <n v="4200"/>
    <n v="735"/>
    <n v="17.5"/>
    <x v="0"/>
    <n v="73.5"/>
    <n v="10"/>
    <s v="US"/>
    <s v="USD"/>
    <n v="1464152400"/>
    <n v="1465102800"/>
    <b v="0"/>
    <x v="0"/>
    <s v="theater/plays"/>
    <x v="3"/>
    <s v="plays"/>
    <d v="2016-05-25T05:00:00"/>
    <d v="2016-06-05T05:00:00"/>
    <n v="11"/>
  </r>
  <r>
    <n v="729"/>
    <s v="Moore Group"/>
    <s v="Multi-lateral object-oriented open system"/>
    <n v="5600"/>
    <n v="10397"/>
    <n v="185.66071428571428"/>
    <x v="1"/>
    <n v="85.221311475409834"/>
    <n v="122"/>
    <s v="US"/>
    <s v="USD"/>
    <n v="1359957600"/>
    <n v="1360130400"/>
    <b v="0"/>
    <x v="0"/>
    <s v="film &amp; video/drama"/>
    <x v="4"/>
    <s v="drama"/>
    <d v="2013-02-04T06:00:00"/>
    <d v="2013-02-06T06:00:00"/>
    <n v="2"/>
  </r>
  <r>
    <n v="730"/>
    <s v="Carson PLC"/>
    <s v="Visionary system-worthy attitude"/>
    <n v="28800"/>
    <n v="118847"/>
    <n v="412.6631944444444"/>
    <x v="1"/>
    <n v="110.96825396825396"/>
    <n v="1071"/>
    <s v="CA"/>
    <s v="CAD"/>
    <n v="1432357200"/>
    <n v="1432875600"/>
    <b v="0"/>
    <x v="0"/>
    <s v="technology/wearables"/>
    <x v="2"/>
    <s v="wearables"/>
    <d v="2015-05-23T05:00:00"/>
    <d v="2015-05-29T05:00:00"/>
    <n v="6"/>
  </r>
  <r>
    <n v="731"/>
    <s v="Cruz, Hall and Mason"/>
    <s v="Synergized content-based hierarchy"/>
    <n v="8000"/>
    <n v="7220"/>
    <n v="90.25"/>
    <x v="3"/>
    <n v="32.968036529680369"/>
    <n v="219"/>
    <s v="US"/>
    <s v="USD"/>
    <n v="1500786000"/>
    <n v="1500872400"/>
    <b v="0"/>
    <x v="0"/>
    <s v="technology/web"/>
    <x v="2"/>
    <s v="web"/>
    <d v="2017-07-23T05:00:00"/>
    <d v="2017-07-24T05:00:00"/>
    <n v="1"/>
  </r>
  <r>
    <n v="732"/>
    <s v="Glass, Baker and Jones"/>
    <s v="Business-focused 24hour access"/>
    <n v="117000"/>
    <n v="107622"/>
    <n v="91.984615384615381"/>
    <x v="0"/>
    <n v="96.005352363960753"/>
    <n v="1121"/>
    <s v="US"/>
    <s v="USD"/>
    <n v="1490158800"/>
    <n v="1492146000"/>
    <b v="0"/>
    <x v="1"/>
    <s v="music/rock"/>
    <x v="1"/>
    <s v="rock"/>
    <d v="2017-03-22T05:00:00"/>
    <d v="2017-04-14T05:00:00"/>
    <n v="23"/>
  </r>
  <r>
    <n v="733"/>
    <s v="Marquez-Kerr"/>
    <s v="Automated hybrid orchestration"/>
    <n v="15800"/>
    <n v="83267"/>
    <n v="527.00632911392404"/>
    <x v="1"/>
    <n v="84.96632653061225"/>
    <n v="980"/>
    <s v="US"/>
    <s v="USD"/>
    <n v="1406178000"/>
    <n v="1407301200"/>
    <b v="0"/>
    <x v="0"/>
    <s v="music/metal"/>
    <x v="1"/>
    <s v="metal"/>
    <d v="2014-07-24T05:00:00"/>
    <d v="2014-08-06T05:00:00"/>
    <n v="13"/>
  </r>
  <r>
    <n v="734"/>
    <s v="Stone PLC"/>
    <s v="Exclusive 5thgeneration leverage"/>
    <n v="4200"/>
    <n v="13404"/>
    <n v="319.14285714285711"/>
    <x v="1"/>
    <n v="25.007462686567163"/>
    <n v="536"/>
    <s v="US"/>
    <s v="USD"/>
    <n v="1485583200"/>
    <n v="1486620000"/>
    <b v="0"/>
    <x v="1"/>
    <s v="theater/plays"/>
    <x v="3"/>
    <s v="plays"/>
    <d v="2017-01-28T06:00:00"/>
    <d v="2017-02-09T06:00:00"/>
    <n v="12"/>
  </r>
  <r>
    <n v="735"/>
    <s v="Caldwell PLC"/>
    <s v="Grass-roots zero administration alliance"/>
    <n v="37100"/>
    <n v="131404"/>
    <n v="354.18867924528303"/>
    <x v="1"/>
    <n v="65.998995479658461"/>
    <n v="1991"/>
    <s v="US"/>
    <s v="USD"/>
    <n v="1459314000"/>
    <n v="1459918800"/>
    <b v="0"/>
    <x v="0"/>
    <s v="photography/photography books"/>
    <x v="7"/>
    <s v="photography books"/>
    <d v="2016-03-30T05:00:00"/>
    <d v="2016-04-06T05:00:00"/>
    <n v="7"/>
  </r>
  <r>
    <n v="736"/>
    <s v="Silva-Hawkins"/>
    <s v="Proactive heuristic orchestration"/>
    <n v="7700"/>
    <n v="2533"/>
    <n v="32.896103896103895"/>
    <x v="3"/>
    <n v="87.34482758620689"/>
    <n v="29"/>
    <s v="US"/>
    <s v="USD"/>
    <n v="1424412000"/>
    <n v="1424757600"/>
    <b v="0"/>
    <x v="0"/>
    <s v="publishing/nonfiction"/>
    <x v="5"/>
    <s v="nonfiction"/>
    <d v="2015-02-20T06:00:00"/>
    <d v="2015-02-24T06:00:00"/>
    <n v="4"/>
  </r>
  <r>
    <n v="737"/>
    <s v="Gardner Inc"/>
    <s v="Function-based systematic Graphical User Interface"/>
    <n v="3700"/>
    <n v="5028"/>
    <n v="135.8918918918919"/>
    <x v="1"/>
    <n v="27.933333333333334"/>
    <n v="180"/>
    <s v="US"/>
    <s v="USD"/>
    <n v="1478844000"/>
    <n v="1479880800"/>
    <b v="0"/>
    <x v="0"/>
    <s v="music/indie rock"/>
    <x v="1"/>
    <s v="indie rock"/>
    <d v="2016-11-11T06:00:00"/>
    <d v="2016-11-23T06:00:00"/>
    <n v="12"/>
  </r>
  <r>
    <n v="738"/>
    <s v="Garcia Group"/>
    <s v="Extended zero administration software"/>
    <n v="74700"/>
    <n v="1557"/>
    <n v="2.0843373493975905"/>
    <x v="0"/>
    <n v="103.8"/>
    <n v="15"/>
    <s v="US"/>
    <s v="USD"/>
    <n v="1416117600"/>
    <n v="1418018400"/>
    <b v="0"/>
    <x v="1"/>
    <s v="theater/plays"/>
    <x v="3"/>
    <s v="plays"/>
    <d v="2014-11-16T06:00:00"/>
    <d v="2014-12-08T06:00:00"/>
    <n v="22"/>
  </r>
  <r>
    <n v="739"/>
    <s v="Meyer-Avila"/>
    <s v="Multi-tiered discrete support"/>
    <n v="10000"/>
    <n v="6100"/>
    <n v="61"/>
    <x v="0"/>
    <n v="31.937172774869111"/>
    <n v="191"/>
    <s v="US"/>
    <s v="USD"/>
    <n v="1340946000"/>
    <n v="1341032400"/>
    <b v="0"/>
    <x v="0"/>
    <s v="music/indie rock"/>
    <x v="1"/>
    <s v="indie rock"/>
    <d v="2012-06-29T05:00:00"/>
    <d v="2012-06-30T05:00:00"/>
    <n v="1"/>
  </r>
  <r>
    <n v="740"/>
    <s v="Nelson, Smith and Graham"/>
    <s v="Phased system-worthy conglomeration"/>
    <n v="5300"/>
    <n v="1592"/>
    <n v="30.037735849056602"/>
    <x v="0"/>
    <n v="99.5"/>
    <n v="16"/>
    <s v="US"/>
    <s v="USD"/>
    <n v="1486101600"/>
    <n v="1486360800"/>
    <b v="0"/>
    <x v="0"/>
    <s v="theater/plays"/>
    <x v="3"/>
    <s v="plays"/>
    <d v="2017-02-03T06:00:00"/>
    <d v="2017-02-06T06:00:00"/>
    <n v="3"/>
  </r>
  <r>
    <n v="741"/>
    <s v="Garcia Ltd"/>
    <s v="Balanced mobile alliance"/>
    <n v="1200"/>
    <n v="14150"/>
    <n v="1179.1666666666665"/>
    <x v="1"/>
    <n v="108.84615384615384"/>
    <n v="130"/>
    <s v="US"/>
    <s v="USD"/>
    <n v="1274590800"/>
    <n v="1274677200"/>
    <b v="0"/>
    <x v="0"/>
    <s v="theater/plays"/>
    <x v="3"/>
    <s v="plays"/>
    <d v="2010-05-23T05:00:00"/>
    <d v="2010-05-24T05:00:00"/>
    <n v="1"/>
  </r>
  <r>
    <n v="742"/>
    <s v="West-Stevens"/>
    <s v="Reactive solution-oriented groupware"/>
    <n v="1200"/>
    <n v="13513"/>
    <n v="1126.0833333333335"/>
    <x v="1"/>
    <n v="110.76229508196721"/>
    <n v="122"/>
    <s v="US"/>
    <s v="USD"/>
    <n v="1263880800"/>
    <n v="1267509600"/>
    <b v="0"/>
    <x v="0"/>
    <s v="music/electric music"/>
    <x v="1"/>
    <s v="electric music"/>
    <d v="2010-01-19T06:00:00"/>
    <d v="2010-03-02T06:00:00"/>
    <n v="42"/>
  </r>
  <r>
    <n v="743"/>
    <s v="Clark-Conrad"/>
    <s v="Exclusive bandwidth-monitored orchestration"/>
    <n v="3900"/>
    <n v="504"/>
    <n v="12.923076923076923"/>
    <x v="0"/>
    <n v="29.647058823529413"/>
    <n v="17"/>
    <s v="US"/>
    <s v="USD"/>
    <n v="1445403600"/>
    <n v="1445922000"/>
    <b v="0"/>
    <x v="1"/>
    <s v="theater/plays"/>
    <x v="3"/>
    <s v="plays"/>
    <d v="2015-10-21T05:00:00"/>
    <d v="2015-10-27T05:00:00"/>
    <n v="6"/>
  </r>
  <r>
    <n v="744"/>
    <s v="Fitzgerald Group"/>
    <s v="Intuitive exuding initiative"/>
    <n v="2000"/>
    <n v="14240"/>
    <n v="712"/>
    <x v="1"/>
    <n v="101.71428571428571"/>
    <n v="140"/>
    <s v="US"/>
    <s v="USD"/>
    <n v="1533877200"/>
    <n v="1534050000"/>
    <b v="0"/>
    <x v="1"/>
    <s v="theater/plays"/>
    <x v="3"/>
    <s v="plays"/>
    <d v="2018-08-10T05:00:00"/>
    <d v="2018-08-12T05:00:00"/>
    <n v="2"/>
  </r>
  <r>
    <n v="745"/>
    <s v="Hill, Mccann and Moore"/>
    <s v="Streamlined needs-based knowledge user"/>
    <n v="6900"/>
    <n v="2091"/>
    <n v="30.304347826086957"/>
    <x v="0"/>
    <n v="61.5"/>
    <n v="34"/>
    <s v="US"/>
    <s v="USD"/>
    <n v="1275195600"/>
    <n v="1277528400"/>
    <b v="0"/>
    <x v="0"/>
    <s v="technology/wearables"/>
    <x v="2"/>
    <s v="wearables"/>
    <d v="2010-05-30T05:00:00"/>
    <d v="2010-06-26T05:00:00"/>
    <n v="27"/>
  </r>
  <r>
    <n v="746"/>
    <s v="Edwards LLC"/>
    <s v="Automated system-worthy structure"/>
    <n v="55800"/>
    <n v="118580"/>
    <n v="212.50896057347671"/>
    <x v="1"/>
    <n v="35"/>
    <n v="3388"/>
    <s v="US"/>
    <s v="USD"/>
    <n v="1318136400"/>
    <n v="1318568400"/>
    <b v="0"/>
    <x v="0"/>
    <s v="technology/web"/>
    <x v="2"/>
    <s v="web"/>
    <d v="2011-10-09T05:00:00"/>
    <d v="2011-10-14T05:00:00"/>
    <n v="5"/>
  </r>
  <r>
    <n v="747"/>
    <s v="Greer and Sons"/>
    <s v="Secured clear-thinking intranet"/>
    <n v="4900"/>
    <n v="11214"/>
    <n v="228.85714285714286"/>
    <x v="1"/>
    <n v="40.049999999999997"/>
    <n v="280"/>
    <s v="US"/>
    <s v="USD"/>
    <n v="1283403600"/>
    <n v="1284354000"/>
    <b v="0"/>
    <x v="0"/>
    <s v="theater/plays"/>
    <x v="3"/>
    <s v="plays"/>
    <d v="2010-09-02T05:00:00"/>
    <d v="2010-09-13T05:00:00"/>
    <n v="11"/>
  </r>
  <r>
    <n v="748"/>
    <s v="Martinez PLC"/>
    <s v="Cloned actuating architecture"/>
    <n v="194900"/>
    <n v="68137"/>
    <n v="34.959979476654695"/>
    <x v="3"/>
    <n v="110.97231270358306"/>
    <n v="614"/>
    <s v="US"/>
    <s v="USD"/>
    <n v="1267423200"/>
    <n v="1269579600"/>
    <b v="0"/>
    <x v="1"/>
    <s v="film &amp; video/animation"/>
    <x v="4"/>
    <s v="animation"/>
    <d v="2010-03-01T06:00:00"/>
    <d v="2010-03-26T05:00:00"/>
    <n v="25"/>
  </r>
  <r>
    <n v="749"/>
    <s v="Hunter-Logan"/>
    <s v="Down-sized needs-based task-force"/>
    <n v="8600"/>
    <n v="13527"/>
    <n v="157.29069767441862"/>
    <x v="1"/>
    <n v="36.959016393442624"/>
    <n v="366"/>
    <s v="IT"/>
    <s v="EUR"/>
    <n v="1412744400"/>
    <n v="1413781200"/>
    <b v="0"/>
    <x v="1"/>
    <s v="technology/wearables"/>
    <x v="2"/>
    <s v="wearables"/>
    <d v="2014-10-08T05:00:00"/>
    <d v="2014-10-20T05:00:00"/>
    <n v="12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x v="0"/>
    <s v="music/electric music"/>
    <x v="1"/>
    <s v="electric music"/>
    <d v="2010-07-01T05:00:00"/>
    <d v="2010-07-26T05:00:00"/>
    <n v="25"/>
  </r>
  <r>
    <n v="751"/>
    <s v="Lane-Barber"/>
    <s v="Universal value-added moderator"/>
    <n v="3600"/>
    <n v="8363"/>
    <n v="232.30555555555554"/>
    <x v="1"/>
    <n v="30.974074074074075"/>
    <n v="270"/>
    <s v="US"/>
    <s v="USD"/>
    <n v="1458190800"/>
    <n v="1459486800"/>
    <b v="1"/>
    <x v="1"/>
    <s v="publishing/nonfiction"/>
    <x v="5"/>
    <s v="nonfiction"/>
    <d v="2016-03-17T05:00:00"/>
    <d v="2016-04-01T05:00:00"/>
    <n v="15"/>
  </r>
  <r>
    <n v="752"/>
    <s v="Lowery Group"/>
    <s v="Sharable motivating emulation"/>
    <n v="5800"/>
    <n v="5362"/>
    <n v="92.448275862068968"/>
    <x v="3"/>
    <n v="47.035087719298247"/>
    <n v="114"/>
    <s v="US"/>
    <s v="USD"/>
    <n v="1280984400"/>
    <n v="1282539600"/>
    <b v="0"/>
    <x v="1"/>
    <s v="theater/plays"/>
    <x v="3"/>
    <s v="plays"/>
    <d v="2010-08-05T05:00:00"/>
    <d v="2010-08-23T05:00:00"/>
    <n v="18"/>
  </r>
  <r>
    <n v="753"/>
    <s v="Guerrero-Griffin"/>
    <s v="Networked web-enabled product"/>
    <n v="4700"/>
    <n v="12065"/>
    <n v="256.70212765957444"/>
    <x v="1"/>
    <n v="88.065693430656935"/>
    <n v="137"/>
    <s v="US"/>
    <s v="USD"/>
    <n v="1274590800"/>
    <n v="1275886800"/>
    <b v="0"/>
    <x v="0"/>
    <s v="photography/photography books"/>
    <x v="7"/>
    <s v="photography books"/>
    <d v="2010-05-23T05:00:00"/>
    <d v="2010-06-07T05:00:00"/>
    <n v="15"/>
  </r>
  <r>
    <n v="754"/>
    <s v="Perez, Reed and Lee"/>
    <s v="Advanced dedicated encoding"/>
    <n v="70400"/>
    <n v="118603"/>
    <n v="168.47017045454547"/>
    <x v="1"/>
    <n v="37.005616224648989"/>
    <n v="3205"/>
    <s v="US"/>
    <s v="USD"/>
    <n v="1351400400"/>
    <n v="1355983200"/>
    <b v="0"/>
    <x v="0"/>
    <s v="theater/plays"/>
    <x v="3"/>
    <s v="plays"/>
    <d v="2012-10-28T05:00:00"/>
    <d v="2012-12-20T06:00:00"/>
    <n v="53"/>
  </r>
  <r>
    <n v="755"/>
    <s v="Chen, Pollard and Clarke"/>
    <s v="Stand-alone multi-state project"/>
    <n v="4500"/>
    <n v="7496"/>
    <n v="166.57777777777778"/>
    <x v="1"/>
    <n v="26.027777777777779"/>
    <n v="288"/>
    <s v="DK"/>
    <s v="DKK"/>
    <n v="1514354400"/>
    <n v="1515391200"/>
    <b v="0"/>
    <x v="1"/>
    <s v="theater/plays"/>
    <x v="3"/>
    <s v="plays"/>
    <d v="2017-12-27T06:00:00"/>
    <d v="2018-01-08T06:00:00"/>
    <n v="12"/>
  </r>
  <r>
    <n v="756"/>
    <s v="Serrano, Gallagher and Griffith"/>
    <s v="Customizable bi-directional monitoring"/>
    <n v="1300"/>
    <n v="10037"/>
    <n v="772.07692307692309"/>
    <x v="1"/>
    <n v="67.817567567567565"/>
    <n v="148"/>
    <s v="US"/>
    <s v="USD"/>
    <n v="1421733600"/>
    <n v="1422252000"/>
    <b v="0"/>
    <x v="0"/>
    <s v="theater/plays"/>
    <x v="3"/>
    <s v="plays"/>
    <d v="2015-01-20T06:00:00"/>
    <d v="2015-01-26T06:00:00"/>
    <n v="6"/>
  </r>
  <r>
    <n v="757"/>
    <s v="Callahan-Gilbert"/>
    <s v="Profit-focused motivating function"/>
    <n v="1400"/>
    <n v="5696"/>
    <n v="406.85714285714283"/>
    <x v="1"/>
    <n v="49.964912280701753"/>
    <n v="114"/>
    <s v="US"/>
    <s v="USD"/>
    <n v="1305176400"/>
    <n v="1305522000"/>
    <b v="0"/>
    <x v="0"/>
    <s v="film &amp; video/drama"/>
    <x v="4"/>
    <s v="drama"/>
    <d v="2011-05-12T05:00:00"/>
    <d v="2011-05-16T05:00:00"/>
    <n v="4"/>
  </r>
  <r>
    <n v="758"/>
    <s v="Logan-Miranda"/>
    <s v="Proactive systemic firmware"/>
    <n v="29600"/>
    <n v="167005"/>
    <n v="564.20608108108115"/>
    <x v="1"/>
    <n v="110.01646903820817"/>
    <n v="1518"/>
    <s v="CA"/>
    <s v="CAD"/>
    <n v="1414126800"/>
    <n v="1414904400"/>
    <b v="0"/>
    <x v="0"/>
    <s v="music/rock"/>
    <x v="1"/>
    <s v="rock"/>
    <d v="2014-10-24T05:00:00"/>
    <d v="2014-11-02T05:00:00"/>
    <n v="9"/>
  </r>
  <r>
    <n v="759"/>
    <s v="Rodriguez PLC"/>
    <s v="Grass-roots upward-trending installation"/>
    <n v="167500"/>
    <n v="114615"/>
    <n v="68.426865671641792"/>
    <x v="0"/>
    <n v="89.964678178963894"/>
    <n v="1274"/>
    <s v="US"/>
    <s v="USD"/>
    <n v="1517810400"/>
    <n v="1520402400"/>
    <b v="0"/>
    <x v="0"/>
    <s v="music/electric music"/>
    <x v="1"/>
    <s v="electric music"/>
    <d v="2018-02-05T06:00:00"/>
    <d v="2018-03-07T06:00:00"/>
    <n v="30"/>
  </r>
  <r>
    <n v="760"/>
    <s v="Smith-Kennedy"/>
    <s v="Virtual heuristic hub"/>
    <n v="48300"/>
    <n v="16592"/>
    <n v="34.351966873706004"/>
    <x v="0"/>
    <n v="79.009523809523813"/>
    <n v="210"/>
    <s v="IT"/>
    <s v="EUR"/>
    <n v="1564635600"/>
    <n v="1567141200"/>
    <b v="0"/>
    <x v="1"/>
    <s v="games/video games"/>
    <x v="6"/>
    <s v="video games"/>
    <d v="2019-08-01T05:00:00"/>
    <d v="2019-08-30T05:00:00"/>
    <n v="29"/>
  </r>
  <r>
    <n v="761"/>
    <s v="Mitchell-Lee"/>
    <s v="Customizable leadingedge model"/>
    <n v="2200"/>
    <n v="14420"/>
    <n v="655.4545454545455"/>
    <x v="1"/>
    <n v="86.867469879518069"/>
    <n v="166"/>
    <s v="US"/>
    <s v="USD"/>
    <n v="1500699600"/>
    <n v="1501131600"/>
    <b v="0"/>
    <x v="0"/>
    <s v="music/rock"/>
    <x v="1"/>
    <s v="rock"/>
    <d v="2017-07-22T05:00:00"/>
    <d v="2017-07-27T05:00:00"/>
    <n v="5"/>
  </r>
  <r>
    <n v="762"/>
    <s v="Davis Ltd"/>
    <s v="Upgradable uniform service-desk"/>
    <n v="3500"/>
    <n v="6204"/>
    <n v="177.25714285714284"/>
    <x v="1"/>
    <n v="62.04"/>
    <n v="100"/>
    <s v="AU"/>
    <s v="AUD"/>
    <n v="1354082400"/>
    <n v="1355032800"/>
    <b v="0"/>
    <x v="0"/>
    <s v="music/jazz"/>
    <x v="1"/>
    <s v="jazz"/>
    <d v="2012-11-28T06:00:00"/>
    <d v="2012-12-09T06:00:00"/>
    <n v="11"/>
  </r>
  <r>
    <n v="763"/>
    <s v="Rowland PLC"/>
    <s v="Inverse client-driven product"/>
    <n v="5600"/>
    <n v="6338"/>
    <n v="113.17857142857144"/>
    <x v="1"/>
    <n v="26.970212765957445"/>
    <n v="235"/>
    <s v="US"/>
    <s v="USD"/>
    <n v="1336453200"/>
    <n v="1339477200"/>
    <b v="0"/>
    <x v="1"/>
    <s v="theater/plays"/>
    <x v="3"/>
    <s v="plays"/>
    <d v="2012-05-08T05:00:00"/>
    <d v="2012-06-12T05:00:00"/>
    <n v="35"/>
  </r>
  <r>
    <n v="764"/>
    <s v="Shaffer-Mason"/>
    <s v="Managed bandwidth-monitored system engine"/>
    <n v="1100"/>
    <n v="8010"/>
    <n v="728.18181818181824"/>
    <x v="1"/>
    <n v="54.121621621621621"/>
    <n v="148"/>
    <s v="US"/>
    <s v="USD"/>
    <n v="1305262800"/>
    <n v="1305954000"/>
    <b v="0"/>
    <x v="0"/>
    <s v="music/rock"/>
    <x v="1"/>
    <s v="rock"/>
    <d v="2011-05-13T05:00:00"/>
    <d v="2011-05-21T05:00:00"/>
    <n v="8"/>
  </r>
  <r>
    <n v="765"/>
    <s v="Matthews LLC"/>
    <s v="Advanced transitional help-desk"/>
    <n v="3900"/>
    <n v="8125"/>
    <n v="208.33333333333334"/>
    <x v="1"/>
    <n v="41.035353535353536"/>
    <n v="198"/>
    <s v="US"/>
    <s v="USD"/>
    <n v="1492232400"/>
    <n v="1494392400"/>
    <b v="1"/>
    <x v="1"/>
    <s v="music/indie rock"/>
    <x v="1"/>
    <s v="indie rock"/>
    <d v="2017-04-15T05:00:00"/>
    <d v="2017-05-10T05:00:00"/>
    <n v="25"/>
  </r>
  <r>
    <n v="766"/>
    <s v="Montgomery-Castro"/>
    <s v="De-engineered disintermediate encryption"/>
    <n v="43800"/>
    <n v="13653"/>
    <n v="31.171232876712331"/>
    <x v="0"/>
    <n v="55.052419354838712"/>
    <n v="248"/>
    <s v="AU"/>
    <s v="AUD"/>
    <n v="1537333200"/>
    <n v="1537419600"/>
    <b v="0"/>
    <x v="0"/>
    <s v="film &amp; video/science fiction"/>
    <x v="4"/>
    <s v="science fiction"/>
    <d v="2018-09-19T05:00:00"/>
    <d v="2018-09-20T05:00:00"/>
    <n v="1"/>
  </r>
  <r>
    <n v="767"/>
    <s v="Hale, Pearson and Jenkins"/>
    <s v="Upgradable attitude-oriented project"/>
    <n v="97200"/>
    <n v="55372"/>
    <n v="56.967078189300416"/>
    <x v="0"/>
    <n v="107.93762183235867"/>
    <n v="513"/>
    <s v="US"/>
    <s v="USD"/>
    <n v="1444107600"/>
    <n v="1447999200"/>
    <b v="0"/>
    <x v="0"/>
    <s v="publishing/translations"/>
    <x v="5"/>
    <s v="translations"/>
    <d v="2015-10-06T05:00:00"/>
    <d v="2015-11-20T06:00:00"/>
    <n v="45"/>
  </r>
  <r>
    <n v="768"/>
    <s v="Ramirez-Calderon"/>
    <s v="Fundamental zero tolerance alliance"/>
    <n v="4800"/>
    <n v="11088"/>
    <n v="231"/>
    <x v="1"/>
    <n v="73.92"/>
    <n v="150"/>
    <s v="US"/>
    <s v="USD"/>
    <n v="1386741600"/>
    <n v="1388037600"/>
    <b v="0"/>
    <x v="0"/>
    <s v="theater/plays"/>
    <x v="3"/>
    <s v="plays"/>
    <d v="2013-12-11T06:00:00"/>
    <d v="2013-12-26T06:00:00"/>
    <n v="15"/>
  </r>
  <r>
    <n v="769"/>
    <s v="Johnson-Morales"/>
    <s v="Devolved 24hour forecast"/>
    <n v="125600"/>
    <n v="109106"/>
    <n v="86.867834394904463"/>
    <x v="0"/>
    <n v="31.995894428152493"/>
    <n v="3410"/>
    <s v="US"/>
    <s v="USD"/>
    <n v="1376542800"/>
    <n v="1378789200"/>
    <b v="0"/>
    <x v="0"/>
    <s v="games/video games"/>
    <x v="6"/>
    <s v="video games"/>
    <d v="2013-08-15T05:00:00"/>
    <d v="2013-09-10T05:00:00"/>
    <n v="26"/>
  </r>
  <r>
    <n v="770"/>
    <s v="Mathis-Rodriguez"/>
    <s v="User-centric attitude-oriented intranet"/>
    <n v="4300"/>
    <n v="11642"/>
    <n v="270.74418604651163"/>
    <x v="1"/>
    <n v="53.898148148148145"/>
    <n v="216"/>
    <s v="IT"/>
    <s v="EUR"/>
    <n v="1397451600"/>
    <n v="1398056400"/>
    <b v="0"/>
    <x v="1"/>
    <s v="theater/plays"/>
    <x v="3"/>
    <s v="plays"/>
    <d v="2014-04-14T05:00:00"/>
    <d v="2014-04-21T05:00:00"/>
    <n v="7"/>
  </r>
  <r>
    <n v="771"/>
    <s v="Smith, Mack and Williams"/>
    <s v="Self-enabling 5thgeneration paradigm"/>
    <n v="5600"/>
    <n v="2769"/>
    <n v="49.446428571428569"/>
    <x v="3"/>
    <n v="106.5"/>
    <n v="26"/>
    <s v="US"/>
    <s v="USD"/>
    <n v="1548482400"/>
    <n v="1550815200"/>
    <b v="0"/>
    <x v="0"/>
    <s v="theater/plays"/>
    <x v="3"/>
    <s v="plays"/>
    <d v="2019-01-26T06:00:00"/>
    <d v="2019-02-22T06:00:00"/>
    <n v="27"/>
  </r>
  <r>
    <n v="772"/>
    <s v="Johnson-Pace"/>
    <s v="Persistent 3rdgeneration moratorium"/>
    <n v="149600"/>
    <n v="169586"/>
    <n v="113.3596256684492"/>
    <x v="1"/>
    <n v="32.999805409612762"/>
    <n v="5139"/>
    <s v="US"/>
    <s v="USD"/>
    <n v="1549692000"/>
    <n v="1550037600"/>
    <b v="0"/>
    <x v="0"/>
    <s v="music/indie rock"/>
    <x v="1"/>
    <s v="indie rock"/>
    <d v="2019-02-09T06:00:00"/>
    <d v="2019-02-13T06:00:00"/>
    <n v="4"/>
  </r>
  <r>
    <n v="773"/>
    <s v="Meza, Kirby and Patel"/>
    <s v="Cross-platform empowering project"/>
    <n v="53100"/>
    <n v="101185"/>
    <n v="190.55555555555554"/>
    <x v="1"/>
    <n v="43.00254993625159"/>
    <n v="2353"/>
    <s v="US"/>
    <s v="USD"/>
    <n v="1492059600"/>
    <n v="1492923600"/>
    <b v="0"/>
    <x v="0"/>
    <s v="theater/plays"/>
    <x v="3"/>
    <s v="plays"/>
    <d v="2017-04-13T05:00:00"/>
    <d v="2017-04-23T05:00:00"/>
    <n v="10"/>
  </r>
  <r>
    <n v="774"/>
    <s v="Gonzalez-Snow"/>
    <s v="Polarized user-facing interface"/>
    <n v="5000"/>
    <n v="6775"/>
    <n v="135.5"/>
    <x v="1"/>
    <n v="86.858974358974365"/>
    <n v="78"/>
    <s v="IT"/>
    <s v="EUR"/>
    <n v="1463979600"/>
    <n v="1467522000"/>
    <b v="0"/>
    <x v="0"/>
    <s v="technology/web"/>
    <x v="2"/>
    <s v="web"/>
    <d v="2016-05-23T05:00:00"/>
    <d v="2016-07-03T05:00:00"/>
    <n v="41"/>
  </r>
  <r>
    <n v="775"/>
    <s v="Murphy LLC"/>
    <s v="Customer-focused non-volatile framework"/>
    <n v="9400"/>
    <n v="968"/>
    <n v="10.297872340425531"/>
    <x v="0"/>
    <n v="96.8"/>
    <n v="10"/>
    <s v="US"/>
    <s v="USD"/>
    <n v="1415253600"/>
    <n v="1416117600"/>
    <b v="0"/>
    <x v="0"/>
    <s v="music/rock"/>
    <x v="1"/>
    <s v="rock"/>
    <d v="2014-11-06T06:00:00"/>
    <d v="2014-11-16T06:00:00"/>
    <n v="10"/>
  </r>
  <r>
    <n v="776"/>
    <s v="Taylor-Rowe"/>
    <s v="Synchronized multimedia frame"/>
    <n v="110800"/>
    <n v="72623"/>
    <n v="65.544223826714799"/>
    <x v="0"/>
    <n v="32.995456610631528"/>
    <n v="2201"/>
    <s v="US"/>
    <s v="USD"/>
    <n v="1562216400"/>
    <n v="1563771600"/>
    <b v="0"/>
    <x v="0"/>
    <s v="theater/plays"/>
    <x v="3"/>
    <s v="plays"/>
    <d v="2019-07-04T05:00:00"/>
    <d v="2019-07-22T05:00:00"/>
    <n v="18"/>
  </r>
  <r>
    <n v="777"/>
    <s v="Henderson Ltd"/>
    <s v="Open-architected stable algorithm"/>
    <n v="93800"/>
    <n v="45987"/>
    <n v="49.026652452025587"/>
    <x v="0"/>
    <n v="68.028106508875737"/>
    <n v="676"/>
    <s v="US"/>
    <s v="USD"/>
    <n v="1316754000"/>
    <n v="1319259600"/>
    <b v="0"/>
    <x v="0"/>
    <s v="theater/plays"/>
    <x v="3"/>
    <s v="plays"/>
    <d v="2011-09-23T05:00:00"/>
    <d v="2011-10-22T05:00:00"/>
    <n v="29"/>
  </r>
  <r>
    <n v="778"/>
    <s v="Moss-Guzman"/>
    <s v="Cross-platform optimizing website"/>
    <n v="1300"/>
    <n v="10243"/>
    <n v="787.92307692307691"/>
    <x v="1"/>
    <n v="58.867816091954026"/>
    <n v="174"/>
    <s v="CH"/>
    <s v="CHF"/>
    <n v="1313211600"/>
    <n v="1313643600"/>
    <b v="0"/>
    <x v="0"/>
    <s v="film &amp; video/animation"/>
    <x v="4"/>
    <s v="animation"/>
    <d v="2011-08-13T05:00:00"/>
    <d v="2011-08-18T05:00:00"/>
    <n v="5"/>
  </r>
  <r>
    <n v="779"/>
    <s v="Webb Group"/>
    <s v="Public-key actuating projection"/>
    <n v="108700"/>
    <n v="87293"/>
    <n v="80.306347746090154"/>
    <x v="0"/>
    <n v="105.04572803850782"/>
    <n v="831"/>
    <s v="US"/>
    <s v="USD"/>
    <n v="1439528400"/>
    <n v="1440306000"/>
    <b v="0"/>
    <x v="1"/>
    <s v="theater/plays"/>
    <x v="3"/>
    <s v="plays"/>
    <d v="2015-08-14T05:00:00"/>
    <d v="2015-08-23T05:00:00"/>
    <n v="9"/>
  </r>
  <r>
    <n v="780"/>
    <s v="Brooks-Rodriguez"/>
    <s v="Implemented intangible instruction set"/>
    <n v="5100"/>
    <n v="5421"/>
    <n v="106.29411764705883"/>
    <x v="1"/>
    <n v="33.054878048780488"/>
    <n v="164"/>
    <s v="US"/>
    <s v="USD"/>
    <n v="1469163600"/>
    <n v="1470805200"/>
    <b v="0"/>
    <x v="1"/>
    <s v="film &amp; video/drama"/>
    <x v="4"/>
    <s v="drama"/>
    <d v="2016-07-22T05:00:00"/>
    <d v="2016-08-10T05:00:00"/>
    <n v="19"/>
  </r>
  <r>
    <n v="781"/>
    <s v="Thomas Ltd"/>
    <s v="Cross-group interactive architecture"/>
    <n v="8700"/>
    <n v="4414"/>
    <n v="50.735632183908038"/>
    <x v="3"/>
    <n v="78.821428571428569"/>
    <n v="56"/>
    <s v="CH"/>
    <s v="CHF"/>
    <n v="1288501200"/>
    <n v="1292911200"/>
    <b v="0"/>
    <x v="0"/>
    <s v="theater/plays"/>
    <x v="3"/>
    <s v="plays"/>
    <d v="2010-10-31T05:00:00"/>
    <d v="2010-12-21T06:00:00"/>
    <n v="51"/>
  </r>
  <r>
    <n v="782"/>
    <s v="Williams and Sons"/>
    <s v="Centralized asymmetric framework"/>
    <n v="5100"/>
    <n v="10981"/>
    <n v="215.31372549019611"/>
    <x v="1"/>
    <n v="68.204968944099377"/>
    <n v="161"/>
    <s v="US"/>
    <s v="USD"/>
    <n v="1298959200"/>
    <n v="1301374800"/>
    <b v="0"/>
    <x v="1"/>
    <s v="film &amp; video/animation"/>
    <x v="4"/>
    <s v="animation"/>
    <d v="2011-03-01T06:00:00"/>
    <d v="2011-03-29T05:00:00"/>
    <n v="28"/>
  </r>
  <r>
    <n v="783"/>
    <s v="Vega, Chan and Carney"/>
    <s v="Down-sized systematic utilization"/>
    <n v="7400"/>
    <n v="10451"/>
    <n v="141.22972972972974"/>
    <x v="1"/>
    <n v="75.731884057971016"/>
    <n v="138"/>
    <s v="US"/>
    <s v="USD"/>
    <n v="1387260000"/>
    <n v="1387864800"/>
    <b v="0"/>
    <x v="0"/>
    <s v="music/rock"/>
    <x v="1"/>
    <s v="rock"/>
    <d v="2013-12-17T06:00:00"/>
    <d v="2013-12-24T06:00:00"/>
    <n v="7"/>
  </r>
  <r>
    <n v="784"/>
    <s v="Byrd Group"/>
    <s v="Profound fault-tolerant model"/>
    <n v="88900"/>
    <n v="102535"/>
    <n v="115.33745781777279"/>
    <x v="1"/>
    <n v="30.996070133010882"/>
    <n v="3308"/>
    <s v="US"/>
    <s v="USD"/>
    <n v="1457244000"/>
    <n v="1458190800"/>
    <b v="0"/>
    <x v="0"/>
    <s v="technology/web"/>
    <x v="2"/>
    <s v="web"/>
    <d v="2016-03-06T06:00:00"/>
    <d v="2016-03-17T05:00:00"/>
    <n v="11"/>
  </r>
  <r>
    <n v="785"/>
    <s v="Peterson, Fletcher and Sanchez"/>
    <s v="Multi-channeled bi-directional moratorium"/>
    <n v="6700"/>
    <n v="12939"/>
    <n v="193.11940298507463"/>
    <x v="1"/>
    <n v="101.88188976377953"/>
    <n v="127"/>
    <s v="AU"/>
    <s v="AUD"/>
    <n v="1556341200"/>
    <n v="1559278800"/>
    <b v="0"/>
    <x v="1"/>
    <s v="film &amp; video/animation"/>
    <x v="4"/>
    <s v="animation"/>
    <d v="2019-04-27T05:00:00"/>
    <d v="2019-05-31T05:00:00"/>
    <n v="34"/>
  </r>
  <r>
    <n v="786"/>
    <s v="Smith-Brown"/>
    <s v="Object-based content-based ability"/>
    <n v="1500"/>
    <n v="10946"/>
    <n v="729.73333333333335"/>
    <x v="1"/>
    <n v="52.879227053140099"/>
    <n v="207"/>
    <s v="IT"/>
    <s v="EUR"/>
    <n v="1522126800"/>
    <n v="1522731600"/>
    <b v="0"/>
    <x v="1"/>
    <s v="music/jazz"/>
    <x v="1"/>
    <s v="jazz"/>
    <d v="2018-03-27T05:00:00"/>
    <d v="2018-04-03T05:00:00"/>
    <n v="7"/>
  </r>
  <r>
    <n v="787"/>
    <s v="Vance-Glover"/>
    <s v="Progressive coherent secured line"/>
    <n v="61200"/>
    <n v="60994"/>
    <n v="99.66339869281046"/>
    <x v="0"/>
    <n v="71.005820721769496"/>
    <n v="859"/>
    <s v="CA"/>
    <s v="CAD"/>
    <n v="1305954000"/>
    <n v="1306731600"/>
    <b v="0"/>
    <x v="0"/>
    <s v="music/rock"/>
    <x v="1"/>
    <s v="rock"/>
    <d v="2011-05-21T05:00:00"/>
    <d v="2011-05-30T05:00:00"/>
    <n v="9"/>
  </r>
  <r>
    <n v="788"/>
    <s v="Joyce PLC"/>
    <s v="Synchronized directional capability"/>
    <n v="3600"/>
    <n v="3174"/>
    <n v="88.166666666666671"/>
    <x v="2"/>
    <n v="102.38709677419355"/>
    <n v="31"/>
    <s v="US"/>
    <s v="USD"/>
    <n v="1350709200"/>
    <n v="1352527200"/>
    <b v="0"/>
    <x v="0"/>
    <s v="film &amp; video/animation"/>
    <x v="4"/>
    <s v="animation"/>
    <d v="2012-10-20T05:00:00"/>
    <d v="2012-11-10T06:00:00"/>
    <n v="21"/>
  </r>
  <r>
    <n v="789"/>
    <s v="Kennedy-Miller"/>
    <s v="Cross-platform composite migration"/>
    <n v="9000"/>
    <n v="3351"/>
    <n v="37.233333333333334"/>
    <x v="0"/>
    <n v="74.466666666666669"/>
    <n v="45"/>
    <s v="US"/>
    <s v="USD"/>
    <n v="1401166800"/>
    <n v="1404363600"/>
    <b v="0"/>
    <x v="0"/>
    <s v="theater/plays"/>
    <x v="3"/>
    <s v="plays"/>
    <d v="2014-05-27T05:00:00"/>
    <d v="2014-07-03T05:00:00"/>
    <n v="37"/>
  </r>
  <r>
    <n v="790"/>
    <s v="White-Obrien"/>
    <s v="Operative local pricing structure"/>
    <n v="185900"/>
    <n v="56774"/>
    <n v="30.540075309306079"/>
    <x v="3"/>
    <n v="51.009883198562441"/>
    <n v="1113"/>
    <s v="US"/>
    <s v="USD"/>
    <n v="1266127200"/>
    <n v="1266645600"/>
    <b v="0"/>
    <x v="0"/>
    <s v="theater/plays"/>
    <x v="3"/>
    <s v="plays"/>
    <d v="2010-02-14T06:00:00"/>
    <d v="2010-02-20T06:00:00"/>
    <n v="6"/>
  </r>
  <r>
    <n v="791"/>
    <s v="Stafford, Hess and Raymond"/>
    <s v="Optional web-enabled extranet"/>
    <n v="2100"/>
    <n v="540"/>
    <n v="25.714285714285712"/>
    <x v="0"/>
    <n v="90"/>
    <n v="6"/>
    <s v="US"/>
    <s v="USD"/>
    <n v="1481436000"/>
    <n v="1482818400"/>
    <b v="0"/>
    <x v="0"/>
    <s v="food/food trucks"/>
    <x v="0"/>
    <s v="food trucks"/>
    <d v="2016-12-11T06:00:00"/>
    <d v="2016-12-27T06:00:00"/>
    <n v="16"/>
  </r>
  <r>
    <n v="792"/>
    <s v="Jordan, Schneider and Hall"/>
    <s v="Reduced 6thgeneration intranet"/>
    <n v="2000"/>
    <n v="680"/>
    <n v="34"/>
    <x v="0"/>
    <n v="97.142857142857139"/>
    <n v="7"/>
    <s v="US"/>
    <s v="USD"/>
    <n v="1372222800"/>
    <n v="1374642000"/>
    <b v="0"/>
    <x v="1"/>
    <s v="theater/plays"/>
    <x v="3"/>
    <s v="plays"/>
    <d v="2013-06-26T05:00:00"/>
    <d v="2013-07-24T05:00:00"/>
    <n v="28"/>
  </r>
  <r>
    <n v="793"/>
    <s v="Rodriguez, Cox and Rodriguez"/>
    <s v="Networked disintermediate leverage"/>
    <n v="1100"/>
    <n v="13045"/>
    <n v="1185.909090909091"/>
    <x v="1"/>
    <n v="72.071823204419886"/>
    <n v="181"/>
    <s v="CH"/>
    <s v="CHF"/>
    <n v="1372136400"/>
    <n v="1372482000"/>
    <b v="0"/>
    <x v="0"/>
    <s v="publishing/nonfiction"/>
    <x v="5"/>
    <s v="nonfiction"/>
    <d v="2013-06-25T05:00:00"/>
    <d v="2013-06-29T05:00:00"/>
    <n v="4"/>
  </r>
  <r>
    <n v="794"/>
    <s v="Welch Inc"/>
    <s v="Optional optimal website"/>
    <n v="6600"/>
    <n v="8276"/>
    <n v="125.39393939393939"/>
    <x v="1"/>
    <n v="75.236363636363635"/>
    <n v="110"/>
    <s v="US"/>
    <s v="USD"/>
    <n v="1513922400"/>
    <n v="1514959200"/>
    <b v="0"/>
    <x v="0"/>
    <s v="music/rock"/>
    <x v="1"/>
    <s v="rock"/>
    <d v="2017-12-22T06:00:00"/>
    <d v="2018-01-03T06:00:00"/>
    <n v="12"/>
  </r>
  <r>
    <n v="795"/>
    <s v="Vasquez Inc"/>
    <s v="Stand-alone asynchronous functionalities"/>
    <n v="7100"/>
    <n v="1022"/>
    <n v="14.394366197183098"/>
    <x v="0"/>
    <n v="32.967741935483872"/>
    <n v="31"/>
    <s v="US"/>
    <s v="USD"/>
    <n v="1477976400"/>
    <n v="1478235600"/>
    <b v="0"/>
    <x v="0"/>
    <s v="film &amp; video/drama"/>
    <x v="4"/>
    <s v="drama"/>
    <d v="2016-11-01T05:00:00"/>
    <d v="2016-11-04T05:00:00"/>
    <n v="3"/>
  </r>
  <r>
    <n v="796"/>
    <s v="Freeman-Ferguson"/>
    <s v="Profound full-range open system"/>
    <n v="7800"/>
    <n v="4275"/>
    <n v="54.807692307692314"/>
    <x v="0"/>
    <n v="54.807692307692307"/>
    <n v="78"/>
    <s v="US"/>
    <s v="USD"/>
    <n v="1407474000"/>
    <n v="1408078800"/>
    <b v="0"/>
    <x v="1"/>
    <s v="games/mobile games"/>
    <x v="6"/>
    <s v="mobile games"/>
    <d v="2014-08-08T05:00:00"/>
    <d v="2014-08-15T05:00:00"/>
    <n v="7"/>
  </r>
  <r>
    <n v="797"/>
    <s v="Houston, Moore and Rogers"/>
    <s v="Optional tangible utilization"/>
    <n v="7600"/>
    <n v="8332"/>
    <n v="109.63157894736841"/>
    <x v="1"/>
    <n v="45.037837837837834"/>
    <n v="185"/>
    <s v="US"/>
    <s v="USD"/>
    <n v="1546149600"/>
    <n v="1548136800"/>
    <b v="0"/>
    <x v="0"/>
    <s v="technology/web"/>
    <x v="2"/>
    <s v="web"/>
    <d v="2018-12-30T06:00:00"/>
    <d v="2019-01-22T06:00:00"/>
    <n v="23"/>
  </r>
  <r>
    <n v="798"/>
    <s v="Small-Fuentes"/>
    <s v="Seamless maximized product"/>
    <n v="3400"/>
    <n v="6408"/>
    <n v="188.47058823529412"/>
    <x v="1"/>
    <n v="52.958677685950413"/>
    <n v="121"/>
    <s v="US"/>
    <s v="USD"/>
    <n v="1338440400"/>
    <n v="1340859600"/>
    <b v="0"/>
    <x v="1"/>
    <s v="theater/plays"/>
    <x v="3"/>
    <s v="plays"/>
    <d v="2012-05-31T05:00:00"/>
    <d v="2012-06-28T05:00:00"/>
    <n v="28"/>
  </r>
  <r>
    <n v="799"/>
    <s v="Reid-Day"/>
    <s v="Devolved tertiary time-frame"/>
    <n v="84500"/>
    <n v="73522"/>
    <n v="87.008284023668637"/>
    <x v="0"/>
    <n v="60.017959183673469"/>
    <n v="1225"/>
    <s v="GB"/>
    <s v="GBP"/>
    <n v="1454133600"/>
    <n v="1454479200"/>
    <b v="0"/>
    <x v="0"/>
    <s v="theater/plays"/>
    <x v="3"/>
    <s v="plays"/>
    <d v="2016-01-30T06:00:00"/>
    <d v="2016-02-03T06:00:00"/>
    <n v="4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x v="0"/>
    <s v="music/rock"/>
    <x v="1"/>
    <s v="rock"/>
    <d v="2015-06-12T05:00:00"/>
    <d v="2015-06-16T05:00:00"/>
    <n v="4"/>
  </r>
  <r>
    <n v="801"/>
    <s v="Olson-Bishop"/>
    <s v="User-friendly high-level initiative"/>
    <n v="2300"/>
    <n v="4667"/>
    <n v="202.9130434782609"/>
    <x v="1"/>
    <n v="44.028301886792455"/>
    <n v="106"/>
    <s v="US"/>
    <s v="USD"/>
    <n v="1577772000"/>
    <n v="1579672800"/>
    <b v="0"/>
    <x v="1"/>
    <s v="photography/photography books"/>
    <x v="7"/>
    <s v="photography books"/>
    <d v="2019-12-31T06:00:00"/>
    <d v="2020-01-22T06:00:00"/>
    <n v="22"/>
  </r>
  <r>
    <n v="802"/>
    <s v="Rodriguez, Anderson and Porter"/>
    <s v="Reverse-engineered zero-defect infrastructure"/>
    <n v="6200"/>
    <n v="12216"/>
    <n v="197.03225806451613"/>
    <x v="1"/>
    <n v="86.028169014084511"/>
    <n v="142"/>
    <s v="US"/>
    <s v="USD"/>
    <n v="1562216400"/>
    <n v="1562389200"/>
    <b v="0"/>
    <x v="0"/>
    <s v="photography/photography books"/>
    <x v="7"/>
    <s v="photography books"/>
    <d v="2019-07-04T05:00:00"/>
    <d v="2019-07-06T05:00:00"/>
    <n v="2"/>
  </r>
  <r>
    <n v="803"/>
    <s v="Perez, Brown and Meyers"/>
    <s v="Stand-alone background customer loyalty"/>
    <n v="6100"/>
    <n v="6527"/>
    <n v="107"/>
    <x v="1"/>
    <n v="28.012875536480685"/>
    <n v="233"/>
    <s v="US"/>
    <s v="USD"/>
    <n v="1548568800"/>
    <n v="1551506400"/>
    <b v="0"/>
    <x v="0"/>
    <s v="theater/plays"/>
    <x v="3"/>
    <s v="plays"/>
    <d v="2019-01-27T06:00:00"/>
    <d v="2019-03-02T06:00:00"/>
    <n v="34"/>
  </r>
  <r>
    <n v="804"/>
    <s v="English-Mccullough"/>
    <s v="Business-focused discrete software"/>
    <n v="2600"/>
    <n v="6987"/>
    <n v="268.73076923076923"/>
    <x v="1"/>
    <n v="32.050458715596328"/>
    <n v="218"/>
    <s v="US"/>
    <s v="USD"/>
    <n v="1514872800"/>
    <n v="1516600800"/>
    <b v="0"/>
    <x v="0"/>
    <s v="music/rock"/>
    <x v="1"/>
    <s v="rock"/>
    <d v="2018-01-02T06:00:00"/>
    <d v="2018-01-22T06:00:00"/>
    <n v="20"/>
  </r>
  <r>
    <n v="805"/>
    <s v="Smith-Nguyen"/>
    <s v="Advanced intermediate Graphic Interface"/>
    <n v="9700"/>
    <n v="4932"/>
    <n v="50.845360824742272"/>
    <x v="0"/>
    <n v="73.611940298507463"/>
    <n v="67"/>
    <s v="AU"/>
    <s v="AUD"/>
    <n v="1416031200"/>
    <n v="1420437600"/>
    <b v="0"/>
    <x v="0"/>
    <s v="film &amp; video/documentary"/>
    <x v="4"/>
    <s v="documentary"/>
    <d v="2014-11-15T06:00:00"/>
    <d v="2015-01-05T06:00:00"/>
    <n v="51"/>
  </r>
  <r>
    <n v="806"/>
    <s v="Harmon-Madden"/>
    <s v="Adaptive holistic hub"/>
    <n v="700"/>
    <n v="8262"/>
    <n v="1180.2857142857142"/>
    <x v="1"/>
    <n v="108.71052631578948"/>
    <n v="76"/>
    <s v="US"/>
    <s v="USD"/>
    <n v="1330927200"/>
    <n v="1332997200"/>
    <b v="0"/>
    <x v="1"/>
    <s v="film &amp; video/drama"/>
    <x v="4"/>
    <s v="drama"/>
    <d v="2012-03-05T06:00:00"/>
    <d v="2012-03-29T05:00:00"/>
    <n v="24"/>
  </r>
  <r>
    <n v="807"/>
    <s v="Walker-Taylor"/>
    <s v="Automated uniform concept"/>
    <n v="700"/>
    <n v="1848"/>
    <n v="264"/>
    <x v="1"/>
    <n v="42.97674418604651"/>
    <n v="43"/>
    <s v="US"/>
    <s v="USD"/>
    <n v="1571115600"/>
    <n v="1574920800"/>
    <b v="0"/>
    <x v="1"/>
    <s v="theater/plays"/>
    <x v="3"/>
    <s v="plays"/>
    <d v="2019-10-15T05:00:00"/>
    <d v="2019-11-28T06:00:00"/>
    <n v="44"/>
  </r>
  <r>
    <n v="808"/>
    <s v="Harris, Medina and Mitchell"/>
    <s v="Enhanced regional flexibility"/>
    <n v="5200"/>
    <n v="1583"/>
    <n v="30.44230769230769"/>
    <x v="0"/>
    <n v="83.315789473684205"/>
    <n v="19"/>
    <s v="US"/>
    <s v="USD"/>
    <n v="1463461200"/>
    <n v="1464930000"/>
    <b v="0"/>
    <x v="0"/>
    <s v="food/food trucks"/>
    <x v="0"/>
    <s v="food trucks"/>
    <d v="2016-05-17T05:00:00"/>
    <d v="2016-06-03T05:00:00"/>
    <n v="17"/>
  </r>
  <r>
    <n v="809"/>
    <s v="Williams and Sons"/>
    <s v="Public-key bottom-line algorithm"/>
    <n v="140800"/>
    <n v="88536"/>
    <n v="62.880681818181813"/>
    <x v="0"/>
    <n v="42"/>
    <n v="2108"/>
    <s v="CH"/>
    <s v="CHF"/>
    <n v="1344920400"/>
    <n v="1345006800"/>
    <b v="0"/>
    <x v="0"/>
    <s v="film &amp; video/documentary"/>
    <x v="4"/>
    <s v="documentary"/>
    <d v="2012-08-14T05:00:00"/>
    <d v="2012-08-15T05:00:00"/>
    <n v="1"/>
  </r>
  <r>
    <n v="810"/>
    <s v="Ball-Fisher"/>
    <s v="Multi-layered intangible instruction set"/>
    <n v="6400"/>
    <n v="12360"/>
    <n v="193.125"/>
    <x v="1"/>
    <n v="55.927601809954751"/>
    <n v="221"/>
    <s v="US"/>
    <s v="USD"/>
    <n v="1511848800"/>
    <n v="1512712800"/>
    <b v="0"/>
    <x v="1"/>
    <s v="theater/plays"/>
    <x v="3"/>
    <s v="plays"/>
    <d v="2017-11-28T06:00:00"/>
    <d v="2017-12-08T06:00:00"/>
    <n v="10"/>
  </r>
  <r>
    <n v="811"/>
    <s v="Page, Holt and Mack"/>
    <s v="Fundamental methodical emulation"/>
    <n v="92500"/>
    <n v="71320"/>
    <n v="77.102702702702715"/>
    <x v="0"/>
    <n v="105.03681885125184"/>
    <n v="679"/>
    <s v="US"/>
    <s v="USD"/>
    <n v="1452319200"/>
    <n v="1452492000"/>
    <b v="0"/>
    <x v="1"/>
    <s v="games/video games"/>
    <x v="6"/>
    <s v="video games"/>
    <d v="2016-01-09T06:00:00"/>
    <d v="2016-01-11T06:00:00"/>
    <n v="2"/>
  </r>
  <r>
    <n v="812"/>
    <s v="Landry Group"/>
    <s v="Expanded value-added hardware"/>
    <n v="59700"/>
    <n v="134640"/>
    <n v="225.52763819095478"/>
    <x v="1"/>
    <n v="48"/>
    <n v="2805"/>
    <s v="CA"/>
    <s v="CAD"/>
    <n v="1523854800"/>
    <n v="1524286800"/>
    <b v="0"/>
    <x v="0"/>
    <s v="publishing/nonfiction"/>
    <x v="5"/>
    <s v="nonfiction"/>
    <d v="2018-04-16T05:00:00"/>
    <d v="2018-04-21T05:00:00"/>
    <n v="5"/>
  </r>
  <r>
    <n v="813"/>
    <s v="Buckley Group"/>
    <s v="Diverse high-level attitude"/>
    <n v="3200"/>
    <n v="7661"/>
    <n v="239.40625"/>
    <x v="1"/>
    <n v="112.66176470588235"/>
    <n v="68"/>
    <s v="US"/>
    <s v="USD"/>
    <n v="1346043600"/>
    <n v="1346907600"/>
    <b v="0"/>
    <x v="0"/>
    <s v="games/video games"/>
    <x v="6"/>
    <s v="video games"/>
    <d v="2012-08-27T05:00:00"/>
    <d v="2012-09-06T05:00:00"/>
    <n v="10"/>
  </r>
  <r>
    <n v="814"/>
    <s v="Vincent PLC"/>
    <s v="Visionary 24hour analyzer"/>
    <n v="3200"/>
    <n v="2950"/>
    <n v="92.1875"/>
    <x v="0"/>
    <n v="81.944444444444443"/>
    <n v="36"/>
    <s v="DK"/>
    <s v="DKK"/>
    <n v="1464325200"/>
    <n v="1464498000"/>
    <b v="0"/>
    <x v="1"/>
    <s v="music/rock"/>
    <x v="1"/>
    <s v="rock"/>
    <d v="2016-05-27T05:00:00"/>
    <d v="2016-05-29T05:00:00"/>
    <n v="2"/>
  </r>
  <r>
    <n v="815"/>
    <s v="Watson-Douglas"/>
    <s v="Centralized bandwidth-monitored leverage"/>
    <n v="9000"/>
    <n v="11721"/>
    <n v="130.23333333333335"/>
    <x v="1"/>
    <n v="64.049180327868854"/>
    <n v="183"/>
    <s v="CA"/>
    <s v="CAD"/>
    <n v="1511935200"/>
    <n v="1514181600"/>
    <b v="0"/>
    <x v="0"/>
    <s v="music/rock"/>
    <x v="1"/>
    <s v="rock"/>
    <d v="2017-11-29T06:00:00"/>
    <d v="2017-12-25T06:00:00"/>
    <n v="26"/>
  </r>
  <r>
    <n v="816"/>
    <s v="Jones, Casey and Jones"/>
    <s v="Ergonomic mission-critical moratorium"/>
    <n v="2300"/>
    <n v="14150"/>
    <n v="615.21739130434787"/>
    <x v="1"/>
    <n v="106.39097744360902"/>
    <n v="133"/>
    <s v="US"/>
    <s v="USD"/>
    <n v="1392012000"/>
    <n v="1392184800"/>
    <b v="1"/>
    <x v="1"/>
    <s v="theater/plays"/>
    <x v="3"/>
    <s v="plays"/>
    <d v="2014-02-10T06:00:00"/>
    <d v="2014-02-12T06:00:00"/>
    <n v="2"/>
  </r>
  <r>
    <n v="817"/>
    <s v="Alvarez-Bauer"/>
    <s v="Front-line intermediate moderator"/>
    <n v="51300"/>
    <n v="189192"/>
    <n v="368.79532163742692"/>
    <x v="1"/>
    <n v="76.011249497790274"/>
    <n v="2489"/>
    <s v="IT"/>
    <s v="EUR"/>
    <n v="1556946000"/>
    <n v="1559365200"/>
    <b v="0"/>
    <x v="1"/>
    <s v="publishing/nonfiction"/>
    <x v="5"/>
    <s v="nonfiction"/>
    <d v="2019-05-04T05:00:00"/>
    <d v="2019-06-01T05:00:00"/>
    <n v="28"/>
  </r>
  <r>
    <n v="818"/>
    <s v="Martinez LLC"/>
    <s v="Automated local secured line"/>
    <n v="700"/>
    <n v="7664"/>
    <n v="1094.8571428571429"/>
    <x v="1"/>
    <n v="111.07246376811594"/>
    <n v="69"/>
    <s v="US"/>
    <s v="USD"/>
    <n v="1548050400"/>
    <n v="1549173600"/>
    <b v="0"/>
    <x v="1"/>
    <s v="theater/plays"/>
    <x v="3"/>
    <s v="plays"/>
    <d v="2019-01-21T06:00:00"/>
    <d v="2019-02-03T06:00:00"/>
    <n v="13"/>
  </r>
  <r>
    <n v="819"/>
    <s v="Buck-Khan"/>
    <s v="Integrated bandwidth-monitored alliance"/>
    <n v="8900"/>
    <n v="4509"/>
    <n v="50.662921348314605"/>
    <x v="0"/>
    <n v="95.936170212765958"/>
    <n v="47"/>
    <s v="US"/>
    <s v="USD"/>
    <n v="1353736800"/>
    <n v="1355032800"/>
    <b v="1"/>
    <x v="0"/>
    <s v="games/video games"/>
    <x v="6"/>
    <s v="video games"/>
    <d v="2012-11-24T06:00:00"/>
    <d v="2012-12-09T06:00:00"/>
    <n v="15"/>
  </r>
  <r>
    <n v="820"/>
    <s v="Valdez, Williams and Meyer"/>
    <s v="Cross-group heuristic forecast"/>
    <n v="1500"/>
    <n v="12009"/>
    <n v="800.6"/>
    <x v="1"/>
    <n v="43.043010752688176"/>
    <n v="279"/>
    <s v="GB"/>
    <s v="GBP"/>
    <n v="1532840400"/>
    <n v="1533963600"/>
    <b v="0"/>
    <x v="1"/>
    <s v="music/rock"/>
    <x v="1"/>
    <s v="rock"/>
    <d v="2018-07-29T05:00:00"/>
    <d v="2018-08-11T05:00:00"/>
    <n v="13"/>
  </r>
  <r>
    <n v="821"/>
    <s v="Alvarez-Andrews"/>
    <s v="Extended impactful secured line"/>
    <n v="4900"/>
    <n v="14273"/>
    <n v="291.28571428571428"/>
    <x v="1"/>
    <n v="67.966666666666669"/>
    <n v="210"/>
    <s v="US"/>
    <s v="USD"/>
    <n v="1488261600"/>
    <n v="1489381200"/>
    <b v="0"/>
    <x v="0"/>
    <s v="film &amp; video/documentary"/>
    <x v="4"/>
    <s v="documentary"/>
    <d v="2017-02-28T06:00:00"/>
    <d v="2017-03-13T05:00:00"/>
    <n v="13"/>
  </r>
  <r>
    <n v="822"/>
    <s v="Stewart and Sons"/>
    <s v="Distributed optimizing protocol"/>
    <n v="54000"/>
    <n v="188982"/>
    <n v="349.9666666666667"/>
    <x v="1"/>
    <n v="89.991428571428571"/>
    <n v="2100"/>
    <s v="US"/>
    <s v="USD"/>
    <n v="1393567200"/>
    <n v="1395032400"/>
    <b v="0"/>
    <x v="0"/>
    <s v="music/rock"/>
    <x v="1"/>
    <s v="rock"/>
    <d v="2014-02-28T06:00:00"/>
    <d v="2014-03-17T05:00:00"/>
    <n v="17"/>
  </r>
  <r>
    <n v="823"/>
    <s v="Dyer Inc"/>
    <s v="Secured well-modulated system engine"/>
    <n v="4100"/>
    <n v="14640"/>
    <n v="357.07317073170731"/>
    <x v="1"/>
    <n v="58.095238095238095"/>
    <n v="252"/>
    <s v="US"/>
    <s v="USD"/>
    <n v="1410325200"/>
    <n v="1412485200"/>
    <b v="1"/>
    <x v="1"/>
    <s v="music/rock"/>
    <x v="1"/>
    <s v="rock"/>
    <d v="2014-09-10T05:00:00"/>
    <d v="2014-10-05T05:00:00"/>
    <n v="25"/>
  </r>
  <r>
    <n v="824"/>
    <s v="Anderson, Williams and Cox"/>
    <s v="Streamlined national benchmark"/>
    <n v="85000"/>
    <n v="107516"/>
    <n v="126.48941176470588"/>
    <x v="1"/>
    <n v="83.996875000000003"/>
    <n v="1280"/>
    <s v="US"/>
    <s v="USD"/>
    <n v="1276923600"/>
    <n v="1279688400"/>
    <b v="0"/>
    <x v="1"/>
    <s v="publishing/nonfiction"/>
    <x v="5"/>
    <s v="nonfiction"/>
    <d v="2010-06-19T05:00:00"/>
    <d v="2010-07-21T05:00:00"/>
    <n v="32"/>
  </r>
  <r>
    <n v="825"/>
    <s v="Solomon PLC"/>
    <s v="Open-architected 24/7 infrastructure"/>
    <n v="3600"/>
    <n v="13950"/>
    <n v="387.5"/>
    <x v="1"/>
    <n v="88.853503184713375"/>
    <n v="157"/>
    <s v="GB"/>
    <s v="GBP"/>
    <n v="1500958800"/>
    <n v="1501995600"/>
    <b v="0"/>
    <x v="0"/>
    <s v="film &amp; video/shorts"/>
    <x v="4"/>
    <s v="shorts"/>
    <d v="2017-07-25T05:00:00"/>
    <d v="2017-08-06T05:00:00"/>
    <n v="12"/>
  </r>
  <r>
    <n v="826"/>
    <s v="Miller-Hubbard"/>
    <s v="Digitized 6thgeneration Local Area Network"/>
    <n v="2800"/>
    <n v="12797"/>
    <n v="457.03571428571428"/>
    <x v="1"/>
    <n v="65.963917525773198"/>
    <n v="194"/>
    <s v="US"/>
    <s v="USD"/>
    <n v="1292220000"/>
    <n v="1294639200"/>
    <b v="0"/>
    <x v="1"/>
    <s v="theater/plays"/>
    <x v="3"/>
    <s v="plays"/>
    <d v="2010-12-13T06:00:00"/>
    <d v="2011-01-10T06:00:00"/>
    <n v="28"/>
  </r>
  <r>
    <n v="827"/>
    <s v="Miranda, Martinez and Lowery"/>
    <s v="Innovative actuating artificial intelligence"/>
    <n v="2300"/>
    <n v="6134"/>
    <n v="266.69565217391306"/>
    <x v="1"/>
    <n v="74.804878048780495"/>
    <n v="82"/>
    <s v="AU"/>
    <s v="AUD"/>
    <n v="1304398800"/>
    <n v="1305435600"/>
    <b v="0"/>
    <x v="1"/>
    <s v="film &amp; video/drama"/>
    <x v="4"/>
    <s v="drama"/>
    <d v="2011-05-03T05:00:00"/>
    <d v="2011-05-15T05:00:00"/>
    <n v="12"/>
  </r>
  <r>
    <n v="828"/>
    <s v="Munoz, Cherry and Bell"/>
    <s v="Cross-platform reciprocal budgetary management"/>
    <n v="7100"/>
    <n v="4899"/>
    <n v="69"/>
    <x v="0"/>
    <n v="69.98571428571428"/>
    <n v="70"/>
    <s v="US"/>
    <s v="USD"/>
    <n v="1535432400"/>
    <n v="1537592400"/>
    <b v="0"/>
    <x v="0"/>
    <s v="theater/plays"/>
    <x v="3"/>
    <s v="plays"/>
    <d v="2018-08-28T05:00:00"/>
    <d v="2018-09-22T05:00:00"/>
    <n v="25"/>
  </r>
  <r>
    <n v="829"/>
    <s v="Baker-Higgins"/>
    <s v="Vision-oriented scalable portal"/>
    <n v="9600"/>
    <n v="4929"/>
    <n v="51.34375"/>
    <x v="0"/>
    <n v="32.006493506493506"/>
    <n v="154"/>
    <s v="US"/>
    <s v="USD"/>
    <n v="1433826000"/>
    <n v="1435122000"/>
    <b v="0"/>
    <x v="0"/>
    <s v="theater/plays"/>
    <x v="3"/>
    <s v="plays"/>
    <d v="2015-06-09T05:00:00"/>
    <d v="2015-06-24T05:00:00"/>
    <n v="15"/>
  </r>
  <r>
    <n v="830"/>
    <s v="Johnson, Turner and Carroll"/>
    <s v="Persevering zero administration knowledge user"/>
    <n v="121600"/>
    <n v="1424"/>
    <n v="1.1710526315789473"/>
    <x v="0"/>
    <n v="64.727272727272734"/>
    <n v="22"/>
    <s v="US"/>
    <s v="USD"/>
    <n v="1514959200"/>
    <n v="1520056800"/>
    <b v="0"/>
    <x v="0"/>
    <s v="theater/plays"/>
    <x v="3"/>
    <s v="plays"/>
    <d v="2018-01-03T06:00:00"/>
    <d v="2018-03-03T06:00:00"/>
    <n v="59"/>
  </r>
  <r>
    <n v="831"/>
    <s v="Ward PLC"/>
    <s v="Front-line bottom-line Graphic Interface"/>
    <n v="97100"/>
    <n v="105817"/>
    <n v="108.97734294541709"/>
    <x v="1"/>
    <n v="24.998110087408456"/>
    <n v="4233"/>
    <s v="US"/>
    <s v="USD"/>
    <n v="1332738000"/>
    <n v="1335675600"/>
    <b v="0"/>
    <x v="0"/>
    <s v="photography/photography books"/>
    <x v="7"/>
    <s v="photography books"/>
    <d v="2012-03-26T05:00:00"/>
    <d v="2012-04-29T05:00:00"/>
    <n v="34"/>
  </r>
  <r>
    <n v="832"/>
    <s v="Bradley, Beck and Mayo"/>
    <s v="Synergized fault-tolerant hierarchy"/>
    <n v="43200"/>
    <n v="136156"/>
    <n v="315.17592592592592"/>
    <x v="1"/>
    <n v="104.97764070932922"/>
    <n v="1297"/>
    <s v="DK"/>
    <s v="DKK"/>
    <n v="1445490000"/>
    <n v="1448431200"/>
    <b v="1"/>
    <x v="0"/>
    <s v="publishing/translations"/>
    <x v="5"/>
    <s v="translations"/>
    <d v="2015-10-22T05:00:00"/>
    <d v="2015-11-25T06:00:00"/>
    <n v="34"/>
  </r>
  <r>
    <n v="833"/>
    <s v="Levine, Martin and Hernandez"/>
    <s v="Expanded asynchronous groupware"/>
    <n v="6800"/>
    <n v="10723"/>
    <n v="157.69117647058823"/>
    <x v="1"/>
    <n v="64.987878787878785"/>
    <n v="165"/>
    <s v="DK"/>
    <s v="DKK"/>
    <n v="1297663200"/>
    <n v="1298613600"/>
    <b v="0"/>
    <x v="0"/>
    <s v="publishing/translations"/>
    <x v="5"/>
    <s v="translations"/>
    <d v="2011-02-14T06:00:00"/>
    <d v="2011-02-25T06:00:00"/>
    <n v="11"/>
  </r>
  <r>
    <n v="834"/>
    <s v="Gallegos, Wagner and Gaines"/>
    <s v="Expanded fault-tolerant emulation"/>
    <n v="7300"/>
    <n v="11228"/>
    <n v="153.8082191780822"/>
    <x v="1"/>
    <n v="94.352941176470594"/>
    <n v="119"/>
    <s v="US"/>
    <s v="USD"/>
    <n v="1371963600"/>
    <n v="1372482000"/>
    <b v="0"/>
    <x v="0"/>
    <s v="theater/plays"/>
    <x v="3"/>
    <s v="plays"/>
    <d v="2013-06-23T05:00:00"/>
    <d v="2013-06-29T05:00:00"/>
    <n v="6"/>
  </r>
  <r>
    <n v="835"/>
    <s v="Hodges, Smith and Kelly"/>
    <s v="Future-proofed 24hour model"/>
    <n v="86200"/>
    <n v="77355"/>
    <n v="89.738979118329468"/>
    <x v="0"/>
    <n v="44.001706484641637"/>
    <n v="1758"/>
    <s v="US"/>
    <s v="USD"/>
    <n v="1425103200"/>
    <n v="1425621600"/>
    <b v="0"/>
    <x v="0"/>
    <s v="technology/web"/>
    <x v="2"/>
    <s v="web"/>
    <d v="2015-02-28T06:00:00"/>
    <d v="2015-03-06T06:00:00"/>
    <n v="6"/>
  </r>
  <r>
    <n v="836"/>
    <s v="Macias Inc"/>
    <s v="Optimized didactic intranet"/>
    <n v="8100"/>
    <n v="6086"/>
    <n v="75.135802469135797"/>
    <x v="0"/>
    <n v="64.744680851063833"/>
    <n v="94"/>
    <s v="US"/>
    <s v="USD"/>
    <n v="1265349600"/>
    <n v="1266300000"/>
    <b v="0"/>
    <x v="0"/>
    <s v="music/indie rock"/>
    <x v="1"/>
    <s v="indie rock"/>
    <d v="2010-02-05T06:00:00"/>
    <d v="2010-02-16T06:00:00"/>
    <n v="11"/>
  </r>
  <r>
    <n v="837"/>
    <s v="Cook-Ortiz"/>
    <s v="Right-sized dedicated standardization"/>
    <n v="17700"/>
    <n v="150960"/>
    <n v="852.88135593220341"/>
    <x v="1"/>
    <n v="84.00667779632721"/>
    <n v="1797"/>
    <s v="US"/>
    <s v="USD"/>
    <n v="1301202000"/>
    <n v="1305867600"/>
    <b v="0"/>
    <x v="0"/>
    <s v="music/jazz"/>
    <x v="1"/>
    <s v="jazz"/>
    <d v="2011-03-27T05:00:00"/>
    <d v="2011-05-20T05:00:00"/>
    <n v="54"/>
  </r>
  <r>
    <n v="838"/>
    <s v="Jordan-Fischer"/>
    <s v="Vision-oriented high-level extranet"/>
    <n v="6400"/>
    <n v="8890"/>
    <n v="138.90625"/>
    <x v="1"/>
    <n v="34.061302681992338"/>
    <n v="261"/>
    <s v="US"/>
    <s v="USD"/>
    <n v="1538024400"/>
    <n v="1538802000"/>
    <b v="0"/>
    <x v="0"/>
    <s v="theater/plays"/>
    <x v="3"/>
    <s v="plays"/>
    <d v="2018-09-27T05:00:00"/>
    <d v="2018-10-06T05:00:00"/>
    <n v="9"/>
  </r>
  <r>
    <n v="839"/>
    <s v="Pierce-Ramirez"/>
    <s v="Organized scalable initiative"/>
    <n v="7700"/>
    <n v="14644"/>
    <n v="190.18181818181819"/>
    <x v="1"/>
    <n v="93.273885350318466"/>
    <n v="157"/>
    <s v="US"/>
    <s v="USD"/>
    <n v="1395032400"/>
    <n v="1398920400"/>
    <b v="0"/>
    <x v="1"/>
    <s v="film &amp; video/documentary"/>
    <x v="4"/>
    <s v="documentary"/>
    <d v="2014-03-17T05:00:00"/>
    <d v="2014-05-01T05:00:00"/>
    <n v="45"/>
  </r>
  <r>
    <n v="840"/>
    <s v="Howell and Sons"/>
    <s v="Enhanced regional moderator"/>
    <n v="116300"/>
    <n v="116583"/>
    <n v="100.24333619948409"/>
    <x v="1"/>
    <n v="32.998301726577978"/>
    <n v="3533"/>
    <s v="US"/>
    <s v="USD"/>
    <n v="1405486800"/>
    <n v="1405659600"/>
    <b v="0"/>
    <x v="1"/>
    <s v="theater/plays"/>
    <x v="3"/>
    <s v="plays"/>
    <d v="2014-07-16T05:00:00"/>
    <d v="2014-07-18T05:00:00"/>
    <n v="2"/>
  </r>
  <r>
    <n v="841"/>
    <s v="Garcia, Dunn and Richardson"/>
    <s v="Automated even-keeled emulation"/>
    <n v="9100"/>
    <n v="12991"/>
    <n v="142.75824175824175"/>
    <x v="1"/>
    <n v="83.812903225806451"/>
    <n v="155"/>
    <s v="US"/>
    <s v="USD"/>
    <n v="1455861600"/>
    <n v="1457244000"/>
    <b v="0"/>
    <x v="0"/>
    <s v="technology/web"/>
    <x v="2"/>
    <s v="web"/>
    <d v="2016-02-19T06:00:00"/>
    <d v="2016-03-06T06:00:00"/>
    <n v="16"/>
  </r>
  <r>
    <n v="842"/>
    <s v="Lawson and Sons"/>
    <s v="Reverse-engineered multi-tasking product"/>
    <n v="1500"/>
    <n v="8447"/>
    <n v="563.13333333333333"/>
    <x v="1"/>
    <n v="63.992424242424242"/>
    <n v="132"/>
    <s v="IT"/>
    <s v="EUR"/>
    <n v="1529038800"/>
    <n v="1529298000"/>
    <b v="0"/>
    <x v="0"/>
    <s v="technology/wearables"/>
    <x v="2"/>
    <s v="wearables"/>
    <d v="2018-06-15T05:00:00"/>
    <d v="2018-06-18T05:00:00"/>
    <n v="3"/>
  </r>
  <r>
    <n v="843"/>
    <s v="Porter-Hicks"/>
    <s v="De-engineered next generation parallelism"/>
    <n v="8800"/>
    <n v="2703"/>
    <n v="30.715909090909086"/>
    <x v="0"/>
    <n v="81.909090909090907"/>
    <n v="33"/>
    <s v="US"/>
    <s v="USD"/>
    <n v="1535259600"/>
    <n v="1535778000"/>
    <b v="0"/>
    <x v="0"/>
    <s v="photography/photography books"/>
    <x v="7"/>
    <s v="photography books"/>
    <d v="2018-08-26T05:00:00"/>
    <d v="2018-09-01T05:00:00"/>
    <n v="6"/>
  </r>
  <r>
    <n v="844"/>
    <s v="Rodriguez-Hansen"/>
    <s v="Intuitive cohesive groupware"/>
    <n v="8800"/>
    <n v="8747"/>
    <n v="99.39772727272728"/>
    <x v="3"/>
    <n v="93.053191489361708"/>
    <n v="94"/>
    <s v="US"/>
    <s v="USD"/>
    <n v="1327212000"/>
    <n v="1327471200"/>
    <b v="0"/>
    <x v="0"/>
    <s v="film &amp; video/documentary"/>
    <x v="4"/>
    <s v="documentary"/>
    <d v="2012-01-22T06:00:00"/>
    <d v="2012-01-25T06:00:00"/>
    <n v="3"/>
  </r>
  <r>
    <n v="845"/>
    <s v="Williams LLC"/>
    <s v="Up-sized high-level access"/>
    <n v="69900"/>
    <n v="138087"/>
    <n v="197.54935622317598"/>
    <x v="1"/>
    <n v="101.98449039881831"/>
    <n v="1354"/>
    <s v="GB"/>
    <s v="GBP"/>
    <n v="1526360400"/>
    <n v="1529557200"/>
    <b v="0"/>
    <x v="0"/>
    <s v="technology/web"/>
    <x v="2"/>
    <s v="web"/>
    <d v="2018-05-15T05:00:00"/>
    <d v="2018-06-21T05:00:00"/>
    <n v="37"/>
  </r>
  <r>
    <n v="846"/>
    <s v="Cooper, Stanley and Bryant"/>
    <s v="Phased empowering success"/>
    <n v="1000"/>
    <n v="5085"/>
    <n v="508.5"/>
    <x v="1"/>
    <n v="105.9375"/>
    <n v="48"/>
    <s v="US"/>
    <s v="USD"/>
    <n v="1532149200"/>
    <n v="1535259600"/>
    <b v="1"/>
    <x v="1"/>
    <s v="technology/web"/>
    <x v="2"/>
    <s v="web"/>
    <d v="2018-07-21T05:00:00"/>
    <d v="2018-08-26T05:00:00"/>
    <n v="36"/>
  </r>
  <r>
    <n v="847"/>
    <s v="Miller, Glenn and Adams"/>
    <s v="Distributed actuating project"/>
    <n v="4700"/>
    <n v="11174"/>
    <n v="237.74468085106383"/>
    <x v="1"/>
    <n v="101.58181818181818"/>
    <n v="110"/>
    <s v="US"/>
    <s v="USD"/>
    <n v="1515304800"/>
    <n v="1515564000"/>
    <b v="0"/>
    <x v="0"/>
    <s v="food/food trucks"/>
    <x v="0"/>
    <s v="food trucks"/>
    <d v="2018-01-07T06:00:00"/>
    <d v="2018-01-10T06:00:00"/>
    <n v="3"/>
  </r>
  <r>
    <n v="848"/>
    <s v="Cole, Salazar and Moreno"/>
    <s v="Robust motivating orchestration"/>
    <n v="3200"/>
    <n v="10831"/>
    <n v="338.46875"/>
    <x v="1"/>
    <n v="62.970930232558139"/>
    <n v="172"/>
    <s v="US"/>
    <s v="USD"/>
    <n v="1276318800"/>
    <n v="1277096400"/>
    <b v="0"/>
    <x v="0"/>
    <s v="film &amp; video/drama"/>
    <x v="4"/>
    <s v="drama"/>
    <d v="2010-06-12T05:00:00"/>
    <d v="2010-06-21T05:00:00"/>
    <n v="9"/>
  </r>
  <r>
    <n v="849"/>
    <s v="Jones-Ryan"/>
    <s v="Vision-oriented uniform instruction set"/>
    <n v="6700"/>
    <n v="8917"/>
    <n v="133.08955223880596"/>
    <x v="1"/>
    <n v="29.045602605863191"/>
    <n v="307"/>
    <s v="US"/>
    <s v="USD"/>
    <n v="1328767200"/>
    <n v="1329026400"/>
    <b v="0"/>
    <x v="1"/>
    <s v="music/indie rock"/>
    <x v="1"/>
    <s v="indie rock"/>
    <d v="2012-02-09T06:00:00"/>
    <d v="2012-02-12T06:00:00"/>
    <n v="3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x v="0"/>
    <s v="music/rock"/>
    <x v="1"/>
    <s v="rock"/>
    <d v="2011-11-19T06:00:00"/>
    <d v="2011-12-04T06:00:00"/>
    <n v="15"/>
  </r>
  <r>
    <n v="851"/>
    <s v="Bright and Sons"/>
    <s v="Object-based needs-based info-mediaries"/>
    <n v="6000"/>
    <n v="12468"/>
    <n v="207.79999999999998"/>
    <x v="1"/>
    <n v="77.924999999999997"/>
    <n v="160"/>
    <s v="US"/>
    <s v="USD"/>
    <n v="1335934800"/>
    <n v="1338786000"/>
    <b v="0"/>
    <x v="0"/>
    <s v="music/electric music"/>
    <x v="1"/>
    <s v="electric music"/>
    <d v="2012-05-02T05:00:00"/>
    <d v="2012-06-04T05:00:00"/>
    <n v="33"/>
  </r>
  <r>
    <n v="852"/>
    <s v="Brady Ltd"/>
    <s v="Open-source reciprocal standardization"/>
    <n v="4900"/>
    <n v="2505"/>
    <n v="51.122448979591837"/>
    <x v="0"/>
    <n v="80.806451612903231"/>
    <n v="31"/>
    <s v="US"/>
    <s v="USD"/>
    <n v="1310792400"/>
    <n v="1311656400"/>
    <b v="0"/>
    <x v="1"/>
    <s v="games/video games"/>
    <x v="6"/>
    <s v="video games"/>
    <d v="2011-07-16T05:00:00"/>
    <d v="2011-07-26T05:00:00"/>
    <n v="10"/>
  </r>
  <r>
    <n v="853"/>
    <s v="Collier LLC"/>
    <s v="Secured well-modulated projection"/>
    <n v="17100"/>
    <n v="111502"/>
    <n v="652.05847953216369"/>
    <x v="1"/>
    <n v="76.006816632583508"/>
    <n v="1467"/>
    <s v="CA"/>
    <s v="CAD"/>
    <n v="1308546000"/>
    <n v="1308978000"/>
    <b v="0"/>
    <x v="1"/>
    <s v="music/indie rock"/>
    <x v="1"/>
    <s v="indie rock"/>
    <d v="2011-06-20T05:00:00"/>
    <d v="2011-06-25T05:00:00"/>
    <n v="5"/>
  </r>
  <r>
    <n v="854"/>
    <s v="Campbell, Thomas and Obrien"/>
    <s v="Multi-channeled secondary middleware"/>
    <n v="171000"/>
    <n v="194309"/>
    <n v="113.63099415204678"/>
    <x v="1"/>
    <n v="72.993613824192337"/>
    <n v="2662"/>
    <s v="CA"/>
    <s v="CAD"/>
    <n v="1574056800"/>
    <n v="1576389600"/>
    <b v="0"/>
    <x v="0"/>
    <s v="publishing/fiction"/>
    <x v="5"/>
    <s v="fiction"/>
    <d v="2019-11-18T06:00:00"/>
    <d v="2019-12-15T06:00:00"/>
    <n v="27"/>
  </r>
  <r>
    <n v="855"/>
    <s v="Moses-Terry"/>
    <s v="Horizontal clear-thinking framework"/>
    <n v="23400"/>
    <n v="23956"/>
    <n v="102.37606837606839"/>
    <x v="1"/>
    <n v="53"/>
    <n v="452"/>
    <s v="AU"/>
    <s v="AUD"/>
    <n v="1308373200"/>
    <n v="1311051600"/>
    <b v="0"/>
    <x v="0"/>
    <s v="theater/plays"/>
    <x v="3"/>
    <s v="plays"/>
    <d v="2011-06-18T05:00:00"/>
    <d v="2011-07-19T05:00:00"/>
    <n v="31"/>
  </r>
  <r>
    <n v="856"/>
    <s v="Williams and Sons"/>
    <s v="Profound composite core"/>
    <n v="2400"/>
    <n v="8558"/>
    <n v="356.58333333333331"/>
    <x v="1"/>
    <n v="54.164556962025316"/>
    <n v="158"/>
    <s v="US"/>
    <s v="USD"/>
    <n v="1335243600"/>
    <n v="1336712400"/>
    <b v="0"/>
    <x v="0"/>
    <s v="food/food trucks"/>
    <x v="0"/>
    <s v="food trucks"/>
    <d v="2012-04-24T05:00:00"/>
    <d v="2012-05-11T05:00:00"/>
    <n v="17"/>
  </r>
  <r>
    <n v="857"/>
    <s v="Miranda, Gray and Hale"/>
    <s v="Programmable disintermediate matrices"/>
    <n v="5300"/>
    <n v="7413"/>
    <n v="139.86792452830187"/>
    <x v="1"/>
    <n v="32.946666666666665"/>
    <n v="225"/>
    <s v="CH"/>
    <s v="CHF"/>
    <n v="1328421600"/>
    <n v="1330408800"/>
    <b v="1"/>
    <x v="0"/>
    <s v="film &amp; video/shorts"/>
    <x v="4"/>
    <s v="shorts"/>
    <d v="2012-02-05T06:00:00"/>
    <d v="2012-02-28T06:00:00"/>
    <n v="23"/>
  </r>
  <r>
    <n v="858"/>
    <s v="Ayala, Crawford and Taylor"/>
    <s v="Realigned 5thgeneration knowledge user"/>
    <n v="4000"/>
    <n v="2778"/>
    <n v="69.45"/>
    <x v="0"/>
    <n v="79.371428571428567"/>
    <n v="35"/>
    <s v="US"/>
    <s v="USD"/>
    <n v="1524286800"/>
    <n v="1524891600"/>
    <b v="1"/>
    <x v="0"/>
    <s v="food/food trucks"/>
    <x v="0"/>
    <s v="food trucks"/>
    <d v="2018-04-21T05:00:00"/>
    <d v="2018-04-28T05:00:00"/>
    <n v="7"/>
  </r>
  <r>
    <n v="859"/>
    <s v="Martinez Ltd"/>
    <s v="Multi-layered upward-trending groupware"/>
    <n v="7300"/>
    <n v="2594"/>
    <n v="35.534246575342465"/>
    <x v="0"/>
    <n v="41.174603174603178"/>
    <n v="63"/>
    <s v="US"/>
    <s v="USD"/>
    <n v="1362117600"/>
    <n v="1363669200"/>
    <b v="0"/>
    <x v="1"/>
    <s v="theater/plays"/>
    <x v="3"/>
    <s v="plays"/>
    <d v="2013-03-01T06:00:00"/>
    <d v="2013-03-19T05:00:00"/>
    <n v="18"/>
  </r>
  <r>
    <n v="860"/>
    <s v="Lee PLC"/>
    <s v="Re-contextualized leadingedge firmware"/>
    <n v="2000"/>
    <n v="5033"/>
    <n v="251.65"/>
    <x v="1"/>
    <n v="77.430769230769229"/>
    <n v="65"/>
    <s v="US"/>
    <s v="USD"/>
    <n v="1550556000"/>
    <n v="1551420000"/>
    <b v="0"/>
    <x v="1"/>
    <s v="technology/wearables"/>
    <x v="2"/>
    <s v="wearables"/>
    <d v="2019-02-19T06:00:00"/>
    <d v="2019-03-01T06:00:00"/>
    <n v="10"/>
  </r>
  <r>
    <n v="861"/>
    <s v="Young, Ramsey and Powell"/>
    <s v="Devolved disintermediate analyzer"/>
    <n v="8800"/>
    <n v="9317"/>
    <n v="105.87500000000001"/>
    <x v="1"/>
    <n v="57.159509202453989"/>
    <n v="163"/>
    <s v="US"/>
    <s v="USD"/>
    <n v="1269147600"/>
    <n v="1269838800"/>
    <b v="0"/>
    <x v="0"/>
    <s v="theater/plays"/>
    <x v="3"/>
    <s v="plays"/>
    <d v="2010-03-21T05:00:00"/>
    <d v="2010-03-29T05:00:00"/>
    <n v="8"/>
  </r>
  <r>
    <n v="862"/>
    <s v="Lewis and Sons"/>
    <s v="Profound disintermediate open system"/>
    <n v="3500"/>
    <n v="6560"/>
    <n v="187.42857142857144"/>
    <x v="1"/>
    <n v="77.17647058823529"/>
    <n v="85"/>
    <s v="US"/>
    <s v="USD"/>
    <n v="1312174800"/>
    <n v="1312520400"/>
    <b v="0"/>
    <x v="0"/>
    <s v="theater/plays"/>
    <x v="3"/>
    <s v="plays"/>
    <d v="2011-08-01T05:00:00"/>
    <d v="2011-08-05T05:00:00"/>
    <n v="4"/>
  </r>
  <r>
    <n v="863"/>
    <s v="Davis-Johnson"/>
    <s v="Automated reciprocal protocol"/>
    <n v="1400"/>
    <n v="5415"/>
    <n v="386.78571428571428"/>
    <x v="1"/>
    <n v="24.953917050691246"/>
    <n v="217"/>
    <s v="US"/>
    <s v="USD"/>
    <n v="1434517200"/>
    <n v="1436504400"/>
    <b v="0"/>
    <x v="1"/>
    <s v="film &amp; video/television"/>
    <x v="4"/>
    <s v="television"/>
    <d v="2015-06-17T05:00:00"/>
    <d v="2015-07-10T05:00:00"/>
    <n v="23"/>
  </r>
  <r>
    <n v="864"/>
    <s v="Stevenson-Thompson"/>
    <s v="Automated static workforce"/>
    <n v="4200"/>
    <n v="14577"/>
    <n v="347.07142857142856"/>
    <x v="1"/>
    <n v="97.18"/>
    <n v="150"/>
    <s v="US"/>
    <s v="USD"/>
    <n v="1471582800"/>
    <n v="1472014800"/>
    <b v="0"/>
    <x v="0"/>
    <s v="film &amp; video/shorts"/>
    <x v="4"/>
    <s v="shorts"/>
    <d v="2016-08-19T05:00:00"/>
    <d v="2016-08-24T05:00:00"/>
    <n v="5"/>
  </r>
  <r>
    <n v="865"/>
    <s v="Ellis, Smith and Armstrong"/>
    <s v="Horizontal attitude-oriented help-desk"/>
    <n v="81000"/>
    <n v="150515"/>
    <n v="185.82098765432099"/>
    <x v="1"/>
    <n v="46.000916870415651"/>
    <n v="3272"/>
    <s v="US"/>
    <s v="USD"/>
    <n v="1410757200"/>
    <n v="1411534800"/>
    <b v="0"/>
    <x v="0"/>
    <s v="theater/plays"/>
    <x v="3"/>
    <s v="plays"/>
    <d v="2014-09-15T05:00:00"/>
    <d v="2014-09-24T05:00:00"/>
    <n v="9"/>
  </r>
  <r>
    <n v="866"/>
    <s v="Jackson-Brown"/>
    <s v="Versatile 5thgeneration matrices"/>
    <n v="182800"/>
    <n v="79045"/>
    <n v="43.241247264770237"/>
    <x v="3"/>
    <n v="88.023385300668153"/>
    <n v="898"/>
    <s v="US"/>
    <s v="USD"/>
    <n v="1304830800"/>
    <n v="1304917200"/>
    <b v="0"/>
    <x v="0"/>
    <s v="photography/photography books"/>
    <x v="7"/>
    <s v="photography books"/>
    <d v="2011-05-08T05:00:00"/>
    <d v="2011-05-09T05:00:00"/>
    <n v="1"/>
  </r>
  <r>
    <n v="867"/>
    <s v="Kane, Pruitt and Rivera"/>
    <s v="Cross-platform next generation service-desk"/>
    <n v="4800"/>
    <n v="7797"/>
    <n v="162.4375"/>
    <x v="1"/>
    <n v="25.99"/>
    <n v="300"/>
    <s v="US"/>
    <s v="USD"/>
    <n v="1539061200"/>
    <n v="1539579600"/>
    <b v="0"/>
    <x v="0"/>
    <s v="food/food trucks"/>
    <x v="0"/>
    <s v="food trucks"/>
    <d v="2018-10-09T05:00:00"/>
    <d v="2018-10-15T05:00:00"/>
    <n v="6"/>
  </r>
  <r>
    <n v="868"/>
    <s v="Wood, Buckley and Meza"/>
    <s v="Front-line web-enabled installation"/>
    <n v="7000"/>
    <n v="12939"/>
    <n v="184.84285714285716"/>
    <x v="1"/>
    <n v="102.69047619047619"/>
    <n v="126"/>
    <s v="US"/>
    <s v="USD"/>
    <n v="1381554000"/>
    <n v="1382504400"/>
    <b v="0"/>
    <x v="0"/>
    <s v="theater/plays"/>
    <x v="3"/>
    <s v="plays"/>
    <d v="2013-10-12T05:00:00"/>
    <d v="2013-10-23T05:00:00"/>
    <n v="11"/>
  </r>
  <r>
    <n v="869"/>
    <s v="Brown-Williams"/>
    <s v="Multi-channeled responsive product"/>
    <n v="161900"/>
    <n v="38376"/>
    <n v="23.703520691785052"/>
    <x v="0"/>
    <n v="72.958174904942965"/>
    <n v="526"/>
    <s v="US"/>
    <s v="USD"/>
    <n v="1277096400"/>
    <n v="1278306000"/>
    <b v="0"/>
    <x v="0"/>
    <s v="film &amp; video/drama"/>
    <x v="4"/>
    <s v="drama"/>
    <d v="2010-06-21T05:00:00"/>
    <d v="2010-07-05T05:00:00"/>
    <n v="14"/>
  </r>
  <r>
    <n v="870"/>
    <s v="Hansen-Austin"/>
    <s v="Adaptive demand-driven encryption"/>
    <n v="7700"/>
    <n v="6920"/>
    <n v="89.870129870129873"/>
    <x v="0"/>
    <n v="57.190082644628099"/>
    <n v="121"/>
    <s v="US"/>
    <s v="USD"/>
    <n v="1440392400"/>
    <n v="1442552400"/>
    <b v="0"/>
    <x v="0"/>
    <s v="theater/plays"/>
    <x v="3"/>
    <s v="plays"/>
    <d v="2015-08-24T05:00:00"/>
    <d v="2015-09-18T05:00:00"/>
    <n v="25"/>
  </r>
  <r>
    <n v="871"/>
    <s v="Santana-George"/>
    <s v="Re-engineered client-driven knowledge user"/>
    <n v="71500"/>
    <n v="194912"/>
    <n v="272.6041958041958"/>
    <x v="1"/>
    <n v="84.013793103448279"/>
    <n v="2320"/>
    <s v="US"/>
    <s v="USD"/>
    <n v="1509512400"/>
    <n v="1511071200"/>
    <b v="0"/>
    <x v="1"/>
    <s v="theater/plays"/>
    <x v="3"/>
    <s v="plays"/>
    <d v="2017-11-01T05:00:00"/>
    <d v="2017-11-19T06:00:00"/>
    <n v="18"/>
  </r>
  <r>
    <n v="872"/>
    <s v="Davis LLC"/>
    <s v="Compatible logistical paradigm"/>
    <n v="4700"/>
    <n v="7992"/>
    <n v="170.04255319148936"/>
    <x v="1"/>
    <n v="98.666666666666671"/>
    <n v="81"/>
    <s v="AU"/>
    <s v="AUD"/>
    <n v="1535950800"/>
    <n v="1536382800"/>
    <b v="0"/>
    <x v="0"/>
    <s v="film &amp; video/science fiction"/>
    <x v="4"/>
    <s v="science fiction"/>
    <d v="2018-09-03T05:00:00"/>
    <d v="2018-09-08T05:00:00"/>
    <n v="5"/>
  </r>
  <r>
    <n v="873"/>
    <s v="Vazquez, Ochoa and Clark"/>
    <s v="Intuitive value-added installation"/>
    <n v="42100"/>
    <n v="79268"/>
    <n v="188.28503562945369"/>
    <x v="1"/>
    <n v="42.007419183889773"/>
    <n v="1887"/>
    <s v="US"/>
    <s v="USD"/>
    <n v="1389160800"/>
    <n v="1389592800"/>
    <b v="0"/>
    <x v="0"/>
    <s v="photography/photography books"/>
    <x v="7"/>
    <s v="photography books"/>
    <d v="2014-01-08T06:00:00"/>
    <d v="2014-01-13T06:00:00"/>
    <n v="5"/>
  </r>
  <r>
    <n v="874"/>
    <s v="Chung-Nguyen"/>
    <s v="Managed discrete parallelism"/>
    <n v="40200"/>
    <n v="139468"/>
    <n v="346.93532338308455"/>
    <x v="1"/>
    <n v="32.002753556677376"/>
    <n v="4358"/>
    <s v="US"/>
    <s v="USD"/>
    <n v="1271998800"/>
    <n v="1275282000"/>
    <b v="0"/>
    <x v="1"/>
    <s v="photography/photography books"/>
    <x v="7"/>
    <s v="photography books"/>
    <d v="2010-04-23T05:00:00"/>
    <d v="2010-05-31T05:00:00"/>
    <n v="38"/>
  </r>
  <r>
    <n v="875"/>
    <s v="Mueller-Harmon"/>
    <s v="Implemented tangible approach"/>
    <n v="7900"/>
    <n v="5465"/>
    <n v="69.177215189873422"/>
    <x v="0"/>
    <n v="81.567164179104481"/>
    <n v="67"/>
    <s v="US"/>
    <s v="USD"/>
    <n v="1294898400"/>
    <n v="1294984800"/>
    <b v="0"/>
    <x v="0"/>
    <s v="music/rock"/>
    <x v="1"/>
    <s v="rock"/>
    <d v="2011-01-13T06:00:00"/>
    <d v="2011-01-14T06:00:00"/>
    <n v="1"/>
  </r>
  <r>
    <n v="876"/>
    <s v="Dixon, Perez and Banks"/>
    <s v="Re-engineered encompassing definition"/>
    <n v="8300"/>
    <n v="2111"/>
    <n v="25.433734939759034"/>
    <x v="0"/>
    <n v="37.035087719298247"/>
    <n v="57"/>
    <s v="CA"/>
    <s v="CAD"/>
    <n v="1559970000"/>
    <n v="1562043600"/>
    <b v="0"/>
    <x v="0"/>
    <s v="photography/photography books"/>
    <x v="7"/>
    <s v="photography books"/>
    <d v="2019-06-08T05:00:00"/>
    <d v="2019-07-02T05:00:00"/>
    <n v="24"/>
  </r>
  <r>
    <n v="877"/>
    <s v="Estrada Group"/>
    <s v="Multi-lateral uniform collaboration"/>
    <n v="163600"/>
    <n v="126628"/>
    <n v="77.400977995110026"/>
    <x v="0"/>
    <n v="103.033360455655"/>
    <n v="1229"/>
    <s v="US"/>
    <s v="USD"/>
    <n v="1469509200"/>
    <n v="1469595600"/>
    <b v="0"/>
    <x v="0"/>
    <s v="food/food trucks"/>
    <x v="0"/>
    <s v="food trucks"/>
    <d v="2016-07-26T05:00:00"/>
    <d v="2016-07-27T05:00:00"/>
    <n v="1"/>
  </r>
  <r>
    <n v="878"/>
    <s v="Lutz Group"/>
    <s v="Enterprise-wide foreground paradigm"/>
    <n v="2700"/>
    <n v="1012"/>
    <n v="37.481481481481481"/>
    <x v="0"/>
    <n v="84.333333333333329"/>
    <n v="12"/>
    <s v="IT"/>
    <s v="EUR"/>
    <n v="1579068000"/>
    <n v="1581141600"/>
    <b v="0"/>
    <x v="0"/>
    <s v="music/metal"/>
    <x v="1"/>
    <s v="metal"/>
    <d v="2020-01-15T06:00:00"/>
    <d v="2020-02-08T06:00:00"/>
    <n v="24"/>
  </r>
  <r>
    <n v="879"/>
    <s v="Ortiz Inc"/>
    <s v="Stand-alone incremental parallelism"/>
    <n v="1000"/>
    <n v="5438"/>
    <n v="543.79999999999995"/>
    <x v="1"/>
    <n v="102.60377358490567"/>
    <n v="53"/>
    <s v="US"/>
    <s v="USD"/>
    <n v="1487743200"/>
    <n v="1488520800"/>
    <b v="0"/>
    <x v="0"/>
    <s v="publishing/nonfiction"/>
    <x v="5"/>
    <s v="nonfiction"/>
    <d v="2017-02-22T06:00:00"/>
    <d v="2017-03-03T06:00:00"/>
    <n v="9"/>
  </r>
  <r>
    <n v="880"/>
    <s v="Craig, Ellis and Miller"/>
    <s v="Persevering 5thgeneration throughput"/>
    <n v="84500"/>
    <n v="193101"/>
    <n v="228.52189349112427"/>
    <x v="1"/>
    <n v="79.992129246064621"/>
    <n v="2414"/>
    <s v="US"/>
    <s v="USD"/>
    <n v="1563685200"/>
    <n v="1563858000"/>
    <b v="0"/>
    <x v="0"/>
    <s v="music/electric music"/>
    <x v="1"/>
    <s v="electric music"/>
    <d v="2019-07-21T05:00:00"/>
    <d v="2019-07-23T05:00:00"/>
    <n v="2"/>
  </r>
  <r>
    <n v="881"/>
    <s v="Charles Inc"/>
    <s v="Implemented object-oriented synergy"/>
    <n v="81300"/>
    <n v="31665"/>
    <n v="38.948339483394832"/>
    <x v="0"/>
    <n v="70.055309734513273"/>
    <n v="452"/>
    <s v="US"/>
    <s v="USD"/>
    <n v="1436418000"/>
    <n v="1438923600"/>
    <b v="0"/>
    <x v="1"/>
    <s v="theater/plays"/>
    <x v="3"/>
    <s v="plays"/>
    <d v="2015-07-09T05:00:00"/>
    <d v="2015-08-07T05:00:00"/>
    <n v="29"/>
  </r>
  <r>
    <n v="882"/>
    <s v="White-Rosario"/>
    <s v="Balanced demand-driven definition"/>
    <n v="800"/>
    <n v="2960"/>
    <n v="370"/>
    <x v="1"/>
    <n v="37"/>
    <n v="80"/>
    <s v="US"/>
    <s v="USD"/>
    <n v="1421820000"/>
    <n v="1422165600"/>
    <b v="0"/>
    <x v="0"/>
    <s v="theater/plays"/>
    <x v="3"/>
    <s v="plays"/>
    <d v="2015-01-21T06:00:00"/>
    <d v="2015-01-25T06:00:00"/>
    <n v="4"/>
  </r>
  <r>
    <n v="883"/>
    <s v="Simmons-Villarreal"/>
    <s v="Customer-focused mobile Graphic Interface"/>
    <n v="3400"/>
    <n v="8089"/>
    <n v="237.91176470588232"/>
    <x v="1"/>
    <n v="41.911917098445599"/>
    <n v="193"/>
    <s v="US"/>
    <s v="USD"/>
    <n v="1274763600"/>
    <n v="1277874000"/>
    <b v="0"/>
    <x v="0"/>
    <s v="film &amp; video/shorts"/>
    <x v="4"/>
    <s v="shorts"/>
    <d v="2010-05-25T05:00:00"/>
    <d v="2010-06-30T05:00:00"/>
    <n v="36"/>
  </r>
  <r>
    <n v="884"/>
    <s v="Strickland Group"/>
    <s v="Horizontal secondary interface"/>
    <n v="170800"/>
    <n v="109374"/>
    <n v="64.036299765807954"/>
    <x v="0"/>
    <n v="57.992576882290564"/>
    <n v="1886"/>
    <s v="US"/>
    <s v="USD"/>
    <n v="1399179600"/>
    <n v="1399352400"/>
    <b v="0"/>
    <x v="1"/>
    <s v="theater/plays"/>
    <x v="3"/>
    <s v="plays"/>
    <d v="2014-05-04T05:00:00"/>
    <d v="2014-05-06T05:00:00"/>
    <n v="2"/>
  </r>
  <r>
    <n v="885"/>
    <s v="Lynch Ltd"/>
    <s v="Virtual analyzing collaboration"/>
    <n v="1800"/>
    <n v="2129"/>
    <n v="118.27777777777777"/>
    <x v="1"/>
    <n v="40.942307692307693"/>
    <n v="52"/>
    <s v="US"/>
    <s v="USD"/>
    <n v="1275800400"/>
    <n v="1279083600"/>
    <b v="0"/>
    <x v="0"/>
    <s v="theater/plays"/>
    <x v="3"/>
    <s v="plays"/>
    <d v="2010-06-06T05:00:00"/>
    <d v="2010-07-14T05:00:00"/>
    <n v="38"/>
  </r>
  <r>
    <n v="886"/>
    <s v="Sanders LLC"/>
    <s v="Multi-tiered explicit focus group"/>
    <n v="150600"/>
    <n v="127745"/>
    <n v="84.824037184594957"/>
    <x v="0"/>
    <n v="69.9972602739726"/>
    <n v="1825"/>
    <s v="US"/>
    <s v="USD"/>
    <n v="1282798800"/>
    <n v="1284354000"/>
    <b v="0"/>
    <x v="0"/>
    <s v="music/indie rock"/>
    <x v="1"/>
    <s v="indie rock"/>
    <d v="2010-08-26T05:00:00"/>
    <d v="2010-09-13T05:00:00"/>
    <n v="18"/>
  </r>
  <r>
    <n v="887"/>
    <s v="Cooper LLC"/>
    <s v="Multi-layered systematic knowledgebase"/>
    <n v="7800"/>
    <n v="2289"/>
    <n v="29.346153846153843"/>
    <x v="0"/>
    <n v="73.838709677419359"/>
    <n v="31"/>
    <s v="US"/>
    <s v="USD"/>
    <n v="1437109200"/>
    <n v="1441170000"/>
    <b v="0"/>
    <x v="1"/>
    <s v="theater/plays"/>
    <x v="3"/>
    <s v="plays"/>
    <d v="2015-07-17T05:00:00"/>
    <d v="2015-09-02T05:00:00"/>
    <n v="47"/>
  </r>
  <r>
    <n v="888"/>
    <s v="Palmer Ltd"/>
    <s v="Reverse-engineered uniform knowledge user"/>
    <n v="5800"/>
    <n v="12174"/>
    <n v="209.89655172413794"/>
    <x v="1"/>
    <n v="41.979310344827589"/>
    <n v="290"/>
    <s v="US"/>
    <s v="USD"/>
    <n v="1491886800"/>
    <n v="1493528400"/>
    <b v="0"/>
    <x v="0"/>
    <s v="theater/plays"/>
    <x v="3"/>
    <s v="plays"/>
    <d v="2017-04-11T05:00:00"/>
    <d v="2017-04-30T05:00:00"/>
    <n v="19"/>
  </r>
  <r>
    <n v="889"/>
    <s v="Santos Group"/>
    <s v="Secured dynamic capacity"/>
    <n v="5600"/>
    <n v="9508"/>
    <n v="169.78571428571431"/>
    <x v="1"/>
    <n v="77.93442622950819"/>
    <n v="122"/>
    <s v="US"/>
    <s v="USD"/>
    <n v="1394600400"/>
    <n v="1395205200"/>
    <b v="0"/>
    <x v="1"/>
    <s v="music/electric music"/>
    <x v="1"/>
    <s v="electric music"/>
    <d v="2014-03-12T05:00:00"/>
    <d v="2014-03-19T05:00:00"/>
    <n v="7"/>
  </r>
  <r>
    <n v="890"/>
    <s v="Christian, Kim and Jimenez"/>
    <s v="Devolved foreground throughput"/>
    <n v="134400"/>
    <n v="155849"/>
    <n v="115.95907738095239"/>
    <x v="1"/>
    <n v="106.01972789115646"/>
    <n v="1470"/>
    <s v="US"/>
    <s v="USD"/>
    <n v="1561352400"/>
    <n v="1561438800"/>
    <b v="0"/>
    <x v="0"/>
    <s v="music/indie rock"/>
    <x v="1"/>
    <s v="indie rock"/>
    <d v="2019-06-24T05:00:00"/>
    <d v="2019-06-25T05:00:00"/>
    <n v="1"/>
  </r>
  <r>
    <n v="891"/>
    <s v="Williams, Price and Hurley"/>
    <s v="Synchronized demand-driven infrastructure"/>
    <n v="3000"/>
    <n v="7758"/>
    <n v="258.59999999999997"/>
    <x v="1"/>
    <n v="47.018181818181816"/>
    <n v="165"/>
    <s v="CA"/>
    <s v="CAD"/>
    <n v="1322892000"/>
    <n v="1326693600"/>
    <b v="0"/>
    <x v="0"/>
    <s v="film &amp; video/documentary"/>
    <x v="4"/>
    <s v="documentary"/>
    <d v="2011-12-03T06:00:00"/>
    <d v="2012-01-16T06:00:00"/>
    <n v="44"/>
  </r>
  <r>
    <n v="892"/>
    <s v="Anderson, Parks and Estrada"/>
    <s v="Realigned discrete structure"/>
    <n v="6000"/>
    <n v="13835"/>
    <n v="230.58333333333331"/>
    <x v="1"/>
    <n v="76.016483516483518"/>
    <n v="182"/>
    <s v="US"/>
    <s v="USD"/>
    <n v="1274418000"/>
    <n v="1277960400"/>
    <b v="0"/>
    <x v="0"/>
    <s v="publishing/translations"/>
    <x v="5"/>
    <s v="translations"/>
    <d v="2010-05-21T05:00:00"/>
    <d v="2010-07-01T05:00:00"/>
    <n v="41"/>
  </r>
  <r>
    <n v="893"/>
    <s v="Collins-Martinez"/>
    <s v="Progressive grid-enabled website"/>
    <n v="8400"/>
    <n v="10770"/>
    <n v="128.21428571428572"/>
    <x v="1"/>
    <n v="54.120603015075375"/>
    <n v="199"/>
    <s v="IT"/>
    <s v="EUR"/>
    <n v="1434344400"/>
    <n v="1434690000"/>
    <b v="0"/>
    <x v="1"/>
    <s v="film &amp; video/documentary"/>
    <x v="4"/>
    <s v="documentary"/>
    <d v="2015-06-15T05:00:00"/>
    <d v="2015-06-19T05:00:00"/>
    <n v="4"/>
  </r>
  <r>
    <n v="894"/>
    <s v="Barrett Inc"/>
    <s v="Organic cohesive neural-net"/>
    <n v="1700"/>
    <n v="3208"/>
    <n v="188.70588235294116"/>
    <x v="1"/>
    <n v="57.285714285714285"/>
    <n v="56"/>
    <s v="GB"/>
    <s v="GBP"/>
    <n v="1373518800"/>
    <n v="1376110800"/>
    <b v="0"/>
    <x v="1"/>
    <s v="film &amp; video/television"/>
    <x v="4"/>
    <s v="television"/>
    <d v="2013-07-11T05:00:00"/>
    <d v="2013-08-10T05:00:00"/>
    <n v="30"/>
  </r>
  <r>
    <n v="895"/>
    <s v="Adams-Rollins"/>
    <s v="Integrated demand-driven info-mediaries"/>
    <n v="159800"/>
    <n v="11108"/>
    <n v="6.9511889862327907"/>
    <x v="0"/>
    <n v="103.81308411214954"/>
    <n v="107"/>
    <s v="US"/>
    <s v="USD"/>
    <n v="1517637600"/>
    <n v="1518415200"/>
    <b v="0"/>
    <x v="0"/>
    <s v="theater/plays"/>
    <x v="3"/>
    <s v="plays"/>
    <d v="2018-02-03T06:00:00"/>
    <d v="2018-02-12T06:00:00"/>
    <n v="9"/>
  </r>
  <r>
    <n v="896"/>
    <s v="Wright-Bryant"/>
    <s v="Reverse-engineered client-server extranet"/>
    <n v="19800"/>
    <n v="153338"/>
    <n v="774.43434343434342"/>
    <x v="1"/>
    <n v="105.02602739726028"/>
    <n v="1460"/>
    <s v="AU"/>
    <s v="AUD"/>
    <n v="1310619600"/>
    <n v="1310878800"/>
    <b v="0"/>
    <x v="1"/>
    <s v="food/food trucks"/>
    <x v="0"/>
    <s v="food trucks"/>
    <d v="2011-07-14T05:00:00"/>
    <d v="2011-07-17T05:00:00"/>
    <n v="3"/>
  </r>
  <r>
    <n v="897"/>
    <s v="Berry-Cannon"/>
    <s v="Organized discrete encoding"/>
    <n v="8800"/>
    <n v="2437"/>
    <n v="27.693181818181817"/>
    <x v="0"/>
    <n v="90.259259259259252"/>
    <n v="27"/>
    <s v="US"/>
    <s v="USD"/>
    <n v="1556427600"/>
    <n v="1556600400"/>
    <b v="0"/>
    <x v="0"/>
    <s v="theater/plays"/>
    <x v="3"/>
    <s v="plays"/>
    <d v="2019-04-28T05:00:00"/>
    <d v="2019-04-30T05:00:00"/>
    <n v="2"/>
  </r>
  <r>
    <n v="898"/>
    <s v="Davis-Gonzalez"/>
    <s v="Balanced regional flexibility"/>
    <n v="179100"/>
    <n v="93991"/>
    <n v="52.479620323841424"/>
    <x v="0"/>
    <n v="76.978705978705975"/>
    <n v="1221"/>
    <s v="US"/>
    <s v="USD"/>
    <n v="1576476000"/>
    <n v="1576994400"/>
    <b v="0"/>
    <x v="0"/>
    <s v="film &amp; video/documentary"/>
    <x v="4"/>
    <s v="documentary"/>
    <d v="2019-12-16T06:00:00"/>
    <d v="2019-12-22T06:00:00"/>
    <n v="6"/>
  </r>
  <r>
    <n v="899"/>
    <s v="Best-Young"/>
    <s v="Implemented multimedia time-frame"/>
    <n v="3100"/>
    <n v="12620"/>
    <n v="407.09677419354841"/>
    <x v="1"/>
    <n v="102.60162601626017"/>
    <n v="123"/>
    <s v="CH"/>
    <s v="CHF"/>
    <n v="1381122000"/>
    <n v="1382677200"/>
    <b v="0"/>
    <x v="0"/>
    <s v="music/jazz"/>
    <x v="1"/>
    <s v="jazz"/>
    <d v="2013-10-07T05:00:00"/>
    <d v="2013-10-25T05:00:00"/>
    <n v="18"/>
  </r>
  <r>
    <n v="900"/>
    <s v="Powers, Smith and Deleon"/>
    <s v="Enhanced uniform service-desk"/>
    <n v="100"/>
    <n v="2"/>
    <n v="2"/>
    <x v="0"/>
    <n v="2"/>
    <n v="1"/>
    <s v="US"/>
    <s v="USD"/>
    <n v="1411102800"/>
    <n v="1411189200"/>
    <b v="0"/>
    <x v="1"/>
    <s v="technology/web"/>
    <x v="2"/>
    <s v="web"/>
    <d v="2014-09-19T05:00:00"/>
    <d v="2014-09-20T05:00:00"/>
    <n v="1"/>
  </r>
  <r>
    <n v="901"/>
    <s v="Hogan Group"/>
    <s v="Versatile bottom-line definition"/>
    <n v="5600"/>
    <n v="8746"/>
    <n v="156.17857142857144"/>
    <x v="1"/>
    <n v="55.0062893081761"/>
    <n v="159"/>
    <s v="US"/>
    <s v="USD"/>
    <n v="1531803600"/>
    <n v="1534654800"/>
    <b v="0"/>
    <x v="1"/>
    <s v="music/rock"/>
    <x v="1"/>
    <s v="rock"/>
    <d v="2018-07-17T05:00:00"/>
    <d v="2018-08-19T05:00:00"/>
    <n v="33"/>
  </r>
  <r>
    <n v="902"/>
    <s v="Wang, Silva and Byrd"/>
    <s v="Integrated bifurcated software"/>
    <n v="1400"/>
    <n v="3534"/>
    <n v="252.42857142857144"/>
    <x v="1"/>
    <n v="32.127272727272725"/>
    <n v="110"/>
    <s v="US"/>
    <s v="USD"/>
    <n v="1454133600"/>
    <n v="1457762400"/>
    <b v="0"/>
    <x v="0"/>
    <s v="technology/web"/>
    <x v="2"/>
    <s v="web"/>
    <d v="2016-01-30T06:00:00"/>
    <d v="2016-03-12T06:00:00"/>
    <n v="42"/>
  </r>
  <r>
    <n v="903"/>
    <s v="Parker-Morris"/>
    <s v="Assimilated next generation instruction set"/>
    <n v="41000"/>
    <n v="709"/>
    <n v="1.729268292682927"/>
    <x v="2"/>
    <n v="50.642857142857146"/>
    <n v="14"/>
    <s v="US"/>
    <s v="USD"/>
    <n v="1336194000"/>
    <n v="1337490000"/>
    <b v="0"/>
    <x v="1"/>
    <s v="publishing/nonfiction"/>
    <x v="5"/>
    <s v="nonfiction"/>
    <d v="2012-05-05T05:00:00"/>
    <d v="2012-05-20T05:00:00"/>
    <n v="15"/>
  </r>
  <r>
    <n v="904"/>
    <s v="Rodriguez, Johnson and Jackson"/>
    <s v="Digitized foreground array"/>
    <n v="6500"/>
    <n v="795"/>
    <n v="12.230769230769232"/>
    <x v="0"/>
    <n v="49.6875"/>
    <n v="16"/>
    <s v="US"/>
    <s v="USD"/>
    <n v="1349326800"/>
    <n v="1349672400"/>
    <b v="0"/>
    <x v="0"/>
    <s v="publishing/radio &amp; podcasts"/>
    <x v="5"/>
    <s v="radio &amp; podcasts"/>
    <d v="2012-10-04T05:00:00"/>
    <d v="2012-10-08T05:00:00"/>
    <n v="4"/>
  </r>
  <r>
    <n v="905"/>
    <s v="Haynes PLC"/>
    <s v="Re-engineered clear-thinking project"/>
    <n v="7900"/>
    <n v="12955"/>
    <n v="163.98734177215189"/>
    <x v="1"/>
    <n v="54.894067796610166"/>
    <n v="236"/>
    <s v="US"/>
    <s v="USD"/>
    <n v="1379566800"/>
    <n v="1379826000"/>
    <b v="0"/>
    <x v="0"/>
    <s v="theater/plays"/>
    <x v="3"/>
    <s v="plays"/>
    <d v="2013-09-19T05:00:00"/>
    <d v="2013-09-22T05:00:00"/>
    <n v="3"/>
  </r>
  <r>
    <n v="906"/>
    <s v="Hayes Group"/>
    <s v="Implemented even-keeled standardization"/>
    <n v="5500"/>
    <n v="8964"/>
    <n v="162.98181818181817"/>
    <x v="1"/>
    <n v="46.931937172774866"/>
    <n v="191"/>
    <s v="US"/>
    <s v="USD"/>
    <n v="1494651600"/>
    <n v="1497762000"/>
    <b v="1"/>
    <x v="1"/>
    <s v="film &amp; video/documentary"/>
    <x v="4"/>
    <s v="documentary"/>
    <d v="2017-05-13T05:00:00"/>
    <d v="2017-06-18T05:00:00"/>
    <n v="36"/>
  </r>
  <r>
    <n v="907"/>
    <s v="White, Pena and Calhoun"/>
    <s v="Quality-focused asymmetric adapter"/>
    <n v="9100"/>
    <n v="1843"/>
    <n v="20.252747252747252"/>
    <x v="0"/>
    <n v="44.951219512195124"/>
    <n v="41"/>
    <s v="US"/>
    <s v="USD"/>
    <n v="1303880400"/>
    <n v="1304485200"/>
    <b v="0"/>
    <x v="0"/>
    <s v="theater/plays"/>
    <x v="3"/>
    <s v="plays"/>
    <d v="2011-04-27T05:00:00"/>
    <d v="2011-05-04T05:00:00"/>
    <n v="7"/>
  </r>
  <r>
    <n v="908"/>
    <s v="Bryant-Pope"/>
    <s v="Networked intangible help-desk"/>
    <n v="38200"/>
    <n v="121950"/>
    <n v="319.24083769633506"/>
    <x v="1"/>
    <n v="30.99898322318251"/>
    <n v="3934"/>
    <s v="US"/>
    <s v="USD"/>
    <n v="1335934800"/>
    <n v="1336885200"/>
    <b v="0"/>
    <x v="0"/>
    <s v="games/video games"/>
    <x v="6"/>
    <s v="video games"/>
    <d v="2012-05-02T05:00:00"/>
    <d v="2012-05-13T05:00:00"/>
    <n v="11"/>
  </r>
  <r>
    <n v="909"/>
    <s v="Gates, Li and Thompson"/>
    <s v="Synchronized attitude-oriented frame"/>
    <n v="1800"/>
    <n v="8621"/>
    <n v="478.94444444444446"/>
    <x v="1"/>
    <n v="107.7625"/>
    <n v="80"/>
    <s v="CA"/>
    <s v="CAD"/>
    <n v="1528088400"/>
    <n v="1530421200"/>
    <b v="0"/>
    <x v="1"/>
    <s v="theater/plays"/>
    <x v="3"/>
    <s v="plays"/>
    <d v="2018-06-04T05:00:00"/>
    <d v="2018-07-01T05:00:00"/>
    <n v="27"/>
  </r>
  <r>
    <n v="910"/>
    <s v="King-Morris"/>
    <s v="Proactive incremental architecture"/>
    <n v="154500"/>
    <n v="30215"/>
    <n v="19.556634304207122"/>
    <x v="3"/>
    <n v="102.07770270270271"/>
    <n v="296"/>
    <s v="US"/>
    <s v="USD"/>
    <n v="1421906400"/>
    <n v="1421992800"/>
    <b v="0"/>
    <x v="0"/>
    <s v="theater/plays"/>
    <x v="3"/>
    <s v="plays"/>
    <d v="2015-01-22T06:00:00"/>
    <d v="2015-01-23T06:00:00"/>
    <n v="1"/>
  </r>
  <r>
    <n v="911"/>
    <s v="Carter, Cole and Curtis"/>
    <s v="Cloned responsive standardization"/>
    <n v="5800"/>
    <n v="11539"/>
    <n v="198.94827586206895"/>
    <x v="1"/>
    <n v="24.976190476190474"/>
    <n v="462"/>
    <s v="US"/>
    <s v="USD"/>
    <n v="1568005200"/>
    <n v="1568178000"/>
    <b v="1"/>
    <x v="0"/>
    <s v="technology/web"/>
    <x v="2"/>
    <s v="web"/>
    <d v="2019-09-09T05:00:00"/>
    <d v="2019-09-11T05:00:00"/>
    <n v="2"/>
  </r>
  <r>
    <n v="912"/>
    <s v="Sanchez-Parsons"/>
    <s v="Reduced bifurcated pricing structure"/>
    <n v="1800"/>
    <n v="14310"/>
    <n v="795"/>
    <x v="1"/>
    <n v="79.944134078212286"/>
    <n v="179"/>
    <s v="US"/>
    <s v="USD"/>
    <n v="1346821200"/>
    <n v="1347944400"/>
    <b v="1"/>
    <x v="0"/>
    <s v="film &amp; video/drama"/>
    <x v="4"/>
    <s v="drama"/>
    <d v="2012-09-05T05:00:00"/>
    <d v="2012-09-18T05:00:00"/>
    <n v="13"/>
  </r>
  <r>
    <n v="913"/>
    <s v="Rivera-Pearson"/>
    <s v="Re-engineered asymmetric challenge"/>
    <n v="70200"/>
    <n v="35536"/>
    <n v="50.621082621082621"/>
    <x v="0"/>
    <n v="67.946462715105156"/>
    <n v="523"/>
    <s v="AU"/>
    <s v="AUD"/>
    <n v="1557637200"/>
    <n v="1558760400"/>
    <b v="0"/>
    <x v="0"/>
    <s v="film &amp; video/drama"/>
    <x v="4"/>
    <s v="drama"/>
    <d v="2019-05-12T05:00:00"/>
    <d v="2019-05-25T05:00:00"/>
    <n v="13"/>
  </r>
  <r>
    <n v="914"/>
    <s v="Ramirez, Padilla and Barrera"/>
    <s v="Diverse client-driven conglomeration"/>
    <n v="6400"/>
    <n v="3676"/>
    <n v="57.4375"/>
    <x v="0"/>
    <n v="26.070921985815602"/>
    <n v="141"/>
    <s v="GB"/>
    <s v="GBP"/>
    <n v="1375592400"/>
    <n v="1376629200"/>
    <b v="0"/>
    <x v="0"/>
    <s v="theater/plays"/>
    <x v="3"/>
    <s v="plays"/>
    <d v="2013-08-04T05:00:00"/>
    <d v="2013-08-16T05:00:00"/>
    <n v="12"/>
  </r>
  <r>
    <n v="915"/>
    <s v="Riggs Group"/>
    <s v="Configurable upward-trending solution"/>
    <n v="125900"/>
    <n v="195936"/>
    <n v="155.62827640984909"/>
    <x v="1"/>
    <n v="105.0032154340836"/>
    <n v="1866"/>
    <s v="GB"/>
    <s v="GBP"/>
    <n v="1503982800"/>
    <n v="1504760400"/>
    <b v="0"/>
    <x v="0"/>
    <s v="film &amp; video/television"/>
    <x v="4"/>
    <s v="television"/>
    <d v="2017-08-29T05:00:00"/>
    <d v="2017-09-07T05:00:00"/>
    <n v="9"/>
  </r>
  <r>
    <n v="916"/>
    <s v="Clements Ltd"/>
    <s v="Persistent bandwidth-monitored framework"/>
    <n v="3700"/>
    <n v="1343"/>
    <n v="36.297297297297298"/>
    <x v="0"/>
    <n v="25.826923076923077"/>
    <n v="52"/>
    <s v="US"/>
    <s v="USD"/>
    <n v="1418882400"/>
    <n v="1419660000"/>
    <b v="0"/>
    <x v="0"/>
    <s v="photography/photography books"/>
    <x v="7"/>
    <s v="photography books"/>
    <d v="2014-12-18T06:00:00"/>
    <d v="2014-12-27T06:00:00"/>
    <n v="9"/>
  </r>
  <r>
    <n v="917"/>
    <s v="Cooper Inc"/>
    <s v="Polarized discrete product"/>
    <n v="3600"/>
    <n v="2097"/>
    <n v="58.25"/>
    <x v="2"/>
    <n v="77.666666666666671"/>
    <n v="27"/>
    <s v="GB"/>
    <s v="GBP"/>
    <n v="1309237200"/>
    <n v="1311310800"/>
    <b v="0"/>
    <x v="1"/>
    <s v="film &amp; video/shorts"/>
    <x v="4"/>
    <s v="shorts"/>
    <d v="2011-06-28T05:00:00"/>
    <d v="2011-07-22T05:00:00"/>
    <n v="24"/>
  </r>
  <r>
    <n v="918"/>
    <s v="Jones-Gonzalez"/>
    <s v="Seamless dynamic website"/>
    <n v="3800"/>
    <n v="9021"/>
    <n v="237.39473684210526"/>
    <x v="1"/>
    <n v="57.82692307692308"/>
    <n v="156"/>
    <s v="CH"/>
    <s v="CHF"/>
    <n v="1343365200"/>
    <n v="1344315600"/>
    <b v="0"/>
    <x v="0"/>
    <s v="publishing/radio &amp; podcasts"/>
    <x v="5"/>
    <s v="radio &amp; podcasts"/>
    <d v="2012-07-27T05:00:00"/>
    <d v="2012-08-07T05:00:00"/>
    <n v="11"/>
  </r>
  <r>
    <n v="919"/>
    <s v="Fox Ltd"/>
    <s v="Extended multimedia firmware"/>
    <n v="35600"/>
    <n v="20915"/>
    <n v="58.75"/>
    <x v="0"/>
    <n v="92.955555555555549"/>
    <n v="225"/>
    <s v="AU"/>
    <s v="AUD"/>
    <n v="1507957200"/>
    <n v="1510725600"/>
    <b v="0"/>
    <x v="1"/>
    <s v="theater/plays"/>
    <x v="3"/>
    <s v="plays"/>
    <d v="2017-10-14T05:00:00"/>
    <d v="2017-11-15T06:00:00"/>
    <n v="32"/>
  </r>
  <r>
    <n v="920"/>
    <s v="Green, Murphy and Webb"/>
    <s v="Versatile directional project"/>
    <n v="5300"/>
    <n v="9676"/>
    <n v="182.56603773584905"/>
    <x v="1"/>
    <n v="37.945098039215686"/>
    <n v="255"/>
    <s v="US"/>
    <s v="USD"/>
    <n v="1549519200"/>
    <n v="1551247200"/>
    <b v="1"/>
    <x v="0"/>
    <s v="film &amp; video/animation"/>
    <x v="4"/>
    <s v="animation"/>
    <d v="2019-02-07T06:00:00"/>
    <d v="2019-02-27T06:00:00"/>
    <n v="20"/>
  </r>
  <r>
    <n v="921"/>
    <s v="Stevenson PLC"/>
    <s v="Profound directional knowledge user"/>
    <n v="160400"/>
    <n v="1210"/>
    <n v="0.75436408977556113"/>
    <x v="0"/>
    <n v="31.842105263157894"/>
    <n v="38"/>
    <s v="US"/>
    <s v="USD"/>
    <n v="1329026400"/>
    <n v="1330236000"/>
    <b v="0"/>
    <x v="0"/>
    <s v="technology/web"/>
    <x v="2"/>
    <s v="web"/>
    <d v="2012-02-12T06:00:00"/>
    <d v="2012-02-26T06:00:00"/>
    <n v="14"/>
  </r>
  <r>
    <n v="922"/>
    <s v="Soto-Anthony"/>
    <s v="Ameliorated logistical capability"/>
    <n v="51400"/>
    <n v="90440"/>
    <n v="175.95330739299609"/>
    <x v="1"/>
    <n v="40"/>
    <n v="2261"/>
    <s v="US"/>
    <s v="USD"/>
    <n v="1544335200"/>
    <n v="1545112800"/>
    <b v="0"/>
    <x v="1"/>
    <s v="music/world music"/>
    <x v="1"/>
    <s v="world music"/>
    <d v="2018-12-09T06:00:00"/>
    <d v="2018-12-18T06:00:00"/>
    <n v="9"/>
  </r>
  <r>
    <n v="923"/>
    <s v="Wise and Sons"/>
    <s v="Sharable discrete definition"/>
    <n v="1700"/>
    <n v="4044"/>
    <n v="237.88235294117646"/>
    <x v="1"/>
    <n v="101.1"/>
    <n v="40"/>
    <s v="US"/>
    <s v="USD"/>
    <n v="1279083600"/>
    <n v="1279170000"/>
    <b v="0"/>
    <x v="0"/>
    <s v="theater/plays"/>
    <x v="3"/>
    <s v="plays"/>
    <d v="2010-07-14T05:00:00"/>
    <d v="2010-07-15T05:00:00"/>
    <n v="1"/>
  </r>
  <r>
    <n v="924"/>
    <s v="Butler-Barr"/>
    <s v="User-friendly next generation core"/>
    <n v="39400"/>
    <n v="192292"/>
    <n v="488.05076142131981"/>
    <x v="1"/>
    <n v="84.006989951944078"/>
    <n v="2289"/>
    <s v="IT"/>
    <s v="EUR"/>
    <n v="1572498000"/>
    <n v="1573452000"/>
    <b v="0"/>
    <x v="0"/>
    <s v="theater/plays"/>
    <x v="3"/>
    <s v="plays"/>
    <d v="2019-10-31T05:00:00"/>
    <d v="2019-11-11T06:00:00"/>
    <n v="11"/>
  </r>
  <r>
    <n v="925"/>
    <s v="Wilson, Jefferson and Anderson"/>
    <s v="Profit-focused empowering system engine"/>
    <n v="3000"/>
    <n v="6722"/>
    <n v="224.06666666666669"/>
    <x v="1"/>
    <n v="103.41538461538461"/>
    <n v="65"/>
    <s v="US"/>
    <s v="USD"/>
    <n v="1506056400"/>
    <n v="1507093200"/>
    <b v="0"/>
    <x v="0"/>
    <s v="theater/plays"/>
    <x v="3"/>
    <s v="plays"/>
    <d v="2017-09-22T05:00:00"/>
    <d v="2017-10-04T05:00:00"/>
    <n v="12"/>
  </r>
  <r>
    <n v="926"/>
    <s v="Brown-Oliver"/>
    <s v="Synchronized cohesive encoding"/>
    <n v="8700"/>
    <n v="1577"/>
    <n v="18.126436781609197"/>
    <x v="0"/>
    <n v="105.13333333333334"/>
    <n v="15"/>
    <s v="US"/>
    <s v="USD"/>
    <n v="1463029200"/>
    <n v="1463374800"/>
    <b v="0"/>
    <x v="0"/>
    <s v="food/food trucks"/>
    <x v="0"/>
    <s v="food trucks"/>
    <d v="2016-05-12T05:00:00"/>
    <d v="2016-05-16T05:00:00"/>
    <n v="4"/>
  </r>
  <r>
    <n v="927"/>
    <s v="Davis-Gardner"/>
    <s v="Synergistic dynamic utilization"/>
    <n v="7200"/>
    <n v="3301"/>
    <n v="45.847222222222221"/>
    <x v="0"/>
    <n v="89.21621621621621"/>
    <n v="37"/>
    <s v="US"/>
    <s v="USD"/>
    <n v="1342069200"/>
    <n v="1344574800"/>
    <b v="0"/>
    <x v="0"/>
    <s v="theater/plays"/>
    <x v="3"/>
    <s v="plays"/>
    <d v="2012-07-12T05:00:00"/>
    <d v="2012-08-10T05:00:00"/>
    <n v="29"/>
  </r>
  <r>
    <n v="928"/>
    <s v="Dawson Group"/>
    <s v="Triple-buffered bi-directional model"/>
    <n v="167400"/>
    <n v="196386"/>
    <n v="117.31541218637993"/>
    <x v="1"/>
    <n v="51.995234312946785"/>
    <n v="3777"/>
    <s v="IT"/>
    <s v="EUR"/>
    <n v="1388296800"/>
    <n v="1389074400"/>
    <b v="0"/>
    <x v="0"/>
    <s v="technology/web"/>
    <x v="2"/>
    <s v="web"/>
    <d v="2013-12-29T06:00:00"/>
    <d v="2014-01-07T06:00:00"/>
    <n v="9"/>
  </r>
  <r>
    <n v="929"/>
    <s v="Turner-Terrell"/>
    <s v="Polarized tertiary function"/>
    <n v="5500"/>
    <n v="11952"/>
    <n v="217.30909090909088"/>
    <x v="1"/>
    <n v="64.956521739130437"/>
    <n v="184"/>
    <s v="GB"/>
    <s v="GBP"/>
    <n v="1493787600"/>
    <n v="1494997200"/>
    <b v="0"/>
    <x v="0"/>
    <s v="theater/plays"/>
    <x v="3"/>
    <s v="plays"/>
    <d v="2017-05-03T05:00:00"/>
    <d v="2017-05-17T05:00:00"/>
    <n v="14"/>
  </r>
  <r>
    <n v="930"/>
    <s v="Hall, Buchanan and Benton"/>
    <s v="Configurable fault-tolerant structure"/>
    <n v="3500"/>
    <n v="3930"/>
    <n v="112.28571428571428"/>
    <x v="1"/>
    <n v="46.235294117647058"/>
    <n v="85"/>
    <s v="US"/>
    <s v="USD"/>
    <n v="1424844000"/>
    <n v="1425448800"/>
    <b v="0"/>
    <x v="1"/>
    <s v="theater/plays"/>
    <x v="3"/>
    <s v="plays"/>
    <d v="2015-02-25T06:00:00"/>
    <d v="2015-03-04T06:00:00"/>
    <n v="7"/>
  </r>
  <r>
    <n v="931"/>
    <s v="Lowery, Hayden and Cruz"/>
    <s v="Digitized 24/7 budgetary management"/>
    <n v="7900"/>
    <n v="5729"/>
    <n v="72.51898734177216"/>
    <x v="0"/>
    <n v="51.151785714285715"/>
    <n v="112"/>
    <s v="US"/>
    <s v="USD"/>
    <n v="1403931600"/>
    <n v="1404104400"/>
    <b v="0"/>
    <x v="1"/>
    <s v="theater/plays"/>
    <x v="3"/>
    <s v="plays"/>
    <d v="2014-06-28T05:00:00"/>
    <d v="2014-06-30T05:00:00"/>
    <n v="2"/>
  </r>
  <r>
    <n v="932"/>
    <s v="Mora, Miller and Harper"/>
    <s v="Stand-alone zero tolerance algorithm"/>
    <n v="2300"/>
    <n v="4883"/>
    <n v="212.30434782608697"/>
    <x v="1"/>
    <n v="33.909722222222221"/>
    <n v="144"/>
    <s v="US"/>
    <s v="USD"/>
    <n v="1394514000"/>
    <n v="1394773200"/>
    <b v="0"/>
    <x v="0"/>
    <s v="music/rock"/>
    <x v="1"/>
    <s v="rock"/>
    <d v="2014-03-11T05:00:00"/>
    <d v="2014-03-14T05:00:00"/>
    <n v="3"/>
  </r>
  <r>
    <n v="933"/>
    <s v="Espinoza Group"/>
    <s v="Implemented tangible support"/>
    <n v="73000"/>
    <n v="175015"/>
    <n v="239.74657534246577"/>
    <x v="1"/>
    <n v="92.016298633017882"/>
    <n v="1902"/>
    <s v="US"/>
    <s v="USD"/>
    <n v="1365397200"/>
    <n v="1366520400"/>
    <b v="0"/>
    <x v="0"/>
    <s v="theater/plays"/>
    <x v="3"/>
    <s v="plays"/>
    <d v="2013-04-08T05:00:00"/>
    <d v="2013-04-21T05:00:00"/>
    <n v="13"/>
  </r>
  <r>
    <n v="934"/>
    <s v="Davis, Crawford and Lopez"/>
    <s v="Reactive radical framework"/>
    <n v="6200"/>
    <n v="11280"/>
    <n v="181.93548387096774"/>
    <x v="1"/>
    <n v="107.42857142857143"/>
    <n v="105"/>
    <s v="US"/>
    <s v="USD"/>
    <n v="1456120800"/>
    <n v="1456639200"/>
    <b v="0"/>
    <x v="0"/>
    <s v="theater/plays"/>
    <x v="3"/>
    <s v="plays"/>
    <d v="2016-02-22T06:00:00"/>
    <d v="2016-02-28T06:00:00"/>
    <n v="6"/>
  </r>
  <r>
    <n v="935"/>
    <s v="Richards, Stevens and Fleming"/>
    <s v="Object-based full-range knowledge user"/>
    <n v="6100"/>
    <n v="10012"/>
    <n v="164.13114754098362"/>
    <x v="1"/>
    <n v="75.848484848484844"/>
    <n v="132"/>
    <s v="US"/>
    <s v="USD"/>
    <n v="1437714000"/>
    <n v="1438318800"/>
    <b v="0"/>
    <x v="0"/>
    <s v="theater/plays"/>
    <x v="3"/>
    <s v="plays"/>
    <d v="2015-07-24T05:00:00"/>
    <d v="2015-07-31T05:00:00"/>
    <n v="7"/>
  </r>
  <r>
    <n v="936"/>
    <s v="Brown Ltd"/>
    <s v="Enhanced composite contingency"/>
    <n v="103200"/>
    <n v="1690"/>
    <n v="1.6375968992248062"/>
    <x v="0"/>
    <n v="80.476190476190482"/>
    <n v="21"/>
    <s v="US"/>
    <s v="USD"/>
    <n v="1563771600"/>
    <n v="1564030800"/>
    <b v="1"/>
    <x v="0"/>
    <s v="theater/plays"/>
    <x v="3"/>
    <s v="plays"/>
    <d v="2019-07-22T05:00:00"/>
    <d v="2019-07-25T05:00:00"/>
    <n v="3"/>
  </r>
  <r>
    <n v="937"/>
    <s v="Tapia, Sandoval and Hurley"/>
    <s v="Cloned fresh-thinking model"/>
    <n v="171000"/>
    <n v="84891"/>
    <n v="49.64385964912281"/>
    <x v="3"/>
    <n v="86.978483606557376"/>
    <n v="976"/>
    <s v="US"/>
    <s v="USD"/>
    <n v="1448517600"/>
    <n v="1449295200"/>
    <b v="0"/>
    <x v="0"/>
    <s v="film &amp; video/documentary"/>
    <x v="4"/>
    <s v="documentary"/>
    <d v="2015-11-26T06:00:00"/>
    <d v="2015-12-05T06:00:00"/>
    <n v="9"/>
  </r>
  <r>
    <n v="938"/>
    <s v="Allen Inc"/>
    <s v="Total dedicated benchmark"/>
    <n v="9200"/>
    <n v="10093"/>
    <n v="109.70652173913042"/>
    <x v="1"/>
    <n v="105.13541666666667"/>
    <n v="96"/>
    <s v="US"/>
    <s v="USD"/>
    <n v="1528779600"/>
    <n v="1531890000"/>
    <b v="0"/>
    <x v="1"/>
    <s v="publishing/fiction"/>
    <x v="5"/>
    <s v="fiction"/>
    <d v="2018-06-12T05:00:00"/>
    <d v="2018-07-18T05:00:00"/>
    <n v="36"/>
  </r>
  <r>
    <n v="939"/>
    <s v="Williams, Johnson and Campbell"/>
    <s v="Streamlined human-resource Graphic Interface"/>
    <n v="7800"/>
    <n v="3839"/>
    <n v="49.217948717948715"/>
    <x v="0"/>
    <n v="57.298507462686565"/>
    <n v="67"/>
    <s v="US"/>
    <s v="USD"/>
    <n v="1304744400"/>
    <n v="1306213200"/>
    <b v="0"/>
    <x v="1"/>
    <s v="games/video games"/>
    <x v="6"/>
    <s v="video games"/>
    <d v="2011-05-07T05:00:00"/>
    <d v="2011-05-24T05:00:00"/>
    <n v="17"/>
  </r>
  <r>
    <n v="940"/>
    <s v="Wiggins Ltd"/>
    <s v="Upgradable analyzing core"/>
    <n v="9900"/>
    <n v="6161"/>
    <n v="62.232323232323225"/>
    <x v="2"/>
    <n v="93.348484848484844"/>
    <n v="66"/>
    <s v="CA"/>
    <s v="CAD"/>
    <n v="1354341600"/>
    <n v="1356242400"/>
    <b v="0"/>
    <x v="0"/>
    <s v="technology/web"/>
    <x v="2"/>
    <s v="web"/>
    <d v="2012-12-01T06:00:00"/>
    <d v="2012-12-23T06:00:00"/>
    <n v="22"/>
  </r>
  <r>
    <n v="941"/>
    <s v="Luna-Horne"/>
    <s v="Profound exuding pricing structure"/>
    <n v="43000"/>
    <n v="5615"/>
    <n v="13.05813953488372"/>
    <x v="0"/>
    <n v="71.987179487179489"/>
    <n v="78"/>
    <s v="US"/>
    <s v="USD"/>
    <n v="1294552800"/>
    <n v="1297576800"/>
    <b v="1"/>
    <x v="0"/>
    <s v="theater/plays"/>
    <x v="3"/>
    <s v="plays"/>
    <d v="2011-01-09T06:00:00"/>
    <d v="2011-02-13T06:00:00"/>
    <n v="35"/>
  </r>
  <r>
    <n v="942"/>
    <s v="Allen Inc"/>
    <s v="Horizontal optimizing model"/>
    <n v="9600"/>
    <n v="6205"/>
    <n v="64.635416666666671"/>
    <x v="0"/>
    <n v="92.611940298507463"/>
    <n v="67"/>
    <s v="AU"/>
    <s v="AUD"/>
    <n v="1295935200"/>
    <n v="1296194400"/>
    <b v="0"/>
    <x v="0"/>
    <s v="theater/plays"/>
    <x v="3"/>
    <s v="plays"/>
    <d v="2011-01-25T06:00:00"/>
    <d v="2011-01-28T06:00:00"/>
    <n v="3"/>
  </r>
  <r>
    <n v="943"/>
    <s v="Peterson, Gonzalez and Spencer"/>
    <s v="Synchronized fault-tolerant algorithm"/>
    <n v="7500"/>
    <n v="11969"/>
    <n v="159.58666666666667"/>
    <x v="1"/>
    <n v="104.99122807017544"/>
    <n v="114"/>
    <s v="US"/>
    <s v="USD"/>
    <n v="1411534800"/>
    <n v="1414558800"/>
    <b v="0"/>
    <x v="0"/>
    <s v="food/food trucks"/>
    <x v="0"/>
    <s v="food trucks"/>
    <d v="2014-09-24T05:00:00"/>
    <d v="2014-10-29T05:00:00"/>
    <n v="35"/>
  </r>
  <r>
    <n v="944"/>
    <s v="Walter Inc"/>
    <s v="Streamlined 5thgeneration intranet"/>
    <n v="10000"/>
    <n v="8142"/>
    <n v="81.42"/>
    <x v="0"/>
    <n v="30.958174904942965"/>
    <n v="263"/>
    <s v="AU"/>
    <s v="AUD"/>
    <n v="1486706400"/>
    <n v="1488348000"/>
    <b v="0"/>
    <x v="0"/>
    <s v="photography/photography books"/>
    <x v="7"/>
    <s v="photography books"/>
    <d v="2017-02-10T06:00:00"/>
    <d v="2017-03-01T06:00:00"/>
    <n v="19"/>
  </r>
  <r>
    <n v="945"/>
    <s v="Sanders, Farley and Huffman"/>
    <s v="Cross-group clear-thinking task-force"/>
    <n v="172000"/>
    <n v="55805"/>
    <n v="32.444767441860463"/>
    <x v="0"/>
    <n v="33.001182732111175"/>
    <n v="1691"/>
    <s v="US"/>
    <s v="USD"/>
    <n v="1333602000"/>
    <n v="1334898000"/>
    <b v="1"/>
    <x v="0"/>
    <s v="photography/photography books"/>
    <x v="7"/>
    <s v="photography books"/>
    <d v="2012-04-05T05:00:00"/>
    <d v="2012-04-20T05:00:00"/>
    <n v="15"/>
  </r>
  <r>
    <n v="946"/>
    <s v="Hall, Holmes and Walker"/>
    <s v="Public-key bandwidth-monitored intranet"/>
    <n v="153700"/>
    <n v="15238"/>
    <n v="9.9141184124918666"/>
    <x v="0"/>
    <n v="84.187845303867405"/>
    <n v="181"/>
    <s v="US"/>
    <s v="USD"/>
    <n v="1308200400"/>
    <n v="1308373200"/>
    <b v="0"/>
    <x v="0"/>
    <s v="theater/plays"/>
    <x v="3"/>
    <s v="plays"/>
    <d v="2011-06-16T05:00:00"/>
    <d v="2011-06-18T05:00:00"/>
    <n v="2"/>
  </r>
  <r>
    <n v="947"/>
    <s v="Smith-Powell"/>
    <s v="Upgradable clear-thinking hardware"/>
    <n v="3600"/>
    <n v="961"/>
    <n v="26.694444444444443"/>
    <x v="0"/>
    <n v="73.92307692307692"/>
    <n v="13"/>
    <s v="US"/>
    <s v="USD"/>
    <n v="1411707600"/>
    <n v="1412312400"/>
    <b v="0"/>
    <x v="0"/>
    <s v="theater/plays"/>
    <x v="3"/>
    <s v="plays"/>
    <d v="2014-09-26T05:00:00"/>
    <d v="2014-10-03T05:00:00"/>
    <n v="7"/>
  </r>
  <r>
    <n v="948"/>
    <s v="Smith-Hill"/>
    <s v="Integrated holistic paradigm"/>
    <n v="9400"/>
    <n v="5918"/>
    <n v="62.957446808510639"/>
    <x v="3"/>
    <n v="36.987499999999997"/>
    <n v="160"/>
    <s v="US"/>
    <s v="USD"/>
    <n v="1418364000"/>
    <n v="1419228000"/>
    <b v="1"/>
    <x v="1"/>
    <s v="film &amp; video/documentary"/>
    <x v="4"/>
    <s v="documentary"/>
    <d v="2014-12-12T06:00:00"/>
    <d v="2014-12-22T06:00:00"/>
    <n v="10"/>
  </r>
  <r>
    <n v="949"/>
    <s v="Wright LLC"/>
    <s v="Seamless clear-thinking conglomeration"/>
    <n v="5900"/>
    <n v="9520"/>
    <n v="161.35593220338984"/>
    <x v="1"/>
    <n v="46.896551724137929"/>
    <n v="203"/>
    <s v="US"/>
    <s v="USD"/>
    <n v="1429333200"/>
    <n v="1430974800"/>
    <b v="0"/>
    <x v="0"/>
    <s v="technology/web"/>
    <x v="2"/>
    <s v="web"/>
    <d v="2015-04-18T05:00:00"/>
    <d v="2015-05-07T05:00:00"/>
    <n v="19"/>
  </r>
  <r>
    <n v="950"/>
    <s v="Williams, Orozco and Gomez"/>
    <s v="Persistent content-based methodology"/>
    <n v="100"/>
    <n v="5"/>
    <n v="5"/>
    <x v="0"/>
    <n v="5"/>
    <n v="1"/>
    <s v="US"/>
    <s v="USD"/>
    <n v="1555390800"/>
    <n v="1555822800"/>
    <b v="0"/>
    <x v="1"/>
    <s v="theater/plays"/>
    <x v="3"/>
    <s v="plays"/>
    <d v="2019-04-16T05:00:00"/>
    <d v="2019-04-21T05:00:00"/>
    <n v="5"/>
  </r>
  <r>
    <n v="951"/>
    <s v="Peterson Ltd"/>
    <s v="Re-engineered 24hour matrix"/>
    <n v="14500"/>
    <n v="159056"/>
    <n v="1096.9379310344827"/>
    <x v="1"/>
    <n v="102.02437459910199"/>
    <n v="1559"/>
    <s v="US"/>
    <s v="USD"/>
    <n v="1482732000"/>
    <n v="1482818400"/>
    <b v="0"/>
    <x v="1"/>
    <s v="music/rock"/>
    <x v="1"/>
    <s v="rock"/>
    <d v="2016-12-26T06:00:00"/>
    <d v="2016-12-27T06:00:00"/>
    <n v="1"/>
  </r>
  <r>
    <n v="952"/>
    <s v="Cummings-Hayes"/>
    <s v="Virtual multi-tasking core"/>
    <n v="145500"/>
    <n v="101987"/>
    <n v="70.094158075601371"/>
    <x v="3"/>
    <n v="45.007502206531335"/>
    <n v="2266"/>
    <s v="US"/>
    <s v="USD"/>
    <n v="1470718800"/>
    <n v="1471928400"/>
    <b v="0"/>
    <x v="0"/>
    <s v="film &amp; video/documentary"/>
    <x v="4"/>
    <s v="documentary"/>
    <d v="2016-08-09T05:00:00"/>
    <d v="2016-08-23T05:00:00"/>
    <n v="14"/>
  </r>
  <r>
    <n v="953"/>
    <s v="Boyle Ltd"/>
    <s v="Streamlined fault-tolerant conglomeration"/>
    <n v="3300"/>
    <n v="1980"/>
    <n v="60"/>
    <x v="0"/>
    <n v="94.285714285714292"/>
    <n v="21"/>
    <s v="US"/>
    <s v="USD"/>
    <n v="1450591200"/>
    <n v="1453701600"/>
    <b v="0"/>
    <x v="1"/>
    <s v="film &amp; video/science fiction"/>
    <x v="4"/>
    <s v="science fiction"/>
    <d v="2015-12-20T06:00:00"/>
    <d v="2016-01-25T06:00:00"/>
    <n v="36"/>
  </r>
  <r>
    <n v="954"/>
    <s v="Henderson, Parker and Diaz"/>
    <s v="Enterprise-wide client-driven policy"/>
    <n v="42600"/>
    <n v="156384"/>
    <n v="367.0985915492958"/>
    <x v="1"/>
    <n v="101.02325581395348"/>
    <n v="1548"/>
    <s v="AU"/>
    <s v="AUD"/>
    <n v="1348290000"/>
    <n v="1350363600"/>
    <b v="0"/>
    <x v="0"/>
    <s v="technology/web"/>
    <x v="2"/>
    <s v="web"/>
    <d v="2012-09-22T05:00:00"/>
    <d v="2012-10-16T05:00:00"/>
    <n v="24"/>
  </r>
  <r>
    <n v="955"/>
    <s v="Moss-Obrien"/>
    <s v="Function-based next generation emulation"/>
    <n v="700"/>
    <n v="7763"/>
    <n v="1109"/>
    <x v="1"/>
    <n v="97.037499999999994"/>
    <n v="80"/>
    <s v="US"/>
    <s v="USD"/>
    <n v="1353823200"/>
    <n v="1353996000"/>
    <b v="0"/>
    <x v="0"/>
    <s v="theater/plays"/>
    <x v="3"/>
    <s v="plays"/>
    <d v="2012-11-25T06:00:00"/>
    <d v="2012-11-27T06:00:00"/>
    <n v="2"/>
  </r>
  <r>
    <n v="956"/>
    <s v="Wood Inc"/>
    <s v="Re-engineered composite focus group"/>
    <n v="187600"/>
    <n v="35698"/>
    <n v="19.028784648187631"/>
    <x v="0"/>
    <n v="43.00963855421687"/>
    <n v="830"/>
    <s v="US"/>
    <s v="USD"/>
    <n v="1450764000"/>
    <n v="1451109600"/>
    <b v="0"/>
    <x v="0"/>
    <s v="film &amp; video/science fiction"/>
    <x v="4"/>
    <s v="science fiction"/>
    <d v="2015-12-22T06:00:00"/>
    <d v="2015-12-26T06:00:00"/>
    <n v="4"/>
  </r>
  <r>
    <n v="957"/>
    <s v="Riley, Cohen and Goodman"/>
    <s v="Profound mission-critical function"/>
    <n v="9800"/>
    <n v="12434"/>
    <n v="126.87755102040816"/>
    <x v="1"/>
    <n v="94.916030534351151"/>
    <n v="131"/>
    <s v="US"/>
    <s v="USD"/>
    <n v="1329372000"/>
    <n v="1329631200"/>
    <b v="0"/>
    <x v="0"/>
    <s v="theater/plays"/>
    <x v="3"/>
    <s v="plays"/>
    <d v="2012-02-16T06:00:00"/>
    <d v="2012-02-19T06:00:00"/>
    <n v="3"/>
  </r>
  <r>
    <n v="958"/>
    <s v="Green, Robinson and Ho"/>
    <s v="De-engineered zero-defect open system"/>
    <n v="1100"/>
    <n v="8081"/>
    <n v="734.63636363636363"/>
    <x v="1"/>
    <n v="72.151785714285708"/>
    <n v="112"/>
    <s v="US"/>
    <s v="USD"/>
    <n v="1277096400"/>
    <n v="1278997200"/>
    <b v="0"/>
    <x v="0"/>
    <s v="film &amp; video/animation"/>
    <x v="4"/>
    <s v="animation"/>
    <d v="2010-06-21T05:00:00"/>
    <d v="2010-07-13T05:00:00"/>
    <n v="22"/>
  </r>
  <r>
    <n v="959"/>
    <s v="Black-Graham"/>
    <s v="Operative hybrid utilization"/>
    <n v="145000"/>
    <n v="6631"/>
    <n v="4.5731034482758623"/>
    <x v="0"/>
    <n v="51.007692307692309"/>
    <n v="130"/>
    <s v="US"/>
    <s v="USD"/>
    <n v="1277701200"/>
    <n v="1280120400"/>
    <b v="0"/>
    <x v="0"/>
    <s v="publishing/translations"/>
    <x v="5"/>
    <s v="translations"/>
    <d v="2010-06-28T05:00:00"/>
    <d v="2010-07-26T05:00:00"/>
    <n v="28"/>
  </r>
  <r>
    <n v="960"/>
    <s v="Robbins Group"/>
    <s v="Function-based interactive matrix"/>
    <n v="5500"/>
    <n v="4678"/>
    <n v="85.054545454545448"/>
    <x v="0"/>
    <n v="85.054545454545448"/>
    <n v="55"/>
    <s v="US"/>
    <s v="USD"/>
    <n v="1454911200"/>
    <n v="1458104400"/>
    <b v="0"/>
    <x v="0"/>
    <s v="technology/web"/>
    <x v="2"/>
    <s v="web"/>
    <d v="2016-02-08T06:00:00"/>
    <d v="2016-03-16T05:00:00"/>
    <n v="37"/>
  </r>
  <r>
    <n v="961"/>
    <s v="Mason, Case and May"/>
    <s v="Optimized content-based collaboration"/>
    <n v="5700"/>
    <n v="6800"/>
    <n v="119.29824561403508"/>
    <x v="1"/>
    <n v="43.87096774193548"/>
    <n v="155"/>
    <s v="US"/>
    <s v="USD"/>
    <n v="1297922400"/>
    <n v="1298268000"/>
    <b v="0"/>
    <x v="0"/>
    <s v="publishing/translations"/>
    <x v="5"/>
    <s v="translations"/>
    <d v="2011-02-17T06:00:00"/>
    <d v="2011-02-21T06:00:00"/>
    <n v="4"/>
  </r>
  <r>
    <n v="962"/>
    <s v="Harris, Russell and Mitchell"/>
    <s v="User-centric cohesive policy"/>
    <n v="3600"/>
    <n v="10657"/>
    <n v="296.02777777777777"/>
    <x v="1"/>
    <n v="40.063909774436091"/>
    <n v="266"/>
    <s v="US"/>
    <s v="USD"/>
    <n v="1384408800"/>
    <n v="1386223200"/>
    <b v="0"/>
    <x v="0"/>
    <s v="food/food trucks"/>
    <x v="0"/>
    <s v="food trucks"/>
    <d v="2013-11-14T06:00:00"/>
    <d v="2013-12-05T06:00:00"/>
    <n v="21"/>
  </r>
  <r>
    <n v="963"/>
    <s v="Rodriguez-Robinson"/>
    <s v="Ergonomic methodical hub"/>
    <n v="5900"/>
    <n v="4997"/>
    <n v="84.694915254237287"/>
    <x v="0"/>
    <n v="43.833333333333336"/>
    <n v="114"/>
    <s v="IT"/>
    <s v="EUR"/>
    <n v="1299304800"/>
    <n v="1299823200"/>
    <b v="0"/>
    <x v="1"/>
    <s v="photography/photography books"/>
    <x v="7"/>
    <s v="photography books"/>
    <d v="2011-03-05T06:00:00"/>
    <d v="2011-03-11T06:00:00"/>
    <n v="6"/>
  </r>
  <r>
    <n v="964"/>
    <s v="Peck, Higgins and Smith"/>
    <s v="Devolved disintermediate encryption"/>
    <n v="3700"/>
    <n v="13164"/>
    <n v="355.7837837837838"/>
    <x v="1"/>
    <n v="84.92903225806451"/>
    <n v="155"/>
    <s v="US"/>
    <s v="USD"/>
    <n v="1431320400"/>
    <n v="1431752400"/>
    <b v="0"/>
    <x v="0"/>
    <s v="theater/plays"/>
    <x v="3"/>
    <s v="plays"/>
    <d v="2015-05-11T05:00:00"/>
    <d v="2015-05-16T05:00:00"/>
    <n v="5"/>
  </r>
  <r>
    <n v="965"/>
    <s v="Nunez-King"/>
    <s v="Phased clear-thinking policy"/>
    <n v="2200"/>
    <n v="8501"/>
    <n v="386.40909090909093"/>
    <x v="1"/>
    <n v="41.067632850241544"/>
    <n v="207"/>
    <s v="GB"/>
    <s v="GBP"/>
    <n v="1264399200"/>
    <n v="1267855200"/>
    <b v="0"/>
    <x v="0"/>
    <s v="music/rock"/>
    <x v="1"/>
    <s v="rock"/>
    <d v="2010-01-25T06:00:00"/>
    <d v="2010-03-06T06:00:00"/>
    <n v="40"/>
  </r>
  <r>
    <n v="966"/>
    <s v="Davis and Sons"/>
    <s v="Seamless solution-oriented capacity"/>
    <n v="1700"/>
    <n v="13468"/>
    <n v="792.23529411764707"/>
    <x v="1"/>
    <n v="54.971428571428568"/>
    <n v="245"/>
    <s v="US"/>
    <s v="USD"/>
    <n v="1497502800"/>
    <n v="1497675600"/>
    <b v="0"/>
    <x v="0"/>
    <s v="theater/plays"/>
    <x v="3"/>
    <s v="plays"/>
    <d v="2017-06-15T05:00:00"/>
    <d v="2017-06-17T05:00:00"/>
    <n v="2"/>
  </r>
  <r>
    <n v="967"/>
    <s v="Howard-Douglas"/>
    <s v="Organized human-resource attitude"/>
    <n v="88400"/>
    <n v="121138"/>
    <n v="137.03393665158373"/>
    <x v="1"/>
    <n v="77.010807374443743"/>
    <n v="1573"/>
    <s v="US"/>
    <s v="USD"/>
    <n v="1333688400"/>
    <n v="1336885200"/>
    <b v="0"/>
    <x v="0"/>
    <s v="music/world music"/>
    <x v="1"/>
    <s v="world music"/>
    <d v="2012-04-06T05:00:00"/>
    <d v="2012-05-13T05:00:00"/>
    <n v="37"/>
  </r>
  <r>
    <n v="968"/>
    <s v="Gonzalez-White"/>
    <s v="Open-architected disintermediate budgetary management"/>
    <n v="2400"/>
    <n v="8117"/>
    <n v="338.20833333333337"/>
    <x v="1"/>
    <n v="71.201754385964918"/>
    <n v="114"/>
    <s v="US"/>
    <s v="USD"/>
    <n v="1293861600"/>
    <n v="1295157600"/>
    <b v="0"/>
    <x v="0"/>
    <s v="food/food trucks"/>
    <x v="0"/>
    <s v="food trucks"/>
    <d v="2011-01-01T06:00:00"/>
    <d v="2011-01-16T06:00:00"/>
    <n v="15"/>
  </r>
  <r>
    <n v="969"/>
    <s v="Lopez-King"/>
    <s v="Multi-lateral radical solution"/>
    <n v="7900"/>
    <n v="8550"/>
    <n v="108.22784810126582"/>
    <x v="1"/>
    <n v="91.935483870967744"/>
    <n v="93"/>
    <s v="US"/>
    <s v="USD"/>
    <n v="1576994400"/>
    <n v="1577599200"/>
    <b v="0"/>
    <x v="0"/>
    <s v="theater/plays"/>
    <x v="3"/>
    <s v="plays"/>
    <d v="2019-12-22T06:00:00"/>
    <d v="2019-12-29T06:00:00"/>
    <n v="7"/>
  </r>
  <r>
    <n v="970"/>
    <s v="Glover-Nelson"/>
    <s v="Inverse context-sensitive info-mediaries"/>
    <n v="94900"/>
    <n v="57659"/>
    <n v="60.757639620653315"/>
    <x v="0"/>
    <n v="97.069023569023571"/>
    <n v="594"/>
    <s v="US"/>
    <s v="USD"/>
    <n v="1304917200"/>
    <n v="1305003600"/>
    <b v="0"/>
    <x v="0"/>
    <s v="theater/plays"/>
    <x v="3"/>
    <s v="plays"/>
    <d v="2011-05-09T05:00:00"/>
    <d v="2011-05-10T05:00:00"/>
    <n v="1"/>
  </r>
  <r>
    <n v="971"/>
    <s v="Garner and Sons"/>
    <s v="Versatile neutral workforce"/>
    <n v="5100"/>
    <n v="1414"/>
    <n v="27.725490196078432"/>
    <x v="0"/>
    <n v="58.916666666666664"/>
    <n v="24"/>
    <s v="US"/>
    <s v="USD"/>
    <n v="1381208400"/>
    <n v="1381726800"/>
    <b v="0"/>
    <x v="0"/>
    <s v="film &amp; video/television"/>
    <x v="4"/>
    <s v="television"/>
    <d v="2013-10-08T05:00:00"/>
    <d v="2013-10-14T05:00:00"/>
    <n v="6"/>
  </r>
  <r>
    <n v="972"/>
    <s v="Sellers, Roach and Garrison"/>
    <s v="Multi-tiered systematic knowledge user"/>
    <n v="42700"/>
    <n v="97524"/>
    <n v="228.3934426229508"/>
    <x v="1"/>
    <n v="58.015466983938133"/>
    <n v="1681"/>
    <s v="US"/>
    <s v="USD"/>
    <n v="1401685200"/>
    <n v="1402462800"/>
    <b v="0"/>
    <x v="1"/>
    <s v="technology/web"/>
    <x v="2"/>
    <s v="web"/>
    <d v="2014-06-02T05:00:00"/>
    <d v="2014-06-11T05:00:00"/>
    <n v="9"/>
  </r>
  <r>
    <n v="973"/>
    <s v="Herrera, Bennett and Silva"/>
    <s v="Programmable multi-state algorithm"/>
    <n v="121100"/>
    <n v="26176"/>
    <n v="21.615194054500414"/>
    <x v="0"/>
    <n v="103.87301587301587"/>
    <n v="252"/>
    <s v="US"/>
    <s v="USD"/>
    <n v="1291960800"/>
    <n v="1292133600"/>
    <b v="0"/>
    <x v="1"/>
    <s v="theater/plays"/>
    <x v="3"/>
    <s v="plays"/>
    <d v="2010-12-10T06:00:00"/>
    <d v="2010-12-12T06:00:00"/>
    <n v="2"/>
  </r>
  <r>
    <n v="974"/>
    <s v="Thomas, Clay and Mendoza"/>
    <s v="Multi-channeled reciprocal interface"/>
    <n v="800"/>
    <n v="2991"/>
    <n v="373.875"/>
    <x v="1"/>
    <n v="93.46875"/>
    <n v="32"/>
    <s v="US"/>
    <s v="USD"/>
    <n v="1368853200"/>
    <n v="1368939600"/>
    <b v="0"/>
    <x v="0"/>
    <s v="music/indie rock"/>
    <x v="1"/>
    <s v="indie rock"/>
    <d v="2013-05-18T05:00:00"/>
    <d v="2013-05-19T05:00:00"/>
    <n v="1"/>
  </r>
  <r>
    <n v="975"/>
    <s v="Ayala Group"/>
    <s v="Right-sized maximized migration"/>
    <n v="5400"/>
    <n v="8366"/>
    <n v="154.92592592592592"/>
    <x v="1"/>
    <n v="61.970370370370368"/>
    <n v="135"/>
    <s v="US"/>
    <s v="USD"/>
    <n v="1448776800"/>
    <n v="1452146400"/>
    <b v="0"/>
    <x v="1"/>
    <s v="theater/plays"/>
    <x v="3"/>
    <s v="plays"/>
    <d v="2015-11-29T06:00:00"/>
    <d v="2016-01-07T06:00:00"/>
    <n v="39"/>
  </r>
  <r>
    <n v="976"/>
    <s v="Huerta, Roberts and Dickerson"/>
    <s v="Self-enabling value-added artificial intelligence"/>
    <n v="4000"/>
    <n v="12886"/>
    <n v="322.14999999999998"/>
    <x v="1"/>
    <n v="92.042857142857144"/>
    <n v="140"/>
    <s v="US"/>
    <s v="USD"/>
    <n v="1296194400"/>
    <n v="1296712800"/>
    <b v="0"/>
    <x v="1"/>
    <s v="theater/plays"/>
    <x v="3"/>
    <s v="plays"/>
    <d v="2011-01-28T06:00:00"/>
    <d v="2011-02-03T06:00:00"/>
    <n v="6"/>
  </r>
  <r>
    <n v="977"/>
    <s v="Johnson Group"/>
    <s v="Vision-oriented interactive solution"/>
    <n v="7000"/>
    <n v="5177"/>
    <n v="73.957142857142856"/>
    <x v="0"/>
    <n v="77.268656716417908"/>
    <n v="67"/>
    <s v="US"/>
    <s v="USD"/>
    <n v="1517983200"/>
    <n v="1520748000"/>
    <b v="0"/>
    <x v="0"/>
    <s v="food/food trucks"/>
    <x v="0"/>
    <s v="food trucks"/>
    <d v="2018-02-07T06:00:00"/>
    <d v="2018-03-11T06:00:00"/>
    <n v="32"/>
  </r>
  <r>
    <n v="978"/>
    <s v="Bailey, Nguyen and Martinez"/>
    <s v="Fundamental user-facing productivity"/>
    <n v="1000"/>
    <n v="8641"/>
    <n v="864.1"/>
    <x v="1"/>
    <n v="93.923913043478265"/>
    <n v="92"/>
    <s v="US"/>
    <s v="USD"/>
    <n v="1478930400"/>
    <n v="1480831200"/>
    <b v="0"/>
    <x v="0"/>
    <s v="games/video games"/>
    <x v="6"/>
    <s v="video games"/>
    <d v="2016-11-12T06:00:00"/>
    <d v="2016-12-04T06:00:00"/>
    <n v="22"/>
  </r>
  <r>
    <n v="979"/>
    <s v="Williams, Martin and Meyer"/>
    <s v="Innovative well-modulated capability"/>
    <n v="60200"/>
    <n v="86244"/>
    <n v="143.26245847176079"/>
    <x v="1"/>
    <n v="84.969458128078813"/>
    <n v="1015"/>
    <s v="GB"/>
    <s v="GBP"/>
    <n v="1426395600"/>
    <n v="1426914000"/>
    <b v="0"/>
    <x v="0"/>
    <s v="theater/plays"/>
    <x v="3"/>
    <s v="plays"/>
    <d v="2015-03-15T05:00:00"/>
    <d v="2015-03-21T05:00:00"/>
    <n v="6"/>
  </r>
  <r>
    <n v="980"/>
    <s v="Huff-Johnson"/>
    <s v="Universal fault-tolerant orchestration"/>
    <n v="195200"/>
    <n v="78630"/>
    <n v="40.281762295081968"/>
    <x v="0"/>
    <n v="105.97035040431267"/>
    <n v="742"/>
    <s v="US"/>
    <s v="USD"/>
    <n v="1446181200"/>
    <n v="1446616800"/>
    <b v="1"/>
    <x v="0"/>
    <s v="publishing/nonfiction"/>
    <x v="5"/>
    <s v="nonfiction"/>
    <d v="2015-10-30T05:00:00"/>
    <d v="2015-11-04T06:00:00"/>
    <n v="5"/>
  </r>
  <r>
    <n v="981"/>
    <s v="Diaz-Little"/>
    <s v="Grass-roots executive synergy"/>
    <n v="6700"/>
    <n v="11941"/>
    <n v="178.22388059701493"/>
    <x v="1"/>
    <n v="36.969040247678016"/>
    <n v="323"/>
    <s v="US"/>
    <s v="USD"/>
    <n v="1514181600"/>
    <n v="1517032800"/>
    <b v="0"/>
    <x v="0"/>
    <s v="technology/web"/>
    <x v="2"/>
    <s v="web"/>
    <d v="2017-12-25T06:00:00"/>
    <d v="2018-01-27T06:00:00"/>
    <n v="33"/>
  </r>
  <r>
    <n v="982"/>
    <s v="Freeman-French"/>
    <s v="Multi-layered optimal application"/>
    <n v="7200"/>
    <n v="6115"/>
    <n v="84.930555555555557"/>
    <x v="0"/>
    <n v="81.533333333333331"/>
    <n v="75"/>
    <s v="US"/>
    <s v="USD"/>
    <n v="1311051600"/>
    <n v="1311224400"/>
    <b v="0"/>
    <x v="1"/>
    <s v="film &amp; video/documentary"/>
    <x v="4"/>
    <s v="documentary"/>
    <d v="2011-07-19T05:00:00"/>
    <d v="2011-07-21T05:00:00"/>
    <n v="2"/>
  </r>
  <r>
    <n v="983"/>
    <s v="Beck-Weber"/>
    <s v="Business-focused full-range core"/>
    <n v="129100"/>
    <n v="188404"/>
    <n v="145.93648334624322"/>
    <x v="1"/>
    <n v="80.999140154772135"/>
    <n v="2326"/>
    <s v="US"/>
    <s v="USD"/>
    <n v="1564894800"/>
    <n v="1566190800"/>
    <b v="0"/>
    <x v="0"/>
    <s v="film &amp; video/documentary"/>
    <x v="4"/>
    <s v="documentary"/>
    <d v="2019-08-04T05:00:00"/>
    <d v="2019-08-19T05:00:00"/>
    <n v="15"/>
  </r>
  <r>
    <n v="984"/>
    <s v="Lewis-Jacobson"/>
    <s v="Exclusive system-worthy Graphic Interface"/>
    <n v="6500"/>
    <n v="9910"/>
    <n v="152.46153846153848"/>
    <x v="1"/>
    <n v="26.010498687664043"/>
    <n v="381"/>
    <s v="US"/>
    <s v="USD"/>
    <n v="1567918800"/>
    <n v="1570165200"/>
    <b v="0"/>
    <x v="0"/>
    <s v="theater/plays"/>
    <x v="3"/>
    <s v="plays"/>
    <d v="2019-09-08T05:00:00"/>
    <d v="2019-10-04T05:00:00"/>
    <n v="26"/>
  </r>
  <r>
    <n v="985"/>
    <s v="Logan-Curtis"/>
    <s v="Enhanced optimal ability"/>
    <n v="170600"/>
    <n v="114523"/>
    <n v="67.129542790152414"/>
    <x v="0"/>
    <n v="25.998410896708286"/>
    <n v="4405"/>
    <s v="US"/>
    <s v="USD"/>
    <n v="1386309600"/>
    <n v="1388556000"/>
    <b v="0"/>
    <x v="1"/>
    <s v="music/rock"/>
    <x v="1"/>
    <s v="rock"/>
    <d v="2013-12-06T06:00:00"/>
    <d v="2014-01-01T06:00:00"/>
    <n v="26"/>
  </r>
  <r>
    <n v="986"/>
    <s v="Chan, Washington and Callahan"/>
    <s v="Optional zero administration neural-net"/>
    <n v="7800"/>
    <n v="3144"/>
    <n v="40.307692307692307"/>
    <x v="0"/>
    <n v="34.173913043478258"/>
    <n v="92"/>
    <s v="US"/>
    <s v="USD"/>
    <n v="1301979600"/>
    <n v="1303189200"/>
    <b v="0"/>
    <x v="0"/>
    <s v="music/rock"/>
    <x v="1"/>
    <s v="rock"/>
    <d v="2011-04-05T05:00:00"/>
    <d v="2011-04-19T05:00:00"/>
    <n v="14"/>
  </r>
  <r>
    <n v="987"/>
    <s v="Wilson Group"/>
    <s v="Ameliorated foreground focus group"/>
    <n v="6200"/>
    <n v="13441"/>
    <n v="216.79032258064518"/>
    <x v="1"/>
    <n v="28.002083333333335"/>
    <n v="480"/>
    <s v="US"/>
    <s v="USD"/>
    <n v="1493269200"/>
    <n v="1494478800"/>
    <b v="0"/>
    <x v="0"/>
    <s v="film &amp; video/documentary"/>
    <x v="4"/>
    <s v="documentary"/>
    <d v="2017-04-27T05:00:00"/>
    <d v="2017-05-11T05:00:00"/>
    <n v="14"/>
  </r>
  <r>
    <n v="988"/>
    <s v="Gardner, Ryan and Gutierrez"/>
    <s v="Triple-buffered multi-tasking matrices"/>
    <n v="9400"/>
    <n v="4899"/>
    <n v="52.117021276595743"/>
    <x v="0"/>
    <n v="76.546875"/>
    <n v="64"/>
    <s v="US"/>
    <s v="USD"/>
    <n v="1478930400"/>
    <n v="1480744800"/>
    <b v="0"/>
    <x v="0"/>
    <s v="publishing/radio &amp; podcasts"/>
    <x v="5"/>
    <s v="radio &amp; podcasts"/>
    <d v="2016-11-12T06:00:00"/>
    <d v="2016-12-03T06:00:00"/>
    <n v="21"/>
  </r>
  <r>
    <n v="989"/>
    <s v="Hernandez Inc"/>
    <s v="Versatile dedicated migration"/>
    <n v="2400"/>
    <n v="11990"/>
    <n v="499.58333333333337"/>
    <x v="1"/>
    <n v="53.053097345132741"/>
    <n v="226"/>
    <s v="US"/>
    <s v="USD"/>
    <n v="1555390800"/>
    <n v="1555822800"/>
    <b v="0"/>
    <x v="0"/>
    <s v="publishing/translations"/>
    <x v="5"/>
    <s v="translations"/>
    <d v="2019-04-16T05:00:00"/>
    <d v="2019-04-21T05:00:00"/>
    <n v="5"/>
  </r>
  <r>
    <n v="990"/>
    <s v="Ortiz-Roberts"/>
    <s v="Devolved foreground customer loyalty"/>
    <n v="7800"/>
    <n v="6839"/>
    <n v="87.679487179487182"/>
    <x v="0"/>
    <n v="106.859375"/>
    <n v="64"/>
    <s v="US"/>
    <s v="USD"/>
    <n v="1456984800"/>
    <n v="1458882000"/>
    <b v="0"/>
    <x v="1"/>
    <s v="film &amp; video/drama"/>
    <x v="4"/>
    <s v="drama"/>
    <d v="2016-03-03T06:00:00"/>
    <d v="2016-03-25T05:00:00"/>
    <n v="22"/>
  </r>
  <r>
    <n v="991"/>
    <s v="Ramirez LLC"/>
    <s v="Reduced reciprocal focus group"/>
    <n v="9800"/>
    <n v="11091"/>
    <n v="113.17346938775511"/>
    <x v="1"/>
    <n v="46.020746887966808"/>
    <n v="241"/>
    <s v="US"/>
    <s v="USD"/>
    <n v="1411621200"/>
    <n v="1411966800"/>
    <b v="0"/>
    <x v="1"/>
    <s v="music/rock"/>
    <x v="1"/>
    <s v="rock"/>
    <d v="2014-09-25T05:00:00"/>
    <d v="2014-09-29T05:00:00"/>
    <n v="4"/>
  </r>
  <r>
    <n v="992"/>
    <s v="Morrow Inc"/>
    <s v="Networked global migration"/>
    <n v="3100"/>
    <n v="13223"/>
    <n v="426.54838709677421"/>
    <x v="1"/>
    <n v="100.17424242424242"/>
    <n v="132"/>
    <s v="US"/>
    <s v="USD"/>
    <n v="1525669200"/>
    <n v="1526878800"/>
    <b v="0"/>
    <x v="1"/>
    <s v="film &amp; video/drama"/>
    <x v="4"/>
    <s v="drama"/>
    <d v="2018-05-07T05:00:00"/>
    <d v="2018-05-21T05:00:00"/>
    <n v="14"/>
  </r>
  <r>
    <n v="993"/>
    <s v="Erickson-Rogers"/>
    <s v="De-engineered even-keeled definition"/>
    <n v="9800"/>
    <n v="7608"/>
    <n v="77.632653061224488"/>
    <x v="3"/>
    <n v="101.44"/>
    <n v="75"/>
    <s v="IT"/>
    <s v="EUR"/>
    <n v="1450936800"/>
    <n v="1452405600"/>
    <b v="0"/>
    <x v="1"/>
    <s v="photography/photography books"/>
    <x v="7"/>
    <s v="photography books"/>
    <d v="2015-12-24T06:00:00"/>
    <d v="2016-01-10T06:00:00"/>
    <n v="17"/>
  </r>
  <r>
    <n v="994"/>
    <s v="Leach, Rich and Price"/>
    <s v="Implemented bi-directional flexibility"/>
    <n v="141100"/>
    <n v="74073"/>
    <n v="52.496810772501767"/>
    <x v="0"/>
    <n v="87.972684085510693"/>
    <n v="842"/>
    <s v="US"/>
    <s v="USD"/>
    <n v="1413522000"/>
    <n v="1414040400"/>
    <b v="0"/>
    <x v="1"/>
    <s v="publishing/translations"/>
    <x v="5"/>
    <s v="translations"/>
    <d v="2014-10-17T05:00:00"/>
    <d v="2014-10-23T05:00:00"/>
    <n v="6"/>
  </r>
  <r>
    <n v="995"/>
    <s v="Manning-Hamilton"/>
    <s v="Vision-oriented scalable definition"/>
    <n v="97300"/>
    <n v="153216"/>
    <n v="157.46762589928059"/>
    <x v="1"/>
    <n v="74.995594713656388"/>
    <n v="2043"/>
    <s v="US"/>
    <s v="USD"/>
    <n v="1541307600"/>
    <n v="1543816800"/>
    <b v="0"/>
    <x v="1"/>
    <s v="food/food trucks"/>
    <x v="0"/>
    <s v="food trucks"/>
    <d v="2018-11-04T05:00:00"/>
    <d v="2018-12-03T06:00:00"/>
    <n v="29"/>
  </r>
  <r>
    <n v="996"/>
    <s v="Butler LLC"/>
    <s v="Future-proofed upward-trending migration"/>
    <n v="6600"/>
    <n v="4814"/>
    <n v="72.939393939393938"/>
    <x v="0"/>
    <n v="42.982142857142854"/>
    <n v="112"/>
    <s v="US"/>
    <s v="USD"/>
    <n v="1357106400"/>
    <n v="1359698400"/>
    <b v="0"/>
    <x v="0"/>
    <s v="theater/plays"/>
    <x v="3"/>
    <s v="plays"/>
    <d v="2013-01-02T06:00:00"/>
    <d v="2013-02-01T06:00:00"/>
    <n v="30"/>
  </r>
  <r>
    <n v="997"/>
    <s v="Ball LLC"/>
    <s v="Right-sized full-range throughput"/>
    <n v="7600"/>
    <n v="4603"/>
    <n v="60.565789473684205"/>
    <x v="3"/>
    <n v="33.115107913669064"/>
    <n v="139"/>
    <s v="IT"/>
    <s v="EUR"/>
    <n v="1390197600"/>
    <n v="1390629600"/>
    <b v="0"/>
    <x v="0"/>
    <s v="theater/plays"/>
    <x v="3"/>
    <s v="plays"/>
    <d v="2014-01-20T06:00:00"/>
    <d v="2014-01-25T06:00:00"/>
    <n v="5"/>
  </r>
  <r>
    <n v="998"/>
    <s v="Taylor, Santiago and Flores"/>
    <s v="Polarized composite customer loyalty"/>
    <n v="66600"/>
    <n v="37823"/>
    <n v="56.791291291291287"/>
    <x v="0"/>
    <n v="101.13101604278074"/>
    <n v="374"/>
    <s v="US"/>
    <s v="USD"/>
    <n v="1265868000"/>
    <n v="1267077600"/>
    <b v="0"/>
    <x v="1"/>
    <s v="music/indie rock"/>
    <x v="1"/>
    <s v="indie rock"/>
    <d v="2010-02-11T06:00:00"/>
    <d v="2010-02-25T06:00:00"/>
    <n v="14"/>
  </r>
  <r>
    <n v="999"/>
    <s v="Hernandez, Norton and Kelley"/>
    <s v="Expanded eco-centric policy"/>
    <n v="111100"/>
    <n v="62819"/>
    <n v="56.542754275427541"/>
    <x v="3"/>
    <n v="55.98841354723708"/>
    <n v="1122"/>
    <s v="US"/>
    <s v="USD"/>
    <n v="1467176400"/>
    <n v="1467781200"/>
    <b v="0"/>
    <x v="0"/>
    <s v="food/food trucks"/>
    <x v="0"/>
    <s v="food trucks"/>
    <d v="2016-06-29T05:00:00"/>
    <d v="2016-07-06T05:00:00"/>
    <n v="7"/>
  </r>
  <r>
    <m/>
    <m/>
    <m/>
    <m/>
    <m/>
    <m/>
    <x v="4"/>
    <m/>
    <m/>
    <m/>
    <m/>
    <m/>
    <m/>
    <m/>
    <x v="2"/>
    <m/>
    <x v="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5F1B42-1B1C-48E3-B9D0-8CB07103247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AF8D6B-06B7-4B74-9E76-8B9CB48734E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5BC512-739C-4B1A-9D99-20297A8F29EF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multipleItemSelectionAllowed="1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26A12-F9F5-4DBB-A912-C92ADE866A3F}" name="PivotTable6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5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/>
    <pivotField dataField="1" showAll="0"/>
  </pivotFields>
  <rowItems count="1">
    <i/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6" hier="-1"/>
  </pageFields>
  <dataFields count="1">
    <dataField name="Sum of Campaign Length" fld="20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EECFFA-A614-45EC-A9E9-7D9F5F867A7D}" name="PivotTable8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D7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spotlight" fld="14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F1" workbookViewId="0">
      <selection activeCell="M13" sqref="M13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5" max="5" width="11.5" customWidth="1"/>
    <col min="6" max="6" width="14.4375" style="6" bestFit="1" customWidth="1"/>
    <col min="8" max="8" width="16.4375" bestFit="1" customWidth="1"/>
    <col min="9" max="9" width="13" bestFit="1" customWidth="1"/>
    <col min="12" max="13" width="11.1875" bestFit="1" customWidth="1"/>
    <col min="16" max="16" width="28" bestFit="1" customWidth="1"/>
    <col min="17" max="18" width="16.4375" customWidth="1"/>
    <col min="19" max="19" width="22.3125" style="12" bestFit="1" customWidth="1"/>
    <col min="20" max="20" width="20.9375" bestFit="1" customWidth="1"/>
    <col min="21" max="21" width="15.6875" bestFit="1" customWidth="1"/>
  </cols>
  <sheetData>
    <row r="1" spans="1:21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4" t="s">
        <v>4</v>
      </c>
      <c r="H1" s="4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4" t="s">
        <v>2031</v>
      </c>
      <c r="R1" s="4" t="s">
        <v>2032</v>
      </c>
      <c r="S1" s="11" t="s">
        <v>2072</v>
      </c>
      <c r="T1" s="4" t="s">
        <v>2071</v>
      </c>
      <c r="U1" s="1" t="s">
        <v>2086</v>
      </c>
    </row>
    <row r="2" spans="1:21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(E2/D2)*100</f>
        <v>0</v>
      </c>
      <c r="G2" t="s">
        <v>14</v>
      </c>
      <c r="H2" s="8" t="e">
        <f t="shared" ref="H2:H65" si="0">E2/I2</f>
        <v>#DIV/0!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s="8" t="str" cm="1">
        <f t="array" ref="Q2:R2">_xlfn.TEXTSPLIT(P2,"/")</f>
        <v>food</v>
      </c>
      <c r="R2" s="8" t="str">
        <v>food trucks</v>
      </c>
      <c r="S2" s="12">
        <f>(((L2/60)/60)/24)+DATE(1970,1,1)</f>
        <v>42336.25</v>
      </c>
      <c r="T2" s="12">
        <f>(((M2/60)/60)/24)+DATE(1970,1,1)</f>
        <v>42353.25</v>
      </c>
      <c r="U2">
        <f>_xlfn.DAYS(T2,S2)</f>
        <v>17</v>
      </c>
    </row>
    <row r="3" spans="1:21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66" si="1">(E3/D3)*100</f>
        <v>1040</v>
      </c>
      <c r="G3" t="s">
        <v>20</v>
      </c>
      <c r="H3" s="8">
        <f t="shared" si="0"/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s="8" t="str" cm="1">
        <f t="array" ref="Q3:R3">_xlfn.TEXTSPLIT(P3,"/")</f>
        <v>music</v>
      </c>
      <c r="R3" s="8" t="str">
        <v>rock</v>
      </c>
      <c r="S3" s="12">
        <f>(((L3/60)/60)/24)+DATE(1970,1,1)</f>
        <v>41870.208333333336</v>
      </c>
      <c r="T3" s="12">
        <f>(((M3/60)/60)/24)+DATE(1970,1,1)</f>
        <v>41872.208333333336</v>
      </c>
      <c r="U3">
        <f t="shared" ref="U3:U66" si="2">_xlfn.DAYS(T3,S3)</f>
        <v>2</v>
      </c>
    </row>
    <row r="4" spans="1:21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1"/>
        <v>131.4787822878229</v>
      </c>
      <c r="G4" t="s">
        <v>20</v>
      </c>
      <c r="H4" s="8">
        <f t="shared" si="0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s="8" t="str" cm="1">
        <f t="array" ref="Q4:R4">_xlfn.TEXTSPLIT(P4,"/")</f>
        <v>technology</v>
      </c>
      <c r="R4" s="8" t="str">
        <v>web</v>
      </c>
      <c r="S4" s="12">
        <f>(((L4/60)/60)/24)+DATE(1970,1,1)</f>
        <v>41595.25</v>
      </c>
      <c r="T4" s="12">
        <f>(((M4/60)/60)/24)+DATE(1970,1,1)</f>
        <v>41597.25</v>
      </c>
      <c r="U4">
        <f t="shared" si="2"/>
        <v>2</v>
      </c>
    </row>
    <row r="5" spans="1:21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1"/>
        <v>58.976190476190467</v>
      </c>
      <c r="G5" t="s">
        <v>14</v>
      </c>
      <c r="H5" s="8">
        <f t="shared" si="0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s="8" t="str" cm="1">
        <f t="array" ref="Q5:R5">_xlfn.TEXTSPLIT(P5,"/")</f>
        <v>music</v>
      </c>
      <c r="R5" s="8" t="str">
        <v>rock</v>
      </c>
      <c r="S5" s="12">
        <f>(((L5/60)/60)/24)+DATE(1970,1,1)</f>
        <v>43688.208333333328</v>
      </c>
      <c r="T5" s="12">
        <f>(((M5/60)/60)/24)+DATE(1970,1,1)</f>
        <v>43728.208333333328</v>
      </c>
      <c r="U5">
        <f t="shared" si="2"/>
        <v>40</v>
      </c>
    </row>
    <row r="6" spans="1:21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1"/>
        <v>69.276315789473685</v>
      </c>
      <c r="G6" t="s">
        <v>14</v>
      </c>
      <c r="H6" s="8">
        <f t="shared" si="0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s="8" t="str" cm="1">
        <f t="array" ref="Q6:R6">_xlfn.TEXTSPLIT(P6,"/")</f>
        <v>theater</v>
      </c>
      <c r="R6" s="8" t="str">
        <v>plays</v>
      </c>
      <c r="S6" s="12">
        <f>(((L6/60)/60)/24)+DATE(1970,1,1)</f>
        <v>43485.25</v>
      </c>
      <c r="T6" s="12">
        <f>(((M6/60)/60)/24)+DATE(1970,1,1)</f>
        <v>43489.25</v>
      </c>
      <c r="U6">
        <f t="shared" si="2"/>
        <v>4</v>
      </c>
    </row>
    <row r="7" spans="1:21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1"/>
        <v>173.61842105263159</v>
      </c>
      <c r="G7" t="s">
        <v>20</v>
      </c>
      <c r="H7" s="8">
        <f t="shared" si="0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s="8" t="str" cm="1">
        <f t="array" ref="Q7:R7">_xlfn.TEXTSPLIT(P7,"/")</f>
        <v>theater</v>
      </c>
      <c r="R7" s="8" t="str">
        <v>plays</v>
      </c>
      <c r="S7" s="12">
        <f>(((L7/60)/60)/24)+DATE(1970,1,1)</f>
        <v>41149.208333333336</v>
      </c>
      <c r="T7" s="12">
        <f>(((M7/60)/60)/24)+DATE(1970,1,1)</f>
        <v>41160.208333333336</v>
      </c>
      <c r="U7">
        <f t="shared" si="2"/>
        <v>11</v>
      </c>
    </row>
    <row r="8" spans="1:21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1"/>
        <v>20.961538461538463</v>
      </c>
      <c r="G8" t="s">
        <v>14</v>
      </c>
      <c r="H8" s="8">
        <f t="shared" si="0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s="8" t="str" cm="1">
        <f t="array" ref="Q8:R8">_xlfn.TEXTSPLIT(P8,"/")</f>
        <v>film &amp; video</v>
      </c>
      <c r="R8" s="8" t="str">
        <v>documentary</v>
      </c>
      <c r="S8" s="12">
        <f>(((L8/60)/60)/24)+DATE(1970,1,1)</f>
        <v>42991.208333333328</v>
      </c>
      <c r="T8" s="12">
        <f>(((M8/60)/60)/24)+DATE(1970,1,1)</f>
        <v>42992.208333333328</v>
      </c>
      <c r="U8">
        <f t="shared" si="2"/>
        <v>1</v>
      </c>
    </row>
    <row r="9" spans="1:21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1"/>
        <v>327.57777777777778</v>
      </c>
      <c r="G9" t="s">
        <v>20</v>
      </c>
      <c r="H9" s="8">
        <f t="shared" si="0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s="8" t="str" cm="1">
        <f t="array" ref="Q9:R9">_xlfn.TEXTSPLIT(P9,"/")</f>
        <v>theater</v>
      </c>
      <c r="R9" s="8" t="str">
        <v>plays</v>
      </c>
      <c r="S9" s="12">
        <f>(((L9/60)/60)/24)+DATE(1970,1,1)</f>
        <v>42229.208333333328</v>
      </c>
      <c r="T9" s="12">
        <f>(((M9/60)/60)/24)+DATE(1970,1,1)</f>
        <v>42231.208333333328</v>
      </c>
      <c r="U9">
        <f t="shared" si="2"/>
        <v>2</v>
      </c>
    </row>
    <row r="10" spans="1:21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1"/>
        <v>19.932788374205266</v>
      </c>
      <c r="G10" t="s">
        <v>47</v>
      </c>
      <c r="H10" s="8">
        <f t="shared" si="0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s="8" t="str" cm="1">
        <f t="array" ref="Q10:R10">_xlfn.TEXTSPLIT(P10,"/")</f>
        <v>theater</v>
      </c>
      <c r="R10" s="8" t="str">
        <v>plays</v>
      </c>
      <c r="S10" s="12">
        <f>(((L10/60)/60)/24)+DATE(1970,1,1)</f>
        <v>40399.208333333336</v>
      </c>
      <c r="T10" s="12">
        <f>(((M10/60)/60)/24)+DATE(1970,1,1)</f>
        <v>40401.208333333336</v>
      </c>
      <c r="U10">
        <f t="shared" si="2"/>
        <v>2</v>
      </c>
    </row>
    <row r="11" spans="1:21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1"/>
        <v>51.741935483870968</v>
      </c>
      <c r="G11" t="s">
        <v>14</v>
      </c>
      <c r="H11" s="8">
        <f t="shared" si="0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s="8" t="str" cm="1">
        <f t="array" ref="Q11:R11">_xlfn.TEXTSPLIT(P11,"/")</f>
        <v>music</v>
      </c>
      <c r="R11" s="8" t="str">
        <v>electric music</v>
      </c>
      <c r="S11" s="12">
        <f>(((L11/60)/60)/24)+DATE(1970,1,1)</f>
        <v>41536.208333333336</v>
      </c>
      <c r="T11" s="12">
        <f>(((M11/60)/60)/24)+DATE(1970,1,1)</f>
        <v>41585.25</v>
      </c>
      <c r="U11">
        <f t="shared" si="2"/>
        <v>49</v>
      </c>
    </row>
    <row r="12" spans="1:21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1"/>
        <v>266.11538461538464</v>
      </c>
      <c r="G12" t="s">
        <v>20</v>
      </c>
      <c r="H12" s="8">
        <f t="shared" si="0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s="8" t="str" cm="1">
        <f t="array" ref="Q12:R12">_xlfn.TEXTSPLIT(P12,"/")</f>
        <v>film &amp; video</v>
      </c>
      <c r="R12" s="8" t="str">
        <v>drama</v>
      </c>
      <c r="S12" s="12">
        <f>(((L12/60)/60)/24)+DATE(1970,1,1)</f>
        <v>40404.208333333336</v>
      </c>
      <c r="T12" s="12">
        <f>(((M12/60)/60)/24)+DATE(1970,1,1)</f>
        <v>40452.208333333336</v>
      </c>
      <c r="U12">
        <f t="shared" si="2"/>
        <v>48</v>
      </c>
    </row>
    <row r="13" spans="1:21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1"/>
        <v>48.095238095238095</v>
      </c>
      <c r="G13" t="s">
        <v>14</v>
      </c>
      <c r="H13" s="8">
        <f t="shared" si="0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s="8" t="str" cm="1">
        <f t="array" ref="Q13:R13">_xlfn.TEXTSPLIT(P13,"/")</f>
        <v>theater</v>
      </c>
      <c r="R13" s="8" t="str">
        <v>plays</v>
      </c>
      <c r="S13" s="12">
        <f>(((L13/60)/60)/24)+DATE(1970,1,1)</f>
        <v>40442.208333333336</v>
      </c>
      <c r="T13" s="12">
        <f>(((M13/60)/60)/24)+DATE(1970,1,1)</f>
        <v>40448.208333333336</v>
      </c>
      <c r="U13">
        <f t="shared" si="2"/>
        <v>6</v>
      </c>
    </row>
    <row r="14" spans="1:21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1"/>
        <v>89.349206349206341</v>
      </c>
      <c r="G14" t="s">
        <v>14</v>
      </c>
      <c r="H14" s="8">
        <f t="shared" si="0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s="8" t="str" cm="1">
        <f t="array" ref="Q14:R14">_xlfn.TEXTSPLIT(P14,"/")</f>
        <v>film &amp; video</v>
      </c>
      <c r="R14" s="8" t="str">
        <v>drama</v>
      </c>
      <c r="S14" s="12">
        <f>(((L14/60)/60)/24)+DATE(1970,1,1)</f>
        <v>43760.208333333328</v>
      </c>
      <c r="T14" s="12">
        <f>(((M14/60)/60)/24)+DATE(1970,1,1)</f>
        <v>43768.208333333328</v>
      </c>
      <c r="U14">
        <f t="shared" si="2"/>
        <v>8</v>
      </c>
    </row>
    <row r="15" spans="1:21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1"/>
        <v>245.11904761904765</v>
      </c>
      <c r="G15" t="s">
        <v>20</v>
      </c>
      <c r="H15" s="8">
        <f t="shared" si="0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s="8" t="str" cm="1">
        <f t="array" ref="Q15:R15">_xlfn.TEXTSPLIT(P15,"/")</f>
        <v>music</v>
      </c>
      <c r="R15" s="8" t="str">
        <v>indie rock</v>
      </c>
      <c r="S15" s="12">
        <f>(((L15/60)/60)/24)+DATE(1970,1,1)</f>
        <v>42532.208333333328</v>
      </c>
      <c r="T15" s="12">
        <f>(((M15/60)/60)/24)+DATE(1970,1,1)</f>
        <v>42544.208333333328</v>
      </c>
      <c r="U15">
        <f t="shared" si="2"/>
        <v>12</v>
      </c>
    </row>
    <row r="16" spans="1:21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1"/>
        <v>66.769503546099301</v>
      </c>
      <c r="G16" t="s">
        <v>14</v>
      </c>
      <c r="H16" s="8">
        <f t="shared" si="0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s="8" t="str" cm="1">
        <f t="array" ref="Q16:R16">_xlfn.TEXTSPLIT(P16,"/")</f>
        <v>music</v>
      </c>
      <c r="R16" s="8" t="str">
        <v>indie rock</v>
      </c>
      <c r="S16" s="12">
        <f>(((L16/60)/60)/24)+DATE(1970,1,1)</f>
        <v>40974.25</v>
      </c>
      <c r="T16" s="12">
        <f>(((M16/60)/60)/24)+DATE(1970,1,1)</f>
        <v>41001.208333333336</v>
      </c>
      <c r="U16">
        <f t="shared" si="2"/>
        <v>27</v>
      </c>
    </row>
    <row r="17" spans="1:21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1"/>
        <v>47.307881773399011</v>
      </c>
      <c r="G17" t="s">
        <v>14</v>
      </c>
      <c r="H17" s="8">
        <f t="shared" si="0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s="8" t="str" cm="1">
        <f t="array" ref="Q17:R17">_xlfn.TEXTSPLIT(P17,"/")</f>
        <v>technology</v>
      </c>
      <c r="R17" s="8" t="str">
        <v>wearables</v>
      </c>
      <c r="S17" s="12">
        <f>(((L17/60)/60)/24)+DATE(1970,1,1)</f>
        <v>43809.25</v>
      </c>
      <c r="T17" s="12">
        <f>(((M17/60)/60)/24)+DATE(1970,1,1)</f>
        <v>43813.25</v>
      </c>
      <c r="U17">
        <f t="shared" si="2"/>
        <v>4</v>
      </c>
    </row>
    <row r="18" spans="1:21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1"/>
        <v>649.47058823529414</v>
      </c>
      <c r="G18" t="s">
        <v>20</v>
      </c>
      <c r="H18" s="8">
        <f t="shared" si="0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s="8" t="str" cm="1">
        <f t="array" ref="Q18:R18">_xlfn.TEXTSPLIT(P18,"/")</f>
        <v>publishing</v>
      </c>
      <c r="R18" s="8" t="str">
        <v>nonfiction</v>
      </c>
      <c r="S18" s="12">
        <f>(((L18/60)/60)/24)+DATE(1970,1,1)</f>
        <v>41661.25</v>
      </c>
      <c r="T18" s="12">
        <f>(((M18/60)/60)/24)+DATE(1970,1,1)</f>
        <v>41683.25</v>
      </c>
      <c r="U18">
        <f t="shared" si="2"/>
        <v>22</v>
      </c>
    </row>
    <row r="19" spans="1:21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1"/>
        <v>159.39125295508273</v>
      </c>
      <c r="G19" t="s">
        <v>20</v>
      </c>
      <c r="H19" s="8">
        <f t="shared" si="0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s="8" t="str" cm="1">
        <f t="array" ref="Q19:R19">_xlfn.TEXTSPLIT(P19,"/")</f>
        <v>film &amp; video</v>
      </c>
      <c r="R19" s="8" t="str">
        <v>animation</v>
      </c>
      <c r="S19" s="12">
        <f>(((L19/60)/60)/24)+DATE(1970,1,1)</f>
        <v>40555.25</v>
      </c>
      <c r="T19" s="12">
        <f>(((M19/60)/60)/24)+DATE(1970,1,1)</f>
        <v>40556.25</v>
      </c>
      <c r="U19">
        <f t="shared" si="2"/>
        <v>1</v>
      </c>
    </row>
    <row r="20" spans="1:21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1"/>
        <v>66.912087912087912</v>
      </c>
      <c r="G20" t="s">
        <v>74</v>
      </c>
      <c r="H20" s="8">
        <f t="shared" si="0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s="8" t="str" cm="1">
        <f t="array" ref="Q20:R20">_xlfn.TEXTSPLIT(P20,"/")</f>
        <v>theater</v>
      </c>
      <c r="R20" s="8" t="str">
        <v>plays</v>
      </c>
      <c r="S20" s="12">
        <f>(((L20/60)/60)/24)+DATE(1970,1,1)</f>
        <v>43351.208333333328</v>
      </c>
      <c r="T20" s="12">
        <f>(((M20/60)/60)/24)+DATE(1970,1,1)</f>
        <v>43359.208333333328</v>
      </c>
      <c r="U20">
        <f t="shared" si="2"/>
        <v>8</v>
      </c>
    </row>
    <row r="21" spans="1:21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1"/>
        <v>48.529600000000002</v>
      </c>
      <c r="G21" t="s">
        <v>14</v>
      </c>
      <c r="H21" s="8">
        <f t="shared" si="0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s="8" t="str" cm="1">
        <f t="array" ref="Q21:R21">_xlfn.TEXTSPLIT(P21,"/")</f>
        <v>theater</v>
      </c>
      <c r="R21" s="8" t="str">
        <v>plays</v>
      </c>
      <c r="S21" s="12">
        <f>(((L21/60)/60)/24)+DATE(1970,1,1)</f>
        <v>43528.25</v>
      </c>
      <c r="T21" s="12">
        <f>(((M21/60)/60)/24)+DATE(1970,1,1)</f>
        <v>43549.208333333328</v>
      </c>
      <c r="U21">
        <f t="shared" si="2"/>
        <v>21</v>
      </c>
    </row>
    <row r="22" spans="1:21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1"/>
        <v>112.24279210925646</v>
      </c>
      <c r="G22" t="s">
        <v>20</v>
      </c>
      <c r="H22" s="8">
        <f t="shared" si="0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s="8" t="str" cm="1">
        <f t="array" ref="Q22:R22">_xlfn.TEXTSPLIT(P22,"/")</f>
        <v>film &amp; video</v>
      </c>
      <c r="R22" s="8" t="str">
        <v>drama</v>
      </c>
      <c r="S22" s="12">
        <f>(((L22/60)/60)/24)+DATE(1970,1,1)</f>
        <v>41848.208333333336</v>
      </c>
      <c r="T22" s="12">
        <f>(((M22/60)/60)/24)+DATE(1970,1,1)</f>
        <v>41848.208333333336</v>
      </c>
      <c r="U22">
        <f t="shared" si="2"/>
        <v>0</v>
      </c>
    </row>
    <row r="23" spans="1:21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1"/>
        <v>40.992553191489364</v>
      </c>
      <c r="G23" t="s">
        <v>14</v>
      </c>
      <c r="H23" s="8">
        <f t="shared" si="0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s="8" t="str" cm="1">
        <f t="array" ref="Q23:R23">_xlfn.TEXTSPLIT(P23,"/")</f>
        <v>theater</v>
      </c>
      <c r="R23" s="8" t="str">
        <v>plays</v>
      </c>
      <c r="S23" s="12">
        <f>(((L23/60)/60)/24)+DATE(1970,1,1)</f>
        <v>40770.208333333336</v>
      </c>
      <c r="T23" s="12">
        <f>(((M23/60)/60)/24)+DATE(1970,1,1)</f>
        <v>40804.208333333336</v>
      </c>
      <c r="U23">
        <f t="shared" si="2"/>
        <v>34</v>
      </c>
    </row>
    <row r="24" spans="1:21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1"/>
        <v>128.07106598984771</v>
      </c>
      <c r="G24" t="s">
        <v>20</v>
      </c>
      <c r="H24" s="8">
        <f t="shared" si="0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s="8" t="str" cm="1">
        <f t="array" ref="Q24:R24">_xlfn.TEXTSPLIT(P24,"/")</f>
        <v>theater</v>
      </c>
      <c r="R24" s="8" t="str">
        <v>plays</v>
      </c>
      <c r="S24" s="12">
        <f>(((L24/60)/60)/24)+DATE(1970,1,1)</f>
        <v>43193.208333333328</v>
      </c>
      <c r="T24" s="12">
        <f>(((M24/60)/60)/24)+DATE(1970,1,1)</f>
        <v>43208.208333333328</v>
      </c>
      <c r="U24">
        <f t="shared" si="2"/>
        <v>15</v>
      </c>
    </row>
    <row r="25" spans="1:21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1"/>
        <v>332.04444444444448</v>
      </c>
      <c r="G25" t="s">
        <v>20</v>
      </c>
      <c r="H25" s="8">
        <f t="shared" si="0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s="8" t="str" cm="1">
        <f t="array" ref="Q25:R25">_xlfn.TEXTSPLIT(P25,"/")</f>
        <v>film &amp; video</v>
      </c>
      <c r="R25" s="8" t="str">
        <v>documentary</v>
      </c>
      <c r="S25" s="12">
        <f>(((L25/60)/60)/24)+DATE(1970,1,1)</f>
        <v>43510.25</v>
      </c>
      <c r="T25" s="12">
        <f>(((M25/60)/60)/24)+DATE(1970,1,1)</f>
        <v>43563.208333333328</v>
      </c>
      <c r="U25">
        <f t="shared" si="2"/>
        <v>53</v>
      </c>
    </row>
    <row r="26" spans="1:21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1"/>
        <v>112.83225108225108</v>
      </c>
      <c r="G26" t="s">
        <v>20</v>
      </c>
      <c r="H26" s="8">
        <f t="shared" si="0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s="8" t="str" cm="1">
        <f t="array" ref="Q26:R26">_xlfn.TEXTSPLIT(P26,"/")</f>
        <v>technology</v>
      </c>
      <c r="R26" s="8" t="str">
        <v>wearables</v>
      </c>
      <c r="S26" s="12">
        <f>(((L26/60)/60)/24)+DATE(1970,1,1)</f>
        <v>41811.208333333336</v>
      </c>
      <c r="T26" s="12">
        <f>(((M26/60)/60)/24)+DATE(1970,1,1)</f>
        <v>41813.208333333336</v>
      </c>
      <c r="U26">
        <f t="shared" si="2"/>
        <v>2</v>
      </c>
    </row>
    <row r="27" spans="1:21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1"/>
        <v>216.43636363636364</v>
      </c>
      <c r="G27" t="s">
        <v>20</v>
      </c>
      <c r="H27" s="8">
        <f t="shared" si="0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s="8" t="str" cm="1">
        <f t="array" ref="Q27:R27">_xlfn.TEXTSPLIT(P27,"/")</f>
        <v>games</v>
      </c>
      <c r="R27" s="8" t="str">
        <v>video games</v>
      </c>
      <c r="S27" s="12">
        <f>(((L27/60)/60)/24)+DATE(1970,1,1)</f>
        <v>40681.208333333336</v>
      </c>
      <c r="T27" s="12">
        <f>(((M27/60)/60)/24)+DATE(1970,1,1)</f>
        <v>40701.208333333336</v>
      </c>
      <c r="U27">
        <f t="shared" si="2"/>
        <v>20</v>
      </c>
    </row>
    <row r="28" spans="1:21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1"/>
        <v>48.199069767441863</v>
      </c>
      <c r="G28" t="s">
        <v>74</v>
      </c>
      <c r="H28" s="8">
        <f t="shared" si="0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s="8" t="str" cm="1">
        <f t="array" ref="Q28:R28">_xlfn.TEXTSPLIT(P28,"/")</f>
        <v>theater</v>
      </c>
      <c r="R28" s="8" t="str">
        <v>plays</v>
      </c>
      <c r="S28" s="12">
        <f>(((L28/60)/60)/24)+DATE(1970,1,1)</f>
        <v>43312.208333333328</v>
      </c>
      <c r="T28" s="12">
        <f>(((M28/60)/60)/24)+DATE(1970,1,1)</f>
        <v>43339.208333333328</v>
      </c>
      <c r="U28">
        <f t="shared" si="2"/>
        <v>27</v>
      </c>
    </row>
    <row r="29" spans="1:21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1"/>
        <v>79.95</v>
      </c>
      <c r="G29" t="s">
        <v>14</v>
      </c>
      <c r="H29" s="8">
        <f t="shared" si="0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s="8" t="str" cm="1">
        <f t="array" ref="Q29:R29">_xlfn.TEXTSPLIT(P29,"/")</f>
        <v>music</v>
      </c>
      <c r="R29" s="8" t="str">
        <v>rock</v>
      </c>
      <c r="S29" s="12">
        <f>(((L29/60)/60)/24)+DATE(1970,1,1)</f>
        <v>42280.208333333328</v>
      </c>
      <c r="T29" s="12">
        <f>(((M29/60)/60)/24)+DATE(1970,1,1)</f>
        <v>42288.208333333328</v>
      </c>
      <c r="U29">
        <f t="shared" si="2"/>
        <v>8</v>
      </c>
    </row>
    <row r="30" spans="1:21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1"/>
        <v>105.22553516819573</v>
      </c>
      <c r="G30" t="s">
        <v>20</v>
      </c>
      <c r="H30" s="8">
        <f t="shared" si="0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s="8" t="str" cm="1">
        <f t="array" ref="Q30:R30">_xlfn.TEXTSPLIT(P30,"/")</f>
        <v>theater</v>
      </c>
      <c r="R30" s="8" t="str">
        <v>plays</v>
      </c>
      <c r="S30" s="12">
        <f>(((L30/60)/60)/24)+DATE(1970,1,1)</f>
        <v>40218.25</v>
      </c>
      <c r="T30" s="12">
        <f>(((M30/60)/60)/24)+DATE(1970,1,1)</f>
        <v>40241.25</v>
      </c>
      <c r="U30">
        <f t="shared" si="2"/>
        <v>23</v>
      </c>
    </row>
    <row r="31" spans="1:21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1"/>
        <v>328.89978213507629</v>
      </c>
      <c r="G31" t="s">
        <v>20</v>
      </c>
      <c r="H31" s="8">
        <f t="shared" si="0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s="8" t="str" cm="1">
        <f t="array" ref="Q31:R31">_xlfn.TEXTSPLIT(P31,"/")</f>
        <v>film &amp; video</v>
      </c>
      <c r="R31" s="8" t="str">
        <v>shorts</v>
      </c>
      <c r="S31" s="12">
        <f>(((L31/60)/60)/24)+DATE(1970,1,1)</f>
        <v>43301.208333333328</v>
      </c>
      <c r="T31" s="12">
        <f>(((M31/60)/60)/24)+DATE(1970,1,1)</f>
        <v>43341.208333333328</v>
      </c>
      <c r="U31">
        <f t="shared" si="2"/>
        <v>40</v>
      </c>
    </row>
    <row r="32" spans="1:21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1"/>
        <v>160.61111111111111</v>
      </c>
      <c r="G32" t="s">
        <v>20</v>
      </c>
      <c r="H32" s="8">
        <f t="shared" si="0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s="8" t="str" cm="1">
        <f t="array" ref="Q32:R32">_xlfn.TEXTSPLIT(P32,"/")</f>
        <v>film &amp; video</v>
      </c>
      <c r="R32" s="8" t="str">
        <v>animation</v>
      </c>
      <c r="S32" s="12">
        <f>(((L32/60)/60)/24)+DATE(1970,1,1)</f>
        <v>43609.208333333328</v>
      </c>
      <c r="T32" s="12">
        <f>(((M32/60)/60)/24)+DATE(1970,1,1)</f>
        <v>43614.208333333328</v>
      </c>
      <c r="U32">
        <f t="shared" si="2"/>
        <v>5</v>
      </c>
    </row>
    <row r="33" spans="1:21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1"/>
        <v>310</v>
      </c>
      <c r="G33" t="s">
        <v>20</v>
      </c>
      <c r="H33" s="8">
        <f t="shared" si="0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s="8" t="str" cm="1">
        <f t="array" ref="Q33:R33">_xlfn.TEXTSPLIT(P33,"/")</f>
        <v>games</v>
      </c>
      <c r="R33" s="8" t="str">
        <v>video games</v>
      </c>
      <c r="S33" s="12">
        <f>(((L33/60)/60)/24)+DATE(1970,1,1)</f>
        <v>42374.25</v>
      </c>
      <c r="T33" s="12">
        <f>(((M33/60)/60)/24)+DATE(1970,1,1)</f>
        <v>42402.25</v>
      </c>
      <c r="U33">
        <f t="shared" si="2"/>
        <v>28</v>
      </c>
    </row>
    <row r="34" spans="1:21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1"/>
        <v>86.807920792079202</v>
      </c>
      <c r="G34" t="s">
        <v>14</v>
      </c>
      <c r="H34" s="8">
        <f t="shared" si="0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s="8" t="str" cm="1">
        <f t="array" ref="Q34:R34">_xlfn.TEXTSPLIT(P34,"/")</f>
        <v>film &amp; video</v>
      </c>
      <c r="R34" s="8" t="str">
        <v>documentary</v>
      </c>
      <c r="S34" s="12">
        <f>(((L34/60)/60)/24)+DATE(1970,1,1)</f>
        <v>43110.25</v>
      </c>
      <c r="T34" s="12">
        <f>(((M34/60)/60)/24)+DATE(1970,1,1)</f>
        <v>43137.25</v>
      </c>
      <c r="U34">
        <f t="shared" si="2"/>
        <v>27</v>
      </c>
    </row>
    <row r="35" spans="1:21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1"/>
        <v>377.82071713147411</v>
      </c>
      <c r="G35" t="s">
        <v>20</v>
      </c>
      <c r="H35" s="8">
        <f t="shared" si="0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s="8" t="str" cm="1">
        <f t="array" ref="Q35:R35">_xlfn.TEXTSPLIT(P35,"/")</f>
        <v>theater</v>
      </c>
      <c r="R35" s="8" t="str">
        <v>plays</v>
      </c>
      <c r="S35" s="12">
        <f>(((L35/60)/60)/24)+DATE(1970,1,1)</f>
        <v>41917.208333333336</v>
      </c>
      <c r="T35" s="12">
        <f>(((M35/60)/60)/24)+DATE(1970,1,1)</f>
        <v>41954.25</v>
      </c>
      <c r="U35">
        <f t="shared" si="2"/>
        <v>37</v>
      </c>
    </row>
    <row r="36" spans="1:21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1"/>
        <v>150.80645161290323</v>
      </c>
      <c r="G36" t="s">
        <v>20</v>
      </c>
      <c r="H36" s="8">
        <f t="shared" si="0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s="8" t="str" cm="1">
        <f t="array" ref="Q36:R36">_xlfn.TEXTSPLIT(P36,"/")</f>
        <v>film &amp; video</v>
      </c>
      <c r="R36" s="8" t="str">
        <v>documentary</v>
      </c>
      <c r="S36" s="12">
        <f>(((L36/60)/60)/24)+DATE(1970,1,1)</f>
        <v>42817.208333333328</v>
      </c>
      <c r="T36" s="12">
        <f>(((M36/60)/60)/24)+DATE(1970,1,1)</f>
        <v>42822.208333333328</v>
      </c>
      <c r="U36">
        <f t="shared" si="2"/>
        <v>5</v>
      </c>
    </row>
    <row r="37" spans="1:21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1"/>
        <v>150.30119521912351</v>
      </c>
      <c r="G37" t="s">
        <v>20</v>
      </c>
      <c r="H37" s="8">
        <f t="shared" si="0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s="8" t="str" cm="1">
        <f t="array" ref="Q37:R37">_xlfn.TEXTSPLIT(P37,"/")</f>
        <v>film &amp; video</v>
      </c>
      <c r="R37" s="8" t="str">
        <v>drama</v>
      </c>
      <c r="S37" s="12">
        <f>(((L37/60)/60)/24)+DATE(1970,1,1)</f>
        <v>43484.25</v>
      </c>
      <c r="T37" s="12">
        <f>(((M37/60)/60)/24)+DATE(1970,1,1)</f>
        <v>43526.25</v>
      </c>
      <c r="U37">
        <f t="shared" si="2"/>
        <v>42</v>
      </c>
    </row>
    <row r="38" spans="1:21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1"/>
        <v>157.28571428571431</v>
      </c>
      <c r="G38" t="s">
        <v>20</v>
      </c>
      <c r="H38" s="8">
        <f t="shared" si="0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s="8" t="str" cm="1">
        <f t="array" ref="Q38:R38">_xlfn.TEXTSPLIT(P38,"/")</f>
        <v>theater</v>
      </c>
      <c r="R38" s="8" t="str">
        <v>plays</v>
      </c>
      <c r="S38" s="12">
        <f>(((L38/60)/60)/24)+DATE(1970,1,1)</f>
        <v>40600.25</v>
      </c>
      <c r="T38" s="12">
        <f>(((M38/60)/60)/24)+DATE(1970,1,1)</f>
        <v>40625.208333333336</v>
      </c>
      <c r="U38">
        <f t="shared" si="2"/>
        <v>25</v>
      </c>
    </row>
    <row r="39" spans="1:21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1"/>
        <v>139.98765432098764</v>
      </c>
      <c r="G39" t="s">
        <v>20</v>
      </c>
      <c r="H39" s="8">
        <f t="shared" si="0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s="8" t="str" cm="1">
        <f t="array" ref="Q39:R39">_xlfn.TEXTSPLIT(P39,"/")</f>
        <v>publishing</v>
      </c>
      <c r="R39" s="8" t="str">
        <v>fiction</v>
      </c>
      <c r="S39" s="12">
        <f>(((L39/60)/60)/24)+DATE(1970,1,1)</f>
        <v>43744.208333333328</v>
      </c>
      <c r="T39" s="12">
        <f>(((M39/60)/60)/24)+DATE(1970,1,1)</f>
        <v>43777.25</v>
      </c>
      <c r="U39">
        <f t="shared" si="2"/>
        <v>33</v>
      </c>
    </row>
    <row r="40" spans="1:21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1"/>
        <v>325.32258064516128</v>
      </c>
      <c r="G40" t="s">
        <v>20</v>
      </c>
      <c r="H40" s="8">
        <f t="shared" si="0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s="8" t="str" cm="1">
        <f t="array" ref="Q40:R40">_xlfn.TEXTSPLIT(P40,"/")</f>
        <v>photography</v>
      </c>
      <c r="R40" s="8" t="str">
        <v>photography books</v>
      </c>
      <c r="S40" s="12">
        <f>(((L40/60)/60)/24)+DATE(1970,1,1)</f>
        <v>40469.208333333336</v>
      </c>
      <c r="T40" s="12">
        <f>(((M40/60)/60)/24)+DATE(1970,1,1)</f>
        <v>40474.208333333336</v>
      </c>
      <c r="U40">
        <f t="shared" si="2"/>
        <v>5</v>
      </c>
    </row>
    <row r="41" spans="1:21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1"/>
        <v>50.777777777777779</v>
      </c>
      <c r="G41" t="s">
        <v>14</v>
      </c>
      <c r="H41" s="8">
        <f t="shared" si="0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s="8" t="str" cm="1">
        <f t="array" ref="Q41:R41">_xlfn.TEXTSPLIT(P41,"/")</f>
        <v>theater</v>
      </c>
      <c r="R41" s="8" t="str">
        <v>plays</v>
      </c>
      <c r="S41" s="12">
        <f>(((L41/60)/60)/24)+DATE(1970,1,1)</f>
        <v>41330.25</v>
      </c>
      <c r="T41" s="12">
        <f>(((M41/60)/60)/24)+DATE(1970,1,1)</f>
        <v>41344.208333333336</v>
      </c>
      <c r="U41">
        <f t="shared" si="2"/>
        <v>14</v>
      </c>
    </row>
    <row r="42" spans="1:21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1"/>
        <v>169.06818181818181</v>
      </c>
      <c r="G42" t="s">
        <v>20</v>
      </c>
      <c r="H42" s="8">
        <f t="shared" si="0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s="8" t="str" cm="1">
        <f t="array" ref="Q42:R42">_xlfn.TEXTSPLIT(P42,"/")</f>
        <v>technology</v>
      </c>
      <c r="R42" s="8" t="str">
        <v>wearables</v>
      </c>
      <c r="S42" s="12">
        <f>(((L42/60)/60)/24)+DATE(1970,1,1)</f>
        <v>40334.208333333336</v>
      </c>
      <c r="T42" s="12">
        <f>(((M42/60)/60)/24)+DATE(1970,1,1)</f>
        <v>40353.208333333336</v>
      </c>
      <c r="U42">
        <f t="shared" si="2"/>
        <v>19</v>
      </c>
    </row>
    <row r="43" spans="1:21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1"/>
        <v>212.92857142857144</v>
      </c>
      <c r="G43" t="s">
        <v>20</v>
      </c>
      <c r="H43" s="8">
        <f t="shared" si="0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s="8" t="str" cm="1">
        <f t="array" ref="Q43:R43">_xlfn.TEXTSPLIT(P43,"/")</f>
        <v>music</v>
      </c>
      <c r="R43" s="8" t="str">
        <v>rock</v>
      </c>
      <c r="S43" s="12">
        <f>(((L43/60)/60)/24)+DATE(1970,1,1)</f>
        <v>41156.208333333336</v>
      </c>
      <c r="T43" s="12">
        <f>(((M43/60)/60)/24)+DATE(1970,1,1)</f>
        <v>41182.208333333336</v>
      </c>
      <c r="U43">
        <f t="shared" si="2"/>
        <v>26</v>
      </c>
    </row>
    <row r="44" spans="1:21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1"/>
        <v>443.94444444444446</v>
      </c>
      <c r="G44" t="s">
        <v>20</v>
      </c>
      <c r="H44" s="8">
        <f t="shared" si="0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s="8" t="str" cm="1">
        <f t="array" ref="Q44:R44">_xlfn.TEXTSPLIT(P44,"/")</f>
        <v>food</v>
      </c>
      <c r="R44" s="8" t="str">
        <v>food trucks</v>
      </c>
      <c r="S44" s="12">
        <f>(((L44/60)/60)/24)+DATE(1970,1,1)</f>
        <v>40728.208333333336</v>
      </c>
      <c r="T44" s="12">
        <f>(((M44/60)/60)/24)+DATE(1970,1,1)</f>
        <v>40737.208333333336</v>
      </c>
      <c r="U44">
        <f t="shared" si="2"/>
        <v>9</v>
      </c>
    </row>
    <row r="45" spans="1:21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1"/>
        <v>185.9390243902439</v>
      </c>
      <c r="G45" t="s">
        <v>20</v>
      </c>
      <c r="H45" s="8">
        <f t="shared" si="0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s="8" t="str" cm="1">
        <f t="array" ref="Q45:R45">_xlfn.TEXTSPLIT(P45,"/")</f>
        <v>publishing</v>
      </c>
      <c r="R45" s="8" t="str">
        <v>radio &amp; podcasts</v>
      </c>
      <c r="S45" s="12">
        <f>(((L45/60)/60)/24)+DATE(1970,1,1)</f>
        <v>41844.208333333336</v>
      </c>
      <c r="T45" s="12">
        <f>(((M45/60)/60)/24)+DATE(1970,1,1)</f>
        <v>41860.208333333336</v>
      </c>
      <c r="U45">
        <f t="shared" si="2"/>
        <v>16</v>
      </c>
    </row>
    <row r="46" spans="1:21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1"/>
        <v>658.8125</v>
      </c>
      <c r="G46" t="s">
        <v>20</v>
      </c>
      <c r="H46" s="8">
        <f t="shared" si="0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s="8" t="str" cm="1">
        <f t="array" ref="Q46:R46">_xlfn.TEXTSPLIT(P46,"/")</f>
        <v>publishing</v>
      </c>
      <c r="R46" s="8" t="str">
        <v>fiction</v>
      </c>
      <c r="S46" s="12">
        <f>(((L46/60)/60)/24)+DATE(1970,1,1)</f>
        <v>43541.208333333328</v>
      </c>
      <c r="T46" s="12">
        <f>(((M46/60)/60)/24)+DATE(1970,1,1)</f>
        <v>43542.208333333328</v>
      </c>
      <c r="U46">
        <f t="shared" si="2"/>
        <v>1</v>
      </c>
    </row>
    <row r="47" spans="1:21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1"/>
        <v>47.684210526315788</v>
      </c>
      <c r="G47" t="s">
        <v>14</v>
      </c>
      <c r="H47" s="8">
        <f t="shared" si="0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s="8" t="str" cm="1">
        <f t="array" ref="Q47:R47">_xlfn.TEXTSPLIT(P47,"/")</f>
        <v>theater</v>
      </c>
      <c r="R47" s="8" t="str">
        <v>plays</v>
      </c>
      <c r="S47" s="12">
        <f>(((L47/60)/60)/24)+DATE(1970,1,1)</f>
        <v>42676.208333333328</v>
      </c>
      <c r="T47" s="12">
        <f>(((M47/60)/60)/24)+DATE(1970,1,1)</f>
        <v>42691.25</v>
      </c>
      <c r="U47">
        <f t="shared" si="2"/>
        <v>15</v>
      </c>
    </row>
    <row r="48" spans="1:21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1"/>
        <v>114.78378378378378</v>
      </c>
      <c r="G48" t="s">
        <v>20</v>
      </c>
      <c r="H48" s="8">
        <f t="shared" si="0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s="8" t="str" cm="1">
        <f t="array" ref="Q48:R48">_xlfn.TEXTSPLIT(P48,"/")</f>
        <v>music</v>
      </c>
      <c r="R48" s="8" t="str">
        <v>rock</v>
      </c>
      <c r="S48" s="12">
        <f>(((L48/60)/60)/24)+DATE(1970,1,1)</f>
        <v>40367.208333333336</v>
      </c>
      <c r="T48" s="12">
        <f>(((M48/60)/60)/24)+DATE(1970,1,1)</f>
        <v>40390.208333333336</v>
      </c>
      <c r="U48">
        <f t="shared" si="2"/>
        <v>23</v>
      </c>
    </row>
    <row r="49" spans="1:21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1"/>
        <v>475.26666666666665</v>
      </c>
      <c r="G49" t="s">
        <v>20</v>
      </c>
      <c r="H49" s="8">
        <f t="shared" si="0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s="8" t="str" cm="1">
        <f t="array" ref="Q49:R49">_xlfn.TEXTSPLIT(P49,"/")</f>
        <v>theater</v>
      </c>
      <c r="R49" s="8" t="str">
        <v>plays</v>
      </c>
      <c r="S49" s="12">
        <f>(((L49/60)/60)/24)+DATE(1970,1,1)</f>
        <v>41727.208333333336</v>
      </c>
      <c r="T49" s="12">
        <f>(((M49/60)/60)/24)+DATE(1970,1,1)</f>
        <v>41757.208333333336</v>
      </c>
      <c r="U49">
        <f t="shared" si="2"/>
        <v>30</v>
      </c>
    </row>
    <row r="50" spans="1:21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1"/>
        <v>386.97297297297297</v>
      </c>
      <c r="G50" t="s">
        <v>20</v>
      </c>
      <c r="H50" s="8">
        <f t="shared" si="0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s="8" t="str" cm="1">
        <f t="array" ref="Q50:R50">_xlfn.TEXTSPLIT(P50,"/")</f>
        <v>theater</v>
      </c>
      <c r="R50" s="8" t="str">
        <v>plays</v>
      </c>
      <c r="S50" s="12">
        <f>(((L50/60)/60)/24)+DATE(1970,1,1)</f>
        <v>42180.208333333328</v>
      </c>
      <c r="T50" s="12">
        <f>(((M50/60)/60)/24)+DATE(1970,1,1)</f>
        <v>42192.208333333328</v>
      </c>
      <c r="U50">
        <f t="shared" si="2"/>
        <v>12</v>
      </c>
    </row>
    <row r="51" spans="1:21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1"/>
        <v>189.625</v>
      </c>
      <c r="G51" t="s">
        <v>20</v>
      </c>
      <c r="H51" s="8">
        <f t="shared" si="0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s="8" t="str" cm="1">
        <f t="array" ref="Q51:R51">_xlfn.TEXTSPLIT(P51,"/")</f>
        <v>music</v>
      </c>
      <c r="R51" s="8" t="str">
        <v>rock</v>
      </c>
      <c r="S51" s="12">
        <f>(((L51/60)/60)/24)+DATE(1970,1,1)</f>
        <v>43758.208333333328</v>
      </c>
      <c r="T51" s="12">
        <f>(((M51/60)/60)/24)+DATE(1970,1,1)</f>
        <v>43803.25</v>
      </c>
      <c r="U51">
        <f t="shared" si="2"/>
        <v>45</v>
      </c>
    </row>
    <row r="52" spans="1:21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1"/>
        <v>2</v>
      </c>
      <c r="G52" t="s">
        <v>14</v>
      </c>
      <c r="H52" s="8">
        <f t="shared" si="0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s="8" t="str" cm="1">
        <f t="array" ref="Q52:R52">_xlfn.TEXTSPLIT(P52,"/")</f>
        <v>music</v>
      </c>
      <c r="R52" s="8" t="str">
        <v>metal</v>
      </c>
      <c r="S52" s="12">
        <f>(((L52/60)/60)/24)+DATE(1970,1,1)</f>
        <v>41487.208333333336</v>
      </c>
      <c r="T52" s="12">
        <f>(((M52/60)/60)/24)+DATE(1970,1,1)</f>
        <v>41515.208333333336</v>
      </c>
      <c r="U52">
        <f t="shared" si="2"/>
        <v>28</v>
      </c>
    </row>
    <row r="53" spans="1:21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1"/>
        <v>91.867805186590772</v>
      </c>
      <c r="G53" t="s">
        <v>14</v>
      </c>
      <c r="H53" s="8">
        <f t="shared" si="0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s="8" t="str" cm="1">
        <f t="array" ref="Q53:R53">_xlfn.TEXTSPLIT(P53,"/")</f>
        <v>technology</v>
      </c>
      <c r="R53" s="8" t="str">
        <v>wearables</v>
      </c>
      <c r="S53" s="12">
        <f>(((L53/60)/60)/24)+DATE(1970,1,1)</f>
        <v>40995.208333333336</v>
      </c>
      <c r="T53" s="12">
        <f>(((M53/60)/60)/24)+DATE(1970,1,1)</f>
        <v>41011.208333333336</v>
      </c>
      <c r="U53">
        <f t="shared" si="2"/>
        <v>16</v>
      </c>
    </row>
    <row r="54" spans="1:21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1"/>
        <v>34.152777777777779</v>
      </c>
      <c r="G54" t="s">
        <v>14</v>
      </c>
      <c r="H54" s="8">
        <f t="shared" si="0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s="8" t="str" cm="1">
        <f t="array" ref="Q54:R54">_xlfn.TEXTSPLIT(P54,"/")</f>
        <v>theater</v>
      </c>
      <c r="R54" s="8" t="str">
        <v>plays</v>
      </c>
      <c r="S54" s="12">
        <f>(((L54/60)/60)/24)+DATE(1970,1,1)</f>
        <v>40436.208333333336</v>
      </c>
      <c r="T54" s="12">
        <f>(((M54/60)/60)/24)+DATE(1970,1,1)</f>
        <v>40440.208333333336</v>
      </c>
      <c r="U54">
        <f t="shared" si="2"/>
        <v>4</v>
      </c>
    </row>
    <row r="55" spans="1:21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1"/>
        <v>140.40909090909091</v>
      </c>
      <c r="G55" t="s">
        <v>20</v>
      </c>
      <c r="H55" s="8">
        <f t="shared" si="0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s="8" t="str" cm="1">
        <f t="array" ref="Q55:R55">_xlfn.TEXTSPLIT(P55,"/")</f>
        <v>film &amp; video</v>
      </c>
      <c r="R55" s="8" t="str">
        <v>drama</v>
      </c>
      <c r="S55" s="12">
        <f>(((L55/60)/60)/24)+DATE(1970,1,1)</f>
        <v>41779.208333333336</v>
      </c>
      <c r="T55" s="12">
        <f>(((M55/60)/60)/24)+DATE(1970,1,1)</f>
        <v>41818.208333333336</v>
      </c>
      <c r="U55">
        <f t="shared" si="2"/>
        <v>39</v>
      </c>
    </row>
    <row r="56" spans="1:21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1"/>
        <v>89.86666666666666</v>
      </c>
      <c r="G56" t="s">
        <v>14</v>
      </c>
      <c r="H56" s="8">
        <f t="shared" si="0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s="8" t="str" cm="1">
        <f t="array" ref="Q56:R56">_xlfn.TEXTSPLIT(P56,"/")</f>
        <v>technology</v>
      </c>
      <c r="R56" s="8" t="str">
        <v>wearables</v>
      </c>
      <c r="S56" s="12">
        <f>(((L56/60)/60)/24)+DATE(1970,1,1)</f>
        <v>43170.25</v>
      </c>
      <c r="T56" s="12">
        <f>(((M56/60)/60)/24)+DATE(1970,1,1)</f>
        <v>43176.208333333328</v>
      </c>
      <c r="U56">
        <f t="shared" si="2"/>
        <v>6</v>
      </c>
    </row>
    <row r="57" spans="1:21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1"/>
        <v>177.96969696969697</v>
      </c>
      <c r="G57" t="s">
        <v>20</v>
      </c>
      <c r="H57" s="8">
        <f t="shared" si="0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s="8" t="str" cm="1">
        <f t="array" ref="Q57:R57">_xlfn.TEXTSPLIT(P57,"/")</f>
        <v>music</v>
      </c>
      <c r="R57" s="8" t="str">
        <v>jazz</v>
      </c>
      <c r="S57" s="12">
        <f>(((L57/60)/60)/24)+DATE(1970,1,1)</f>
        <v>43311.208333333328</v>
      </c>
      <c r="T57" s="12">
        <f>(((M57/60)/60)/24)+DATE(1970,1,1)</f>
        <v>43316.208333333328</v>
      </c>
      <c r="U57">
        <f t="shared" si="2"/>
        <v>5</v>
      </c>
    </row>
    <row r="58" spans="1:21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1"/>
        <v>143.66249999999999</v>
      </c>
      <c r="G58" t="s">
        <v>20</v>
      </c>
      <c r="H58" s="8">
        <f t="shared" si="0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s="8" t="str" cm="1">
        <f t="array" ref="Q58:R58">_xlfn.TEXTSPLIT(P58,"/")</f>
        <v>technology</v>
      </c>
      <c r="R58" s="8" t="str">
        <v>wearables</v>
      </c>
      <c r="S58" s="12">
        <f>(((L58/60)/60)/24)+DATE(1970,1,1)</f>
        <v>42014.25</v>
      </c>
      <c r="T58" s="12">
        <f>(((M58/60)/60)/24)+DATE(1970,1,1)</f>
        <v>42021.25</v>
      </c>
      <c r="U58">
        <f t="shared" si="2"/>
        <v>7</v>
      </c>
    </row>
    <row r="59" spans="1:21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1"/>
        <v>215.27586206896552</v>
      </c>
      <c r="G59" t="s">
        <v>20</v>
      </c>
      <c r="H59" s="8">
        <f t="shared" si="0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s="8" t="str" cm="1">
        <f t="array" ref="Q59:R59">_xlfn.TEXTSPLIT(P59,"/")</f>
        <v>games</v>
      </c>
      <c r="R59" s="8" t="str">
        <v>video games</v>
      </c>
      <c r="S59" s="12">
        <f>(((L59/60)/60)/24)+DATE(1970,1,1)</f>
        <v>42979.208333333328</v>
      </c>
      <c r="T59" s="12">
        <f>(((M59/60)/60)/24)+DATE(1970,1,1)</f>
        <v>42991.208333333328</v>
      </c>
      <c r="U59">
        <f t="shared" si="2"/>
        <v>12</v>
      </c>
    </row>
    <row r="60" spans="1:21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1"/>
        <v>227.11111111111114</v>
      </c>
      <c r="G60" t="s">
        <v>20</v>
      </c>
      <c r="H60" s="8">
        <f t="shared" si="0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s="8" t="str" cm="1">
        <f t="array" ref="Q60:R60">_xlfn.TEXTSPLIT(P60,"/")</f>
        <v>theater</v>
      </c>
      <c r="R60" s="8" t="str">
        <v>plays</v>
      </c>
      <c r="S60" s="12">
        <f>(((L60/60)/60)/24)+DATE(1970,1,1)</f>
        <v>42268.208333333328</v>
      </c>
      <c r="T60" s="12">
        <f>(((M60/60)/60)/24)+DATE(1970,1,1)</f>
        <v>42281.208333333328</v>
      </c>
      <c r="U60">
        <f t="shared" si="2"/>
        <v>13</v>
      </c>
    </row>
    <row r="61" spans="1:21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1"/>
        <v>275.07142857142861</v>
      </c>
      <c r="G61" t="s">
        <v>20</v>
      </c>
      <c r="H61" s="8">
        <f t="shared" si="0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s="8" t="str" cm="1">
        <f t="array" ref="Q61:R61">_xlfn.TEXTSPLIT(P61,"/")</f>
        <v>theater</v>
      </c>
      <c r="R61" s="8" t="str">
        <v>plays</v>
      </c>
      <c r="S61" s="12">
        <f>(((L61/60)/60)/24)+DATE(1970,1,1)</f>
        <v>42898.208333333328</v>
      </c>
      <c r="T61" s="12">
        <f>(((M61/60)/60)/24)+DATE(1970,1,1)</f>
        <v>42913.208333333328</v>
      </c>
      <c r="U61">
        <f t="shared" si="2"/>
        <v>15</v>
      </c>
    </row>
    <row r="62" spans="1:21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1"/>
        <v>144.37048832271762</v>
      </c>
      <c r="G62" t="s">
        <v>20</v>
      </c>
      <c r="H62" s="8">
        <f t="shared" si="0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s="8" t="str" cm="1">
        <f t="array" ref="Q62:R62">_xlfn.TEXTSPLIT(P62,"/")</f>
        <v>theater</v>
      </c>
      <c r="R62" s="8" t="str">
        <v>plays</v>
      </c>
      <c r="S62" s="12">
        <f>(((L62/60)/60)/24)+DATE(1970,1,1)</f>
        <v>41107.208333333336</v>
      </c>
      <c r="T62" s="12">
        <f>(((M62/60)/60)/24)+DATE(1970,1,1)</f>
        <v>41110.208333333336</v>
      </c>
      <c r="U62">
        <f t="shared" si="2"/>
        <v>3</v>
      </c>
    </row>
    <row r="63" spans="1:21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1"/>
        <v>92.74598393574297</v>
      </c>
      <c r="G63" t="s">
        <v>14</v>
      </c>
      <c r="H63" s="8">
        <f t="shared" si="0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s="8" t="str" cm="1">
        <f t="array" ref="Q63:R63">_xlfn.TEXTSPLIT(P63,"/")</f>
        <v>theater</v>
      </c>
      <c r="R63" s="8" t="str">
        <v>plays</v>
      </c>
      <c r="S63" s="12">
        <f>(((L63/60)/60)/24)+DATE(1970,1,1)</f>
        <v>40595.25</v>
      </c>
      <c r="T63" s="12">
        <f>(((M63/60)/60)/24)+DATE(1970,1,1)</f>
        <v>40635.208333333336</v>
      </c>
      <c r="U63">
        <f t="shared" si="2"/>
        <v>40</v>
      </c>
    </row>
    <row r="64" spans="1:21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1"/>
        <v>722.6</v>
      </c>
      <c r="G64" t="s">
        <v>20</v>
      </c>
      <c r="H64" s="8">
        <f t="shared" si="0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s="8" t="str" cm="1">
        <f t="array" ref="Q64:R64">_xlfn.TEXTSPLIT(P64,"/")</f>
        <v>technology</v>
      </c>
      <c r="R64" s="8" t="str">
        <v>web</v>
      </c>
      <c r="S64" s="12">
        <f>(((L64/60)/60)/24)+DATE(1970,1,1)</f>
        <v>42160.208333333328</v>
      </c>
      <c r="T64" s="12">
        <f>(((M64/60)/60)/24)+DATE(1970,1,1)</f>
        <v>42161.208333333328</v>
      </c>
      <c r="U64">
        <f t="shared" si="2"/>
        <v>1</v>
      </c>
    </row>
    <row r="65" spans="1:21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1"/>
        <v>11.851063829787234</v>
      </c>
      <c r="G65" t="s">
        <v>14</v>
      </c>
      <c r="H65" s="8">
        <f t="shared" si="0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s="8" t="str" cm="1">
        <f t="array" ref="Q65:R65">_xlfn.TEXTSPLIT(P65,"/")</f>
        <v>theater</v>
      </c>
      <c r="R65" s="8" t="str">
        <v>plays</v>
      </c>
      <c r="S65" s="12">
        <f>(((L65/60)/60)/24)+DATE(1970,1,1)</f>
        <v>42853.208333333328</v>
      </c>
      <c r="T65" s="12">
        <f>(((M65/60)/60)/24)+DATE(1970,1,1)</f>
        <v>42859.208333333328</v>
      </c>
      <c r="U65">
        <f t="shared" si="2"/>
        <v>6</v>
      </c>
    </row>
    <row r="66" spans="1:21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1"/>
        <v>97.642857142857139</v>
      </c>
      <c r="G66" t="s">
        <v>14</v>
      </c>
      <c r="H66" s="8">
        <f t="shared" ref="H66:H129" si="3">E66/I66</f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s="8" t="str" cm="1">
        <f t="array" ref="Q66:R66">_xlfn.TEXTSPLIT(P66,"/")</f>
        <v>technology</v>
      </c>
      <c r="R66" s="8" t="str">
        <v>web</v>
      </c>
      <c r="S66" s="12">
        <f>(((L66/60)/60)/24)+DATE(1970,1,1)</f>
        <v>43283.208333333328</v>
      </c>
      <c r="T66" s="12">
        <f>(((M66/60)/60)/24)+DATE(1970,1,1)</f>
        <v>43298.208333333328</v>
      </c>
      <c r="U66">
        <f t="shared" si="2"/>
        <v>15</v>
      </c>
    </row>
    <row r="67" spans="1:21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4">(E67/D67)*100</f>
        <v>236.14754098360655</v>
      </c>
      <c r="G67" t="s">
        <v>20</v>
      </c>
      <c r="H67" s="8">
        <f t="shared" si="3"/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s="8" t="str" cm="1">
        <f t="array" ref="Q67:R67">_xlfn.TEXTSPLIT(P67,"/")</f>
        <v>theater</v>
      </c>
      <c r="R67" s="8" t="str">
        <v>plays</v>
      </c>
      <c r="S67" s="12">
        <f>(((L67/60)/60)/24)+DATE(1970,1,1)</f>
        <v>40570.25</v>
      </c>
      <c r="T67" s="12">
        <f>(((M67/60)/60)/24)+DATE(1970,1,1)</f>
        <v>40577.25</v>
      </c>
      <c r="U67">
        <f t="shared" ref="U67:U130" si="5">_xlfn.DAYS(T67,S67)</f>
        <v>7</v>
      </c>
    </row>
    <row r="68" spans="1:21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4"/>
        <v>45.068965517241381</v>
      </c>
      <c r="G68" t="s">
        <v>14</v>
      </c>
      <c r="H68" s="8">
        <f t="shared" si="3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s="8" t="str" cm="1">
        <f t="array" ref="Q68:R68">_xlfn.TEXTSPLIT(P68,"/")</f>
        <v>theater</v>
      </c>
      <c r="R68" s="8" t="str">
        <v>plays</v>
      </c>
      <c r="S68" s="12">
        <f>(((L68/60)/60)/24)+DATE(1970,1,1)</f>
        <v>42102.208333333328</v>
      </c>
      <c r="T68" s="12">
        <f>(((M68/60)/60)/24)+DATE(1970,1,1)</f>
        <v>42107.208333333328</v>
      </c>
      <c r="U68">
        <f t="shared" si="5"/>
        <v>5</v>
      </c>
    </row>
    <row r="69" spans="1:21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4"/>
        <v>162.38567493112947</v>
      </c>
      <c r="G69" t="s">
        <v>20</v>
      </c>
      <c r="H69" s="8">
        <f t="shared" si="3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s="8" t="str" cm="1">
        <f t="array" ref="Q69:R69">_xlfn.TEXTSPLIT(P69,"/")</f>
        <v>technology</v>
      </c>
      <c r="R69" s="8" t="str">
        <v>wearables</v>
      </c>
      <c r="S69" s="12">
        <f>(((L69/60)/60)/24)+DATE(1970,1,1)</f>
        <v>40203.25</v>
      </c>
      <c r="T69" s="12">
        <f>(((M69/60)/60)/24)+DATE(1970,1,1)</f>
        <v>40208.25</v>
      </c>
      <c r="U69">
        <f t="shared" si="5"/>
        <v>5</v>
      </c>
    </row>
    <row r="70" spans="1:21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4"/>
        <v>254.52631578947367</v>
      </c>
      <c r="G70" t="s">
        <v>20</v>
      </c>
      <c r="H70" s="8">
        <f t="shared" si="3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s="8" t="str" cm="1">
        <f t="array" ref="Q70:R70">_xlfn.TEXTSPLIT(P70,"/")</f>
        <v>theater</v>
      </c>
      <c r="R70" s="8" t="str">
        <v>plays</v>
      </c>
      <c r="S70" s="12">
        <f>(((L70/60)/60)/24)+DATE(1970,1,1)</f>
        <v>42943.208333333328</v>
      </c>
      <c r="T70" s="12">
        <f>(((M70/60)/60)/24)+DATE(1970,1,1)</f>
        <v>42990.208333333328</v>
      </c>
      <c r="U70">
        <f t="shared" si="5"/>
        <v>47</v>
      </c>
    </row>
    <row r="71" spans="1:21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4"/>
        <v>24.063291139240505</v>
      </c>
      <c r="G71" t="s">
        <v>74</v>
      </c>
      <c r="H71" s="8">
        <f t="shared" si="3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s="8" t="str" cm="1">
        <f t="array" ref="Q71:R71">_xlfn.TEXTSPLIT(P71,"/")</f>
        <v>theater</v>
      </c>
      <c r="R71" s="8" t="str">
        <v>plays</v>
      </c>
      <c r="S71" s="12">
        <f>(((L71/60)/60)/24)+DATE(1970,1,1)</f>
        <v>40531.25</v>
      </c>
      <c r="T71" s="12">
        <f>(((M71/60)/60)/24)+DATE(1970,1,1)</f>
        <v>40565.25</v>
      </c>
      <c r="U71">
        <f t="shared" si="5"/>
        <v>34</v>
      </c>
    </row>
    <row r="72" spans="1:21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4"/>
        <v>123.74140625000001</v>
      </c>
      <c r="G72" t="s">
        <v>20</v>
      </c>
      <c r="H72" s="8">
        <f t="shared" si="3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s="8" t="str" cm="1">
        <f t="array" ref="Q72:R72">_xlfn.TEXTSPLIT(P72,"/")</f>
        <v>theater</v>
      </c>
      <c r="R72" s="8" t="str">
        <v>plays</v>
      </c>
      <c r="S72" s="12">
        <f>(((L72/60)/60)/24)+DATE(1970,1,1)</f>
        <v>40484.208333333336</v>
      </c>
      <c r="T72" s="12">
        <f>(((M72/60)/60)/24)+DATE(1970,1,1)</f>
        <v>40533.25</v>
      </c>
      <c r="U72">
        <f t="shared" si="5"/>
        <v>49</v>
      </c>
    </row>
    <row r="73" spans="1:21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4"/>
        <v>108.06666666666666</v>
      </c>
      <c r="G73" t="s">
        <v>20</v>
      </c>
      <c r="H73" s="8">
        <f t="shared" si="3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s="8" t="str" cm="1">
        <f t="array" ref="Q73:R73">_xlfn.TEXTSPLIT(P73,"/")</f>
        <v>theater</v>
      </c>
      <c r="R73" s="8" t="str">
        <v>plays</v>
      </c>
      <c r="S73" s="12">
        <f>(((L73/60)/60)/24)+DATE(1970,1,1)</f>
        <v>43799.25</v>
      </c>
      <c r="T73" s="12">
        <f>(((M73/60)/60)/24)+DATE(1970,1,1)</f>
        <v>43803.25</v>
      </c>
      <c r="U73">
        <f t="shared" si="5"/>
        <v>4</v>
      </c>
    </row>
    <row r="74" spans="1:21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4"/>
        <v>670.33333333333326</v>
      </c>
      <c r="G74" t="s">
        <v>20</v>
      </c>
      <c r="H74" s="8">
        <f t="shared" si="3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s="8" t="str" cm="1">
        <f t="array" ref="Q74:R74">_xlfn.TEXTSPLIT(P74,"/")</f>
        <v>film &amp; video</v>
      </c>
      <c r="R74" s="8" t="str">
        <v>animation</v>
      </c>
      <c r="S74" s="12">
        <f>(((L74/60)/60)/24)+DATE(1970,1,1)</f>
        <v>42186.208333333328</v>
      </c>
      <c r="T74" s="12">
        <f>(((M74/60)/60)/24)+DATE(1970,1,1)</f>
        <v>42222.208333333328</v>
      </c>
      <c r="U74">
        <f t="shared" si="5"/>
        <v>36</v>
      </c>
    </row>
    <row r="75" spans="1:21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4"/>
        <v>660.92857142857144</v>
      </c>
      <c r="G75" t="s">
        <v>20</v>
      </c>
      <c r="H75" s="8">
        <f t="shared" si="3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s="8" t="str" cm="1">
        <f t="array" ref="Q75:R75">_xlfn.TEXTSPLIT(P75,"/")</f>
        <v>music</v>
      </c>
      <c r="R75" s="8" t="str">
        <v>jazz</v>
      </c>
      <c r="S75" s="12">
        <f>(((L75/60)/60)/24)+DATE(1970,1,1)</f>
        <v>42701.25</v>
      </c>
      <c r="T75" s="12">
        <f>(((M75/60)/60)/24)+DATE(1970,1,1)</f>
        <v>42704.25</v>
      </c>
      <c r="U75">
        <f t="shared" si="5"/>
        <v>3</v>
      </c>
    </row>
    <row r="76" spans="1:21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4"/>
        <v>122.46153846153847</v>
      </c>
      <c r="G76" t="s">
        <v>20</v>
      </c>
      <c r="H76" s="8">
        <f t="shared" si="3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s="8" t="str" cm="1">
        <f t="array" ref="Q76:R76">_xlfn.TEXTSPLIT(P76,"/")</f>
        <v>music</v>
      </c>
      <c r="R76" s="8" t="str">
        <v>metal</v>
      </c>
      <c r="S76" s="12">
        <f>(((L76/60)/60)/24)+DATE(1970,1,1)</f>
        <v>42456.208333333328</v>
      </c>
      <c r="T76" s="12">
        <f>(((M76/60)/60)/24)+DATE(1970,1,1)</f>
        <v>42457.208333333328</v>
      </c>
      <c r="U76">
        <f t="shared" si="5"/>
        <v>1</v>
      </c>
    </row>
    <row r="77" spans="1:21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4"/>
        <v>150.57731958762886</v>
      </c>
      <c r="G77" t="s">
        <v>20</v>
      </c>
      <c r="H77" s="8">
        <f t="shared" si="3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s="8" t="str" cm="1">
        <f t="array" ref="Q77:R77">_xlfn.TEXTSPLIT(P77,"/")</f>
        <v>photography</v>
      </c>
      <c r="R77" s="8" t="str">
        <v>photography books</v>
      </c>
      <c r="S77" s="12">
        <f>(((L77/60)/60)/24)+DATE(1970,1,1)</f>
        <v>43296.208333333328</v>
      </c>
      <c r="T77" s="12">
        <f>(((M77/60)/60)/24)+DATE(1970,1,1)</f>
        <v>43304.208333333328</v>
      </c>
      <c r="U77">
        <f t="shared" si="5"/>
        <v>8</v>
      </c>
    </row>
    <row r="78" spans="1:21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4"/>
        <v>78.106590724165997</v>
      </c>
      <c r="G78" t="s">
        <v>14</v>
      </c>
      <c r="H78" s="8">
        <f t="shared" si="3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s="8" t="str" cm="1">
        <f t="array" ref="Q78:R78">_xlfn.TEXTSPLIT(P78,"/")</f>
        <v>theater</v>
      </c>
      <c r="R78" s="8" t="str">
        <v>plays</v>
      </c>
      <c r="S78" s="12">
        <f>(((L78/60)/60)/24)+DATE(1970,1,1)</f>
        <v>42027.25</v>
      </c>
      <c r="T78" s="12">
        <f>(((M78/60)/60)/24)+DATE(1970,1,1)</f>
        <v>42076.208333333328</v>
      </c>
      <c r="U78">
        <f t="shared" si="5"/>
        <v>49</v>
      </c>
    </row>
    <row r="79" spans="1:21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4"/>
        <v>46.94736842105263</v>
      </c>
      <c r="G79" t="s">
        <v>14</v>
      </c>
      <c r="H79" s="8">
        <f t="shared" si="3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s="8" t="str" cm="1">
        <f t="array" ref="Q79:R79">_xlfn.TEXTSPLIT(P79,"/")</f>
        <v>film &amp; video</v>
      </c>
      <c r="R79" s="8" t="str">
        <v>animation</v>
      </c>
      <c r="S79" s="12">
        <f>(((L79/60)/60)/24)+DATE(1970,1,1)</f>
        <v>40448.208333333336</v>
      </c>
      <c r="T79" s="12">
        <f>(((M79/60)/60)/24)+DATE(1970,1,1)</f>
        <v>40462.208333333336</v>
      </c>
      <c r="U79">
        <f t="shared" si="5"/>
        <v>14</v>
      </c>
    </row>
    <row r="80" spans="1:21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4"/>
        <v>300.8</v>
      </c>
      <c r="G80" t="s">
        <v>20</v>
      </c>
      <c r="H80" s="8">
        <f t="shared" si="3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s="8" t="str" cm="1">
        <f t="array" ref="Q80:R80">_xlfn.TEXTSPLIT(P80,"/")</f>
        <v>publishing</v>
      </c>
      <c r="R80" s="8" t="str">
        <v>translations</v>
      </c>
      <c r="S80" s="12">
        <f>(((L80/60)/60)/24)+DATE(1970,1,1)</f>
        <v>43206.208333333328</v>
      </c>
      <c r="T80" s="12">
        <f>(((M80/60)/60)/24)+DATE(1970,1,1)</f>
        <v>43207.208333333328</v>
      </c>
      <c r="U80">
        <f t="shared" si="5"/>
        <v>1</v>
      </c>
    </row>
    <row r="81" spans="1:21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4"/>
        <v>69.598615916955026</v>
      </c>
      <c r="G81" t="s">
        <v>14</v>
      </c>
      <c r="H81" s="8">
        <f t="shared" si="3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s="8" t="str" cm="1">
        <f t="array" ref="Q81:R81">_xlfn.TEXTSPLIT(P81,"/")</f>
        <v>theater</v>
      </c>
      <c r="R81" s="8" t="str">
        <v>plays</v>
      </c>
      <c r="S81" s="12">
        <f>(((L81/60)/60)/24)+DATE(1970,1,1)</f>
        <v>43267.208333333328</v>
      </c>
      <c r="T81" s="12">
        <f>(((M81/60)/60)/24)+DATE(1970,1,1)</f>
        <v>43272.208333333328</v>
      </c>
      <c r="U81">
        <f t="shared" si="5"/>
        <v>5</v>
      </c>
    </row>
    <row r="82" spans="1:21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4"/>
        <v>637.4545454545455</v>
      </c>
      <c r="G82" t="s">
        <v>20</v>
      </c>
      <c r="H82" s="8">
        <f t="shared" si="3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s="8" t="str" cm="1">
        <f t="array" ref="Q82:R82">_xlfn.TEXTSPLIT(P82,"/")</f>
        <v>games</v>
      </c>
      <c r="R82" s="8" t="str">
        <v>video games</v>
      </c>
      <c r="S82" s="12">
        <f>(((L82/60)/60)/24)+DATE(1970,1,1)</f>
        <v>42976.208333333328</v>
      </c>
      <c r="T82" s="12">
        <f>(((M82/60)/60)/24)+DATE(1970,1,1)</f>
        <v>43006.208333333328</v>
      </c>
      <c r="U82">
        <f t="shared" si="5"/>
        <v>30</v>
      </c>
    </row>
    <row r="83" spans="1:21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4"/>
        <v>225.33928571428569</v>
      </c>
      <c r="G83" t="s">
        <v>20</v>
      </c>
      <c r="H83" s="8">
        <f t="shared" si="3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s="8" t="str" cm="1">
        <f t="array" ref="Q83:R83">_xlfn.TEXTSPLIT(P83,"/")</f>
        <v>music</v>
      </c>
      <c r="R83" s="8" t="str">
        <v>rock</v>
      </c>
      <c r="S83" s="12">
        <f>(((L83/60)/60)/24)+DATE(1970,1,1)</f>
        <v>43062.25</v>
      </c>
      <c r="T83" s="12">
        <f>(((M83/60)/60)/24)+DATE(1970,1,1)</f>
        <v>43087.25</v>
      </c>
      <c r="U83">
        <f t="shared" si="5"/>
        <v>25</v>
      </c>
    </row>
    <row r="84" spans="1:21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4"/>
        <v>1497.3000000000002</v>
      </c>
      <c r="G84" t="s">
        <v>20</v>
      </c>
      <c r="H84" s="8">
        <f t="shared" si="3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s="8" t="str" cm="1">
        <f t="array" ref="Q84:R84">_xlfn.TEXTSPLIT(P84,"/")</f>
        <v>games</v>
      </c>
      <c r="R84" s="8" t="str">
        <v>video games</v>
      </c>
      <c r="S84" s="12">
        <f>(((L84/60)/60)/24)+DATE(1970,1,1)</f>
        <v>43482.25</v>
      </c>
      <c r="T84" s="12">
        <f>(((M84/60)/60)/24)+DATE(1970,1,1)</f>
        <v>43489.25</v>
      </c>
      <c r="U84">
        <f t="shared" si="5"/>
        <v>7</v>
      </c>
    </row>
    <row r="85" spans="1:21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4"/>
        <v>37.590225563909776</v>
      </c>
      <c r="G85" t="s">
        <v>14</v>
      </c>
      <c r="H85" s="8">
        <f t="shared" si="3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s="8" t="str" cm="1">
        <f t="array" ref="Q85:R85">_xlfn.TEXTSPLIT(P85,"/")</f>
        <v>music</v>
      </c>
      <c r="R85" s="8" t="str">
        <v>electric music</v>
      </c>
      <c r="S85" s="12">
        <f>(((L85/60)/60)/24)+DATE(1970,1,1)</f>
        <v>42579.208333333328</v>
      </c>
      <c r="T85" s="12">
        <f>(((M85/60)/60)/24)+DATE(1970,1,1)</f>
        <v>42601.208333333328</v>
      </c>
      <c r="U85">
        <f t="shared" si="5"/>
        <v>22</v>
      </c>
    </row>
    <row r="86" spans="1:21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4"/>
        <v>132.36942675159236</v>
      </c>
      <c r="G86" t="s">
        <v>20</v>
      </c>
      <c r="H86" s="8">
        <f t="shared" si="3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s="8" t="str" cm="1">
        <f t="array" ref="Q86:R86">_xlfn.TEXTSPLIT(P86,"/")</f>
        <v>technology</v>
      </c>
      <c r="R86" s="8" t="str">
        <v>wearables</v>
      </c>
      <c r="S86" s="12">
        <f>(((L86/60)/60)/24)+DATE(1970,1,1)</f>
        <v>41118.208333333336</v>
      </c>
      <c r="T86" s="12">
        <f>(((M86/60)/60)/24)+DATE(1970,1,1)</f>
        <v>41128.208333333336</v>
      </c>
      <c r="U86">
        <f t="shared" si="5"/>
        <v>10</v>
      </c>
    </row>
    <row r="87" spans="1:21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4"/>
        <v>131.22448979591837</v>
      </c>
      <c r="G87" t="s">
        <v>20</v>
      </c>
      <c r="H87" s="8">
        <f t="shared" si="3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s="8" t="str" cm="1">
        <f t="array" ref="Q87:R87">_xlfn.TEXTSPLIT(P87,"/")</f>
        <v>music</v>
      </c>
      <c r="R87" s="8" t="str">
        <v>indie rock</v>
      </c>
      <c r="S87" s="12">
        <f>(((L87/60)/60)/24)+DATE(1970,1,1)</f>
        <v>40797.208333333336</v>
      </c>
      <c r="T87" s="12">
        <f>(((M87/60)/60)/24)+DATE(1970,1,1)</f>
        <v>40805.208333333336</v>
      </c>
      <c r="U87">
        <f t="shared" si="5"/>
        <v>8</v>
      </c>
    </row>
    <row r="88" spans="1:21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4"/>
        <v>167.63513513513513</v>
      </c>
      <c r="G88" t="s">
        <v>20</v>
      </c>
      <c r="H88" s="8">
        <f t="shared" si="3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s="8" t="str" cm="1">
        <f t="array" ref="Q88:R88">_xlfn.TEXTSPLIT(P88,"/")</f>
        <v>theater</v>
      </c>
      <c r="R88" s="8" t="str">
        <v>plays</v>
      </c>
      <c r="S88" s="12">
        <f>(((L88/60)/60)/24)+DATE(1970,1,1)</f>
        <v>42128.208333333328</v>
      </c>
      <c r="T88" s="12">
        <f>(((M88/60)/60)/24)+DATE(1970,1,1)</f>
        <v>42141.208333333328</v>
      </c>
      <c r="U88">
        <f t="shared" si="5"/>
        <v>13</v>
      </c>
    </row>
    <row r="89" spans="1:21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4"/>
        <v>61.984886649874063</v>
      </c>
      <c r="G89" t="s">
        <v>14</v>
      </c>
      <c r="H89" s="8">
        <f t="shared" si="3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s="8" t="str" cm="1">
        <f t="array" ref="Q89:R89">_xlfn.TEXTSPLIT(P89,"/")</f>
        <v>music</v>
      </c>
      <c r="R89" s="8" t="str">
        <v>rock</v>
      </c>
      <c r="S89" s="12">
        <f>(((L89/60)/60)/24)+DATE(1970,1,1)</f>
        <v>40610.25</v>
      </c>
      <c r="T89" s="12">
        <f>(((M89/60)/60)/24)+DATE(1970,1,1)</f>
        <v>40621.208333333336</v>
      </c>
      <c r="U89">
        <f t="shared" si="5"/>
        <v>11</v>
      </c>
    </row>
    <row r="90" spans="1:21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4"/>
        <v>260.75</v>
      </c>
      <c r="G90" t="s">
        <v>20</v>
      </c>
      <c r="H90" s="8">
        <f t="shared" si="3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s="8" t="str" cm="1">
        <f t="array" ref="Q90:R90">_xlfn.TEXTSPLIT(P90,"/")</f>
        <v>publishing</v>
      </c>
      <c r="R90" s="8" t="str">
        <v>translations</v>
      </c>
      <c r="S90" s="12">
        <f>(((L90/60)/60)/24)+DATE(1970,1,1)</f>
        <v>42110.208333333328</v>
      </c>
      <c r="T90" s="12">
        <f>(((M90/60)/60)/24)+DATE(1970,1,1)</f>
        <v>42132.208333333328</v>
      </c>
      <c r="U90">
        <f t="shared" si="5"/>
        <v>22</v>
      </c>
    </row>
    <row r="91" spans="1:21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4"/>
        <v>252.58823529411765</v>
      </c>
      <c r="G91" t="s">
        <v>20</v>
      </c>
      <c r="H91" s="8">
        <f t="shared" si="3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s="8" t="str" cm="1">
        <f t="array" ref="Q91:R91">_xlfn.TEXTSPLIT(P91,"/")</f>
        <v>theater</v>
      </c>
      <c r="R91" s="8" t="str">
        <v>plays</v>
      </c>
      <c r="S91" s="12">
        <f>(((L91/60)/60)/24)+DATE(1970,1,1)</f>
        <v>40283.208333333336</v>
      </c>
      <c r="T91" s="12">
        <f>(((M91/60)/60)/24)+DATE(1970,1,1)</f>
        <v>40285.208333333336</v>
      </c>
      <c r="U91">
        <f t="shared" si="5"/>
        <v>2</v>
      </c>
    </row>
    <row r="92" spans="1:21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4"/>
        <v>78.615384615384613</v>
      </c>
      <c r="G92" t="s">
        <v>14</v>
      </c>
      <c r="H92" s="8">
        <f t="shared" si="3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s="8" t="str" cm="1">
        <f t="array" ref="Q92:R92">_xlfn.TEXTSPLIT(P92,"/")</f>
        <v>theater</v>
      </c>
      <c r="R92" s="8" t="str">
        <v>plays</v>
      </c>
      <c r="S92" s="12">
        <f>(((L92/60)/60)/24)+DATE(1970,1,1)</f>
        <v>42425.25</v>
      </c>
      <c r="T92" s="12">
        <f>(((M92/60)/60)/24)+DATE(1970,1,1)</f>
        <v>42425.25</v>
      </c>
      <c r="U92">
        <f t="shared" si="5"/>
        <v>0</v>
      </c>
    </row>
    <row r="93" spans="1:21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4"/>
        <v>48.404406999351913</v>
      </c>
      <c r="G93" t="s">
        <v>14</v>
      </c>
      <c r="H93" s="8">
        <f t="shared" si="3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s="8" t="str" cm="1">
        <f t="array" ref="Q93:R93">_xlfn.TEXTSPLIT(P93,"/")</f>
        <v>publishing</v>
      </c>
      <c r="R93" s="8" t="str">
        <v>translations</v>
      </c>
      <c r="S93" s="12">
        <f>(((L93/60)/60)/24)+DATE(1970,1,1)</f>
        <v>42588.208333333328</v>
      </c>
      <c r="T93" s="12">
        <f>(((M93/60)/60)/24)+DATE(1970,1,1)</f>
        <v>42616.208333333328</v>
      </c>
      <c r="U93">
        <f t="shared" si="5"/>
        <v>28</v>
      </c>
    </row>
    <row r="94" spans="1:21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4"/>
        <v>258.875</v>
      </c>
      <c r="G94" t="s">
        <v>20</v>
      </c>
      <c r="H94" s="8">
        <f t="shared" si="3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s="8" t="str" cm="1">
        <f t="array" ref="Q94:R94">_xlfn.TEXTSPLIT(P94,"/")</f>
        <v>games</v>
      </c>
      <c r="R94" s="8" t="str">
        <v>video games</v>
      </c>
      <c r="S94" s="12">
        <f>(((L94/60)/60)/24)+DATE(1970,1,1)</f>
        <v>40352.208333333336</v>
      </c>
      <c r="T94" s="12">
        <f>(((M94/60)/60)/24)+DATE(1970,1,1)</f>
        <v>40353.208333333336</v>
      </c>
      <c r="U94">
        <f t="shared" si="5"/>
        <v>1</v>
      </c>
    </row>
    <row r="95" spans="1:21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4"/>
        <v>60.548713235294116</v>
      </c>
      <c r="G95" t="s">
        <v>74</v>
      </c>
      <c r="H95" s="8">
        <f t="shared" si="3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s="8" t="str" cm="1">
        <f t="array" ref="Q95:R95">_xlfn.TEXTSPLIT(P95,"/")</f>
        <v>theater</v>
      </c>
      <c r="R95" s="8" t="str">
        <v>plays</v>
      </c>
      <c r="S95" s="12">
        <f>(((L95/60)/60)/24)+DATE(1970,1,1)</f>
        <v>41202.208333333336</v>
      </c>
      <c r="T95" s="12">
        <f>(((M95/60)/60)/24)+DATE(1970,1,1)</f>
        <v>41206.208333333336</v>
      </c>
      <c r="U95">
        <f t="shared" si="5"/>
        <v>4</v>
      </c>
    </row>
    <row r="96" spans="1:21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4"/>
        <v>303.68965517241378</v>
      </c>
      <c r="G96" t="s">
        <v>20</v>
      </c>
      <c r="H96" s="8">
        <f t="shared" si="3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s="8" t="str" cm="1">
        <f t="array" ref="Q96:R96">_xlfn.TEXTSPLIT(P96,"/")</f>
        <v>technology</v>
      </c>
      <c r="R96" s="8" t="str">
        <v>web</v>
      </c>
      <c r="S96" s="12">
        <f>(((L96/60)/60)/24)+DATE(1970,1,1)</f>
        <v>43562.208333333328</v>
      </c>
      <c r="T96" s="12">
        <f>(((M96/60)/60)/24)+DATE(1970,1,1)</f>
        <v>43573.208333333328</v>
      </c>
      <c r="U96">
        <f t="shared" si="5"/>
        <v>11</v>
      </c>
    </row>
    <row r="97" spans="1:21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4"/>
        <v>112.99999999999999</v>
      </c>
      <c r="G97" t="s">
        <v>20</v>
      </c>
      <c r="H97" s="8">
        <f t="shared" si="3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s="8" t="str" cm="1">
        <f t="array" ref="Q97:R97">_xlfn.TEXTSPLIT(P97,"/")</f>
        <v>film &amp; video</v>
      </c>
      <c r="R97" s="8" t="str">
        <v>documentary</v>
      </c>
      <c r="S97" s="12">
        <f>(((L97/60)/60)/24)+DATE(1970,1,1)</f>
        <v>43752.208333333328</v>
      </c>
      <c r="T97" s="12">
        <f>(((M97/60)/60)/24)+DATE(1970,1,1)</f>
        <v>43759.208333333328</v>
      </c>
      <c r="U97">
        <f t="shared" si="5"/>
        <v>7</v>
      </c>
    </row>
    <row r="98" spans="1:21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4"/>
        <v>217.37876614060258</v>
      </c>
      <c r="G98" t="s">
        <v>20</v>
      </c>
      <c r="H98" s="8">
        <f t="shared" si="3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s="8" t="str" cm="1">
        <f t="array" ref="Q98:R98">_xlfn.TEXTSPLIT(P98,"/")</f>
        <v>theater</v>
      </c>
      <c r="R98" s="8" t="str">
        <v>plays</v>
      </c>
      <c r="S98" s="12">
        <f>(((L98/60)/60)/24)+DATE(1970,1,1)</f>
        <v>40612.25</v>
      </c>
      <c r="T98" s="12">
        <f>(((M98/60)/60)/24)+DATE(1970,1,1)</f>
        <v>40625.208333333336</v>
      </c>
      <c r="U98">
        <f t="shared" si="5"/>
        <v>13</v>
      </c>
    </row>
    <row r="99" spans="1:21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4"/>
        <v>926.69230769230762</v>
      </c>
      <c r="G99" t="s">
        <v>20</v>
      </c>
      <c r="H99" s="8">
        <f t="shared" si="3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s="8" t="str" cm="1">
        <f t="array" ref="Q99:R99">_xlfn.TEXTSPLIT(P99,"/")</f>
        <v>food</v>
      </c>
      <c r="R99" s="8" t="str">
        <v>food trucks</v>
      </c>
      <c r="S99" s="12">
        <f>(((L99/60)/60)/24)+DATE(1970,1,1)</f>
        <v>42180.208333333328</v>
      </c>
      <c r="T99" s="12">
        <f>(((M99/60)/60)/24)+DATE(1970,1,1)</f>
        <v>42234.208333333328</v>
      </c>
      <c r="U99">
        <f t="shared" si="5"/>
        <v>54</v>
      </c>
    </row>
    <row r="100" spans="1:21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4"/>
        <v>33.692229038854805</v>
      </c>
      <c r="G100" t="s">
        <v>14</v>
      </c>
      <c r="H100" s="8">
        <f t="shared" si="3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s="8" t="str" cm="1">
        <f t="array" ref="Q100:R100">_xlfn.TEXTSPLIT(P100,"/")</f>
        <v>games</v>
      </c>
      <c r="R100" s="8" t="str">
        <v>video games</v>
      </c>
      <c r="S100" s="12">
        <f>(((L100/60)/60)/24)+DATE(1970,1,1)</f>
        <v>42212.208333333328</v>
      </c>
      <c r="T100" s="12">
        <f>(((M100/60)/60)/24)+DATE(1970,1,1)</f>
        <v>42216.208333333328</v>
      </c>
      <c r="U100">
        <f t="shared" si="5"/>
        <v>4</v>
      </c>
    </row>
    <row r="101" spans="1:21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4"/>
        <v>196.7236842105263</v>
      </c>
      <c r="G101" t="s">
        <v>20</v>
      </c>
      <c r="H101" s="8">
        <f t="shared" si="3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s="8" t="str" cm="1">
        <f t="array" ref="Q101:R101">_xlfn.TEXTSPLIT(P101,"/")</f>
        <v>theater</v>
      </c>
      <c r="R101" s="8" t="str">
        <v>plays</v>
      </c>
      <c r="S101" s="12">
        <f>(((L101/60)/60)/24)+DATE(1970,1,1)</f>
        <v>41968.25</v>
      </c>
      <c r="T101" s="12">
        <f>(((M101/60)/60)/24)+DATE(1970,1,1)</f>
        <v>41997.25</v>
      </c>
      <c r="U101">
        <f t="shared" si="5"/>
        <v>29</v>
      </c>
    </row>
    <row r="102" spans="1:21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4"/>
        <v>1</v>
      </c>
      <c r="G102" t="s">
        <v>14</v>
      </c>
      <c r="H102" s="8">
        <f t="shared" si="3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s="8" t="str" cm="1">
        <f t="array" ref="Q102:R102">_xlfn.TEXTSPLIT(P102,"/")</f>
        <v>theater</v>
      </c>
      <c r="R102" s="8" t="str">
        <v>plays</v>
      </c>
      <c r="S102" s="12">
        <f>(((L102/60)/60)/24)+DATE(1970,1,1)</f>
        <v>40835.208333333336</v>
      </c>
      <c r="T102" s="12">
        <f>(((M102/60)/60)/24)+DATE(1970,1,1)</f>
        <v>40853.208333333336</v>
      </c>
      <c r="U102">
        <f t="shared" si="5"/>
        <v>18</v>
      </c>
    </row>
    <row r="103" spans="1:21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4"/>
        <v>1021.4444444444445</v>
      </c>
      <c r="G103" t="s">
        <v>20</v>
      </c>
      <c r="H103" s="8">
        <f t="shared" si="3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s="8" t="str" cm="1">
        <f t="array" ref="Q103:R103">_xlfn.TEXTSPLIT(P103,"/")</f>
        <v>music</v>
      </c>
      <c r="R103" s="8" t="str">
        <v>electric music</v>
      </c>
      <c r="S103" s="12">
        <f>(((L103/60)/60)/24)+DATE(1970,1,1)</f>
        <v>42056.25</v>
      </c>
      <c r="T103" s="12">
        <f>(((M103/60)/60)/24)+DATE(1970,1,1)</f>
        <v>42063.25</v>
      </c>
      <c r="U103">
        <f t="shared" si="5"/>
        <v>7</v>
      </c>
    </row>
    <row r="104" spans="1:21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4"/>
        <v>281.67567567567568</v>
      </c>
      <c r="G104" t="s">
        <v>20</v>
      </c>
      <c r="H104" s="8">
        <f t="shared" si="3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s="8" t="str" cm="1">
        <f t="array" ref="Q104:R104">_xlfn.TEXTSPLIT(P104,"/")</f>
        <v>technology</v>
      </c>
      <c r="R104" s="8" t="str">
        <v>wearables</v>
      </c>
      <c r="S104" s="12">
        <f>(((L104/60)/60)/24)+DATE(1970,1,1)</f>
        <v>43234.208333333328</v>
      </c>
      <c r="T104" s="12">
        <f>(((M104/60)/60)/24)+DATE(1970,1,1)</f>
        <v>43241.208333333328</v>
      </c>
      <c r="U104">
        <f t="shared" si="5"/>
        <v>7</v>
      </c>
    </row>
    <row r="105" spans="1:21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4"/>
        <v>24.610000000000003</v>
      </c>
      <c r="G105" t="s">
        <v>14</v>
      </c>
      <c r="H105" s="8">
        <f t="shared" si="3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s="8" t="str" cm="1">
        <f t="array" ref="Q105:R105">_xlfn.TEXTSPLIT(P105,"/")</f>
        <v>music</v>
      </c>
      <c r="R105" s="8" t="str">
        <v>electric music</v>
      </c>
      <c r="S105" s="12">
        <f>(((L105/60)/60)/24)+DATE(1970,1,1)</f>
        <v>40475.208333333336</v>
      </c>
      <c r="T105" s="12">
        <f>(((M105/60)/60)/24)+DATE(1970,1,1)</f>
        <v>40484.208333333336</v>
      </c>
      <c r="U105">
        <f t="shared" si="5"/>
        <v>9</v>
      </c>
    </row>
    <row r="106" spans="1:21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4"/>
        <v>143.14010067114094</v>
      </c>
      <c r="G106" t="s">
        <v>20</v>
      </c>
      <c r="H106" s="8">
        <f t="shared" si="3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s="8" t="str" cm="1">
        <f t="array" ref="Q106:R106">_xlfn.TEXTSPLIT(P106,"/")</f>
        <v>music</v>
      </c>
      <c r="R106" s="8" t="str">
        <v>indie rock</v>
      </c>
      <c r="S106" s="12">
        <f>(((L106/60)/60)/24)+DATE(1970,1,1)</f>
        <v>42878.208333333328</v>
      </c>
      <c r="T106" s="12">
        <f>(((M106/60)/60)/24)+DATE(1970,1,1)</f>
        <v>42879.208333333328</v>
      </c>
      <c r="U106">
        <f t="shared" si="5"/>
        <v>1</v>
      </c>
    </row>
    <row r="107" spans="1:21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4"/>
        <v>144.54411764705884</v>
      </c>
      <c r="G107" t="s">
        <v>20</v>
      </c>
      <c r="H107" s="8">
        <f t="shared" si="3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s="8" t="str" cm="1">
        <f t="array" ref="Q107:R107">_xlfn.TEXTSPLIT(P107,"/")</f>
        <v>technology</v>
      </c>
      <c r="R107" s="8" t="str">
        <v>web</v>
      </c>
      <c r="S107" s="12">
        <f>(((L107/60)/60)/24)+DATE(1970,1,1)</f>
        <v>41366.208333333336</v>
      </c>
      <c r="T107" s="12">
        <f>(((M107/60)/60)/24)+DATE(1970,1,1)</f>
        <v>41384.208333333336</v>
      </c>
      <c r="U107">
        <f t="shared" si="5"/>
        <v>18</v>
      </c>
    </row>
    <row r="108" spans="1:21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4"/>
        <v>359.12820512820514</v>
      </c>
      <c r="G108" t="s">
        <v>20</v>
      </c>
      <c r="H108" s="8">
        <f t="shared" si="3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s="8" t="str" cm="1">
        <f t="array" ref="Q108:R108">_xlfn.TEXTSPLIT(P108,"/")</f>
        <v>theater</v>
      </c>
      <c r="R108" s="8" t="str">
        <v>plays</v>
      </c>
      <c r="S108" s="12">
        <f>(((L108/60)/60)/24)+DATE(1970,1,1)</f>
        <v>43716.208333333328</v>
      </c>
      <c r="T108" s="12">
        <f>(((M108/60)/60)/24)+DATE(1970,1,1)</f>
        <v>43721.208333333328</v>
      </c>
      <c r="U108">
        <f t="shared" si="5"/>
        <v>5</v>
      </c>
    </row>
    <row r="109" spans="1:21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4"/>
        <v>186.48571428571427</v>
      </c>
      <c r="G109" t="s">
        <v>20</v>
      </c>
      <c r="H109" s="8">
        <f t="shared" si="3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s="8" t="str" cm="1">
        <f t="array" ref="Q109:R109">_xlfn.TEXTSPLIT(P109,"/")</f>
        <v>theater</v>
      </c>
      <c r="R109" s="8" t="str">
        <v>plays</v>
      </c>
      <c r="S109" s="12">
        <f>(((L109/60)/60)/24)+DATE(1970,1,1)</f>
        <v>43213.208333333328</v>
      </c>
      <c r="T109" s="12">
        <f>(((M109/60)/60)/24)+DATE(1970,1,1)</f>
        <v>43230.208333333328</v>
      </c>
      <c r="U109">
        <f t="shared" si="5"/>
        <v>17</v>
      </c>
    </row>
    <row r="110" spans="1:21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4"/>
        <v>595.26666666666665</v>
      </c>
      <c r="G110" t="s">
        <v>20</v>
      </c>
      <c r="H110" s="8">
        <f t="shared" si="3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s="8" t="str" cm="1">
        <f t="array" ref="Q110:R110">_xlfn.TEXTSPLIT(P110,"/")</f>
        <v>film &amp; video</v>
      </c>
      <c r="R110" s="8" t="str">
        <v>documentary</v>
      </c>
      <c r="S110" s="12">
        <f>(((L110/60)/60)/24)+DATE(1970,1,1)</f>
        <v>41005.208333333336</v>
      </c>
      <c r="T110" s="12">
        <f>(((M110/60)/60)/24)+DATE(1970,1,1)</f>
        <v>41042.208333333336</v>
      </c>
      <c r="U110">
        <f t="shared" si="5"/>
        <v>37</v>
      </c>
    </row>
    <row r="111" spans="1:21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4"/>
        <v>59.21153846153846</v>
      </c>
      <c r="G111" t="s">
        <v>14</v>
      </c>
      <c r="H111" s="8">
        <f t="shared" si="3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s="8" t="str" cm="1">
        <f t="array" ref="Q111:R111">_xlfn.TEXTSPLIT(P111,"/")</f>
        <v>film &amp; video</v>
      </c>
      <c r="R111" s="8" t="str">
        <v>television</v>
      </c>
      <c r="S111" s="12">
        <f>(((L111/60)/60)/24)+DATE(1970,1,1)</f>
        <v>41651.25</v>
      </c>
      <c r="T111" s="12">
        <f>(((M111/60)/60)/24)+DATE(1970,1,1)</f>
        <v>41653.25</v>
      </c>
      <c r="U111">
        <f t="shared" si="5"/>
        <v>2</v>
      </c>
    </row>
    <row r="112" spans="1:21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4"/>
        <v>14.962780898876405</v>
      </c>
      <c r="G112" t="s">
        <v>14</v>
      </c>
      <c r="H112" s="8">
        <f t="shared" si="3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s="8" t="str" cm="1">
        <f t="array" ref="Q112:R112">_xlfn.TEXTSPLIT(P112,"/")</f>
        <v>food</v>
      </c>
      <c r="R112" s="8" t="str">
        <v>food trucks</v>
      </c>
      <c r="S112" s="12">
        <f>(((L112/60)/60)/24)+DATE(1970,1,1)</f>
        <v>43354.208333333328</v>
      </c>
      <c r="T112" s="12">
        <f>(((M112/60)/60)/24)+DATE(1970,1,1)</f>
        <v>43373.208333333328</v>
      </c>
      <c r="U112">
        <f t="shared" si="5"/>
        <v>19</v>
      </c>
    </row>
    <row r="113" spans="1:21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4"/>
        <v>119.95602605863192</v>
      </c>
      <c r="G113" t="s">
        <v>20</v>
      </c>
      <c r="H113" s="8">
        <f t="shared" si="3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s="8" t="str" cm="1">
        <f t="array" ref="Q113:R113">_xlfn.TEXTSPLIT(P113,"/")</f>
        <v>publishing</v>
      </c>
      <c r="R113" s="8" t="str">
        <v>radio &amp; podcasts</v>
      </c>
      <c r="S113" s="12">
        <f>(((L113/60)/60)/24)+DATE(1970,1,1)</f>
        <v>41174.208333333336</v>
      </c>
      <c r="T113" s="12">
        <f>(((M113/60)/60)/24)+DATE(1970,1,1)</f>
        <v>41180.208333333336</v>
      </c>
      <c r="U113">
        <f t="shared" si="5"/>
        <v>6</v>
      </c>
    </row>
    <row r="114" spans="1:21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4"/>
        <v>268.82978723404256</v>
      </c>
      <c r="G114" t="s">
        <v>20</v>
      </c>
      <c r="H114" s="8">
        <f t="shared" si="3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s="8" t="str" cm="1">
        <f t="array" ref="Q114:R114">_xlfn.TEXTSPLIT(P114,"/")</f>
        <v>technology</v>
      </c>
      <c r="R114" s="8" t="str">
        <v>web</v>
      </c>
      <c r="S114" s="12">
        <f>(((L114/60)/60)/24)+DATE(1970,1,1)</f>
        <v>41875.208333333336</v>
      </c>
      <c r="T114" s="12">
        <f>(((M114/60)/60)/24)+DATE(1970,1,1)</f>
        <v>41890.208333333336</v>
      </c>
      <c r="U114">
        <f t="shared" si="5"/>
        <v>15</v>
      </c>
    </row>
    <row r="115" spans="1:21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4"/>
        <v>376.87878787878788</v>
      </c>
      <c r="G115" t="s">
        <v>20</v>
      </c>
      <c r="H115" s="8">
        <f t="shared" si="3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s="8" t="str" cm="1">
        <f t="array" ref="Q115:R115">_xlfn.TEXTSPLIT(P115,"/")</f>
        <v>food</v>
      </c>
      <c r="R115" s="8" t="str">
        <v>food trucks</v>
      </c>
      <c r="S115" s="12">
        <f>(((L115/60)/60)/24)+DATE(1970,1,1)</f>
        <v>42990.208333333328</v>
      </c>
      <c r="T115" s="12">
        <f>(((M115/60)/60)/24)+DATE(1970,1,1)</f>
        <v>42997.208333333328</v>
      </c>
      <c r="U115">
        <f t="shared" si="5"/>
        <v>7</v>
      </c>
    </row>
    <row r="116" spans="1:21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4"/>
        <v>727.15789473684208</v>
      </c>
      <c r="G116" t="s">
        <v>20</v>
      </c>
      <c r="H116" s="8">
        <f t="shared" si="3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s="8" t="str" cm="1">
        <f t="array" ref="Q116:R116">_xlfn.TEXTSPLIT(P116,"/")</f>
        <v>technology</v>
      </c>
      <c r="R116" s="8" t="str">
        <v>wearables</v>
      </c>
      <c r="S116" s="12">
        <f>(((L116/60)/60)/24)+DATE(1970,1,1)</f>
        <v>43564.208333333328</v>
      </c>
      <c r="T116" s="12">
        <f>(((M116/60)/60)/24)+DATE(1970,1,1)</f>
        <v>43565.208333333328</v>
      </c>
      <c r="U116">
        <f t="shared" si="5"/>
        <v>1</v>
      </c>
    </row>
    <row r="117" spans="1:21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4"/>
        <v>87.211757648470297</v>
      </c>
      <c r="G117" t="s">
        <v>14</v>
      </c>
      <c r="H117" s="8">
        <f t="shared" si="3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s="8" t="str" cm="1">
        <f t="array" ref="Q117:R117">_xlfn.TEXTSPLIT(P117,"/")</f>
        <v>publishing</v>
      </c>
      <c r="R117" s="8" t="str">
        <v>fiction</v>
      </c>
      <c r="S117" s="12">
        <f>(((L117/60)/60)/24)+DATE(1970,1,1)</f>
        <v>43056.25</v>
      </c>
      <c r="T117" s="12">
        <f>(((M117/60)/60)/24)+DATE(1970,1,1)</f>
        <v>43091.25</v>
      </c>
      <c r="U117">
        <f t="shared" si="5"/>
        <v>35</v>
      </c>
    </row>
    <row r="118" spans="1:21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4"/>
        <v>88</v>
      </c>
      <c r="G118" t="s">
        <v>14</v>
      </c>
      <c r="H118" s="8">
        <f t="shared" si="3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s="8" t="str" cm="1">
        <f t="array" ref="Q118:R118">_xlfn.TEXTSPLIT(P118,"/")</f>
        <v>theater</v>
      </c>
      <c r="R118" s="8" t="str">
        <v>plays</v>
      </c>
      <c r="S118" s="12">
        <f>(((L118/60)/60)/24)+DATE(1970,1,1)</f>
        <v>42265.208333333328</v>
      </c>
      <c r="T118" s="12">
        <f>(((M118/60)/60)/24)+DATE(1970,1,1)</f>
        <v>42266.208333333328</v>
      </c>
      <c r="U118">
        <f t="shared" si="5"/>
        <v>1</v>
      </c>
    </row>
    <row r="119" spans="1:21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4"/>
        <v>173.9387755102041</v>
      </c>
      <c r="G119" t="s">
        <v>20</v>
      </c>
      <c r="H119" s="8">
        <f t="shared" si="3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s="8" t="str" cm="1">
        <f t="array" ref="Q119:R119">_xlfn.TEXTSPLIT(P119,"/")</f>
        <v>film &amp; video</v>
      </c>
      <c r="R119" s="8" t="str">
        <v>television</v>
      </c>
      <c r="S119" s="12">
        <f>(((L119/60)/60)/24)+DATE(1970,1,1)</f>
        <v>40808.208333333336</v>
      </c>
      <c r="T119" s="12">
        <f>(((M119/60)/60)/24)+DATE(1970,1,1)</f>
        <v>40814.208333333336</v>
      </c>
      <c r="U119">
        <f t="shared" si="5"/>
        <v>6</v>
      </c>
    </row>
    <row r="120" spans="1:21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4"/>
        <v>117.61111111111111</v>
      </c>
      <c r="G120" t="s">
        <v>20</v>
      </c>
      <c r="H120" s="8">
        <f t="shared" si="3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s="8" t="str" cm="1">
        <f t="array" ref="Q120:R120">_xlfn.TEXTSPLIT(P120,"/")</f>
        <v>photography</v>
      </c>
      <c r="R120" s="8" t="str">
        <v>photography books</v>
      </c>
      <c r="S120" s="12">
        <f>(((L120/60)/60)/24)+DATE(1970,1,1)</f>
        <v>41665.25</v>
      </c>
      <c r="T120" s="12">
        <f>(((M120/60)/60)/24)+DATE(1970,1,1)</f>
        <v>41671.25</v>
      </c>
      <c r="U120">
        <f t="shared" si="5"/>
        <v>6</v>
      </c>
    </row>
    <row r="121" spans="1:21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4"/>
        <v>214.96</v>
      </c>
      <c r="G121" t="s">
        <v>20</v>
      </c>
      <c r="H121" s="8">
        <f t="shared" si="3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s="8" t="str" cm="1">
        <f t="array" ref="Q121:R121">_xlfn.TEXTSPLIT(P121,"/")</f>
        <v>film &amp; video</v>
      </c>
      <c r="R121" s="8" t="str">
        <v>documentary</v>
      </c>
      <c r="S121" s="12">
        <f>(((L121/60)/60)/24)+DATE(1970,1,1)</f>
        <v>41806.208333333336</v>
      </c>
      <c r="T121" s="12">
        <f>(((M121/60)/60)/24)+DATE(1970,1,1)</f>
        <v>41823.208333333336</v>
      </c>
      <c r="U121">
        <f t="shared" si="5"/>
        <v>17</v>
      </c>
    </row>
    <row r="122" spans="1:21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4"/>
        <v>149.49667110519306</v>
      </c>
      <c r="G122" t="s">
        <v>20</v>
      </c>
      <c r="H122" s="8">
        <f t="shared" si="3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s="8" t="str" cm="1">
        <f t="array" ref="Q122:R122">_xlfn.TEXTSPLIT(P122,"/")</f>
        <v>games</v>
      </c>
      <c r="R122" s="8" t="str">
        <v>mobile games</v>
      </c>
      <c r="S122" s="12">
        <f>(((L122/60)/60)/24)+DATE(1970,1,1)</f>
        <v>42111.208333333328</v>
      </c>
      <c r="T122" s="12">
        <f>(((M122/60)/60)/24)+DATE(1970,1,1)</f>
        <v>42115.208333333328</v>
      </c>
      <c r="U122">
        <f t="shared" si="5"/>
        <v>4</v>
      </c>
    </row>
    <row r="123" spans="1:21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4"/>
        <v>219.33995584988963</v>
      </c>
      <c r="G123" t="s">
        <v>20</v>
      </c>
      <c r="H123" s="8">
        <f t="shared" si="3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s="8" t="str" cm="1">
        <f t="array" ref="Q123:R123">_xlfn.TEXTSPLIT(P123,"/")</f>
        <v>games</v>
      </c>
      <c r="R123" s="8" t="str">
        <v>video games</v>
      </c>
      <c r="S123" s="12">
        <f>(((L123/60)/60)/24)+DATE(1970,1,1)</f>
        <v>41917.208333333336</v>
      </c>
      <c r="T123" s="12">
        <f>(((M123/60)/60)/24)+DATE(1970,1,1)</f>
        <v>41930.208333333336</v>
      </c>
      <c r="U123">
        <f t="shared" si="5"/>
        <v>13</v>
      </c>
    </row>
    <row r="124" spans="1:21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4"/>
        <v>64.367690058479525</v>
      </c>
      <c r="G124" t="s">
        <v>14</v>
      </c>
      <c r="H124" s="8">
        <f t="shared" si="3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s="8" t="str" cm="1">
        <f t="array" ref="Q124:R124">_xlfn.TEXTSPLIT(P124,"/")</f>
        <v>publishing</v>
      </c>
      <c r="R124" s="8" t="str">
        <v>fiction</v>
      </c>
      <c r="S124" s="12">
        <f>(((L124/60)/60)/24)+DATE(1970,1,1)</f>
        <v>41970.25</v>
      </c>
      <c r="T124" s="12">
        <f>(((M124/60)/60)/24)+DATE(1970,1,1)</f>
        <v>41997.25</v>
      </c>
      <c r="U124">
        <f t="shared" si="5"/>
        <v>27</v>
      </c>
    </row>
    <row r="125" spans="1:21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4"/>
        <v>18.622397298818232</v>
      </c>
      <c r="G125" t="s">
        <v>14</v>
      </c>
      <c r="H125" s="8">
        <f t="shared" si="3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s="8" t="str" cm="1">
        <f t="array" ref="Q125:R125">_xlfn.TEXTSPLIT(P125,"/")</f>
        <v>theater</v>
      </c>
      <c r="R125" s="8" t="str">
        <v>plays</v>
      </c>
      <c r="S125" s="12">
        <f>(((L125/60)/60)/24)+DATE(1970,1,1)</f>
        <v>42332.25</v>
      </c>
      <c r="T125" s="12">
        <f>(((M125/60)/60)/24)+DATE(1970,1,1)</f>
        <v>42335.25</v>
      </c>
      <c r="U125">
        <f t="shared" si="5"/>
        <v>3</v>
      </c>
    </row>
    <row r="126" spans="1:21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4"/>
        <v>367.76923076923077</v>
      </c>
      <c r="G126" t="s">
        <v>20</v>
      </c>
      <c r="H126" s="8">
        <f t="shared" si="3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s="8" t="str" cm="1">
        <f t="array" ref="Q126:R126">_xlfn.TEXTSPLIT(P126,"/")</f>
        <v>photography</v>
      </c>
      <c r="R126" s="8" t="str">
        <v>photography books</v>
      </c>
      <c r="S126" s="12">
        <f>(((L126/60)/60)/24)+DATE(1970,1,1)</f>
        <v>43598.208333333328</v>
      </c>
      <c r="T126" s="12">
        <f>(((M126/60)/60)/24)+DATE(1970,1,1)</f>
        <v>43651.208333333328</v>
      </c>
      <c r="U126">
        <f t="shared" si="5"/>
        <v>53</v>
      </c>
    </row>
    <row r="127" spans="1:21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4"/>
        <v>159.90566037735849</v>
      </c>
      <c r="G127" t="s">
        <v>20</v>
      </c>
      <c r="H127" s="8">
        <f t="shared" si="3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s="8" t="str" cm="1">
        <f t="array" ref="Q127:R127">_xlfn.TEXTSPLIT(P127,"/")</f>
        <v>theater</v>
      </c>
      <c r="R127" s="8" t="str">
        <v>plays</v>
      </c>
      <c r="S127" s="12">
        <f>(((L127/60)/60)/24)+DATE(1970,1,1)</f>
        <v>43362.208333333328</v>
      </c>
      <c r="T127" s="12">
        <f>(((M127/60)/60)/24)+DATE(1970,1,1)</f>
        <v>43366.208333333328</v>
      </c>
      <c r="U127">
        <f t="shared" si="5"/>
        <v>4</v>
      </c>
    </row>
    <row r="128" spans="1:21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4"/>
        <v>38.633185349611544</v>
      </c>
      <c r="G128" t="s">
        <v>14</v>
      </c>
      <c r="H128" s="8">
        <f t="shared" si="3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s="8" t="str" cm="1">
        <f t="array" ref="Q128:R128">_xlfn.TEXTSPLIT(P128,"/")</f>
        <v>theater</v>
      </c>
      <c r="R128" s="8" t="str">
        <v>plays</v>
      </c>
      <c r="S128" s="12">
        <f>(((L128/60)/60)/24)+DATE(1970,1,1)</f>
        <v>42596.208333333328</v>
      </c>
      <c r="T128" s="12">
        <f>(((M128/60)/60)/24)+DATE(1970,1,1)</f>
        <v>42624.208333333328</v>
      </c>
      <c r="U128">
        <f t="shared" si="5"/>
        <v>28</v>
      </c>
    </row>
    <row r="129" spans="1:21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4"/>
        <v>51.42151162790698</v>
      </c>
      <c r="G129" t="s">
        <v>14</v>
      </c>
      <c r="H129" s="8">
        <f t="shared" si="3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s="8" t="str" cm="1">
        <f t="array" ref="Q129:R129">_xlfn.TEXTSPLIT(P129,"/")</f>
        <v>theater</v>
      </c>
      <c r="R129" s="8" t="str">
        <v>plays</v>
      </c>
      <c r="S129" s="12">
        <f>(((L129/60)/60)/24)+DATE(1970,1,1)</f>
        <v>40310.208333333336</v>
      </c>
      <c r="T129" s="12">
        <f>(((M129/60)/60)/24)+DATE(1970,1,1)</f>
        <v>40313.208333333336</v>
      </c>
      <c r="U129">
        <f t="shared" si="5"/>
        <v>3</v>
      </c>
    </row>
    <row r="130" spans="1:21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4"/>
        <v>60.334277620396605</v>
      </c>
      <c r="G130" t="s">
        <v>74</v>
      </c>
      <c r="H130" s="8">
        <f t="shared" ref="H130:H193" si="6">E130/I130</f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s="8" t="str" cm="1">
        <f t="array" ref="Q130:R130">_xlfn.TEXTSPLIT(P130,"/")</f>
        <v>music</v>
      </c>
      <c r="R130" s="8" t="str">
        <v>rock</v>
      </c>
      <c r="S130" s="12">
        <f>(((L130/60)/60)/24)+DATE(1970,1,1)</f>
        <v>40417.208333333336</v>
      </c>
      <c r="T130" s="12">
        <f>(((M130/60)/60)/24)+DATE(1970,1,1)</f>
        <v>40430.208333333336</v>
      </c>
      <c r="U130">
        <f t="shared" si="5"/>
        <v>13</v>
      </c>
    </row>
    <row r="131" spans="1:21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7">(E131/D131)*100</f>
        <v>3.202693602693603</v>
      </c>
      <c r="G131" t="s">
        <v>74</v>
      </c>
      <c r="H131" s="8">
        <f t="shared" si="6"/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s="8" t="str" cm="1">
        <f t="array" ref="Q131:R131">_xlfn.TEXTSPLIT(P131,"/")</f>
        <v>food</v>
      </c>
      <c r="R131" s="8" t="str">
        <v>food trucks</v>
      </c>
      <c r="S131" s="12">
        <f>(((L131/60)/60)/24)+DATE(1970,1,1)</f>
        <v>42038.25</v>
      </c>
      <c r="T131" s="12">
        <f>(((M131/60)/60)/24)+DATE(1970,1,1)</f>
        <v>42063.25</v>
      </c>
      <c r="U131">
        <f t="shared" ref="U131:U194" si="8">_xlfn.DAYS(T131,S131)</f>
        <v>25</v>
      </c>
    </row>
    <row r="132" spans="1:21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7"/>
        <v>155.46875</v>
      </c>
      <c r="G132" t="s">
        <v>20</v>
      </c>
      <c r="H132" s="8">
        <f t="shared" si="6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s="8" t="str" cm="1">
        <f t="array" ref="Q132:R132">_xlfn.TEXTSPLIT(P132,"/")</f>
        <v>film &amp; video</v>
      </c>
      <c r="R132" s="8" t="str">
        <v>drama</v>
      </c>
      <c r="S132" s="12">
        <f>(((L132/60)/60)/24)+DATE(1970,1,1)</f>
        <v>40842.208333333336</v>
      </c>
      <c r="T132" s="12">
        <f>(((M132/60)/60)/24)+DATE(1970,1,1)</f>
        <v>40858.25</v>
      </c>
      <c r="U132">
        <f t="shared" si="8"/>
        <v>16</v>
      </c>
    </row>
    <row r="133" spans="1:21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7"/>
        <v>100.85974499089254</v>
      </c>
      <c r="G133" t="s">
        <v>20</v>
      </c>
      <c r="H133" s="8">
        <f t="shared" si="6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s="8" t="str" cm="1">
        <f t="array" ref="Q133:R133">_xlfn.TEXTSPLIT(P133,"/")</f>
        <v>technology</v>
      </c>
      <c r="R133" s="8" t="str">
        <v>web</v>
      </c>
      <c r="S133" s="12">
        <f>(((L133/60)/60)/24)+DATE(1970,1,1)</f>
        <v>41607.25</v>
      </c>
      <c r="T133" s="12">
        <f>(((M133/60)/60)/24)+DATE(1970,1,1)</f>
        <v>41620.25</v>
      </c>
      <c r="U133">
        <f t="shared" si="8"/>
        <v>13</v>
      </c>
    </row>
    <row r="134" spans="1:21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7"/>
        <v>116.18181818181819</v>
      </c>
      <c r="G134" t="s">
        <v>20</v>
      </c>
      <c r="H134" s="8">
        <f t="shared" si="6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s="8" t="str" cm="1">
        <f t="array" ref="Q134:R134">_xlfn.TEXTSPLIT(P134,"/")</f>
        <v>theater</v>
      </c>
      <c r="R134" s="8" t="str">
        <v>plays</v>
      </c>
      <c r="S134" s="12">
        <f>(((L134/60)/60)/24)+DATE(1970,1,1)</f>
        <v>43112.25</v>
      </c>
      <c r="T134" s="12">
        <f>(((M134/60)/60)/24)+DATE(1970,1,1)</f>
        <v>43128.25</v>
      </c>
      <c r="U134">
        <f t="shared" si="8"/>
        <v>16</v>
      </c>
    </row>
    <row r="135" spans="1:21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7"/>
        <v>310.77777777777777</v>
      </c>
      <c r="G135" t="s">
        <v>20</v>
      </c>
      <c r="H135" s="8">
        <f t="shared" si="6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s="8" t="str" cm="1">
        <f t="array" ref="Q135:R135">_xlfn.TEXTSPLIT(P135,"/")</f>
        <v>music</v>
      </c>
      <c r="R135" s="8" t="str">
        <v>world music</v>
      </c>
      <c r="S135" s="12">
        <f>(((L135/60)/60)/24)+DATE(1970,1,1)</f>
        <v>40767.208333333336</v>
      </c>
      <c r="T135" s="12">
        <f>(((M135/60)/60)/24)+DATE(1970,1,1)</f>
        <v>40789.208333333336</v>
      </c>
      <c r="U135">
        <f t="shared" si="8"/>
        <v>22</v>
      </c>
    </row>
    <row r="136" spans="1:21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7"/>
        <v>89.73668341708543</v>
      </c>
      <c r="G136" t="s">
        <v>14</v>
      </c>
      <c r="H136" s="8">
        <f t="shared" si="6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s="8" t="str" cm="1">
        <f t="array" ref="Q136:R136">_xlfn.TEXTSPLIT(P136,"/")</f>
        <v>film &amp; video</v>
      </c>
      <c r="R136" s="8" t="str">
        <v>documentary</v>
      </c>
      <c r="S136" s="12">
        <f>(((L136/60)/60)/24)+DATE(1970,1,1)</f>
        <v>40713.208333333336</v>
      </c>
      <c r="T136" s="12">
        <f>(((M136/60)/60)/24)+DATE(1970,1,1)</f>
        <v>40762.208333333336</v>
      </c>
      <c r="U136">
        <f t="shared" si="8"/>
        <v>49</v>
      </c>
    </row>
    <row r="137" spans="1:21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7"/>
        <v>71.27272727272728</v>
      </c>
      <c r="G137" t="s">
        <v>14</v>
      </c>
      <c r="H137" s="8">
        <f t="shared" si="6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s="8" t="str" cm="1">
        <f t="array" ref="Q137:R137">_xlfn.TEXTSPLIT(P137,"/")</f>
        <v>theater</v>
      </c>
      <c r="R137" s="8" t="str">
        <v>plays</v>
      </c>
      <c r="S137" s="12">
        <f>(((L137/60)/60)/24)+DATE(1970,1,1)</f>
        <v>41340.25</v>
      </c>
      <c r="T137" s="12">
        <f>(((M137/60)/60)/24)+DATE(1970,1,1)</f>
        <v>41345.208333333336</v>
      </c>
      <c r="U137">
        <f t="shared" si="8"/>
        <v>5</v>
      </c>
    </row>
    <row r="138" spans="1:21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7"/>
        <v>3.2862318840579712</v>
      </c>
      <c r="G138" t="s">
        <v>74</v>
      </c>
      <c r="H138" s="8">
        <f t="shared" si="6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s="8" t="str" cm="1">
        <f t="array" ref="Q138:R138">_xlfn.TEXTSPLIT(P138,"/")</f>
        <v>film &amp; video</v>
      </c>
      <c r="R138" s="8" t="str">
        <v>drama</v>
      </c>
      <c r="S138" s="12">
        <f>(((L138/60)/60)/24)+DATE(1970,1,1)</f>
        <v>41797.208333333336</v>
      </c>
      <c r="T138" s="12">
        <f>(((M138/60)/60)/24)+DATE(1970,1,1)</f>
        <v>41809.208333333336</v>
      </c>
      <c r="U138">
        <f t="shared" si="8"/>
        <v>12</v>
      </c>
    </row>
    <row r="139" spans="1:21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7"/>
        <v>261.77777777777777</v>
      </c>
      <c r="G139" t="s">
        <v>20</v>
      </c>
      <c r="H139" s="8">
        <f t="shared" si="6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s="8" t="str" cm="1">
        <f t="array" ref="Q139:R139">_xlfn.TEXTSPLIT(P139,"/")</f>
        <v>publishing</v>
      </c>
      <c r="R139" s="8" t="str">
        <v>nonfiction</v>
      </c>
      <c r="S139" s="12">
        <f>(((L139/60)/60)/24)+DATE(1970,1,1)</f>
        <v>40457.208333333336</v>
      </c>
      <c r="T139" s="12">
        <f>(((M139/60)/60)/24)+DATE(1970,1,1)</f>
        <v>40463.208333333336</v>
      </c>
      <c r="U139">
        <f t="shared" si="8"/>
        <v>6</v>
      </c>
    </row>
    <row r="140" spans="1:21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7"/>
        <v>96</v>
      </c>
      <c r="G140" t="s">
        <v>14</v>
      </c>
      <c r="H140" s="8">
        <f t="shared" si="6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s="8" t="str" cm="1">
        <f t="array" ref="Q140:R140">_xlfn.TEXTSPLIT(P140,"/")</f>
        <v>games</v>
      </c>
      <c r="R140" s="8" t="str">
        <v>mobile games</v>
      </c>
      <c r="S140" s="12">
        <f>(((L140/60)/60)/24)+DATE(1970,1,1)</f>
        <v>41180.208333333336</v>
      </c>
      <c r="T140" s="12">
        <f>(((M140/60)/60)/24)+DATE(1970,1,1)</f>
        <v>41186.208333333336</v>
      </c>
      <c r="U140">
        <f t="shared" si="8"/>
        <v>6</v>
      </c>
    </row>
    <row r="141" spans="1:21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7"/>
        <v>20.896851248642779</v>
      </c>
      <c r="G141" t="s">
        <v>14</v>
      </c>
      <c r="H141" s="8">
        <f t="shared" si="6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s="8" t="str" cm="1">
        <f t="array" ref="Q141:R141">_xlfn.TEXTSPLIT(P141,"/")</f>
        <v>technology</v>
      </c>
      <c r="R141" s="8" t="str">
        <v>wearables</v>
      </c>
      <c r="S141" s="12">
        <f>(((L141/60)/60)/24)+DATE(1970,1,1)</f>
        <v>42115.208333333328</v>
      </c>
      <c r="T141" s="12">
        <f>(((M141/60)/60)/24)+DATE(1970,1,1)</f>
        <v>42131.208333333328</v>
      </c>
      <c r="U141">
        <f t="shared" si="8"/>
        <v>16</v>
      </c>
    </row>
    <row r="142" spans="1:21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7"/>
        <v>223.16363636363636</v>
      </c>
      <c r="G142" t="s">
        <v>20</v>
      </c>
      <c r="H142" s="8">
        <f t="shared" si="6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s="8" t="str" cm="1">
        <f t="array" ref="Q142:R142">_xlfn.TEXTSPLIT(P142,"/")</f>
        <v>film &amp; video</v>
      </c>
      <c r="R142" s="8" t="str">
        <v>documentary</v>
      </c>
      <c r="S142" s="12">
        <f>(((L142/60)/60)/24)+DATE(1970,1,1)</f>
        <v>43156.25</v>
      </c>
      <c r="T142" s="12">
        <f>(((M142/60)/60)/24)+DATE(1970,1,1)</f>
        <v>43161.25</v>
      </c>
      <c r="U142">
        <f t="shared" si="8"/>
        <v>5</v>
      </c>
    </row>
    <row r="143" spans="1:21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7"/>
        <v>101.59097978227061</v>
      </c>
      <c r="G143" t="s">
        <v>20</v>
      </c>
      <c r="H143" s="8">
        <f t="shared" si="6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s="8" t="str" cm="1">
        <f t="array" ref="Q143:R143">_xlfn.TEXTSPLIT(P143,"/")</f>
        <v>technology</v>
      </c>
      <c r="R143" s="8" t="str">
        <v>web</v>
      </c>
      <c r="S143" s="12">
        <f>(((L143/60)/60)/24)+DATE(1970,1,1)</f>
        <v>42167.208333333328</v>
      </c>
      <c r="T143" s="12">
        <f>(((M143/60)/60)/24)+DATE(1970,1,1)</f>
        <v>42173.208333333328</v>
      </c>
      <c r="U143">
        <f t="shared" si="8"/>
        <v>6</v>
      </c>
    </row>
    <row r="144" spans="1:21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7"/>
        <v>230.03999999999996</v>
      </c>
      <c r="G144" t="s">
        <v>20</v>
      </c>
      <c r="H144" s="8">
        <f t="shared" si="6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s="8" t="str" cm="1">
        <f t="array" ref="Q144:R144">_xlfn.TEXTSPLIT(P144,"/")</f>
        <v>technology</v>
      </c>
      <c r="R144" s="8" t="str">
        <v>web</v>
      </c>
      <c r="S144" s="12">
        <f>(((L144/60)/60)/24)+DATE(1970,1,1)</f>
        <v>41005.208333333336</v>
      </c>
      <c r="T144" s="12">
        <f>(((M144/60)/60)/24)+DATE(1970,1,1)</f>
        <v>41046.208333333336</v>
      </c>
      <c r="U144">
        <f t="shared" si="8"/>
        <v>41</v>
      </c>
    </row>
    <row r="145" spans="1:21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7"/>
        <v>135.59259259259261</v>
      </c>
      <c r="G145" t="s">
        <v>20</v>
      </c>
      <c r="H145" s="8">
        <f t="shared" si="6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s="8" t="str" cm="1">
        <f t="array" ref="Q145:R145">_xlfn.TEXTSPLIT(P145,"/")</f>
        <v>music</v>
      </c>
      <c r="R145" s="8" t="str">
        <v>indie rock</v>
      </c>
      <c r="S145" s="12">
        <f>(((L145/60)/60)/24)+DATE(1970,1,1)</f>
        <v>40357.208333333336</v>
      </c>
      <c r="T145" s="12">
        <f>(((M145/60)/60)/24)+DATE(1970,1,1)</f>
        <v>40377.208333333336</v>
      </c>
      <c r="U145">
        <f t="shared" si="8"/>
        <v>20</v>
      </c>
    </row>
    <row r="146" spans="1:21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7"/>
        <v>129.1</v>
      </c>
      <c r="G146" t="s">
        <v>20</v>
      </c>
      <c r="H146" s="8">
        <f t="shared" si="6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s="8" t="str" cm="1">
        <f t="array" ref="Q146:R146">_xlfn.TEXTSPLIT(P146,"/")</f>
        <v>theater</v>
      </c>
      <c r="R146" s="8" t="str">
        <v>plays</v>
      </c>
      <c r="S146" s="12">
        <f>(((L146/60)/60)/24)+DATE(1970,1,1)</f>
        <v>43633.208333333328</v>
      </c>
      <c r="T146" s="12">
        <f>(((M146/60)/60)/24)+DATE(1970,1,1)</f>
        <v>43641.208333333328</v>
      </c>
      <c r="U146">
        <f t="shared" si="8"/>
        <v>8</v>
      </c>
    </row>
    <row r="147" spans="1:21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7"/>
        <v>236.512</v>
      </c>
      <c r="G147" t="s">
        <v>20</v>
      </c>
      <c r="H147" s="8">
        <f t="shared" si="6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s="8" t="str" cm="1">
        <f t="array" ref="Q147:R147">_xlfn.TEXTSPLIT(P147,"/")</f>
        <v>technology</v>
      </c>
      <c r="R147" s="8" t="str">
        <v>wearables</v>
      </c>
      <c r="S147" s="12">
        <f>(((L147/60)/60)/24)+DATE(1970,1,1)</f>
        <v>41889.208333333336</v>
      </c>
      <c r="T147" s="12">
        <f>(((M147/60)/60)/24)+DATE(1970,1,1)</f>
        <v>41894.208333333336</v>
      </c>
      <c r="U147">
        <f t="shared" si="8"/>
        <v>5</v>
      </c>
    </row>
    <row r="148" spans="1:21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7"/>
        <v>17.25</v>
      </c>
      <c r="G148" t="s">
        <v>74</v>
      </c>
      <c r="H148" s="8">
        <f t="shared" si="6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s="8" t="str" cm="1">
        <f t="array" ref="Q148:R148">_xlfn.TEXTSPLIT(P148,"/")</f>
        <v>theater</v>
      </c>
      <c r="R148" s="8" t="str">
        <v>plays</v>
      </c>
      <c r="S148" s="12">
        <f>(((L148/60)/60)/24)+DATE(1970,1,1)</f>
        <v>40855.25</v>
      </c>
      <c r="T148" s="12">
        <f>(((M148/60)/60)/24)+DATE(1970,1,1)</f>
        <v>40875.25</v>
      </c>
      <c r="U148">
        <f t="shared" si="8"/>
        <v>20</v>
      </c>
    </row>
    <row r="149" spans="1:21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7"/>
        <v>112.49397590361446</v>
      </c>
      <c r="G149" t="s">
        <v>20</v>
      </c>
      <c r="H149" s="8">
        <f t="shared" si="6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s="8" t="str" cm="1">
        <f t="array" ref="Q149:R149">_xlfn.TEXTSPLIT(P149,"/")</f>
        <v>theater</v>
      </c>
      <c r="R149" s="8" t="str">
        <v>plays</v>
      </c>
      <c r="S149" s="12">
        <f>(((L149/60)/60)/24)+DATE(1970,1,1)</f>
        <v>42534.208333333328</v>
      </c>
      <c r="T149" s="12">
        <f>(((M149/60)/60)/24)+DATE(1970,1,1)</f>
        <v>42540.208333333328</v>
      </c>
      <c r="U149">
        <f t="shared" si="8"/>
        <v>6</v>
      </c>
    </row>
    <row r="150" spans="1:21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7"/>
        <v>121.02150537634408</v>
      </c>
      <c r="G150" t="s">
        <v>20</v>
      </c>
      <c r="H150" s="8">
        <f t="shared" si="6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s="8" t="str" cm="1">
        <f t="array" ref="Q150:R150">_xlfn.TEXTSPLIT(P150,"/")</f>
        <v>technology</v>
      </c>
      <c r="R150" s="8" t="str">
        <v>wearables</v>
      </c>
      <c r="S150" s="12">
        <f>(((L150/60)/60)/24)+DATE(1970,1,1)</f>
        <v>42941.208333333328</v>
      </c>
      <c r="T150" s="12">
        <f>(((M150/60)/60)/24)+DATE(1970,1,1)</f>
        <v>42950.208333333328</v>
      </c>
      <c r="U150">
        <f t="shared" si="8"/>
        <v>9</v>
      </c>
    </row>
    <row r="151" spans="1:21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7"/>
        <v>219.87096774193549</v>
      </c>
      <c r="G151" t="s">
        <v>20</v>
      </c>
      <c r="H151" s="8">
        <f t="shared" si="6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s="8" t="str" cm="1">
        <f t="array" ref="Q151:R151">_xlfn.TEXTSPLIT(P151,"/")</f>
        <v>music</v>
      </c>
      <c r="R151" s="8" t="str">
        <v>indie rock</v>
      </c>
      <c r="S151" s="12">
        <f>(((L151/60)/60)/24)+DATE(1970,1,1)</f>
        <v>41275.25</v>
      </c>
      <c r="T151" s="12">
        <f>(((M151/60)/60)/24)+DATE(1970,1,1)</f>
        <v>41327.25</v>
      </c>
      <c r="U151">
        <f t="shared" si="8"/>
        <v>52</v>
      </c>
    </row>
    <row r="152" spans="1:21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7"/>
        <v>1</v>
      </c>
      <c r="G152" t="s">
        <v>14</v>
      </c>
      <c r="H152" s="8">
        <f t="shared" si="6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s="8" t="str" cm="1">
        <f t="array" ref="Q152:R152">_xlfn.TEXTSPLIT(P152,"/")</f>
        <v>music</v>
      </c>
      <c r="R152" s="8" t="str">
        <v>rock</v>
      </c>
      <c r="S152" s="12">
        <f>(((L152/60)/60)/24)+DATE(1970,1,1)</f>
        <v>43450.25</v>
      </c>
      <c r="T152" s="12">
        <f>(((M152/60)/60)/24)+DATE(1970,1,1)</f>
        <v>43451.25</v>
      </c>
      <c r="U152">
        <f t="shared" si="8"/>
        <v>1</v>
      </c>
    </row>
    <row r="153" spans="1:21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7"/>
        <v>64.166909620991248</v>
      </c>
      <c r="G153" t="s">
        <v>14</v>
      </c>
      <c r="H153" s="8">
        <f t="shared" si="6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s="8" t="str" cm="1">
        <f t="array" ref="Q153:R153">_xlfn.TEXTSPLIT(P153,"/")</f>
        <v>music</v>
      </c>
      <c r="R153" s="8" t="str">
        <v>electric music</v>
      </c>
      <c r="S153" s="12">
        <f>(((L153/60)/60)/24)+DATE(1970,1,1)</f>
        <v>41799.208333333336</v>
      </c>
      <c r="T153" s="12">
        <f>(((M153/60)/60)/24)+DATE(1970,1,1)</f>
        <v>41850.208333333336</v>
      </c>
      <c r="U153">
        <f t="shared" si="8"/>
        <v>51</v>
      </c>
    </row>
    <row r="154" spans="1:21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7"/>
        <v>423.06746987951806</v>
      </c>
      <c r="G154" t="s">
        <v>20</v>
      </c>
      <c r="H154" s="8">
        <f t="shared" si="6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s="8" t="str" cm="1">
        <f t="array" ref="Q154:R154">_xlfn.TEXTSPLIT(P154,"/")</f>
        <v>music</v>
      </c>
      <c r="R154" s="8" t="str">
        <v>indie rock</v>
      </c>
      <c r="S154" s="12">
        <f>(((L154/60)/60)/24)+DATE(1970,1,1)</f>
        <v>42783.25</v>
      </c>
      <c r="T154" s="12">
        <f>(((M154/60)/60)/24)+DATE(1970,1,1)</f>
        <v>42790.25</v>
      </c>
      <c r="U154">
        <f t="shared" si="8"/>
        <v>7</v>
      </c>
    </row>
    <row r="155" spans="1:21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7"/>
        <v>92.984160506863773</v>
      </c>
      <c r="G155" t="s">
        <v>14</v>
      </c>
      <c r="H155" s="8">
        <f t="shared" si="6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s="8" t="str" cm="1">
        <f t="array" ref="Q155:R155">_xlfn.TEXTSPLIT(P155,"/")</f>
        <v>theater</v>
      </c>
      <c r="R155" s="8" t="str">
        <v>plays</v>
      </c>
      <c r="S155" s="12">
        <f>(((L155/60)/60)/24)+DATE(1970,1,1)</f>
        <v>41201.208333333336</v>
      </c>
      <c r="T155" s="12">
        <f>(((M155/60)/60)/24)+DATE(1970,1,1)</f>
        <v>41207.208333333336</v>
      </c>
      <c r="U155">
        <f t="shared" si="8"/>
        <v>6</v>
      </c>
    </row>
    <row r="156" spans="1:21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7"/>
        <v>58.756567425569173</v>
      </c>
      <c r="G156" t="s">
        <v>14</v>
      </c>
      <c r="H156" s="8">
        <f t="shared" si="6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s="8" t="str" cm="1">
        <f t="array" ref="Q156:R156">_xlfn.TEXTSPLIT(P156,"/")</f>
        <v>music</v>
      </c>
      <c r="R156" s="8" t="str">
        <v>indie rock</v>
      </c>
      <c r="S156" s="12">
        <f>(((L156/60)/60)/24)+DATE(1970,1,1)</f>
        <v>42502.208333333328</v>
      </c>
      <c r="T156" s="12">
        <f>(((M156/60)/60)/24)+DATE(1970,1,1)</f>
        <v>42525.208333333328</v>
      </c>
      <c r="U156">
        <f t="shared" si="8"/>
        <v>23</v>
      </c>
    </row>
    <row r="157" spans="1:21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7"/>
        <v>65.022222222222226</v>
      </c>
      <c r="G157" t="s">
        <v>14</v>
      </c>
      <c r="H157" s="8">
        <f t="shared" si="6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s="8" t="str" cm="1">
        <f t="array" ref="Q157:R157">_xlfn.TEXTSPLIT(P157,"/")</f>
        <v>theater</v>
      </c>
      <c r="R157" s="8" t="str">
        <v>plays</v>
      </c>
      <c r="S157" s="12">
        <f>(((L157/60)/60)/24)+DATE(1970,1,1)</f>
        <v>40262.208333333336</v>
      </c>
      <c r="T157" s="12">
        <f>(((M157/60)/60)/24)+DATE(1970,1,1)</f>
        <v>40277.208333333336</v>
      </c>
      <c r="U157">
        <f t="shared" si="8"/>
        <v>15</v>
      </c>
    </row>
    <row r="158" spans="1:21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7"/>
        <v>73.939560439560438</v>
      </c>
      <c r="G158" t="s">
        <v>74</v>
      </c>
      <c r="H158" s="8">
        <f t="shared" si="6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s="8" t="str" cm="1">
        <f t="array" ref="Q158:R158">_xlfn.TEXTSPLIT(P158,"/")</f>
        <v>music</v>
      </c>
      <c r="R158" s="8" t="str">
        <v>rock</v>
      </c>
      <c r="S158" s="12">
        <f>(((L158/60)/60)/24)+DATE(1970,1,1)</f>
        <v>43743.208333333328</v>
      </c>
      <c r="T158" s="12">
        <f>(((M158/60)/60)/24)+DATE(1970,1,1)</f>
        <v>43767.208333333328</v>
      </c>
      <c r="U158">
        <f t="shared" si="8"/>
        <v>24</v>
      </c>
    </row>
    <row r="159" spans="1:21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7"/>
        <v>52.666666666666664</v>
      </c>
      <c r="G159" t="s">
        <v>14</v>
      </c>
      <c r="H159" s="8">
        <f t="shared" si="6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s="8" t="str" cm="1">
        <f t="array" ref="Q159:R159">_xlfn.TEXTSPLIT(P159,"/")</f>
        <v>photography</v>
      </c>
      <c r="R159" s="8" t="str">
        <v>photography books</v>
      </c>
      <c r="S159" s="12">
        <f>(((L159/60)/60)/24)+DATE(1970,1,1)</f>
        <v>41638.25</v>
      </c>
      <c r="T159" s="12">
        <f>(((M159/60)/60)/24)+DATE(1970,1,1)</f>
        <v>41650.25</v>
      </c>
      <c r="U159">
        <f t="shared" si="8"/>
        <v>12</v>
      </c>
    </row>
    <row r="160" spans="1:21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7"/>
        <v>220.95238095238096</v>
      </c>
      <c r="G160" t="s">
        <v>20</v>
      </c>
      <c r="H160" s="8">
        <f t="shared" si="6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s="8" t="str" cm="1">
        <f t="array" ref="Q160:R160">_xlfn.TEXTSPLIT(P160,"/")</f>
        <v>music</v>
      </c>
      <c r="R160" s="8" t="str">
        <v>rock</v>
      </c>
      <c r="S160" s="12">
        <f>(((L160/60)/60)/24)+DATE(1970,1,1)</f>
        <v>42346.25</v>
      </c>
      <c r="T160" s="12">
        <f>(((M160/60)/60)/24)+DATE(1970,1,1)</f>
        <v>42347.25</v>
      </c>
      <c r="U160">
        <f t="shared" si="8"/>
        <v>1</v>
      </c>
    </row>
    <row r="161" spans="1:21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7"/>
        <v>100.01150627615063</v>
      </c>
      <c r="G161" t="s">
        <v>20</v>
      </c>
      <c r="H161" s="8">
        <f t="shared" si="6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s="8" t="str" cm="1">
        <f t="array" ref="Q161:R161">_xlfn.TEXTSPLIT(P161,"/")</f>
        <v>theater</v>
      </c>
      <c r="R161" s="8" t="str">
        <v>plays</v>
      </c>
      <c r="S161" s="12">
        <f>(((L161/60)/60)/24)+DATE(1970,1,1)</f>
        <v>43551.208333333328</v>
      </c>
      <c r="T161" s="12">
        <f>(((M161/60)/60)/24)+DATE(1970,1,1)</f>
        <v>43569.208333333328</v>
      </c>
      <c r="U161">
        <f t="shared" si="8"/>
        <v>18</v>
      </c>
    </row>
    <row r="162" spans="1:21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7"/>
        <v>162.3125</v>
      </c>
      <c r="G162" t="s">
        <v>20</v>
      </c>
      <c r="H162" s="8">
        <f t="shared" si="6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s="8" t="str" cm="1">
        <f t="array" ref="Q162:R162">_xlfn.TEXTSPLIT(P162,"/")</f>
        <v>technology</v>
      </c>
      <c r="R162" s="8" t="str">
        <v>wearables</v>
      </c>
      <c r="S162" s="12">
        <f>(((L162/60)/60)/24)+DATE(1970,1,1)</f>
        <v>43582.208333333328</v>
      </c>
      <c r="T162" s="12">
        <f>(((M162/60)/60)/24)+DATE(1970,1,1)</f>
        <v>43598.208333333328</v>
      </c>
      <c r="U162">
        <f t="shared" si="8"/>
        <v>16</v>
      </c>
    </row>
    <row r="163" spans="1:21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7"/>
        <v>78.181818181818187</v>
      </c>
      <c r="G163" t="s">
        <v>14</v>
      </c>
      <c r="H163" s="8">
        <f t="shared" si="6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s="8" t="str" cm="1">
        <f t="array" ref="Q163:R163">_xlfn.TEXTSPLIT(P163,"/")</f>
        <v>technology</v>
      </c>
      <c r="R163" s="8" t="str">
        <v>web</v>
      </c>
      <c r="S163" s="12">
        <f>(((L163/60)/60)/24)+DATE(1970,1,1)</f>
        <v>42270.208333333328</v>
      </c>
      <c r="T163" s="12">
        <f>(((M163/60)/60)/24)+DATE(1970,1,1)</f>
        <v>42276.208333333328</v>
      </c>
      <c r="U163">
        <f t="shared" si="8"/>
        <v>6</v>
      </c>
    </row>
    <row r="164" spans="1:21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7"/>
        <v>149.73770491803279</v>
      </c>
      <c r="G164" t="s">
        <v>20</v>
      </c>
      <c r="H164" s="8">
        <f t="shared" si="6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s="8" t="str" cm="1">
        <f t="array" ref="Q164:R164">_xlfn.TEXTSPLIT(P164,"/")</f>
        <v>music</v>
      </c>
      <c r="R164" s="8" t="str">
        <v>rock</v>
      </c>
      <c r="S164" s="12">
        <f>(((L164/60)/60)/24)+DATE(1970,1,1)</f>
        <v>43442.25</v>
      </c>
      <c r="T164" s="12">
        <f>(((M164/60)/60)/24)+DATE(1970,1,1)</f>
        <v>43472.25</v>
      </c>
      <c r="U164">
        <f t="shared" si="8"/>
        <v>30</v>
      </c>
    </row>
    <row r="165" spans="1:21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7"/>
        <v>253.25714285714284</v>
      </c>
      <c r="G165" t="s">
        <v>20</v>
      </c>
      <c r="H165" s="8">
        <f t="shared" si="6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s="8" t="str" cm="1">
        <f t="array" ref="Q165:R165">_xlfn.TEXTSPLIT(P165,"/")</f>
        <v>photography</v>
      </c>
      <c r="R165" s="8" t="str">
        <v>photography books</v>
      </c>
      <c r="S165" s="12">
        <f>(((L165/60)/60)/24)+DATE(1970,1,1)</f>
        <v>43028.208333333328</v>
      </c>
      <c r="T165" s="12">
        <f>(((M165/60)/60)/24)+DATE(1970,1,1)</f>
        <v>43077.25</v>
      </c>
      <c r="U165">
        <f t="shared" si="8"/>
        <v>49</v>
      </c>
    </row>
    <row r="166" spans="1:21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7"/>
        <v>100.16943521594683</v>
      </c>
      <c r="G166" t="s">
        <v>20</v>
      </c>
      <c r="H166" s="8">
        <f t="shared" si="6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s="8" t="str" cm="1">
        <f t="array" ref="Q166:R166">_xlfn.TEXTSPLIT(P166,"/")</f>
        <v>theater</v>
      </c>
      <c r="R166" s="8" t="str">
        <v>plays</v>
      </c>
      <c r="S166" s="12">
        <f>(((L166/60)/60)/24)+DATE(1970,1,1)</f>
        <v>43016.208333333328</v>
      </c>
      <c r="T166" s="12">
        <f>(((M166/60)/60)/24)+DATE(1970,1,1)</f>
        <v>43017.208333333328</v>
      </c>
      <c r="U166">
        <f t="shared" si="8"/>
        <v>1</v>
      </c>
    </row>
    <row r="167" spans="1:21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7"/>
        <v>121.99004424778761</v>
      </c>
      <c r="G167" t="s">
        <v>20</v>
      </c>
      <c r="H167" s="8">
        <f t="shared" si="6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s="8" t="str" cm="1">
        <f t="array" ref="Q167:R167">_xlfn.TEXTSPLIT(P167,"/")</f>
        <v>technology</v>
      </c>
      <c r="R167" s="8" t="str">
        <v>web</v>
      </c>
      <c r="S167" s="12">
        <f>(((L167/60)/60)/24)+DATE(1970,1,1)</f>
        <v>42948.208333333328</v>
      </c>
      <c r="T167" s="12">
        <f>(((M167/60)/60)/24)+DATE(1970,1,1)</f>
        <v>42980.208333333328</v>
      </c>
      <c r="U167">
        <f t="shared" si="8"/>
        <v>32</v>
      </c>
    </row>
    <row r="168" spans="1:21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7"/>
        <v>137.13265306122449</v>
      </c>
      <c r="G168" t="s">
        <v>20</v>
      </c>
      <c r="H168" s="8">
        <f t="shared" si="6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s="8" t="str" cm="1">
        <f t="array" ref="Q168:R168">_xlfn.TEXTSPLIT(P168,"/")</f>
        <v>photography</v>
      </c>
      <c r="R168" s="8" t="str">
        <v>photography books</v>
      </c>
      <c r="S168" s="12">
        <f>(((L168/60)/60)/24)+DATE(1970,1,1)</f>
        <v>40534.25</v>
      </c>
      <c r="T168" s="12">
        <f>(((M168/60)/60)/24)+DATE(1970,1,1)</f>
        <v>40538.25</v>
      </c>
      <c r="U168">
        <f t="shared" si="8"/>
        <v>4</v>
      </c>
    </row>
    <row r="169" spans="1:21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7"/>
        <v>415.53846153846149</v>
      </c>
      <c r="G169" t="s">
        <v>20</v>
      </c>
      <c r="H169" s="8">
        <f t="shared" si="6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s="8" t="str" cm="1">
        <f t="array" ref="Q169:R169">_xlfn.TEXTSPLIT(P169,"/")</f>
        <v>theater</v>
      </c>
      <c r="R169" s="8" t="str">
        <v>plays</v>
      </c>
      <c r="S169" s="12">
        <f>(((L169/60)/60)/24)+DATE(1970,1,1)</f>
        <v>41435.208333333336</v>
      </c>
      <c r="T169" s="12">
        <f>(((M169/60)/60)/24)+DATE(1970,1,1)</f>
        <v>41445.208333333336</v>
      </c>
      <c r="U169">
        <f t="shared" si="8"/>
        <v>10</v>
      </c>
    </row>
    <row r="170" spans="1:21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7"/>
        <v>31.30913348946136</v>
      </c>
      <c r="G170" t="s">
        <v>14</v>
      </c>
      <c r="H170" s="8">
        <f t="shared" si="6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s="8" t="str" cm="1">
        <f t="array" ref="Q170:R170">_xlfn.TEXTSPLIT(P170,"/")</f>
        <v>music</v>
      </c>
      <c r="R170" s="8" t="str">
        <v>indie rock</v>
      </c>
      <c r="S170" s="12">
        <f>(((L170/60)/60)/24)+DATE(1970,1,1)</f>
        <v>43518.25</v>
      </c>
      <c r="T170" s="12">
        <f>(((M170/60)/60)/24)+DATE(1970,1,1)</f>
        <v>43541.208333333328</v>
      </c>
      <c r="U170">
        <f t="shared" si="8"/>
        <v>23</v>
      </c>
    </row>
    <row r="171" spans="1:21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7"/>
        <v>424.08154506437768</v>
      </c>
      <c r="G171" t="s">
        <v>20</v>
      </c>
      <c r="H171" s="8">
        <f t="shared" si="6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s="8" t="str" cm="1">
        <f t="array" ref="Q171:R171">_xlfn.TEXTSPLIT(P171,"/")</f>
        <v>film &amp; video</v>
      </c>
      <c r="R171" s="8" t="str">
        <v>shorts</v>
      </c>
      <c r="S171" s="12">
        <f>(((L171/60)/60)/24)+DATE(1970,1,1)</f>
        <v>41077.208333333336</v>
      </c>
      <c r="T171" s="12">
        <f>(((M171/60)/60)/24)+DATE(1970,1,1)</f>
        <v>41105.208333333336</v>
      </c>
      <c r="U171">
        <f t="shared" si="8"/>
        <v>28</v>
      </c>
    </row>
    <row r="172" spans="1:21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7"/>
        <v>2.93886230728336</v>
      </c>
      <c r="G172" t="s">
        <v>14</v>
      </c>
      <c r="H172" s="8">
        <f t="shared" si="6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s="8" t="str" cm="1">
        <f t="array" ref="Q172:R172">_xlfn.TEXTSPLIT(P172,"/")</f>
        <v>music</v>
      </c>
      <c r="R172" s="8" t="str">
        <v>indie rock</v>
      </c>
      <c r="S172" s="12">
        <f>(((L172/60)/60)/24)+DATE(1970,1,1)</f>
        <v>42950.208333333328</v>
      </c>
      <c r="T172" s="12">
        <f>(((M172/60)/60)/24)+DATE(1970,1,1)</f>
        <v>42957.208333333328</v>
      </c>
      <c r="U172">
        <f t="shared" si="8"/>
        <v>7</v>
      </c>
    </row>
    <row r="173" spans="1:21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7"/>
        <v>10.63265306122449</v>
      </c>
      <c r="G173" t="s">
        <v>14</v>
      </c>
      <c r="H173" s="8">
        <f t="shared" si="6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s="8" t="str" cm="1">
        <f t="array" ref="Q173:R173">_xlfn.TEXTSPLIT(P173,"/")</f>
        <v>publishing</v>
      </c>
      <c r="R173" s="8" t="str">
        <v>translations</v>
      </c>
      <c r="S173" s="12">
        <f>(((L173/60)/60)/24)+DATE(1970,1,1)</f>
        <v>41718.208333333336</v>
      </c>
      <c r="T173" s="12">
        <f>(((M173/60)/60)/24)+DATE(1970,1,1)</f>
        <v>41740.208333333336</v>
      </c>
      <c r="U173">
        <f t="shared" si="8"/>
        <v>22</v>
      </c>
    </row>
    <row r="174" spans="1:21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7"/>
        <v>82.875</v>
      </c>
      <c r="G174" t="s">
        <v>14</v>
      </c>
      <c r="H174" s="8">
        <f t="shared" si="6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s="8" t="str" cm="1">
        <f t="array" ref="Q174:R174">_xlfn.TEXTSPLIT(P174,"/")</f>
        <v>film &amp; video</v>
      </c>
      <c r="R174" s="8" t="str">
        <v>documentary</v>
      </c>
      <c r="S174" s="12">
        <f>(((L174/60)/60)/24)+DATE(1970,1,1)</f>
        <v>41839.208333333336</v>
      </c>
      <c r="T174" s="12">
        <f>(((M174/60)/60)/24)+DATE(1970,1,1)</f>
        <v>41854.208333333336</v>
      </c>
      <c r="U174">
        <f t="shared" si="8"/>
        <v>15</v>
      </c>
    </row>
    <row r="175" spans="1:21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7"/>
        <v>163.01447776628748</v>
      </c>
      <c r="G175" t="s">
        <v>20</v>
      </c>
      <c r="H175" s="8">
        <f t="shared" si="6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s="8" t="str" cm="1">
        <f t="array" ref="Q175:R175">_xlfn.TEXTSPLIT(P175,"/")</f>
        <v>theater</v>
      </c>
      <c r="R175" s="8" t="str">
        <v>plays</v>
      </c>
      <c r="S175" s="12">
        <f>(((L175/60)/60)/24)+DATE(1970,1,1)</f>
        <v>41412.208333333336</v>
      </c>
      <c r="T175" s="12">
        <f>(((M175/60)/60)/24)+DATE(1970,1,1)</f>
        <v>41418.208333333336</v>
      </c>
      <c r="U175">
        <f t="shared" si="8"/>
        <v>6</v>
      </c>
    </row>
    <row r="176" spans="1:21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7"/>
        <v>894.66666666666674</v>
      </c>
      <c r="G176" t="s">
        <v>20</v>
      </c>
      <c r="H176" s="8">
        <f t="shared" si="6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s="8" t="str" cm="1">
        <f t="array" ref="Q176:R176">_xlfn.TEXTSPLIT(P176,"/")</f>
        <v>technology</v>
      </c>
      <c r="R176" s="8" t="str">
        <v>wearables</v>
      </c>
      <c r="S176" s="12">
        <f>(((L176/60)/60)/24)+DATE(1970,1,1)</f>
        <v>42282.208333333328</v>
      </c>
      <c r="T176" s="12">
        <f>(((M176/60)/60)/24)+DATE(1970,1,1)</f>
        <v>42283.208333333328</v>
      </c>
      <c r="U176">
        <f t="shared" si="8"/>
        <v>1</v>
      </c>
    </row>
    <row r="177" spans="1:21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7"/>
        <v>26.191501103752756</v>
      </c>
      <c r="G177" t="s">
        <v>14</v>
      </c>
      <c r="H177" s="8">
        <f t="shared" si="6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s="8" t="str" cm="1">
        <f t="array" ref="Q177:R177">_xlfn.TEXTSPLIT(P177,"/")</f>
        <v>theater</v>
      </c>
      <c r="R177" s="8" t="str">
        <v>plays</v>
      </c>
      <c r="S177" s="12">
        <f>(((L177/60)/60)/24)+DATE(1970,1,1)</f>
        <v>42613.208333333328</v>
      </c>
      <c r="T177" s="12">
        <f>(((M177/60)/60)/24)+DATE(1970,1,1)</f>
        <v>42632.208333333328</v>
      </c>
      <c r="U177">
        <f t="shared" si="8"/>
        <v>19</v>
      </c>
    </row>
    <row r="178" spans="1:21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7"/>
        <v>74.834782608695647</v>
      </c>
      <c r="G178" t="s">
        <v>14</v>
      </c>
      <c r="H178" s="8">
        <f t="shared" si="6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s="8" t="str" cm="1">
        <f t="array" ref="Q178:R178">_xlfn.TEXTSPLIT(P178,"/")</f>
        <v>theater</v>
      </c>
      <c r="R178" s="8" t="str">
        <v>plays</v>
      </c>
      <c r="S178" s="12">
        <f>(((L178/60)/60)/24)+DATE(1970,1,1)</f>
        <v>42616.208333333328</v>
      </c>
      <c r="T178" s="12">
        <f>(((M178/60)/60)/24)+DATE(1970,1,1)</f>
        <v>42625.208333333328</v>
      </c>
      <c r="U178">
        <f t="shared" si="8"/>
        <v>9</v>
      </c>
    </row>
    <row r="179" spans="1:21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7"/>
        <v>416.47680412371136</v>
      </c>
      <c r="G179" t="s">
        <v>20</v>
      </c>
      <c r="H179" s="8">
        <f t="shared" si="6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s="8" t="str" cm="1">
        <f t="array" ref="Q179:R179">_xlfn.TEXTSPLIT(P179,"/")</f>
        <v>theater</v>
      </c>
      <c r="R179" s="8" t="str">
        <v>plays</v>
      </c>
      <c r="S179" s="12">
        <f>(((L179/60)/60)/24)+DATE(1970,1,1)</f>
        <v>40497.25</v>
      </c>
      <c r="T179" s="12">
        <f>(((M179/60)/60)/24)+DATE(1970,1,1)</f>
        <v>40522.25</v>
      </c>
      <c r="U179">
        <f t="shared" si="8"/>
        <v>25</v>
      </c>
    </row>
    <row r="180" spans="1:21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7"/>
        <v>96.208333333333329</v>
      </c>
      <c r="G180" t="s">
        <v>14</v>
      </c>
      <c r="H180" s="8">
        <f t="shared" si="6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s="8" t="str" cm="1">
        <f t="array" ref="Q180:R180">_xlfn.TEXTSPLIT(P180,"/")</f>
        <v>food</v>
      </c>
      <c r="R180" s="8" t="str">
        <v>food trucks</v>
      </c>
      <c r="S180" s="12">
        <f>(((L180/60)/60)/24)+DATE(1970,1,1)</f>
        <v>42999.208333333328</v>
      </c>
      <c r="T180" s="12">
        <f>(((M180/60)/60)/24)+DATE(1970,1,1)</f>
        <v>43008.208333333328</v>
      </c>
      <c r="U180">
        <f t="shared" si="8"/>
        <v>9</v>
      </c>
    </row>
    <row r="181" spans="1:21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7"/>
        <v>357.71910112359546</v>
      </c>
      <c r="G181" t="s">
        <v>20</v>
      </c>
      <c r="H181" s="8">
        <f t="shared" si="6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s="8" t="str" cm="1">
        <f t="array" ref="Q181:R181">_xlfn.TEXTSPLIT(P181,"/")</f>
        <v>theater</v>
      </c>
      <c r="R181" s="8" t="str">
        <v>plays</v>
      </c>
      <c r="S181" s="12">
        <f>(((L181/60)/60)/24)+DATE(1970,1,1)</f>
        <v>41350.208333333336</v>
      </c>
      <c r="T181" s="12">
        <f>(((M181/60)/60)/24)+DATE(1970,1,1)</f>
        <v>41351.208333333336</v>
      </c>
      <c r="U181">
        <f t="shared" si="8"/>
        <v>1</v>
      </c>
    </row>
    <row r="182" spans="1:21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7"/>
        <v>308.45714285714286</v>
      </c>
      <c r="G182" t="s">
        <v>20</v>
      </c>
      <c r="H182" s="8">
        <f t="shared" si="6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s="8" t="str" cm="1">
        <f t="array" ref="Q182:R182">_xlfn.TEXTSPLIT(P182,"/")</f>
        <v>technology</v>
      </c>
      <c r="R182" s="8" t="str">
        <v>wearables</v>
      </c>
      <c r="S182" s="12">
        <f>(((L182/60)/60)/24)+DATE(1970,1,1)</f>
        <v>40259.208333333336</v>
      </c>
      <c r="T182" s="12">
        <f>(((M182/60)/60)/24)+DATE(1970,1,1)</f>
        <v>40264.208333333336</v>
      </c>
      <c r="U182">
        <f t="shared" si="8"/>
        <v>5</v>
      </c>
    </row>
    <row r="183" spans="1:21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7"/>
        <v>61.802325581395344</v>
      </c>
      <c r="G183" t="s">
        <v>14</v>
      </c>
      <c r="H183" s="8">
        <f t="shared" si="6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s="8" t="str" cm="1">
        <f t="array" ref="Q183:R183">_xlfn.TEXTSPLIT(P183,"/")</f>
        <v>technology</v>
      </c>
      <c r="R183" s="8" t="str">
        <v>web</v>
      </c>
      <c r="S183" s="12">
        <f>(((L183/60)/60)/24)+DATE(1970,1,1)</f>
        <v>43012.208333333328</v>
      </c>
      <c r="T183" s="12">
        <f>(((M183/60)/60)/24)+DATE(1970,1,1)</f>
        <v>43030.208333333328</v>
      </c>
      <c r="U183">
        <f t="shared" si="8"/>
        <v>18</v>
      </c>
    </row>
    <row r="184" spans="1:21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7"/>
        <v>722.32472324723244</v>
      </c>
      <c r="G184" t="s">
        <v>20</v>
      </c>
      <c r="H184" s="8">
        <f t="shared" si="6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s="8" t="str" cm="1">
        <f t="array" ref="Q184:R184">_xlfn.TEXTSPLIT(P184,"/")</f>
        <v>theater</v>
      </c>
      <c r="R184" s="8" t="str">
        <v>plays</v>
      </c>
      <c r="S184" s="12">
        <f>(((L184/60)/60)/24)+DATE(1970,1,1)</f>
        <v>43631.208333333328</v>
      </c>
      <c r="T184" s="12">
        <f>(((M184/60)/60)/24)+DATE(1970,1,1)</f>
        <v>43647.208333333328</v>
      </c>
      <c r="U184">
        <f t="shared" si="8"/>
        <v>16</v>
      </c>
    </row>
    <row r="185" spans="1:21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7"/>
        <v>69.117647058823522</v>
      </c>
      <c r="G185" t="s">
        <v>14</v>
      </c>
      <c r="H185" s="8">
        <f t="shared" si="6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s="8" t="str" cm="1">
        <f t="array" ref="Q185:R185">_xlfn.TEXTSPLIT(P185,"/")</f>
        <v>music</v>
      </c>
      <c r="R185" s="8" t="str">
        <v>rock</v>
      </c>
      <c r="S185" s="12">
        <f>(((L185/60)/60)/24)+DATE(1970,1,1)</f>
        <v>40430.208333333336</v>
      </c>
      <c r="T185" s="12">
        <f>(((M185/60)/60)/24)+DATE(1970,1,1)</f>
        <v>40443.208333333336</v>
      </c>
      <c r="U185">
        <f t="shared" si="8"/>
        <v>13</v>
      </c>
    </row>
    <row r="186" spans="1:21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7"/>
        <v>293.05555555555554</v>
      </c>
      <c r="G186" t="s">
        <v>20</v>
      </c>
      <c r="H186" s="8">
        <f t="shared" si="6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s="8" t="str" cm="1">
        <f t="array" ref="Q186:R186">_xlfn.TEXTSPLIT(P186,"/")</f>
        <v>theater</v>
      </c>
      <c r="R186" s="8" t="str">
        <v>plays</v>
      </c>
      <c r="S186" s="12">
        <f>(((L186/60)/60)/24)+DATE(1970,1,1)</f>
        <v>43588.208333333328</v>
      </c>
      <c r="T186" s="12">
        <f>(((M186/60)/60)/24)+DATE(1970,1,1)</f>
        <v>43589.208333333328</v>
      </c>
      <c r="U186">
        <f t="shared" si="8"/>
        <v>1</v>
      </c>
    </row>
    <row r="187" spans="1:21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7"/>
        <v>71.8</v>
      </c>
      <c r="G187" t="s">
        <v>14</v>
      </c>
      <c r="H187" s="8">
        <f t="shared" si="6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s="8" t="str" cm="1">
        <f t="array" ref="Q187:R187">_xlfn.TEXTSPLIT(P187,"/")</f>
        <v>film &amp; video</v>
      </c>
      <c r="R187" s="8" t="str">
        <v>television</v>
      </c>
      <c r="S187" s="12">
        <f>(((L187/60)/60)/24)+DATE(1970,1,1)</f>
        <v>43233.208333333328</v>
      </c>
      <c r="T187" s="12">
        <f>(((M187/60)/60)/24)+DATE(1970,1,1)</f>
        <v>43244.208333333328</v>
      </c>
      <c r="U187">
        <f t="shared" si="8"/>
        <v>11</v>
      </c>
    </row>
    <row r="188" spans="1:21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7"/>
        <v>31.934684684684683</v>
      </c>
      <c r="G188" t="s">
        <v>14</v>
      </c>
      <c r="H188" s="8">
        <f t="shared" si="6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s="8" t="str" cm="1">
        <f t="array" ref="Q188:R188">_xlfn.TEXTSPLIT(P188,"/")</f>
        <v>theater</v>
      </c>
      <c r="R188" s="8" t="str">
        <v>plays</v>
      </c>
      <c r="S188" s="12">
        <f>(((L188/60)/60)/24)+DATE(1970,1,1)</f>
        <v>41782.208333333336</v>
      </c>
      <c r="T188" s="12">
        <f>(((M188/60)/60)/24)+DATE(1970,1,1)</f>
        <v>41797.208333333336</v>
      </c>
      <c r="U188">
        <f t="shared" si="8"/>
        <v>15</v>
      </c>
    </row>
    <row r="189" spans="1:21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7"/>
        <v>229.87375415282392</v>
      </c>
      <c r="G189" t="s">
        <v>20</v>
      </c>
      <c r="H189" s="8">
        <f t="shared" si="6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s="8" t="str" cm="1">
        <f t="array" ref="Q189:R189">_xlfn.TEXTSPLIT(P189,"/")</f>
        <v>film &amp; video</v>
      </c>
      <c r="R189" s="8" t="str">
        <v>shorts</v>
      </c>
      <c r="S189" s="12">
        <f>(((L189/60)/60)/24)+DATE(1970,1,1)</f>
        <v>41328.25</v>
      </c>
      <c r="T189" s="12">
        <f>(((M189/60)/60)/24)+DATE(1970,1,1)</f>
        <v>41356.208333333336</v>
      </c>
      <c r="U189">
        <f t="shared" si="8"/>
        <v>28</v>
      </c>
    </row>
    <row r="190" spans="1:21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7"/>
        <v>32.012195121951223</v>
      </c>
      <c r="G190" t="s">
        <v>14</v>
      </c>
      <c r="H190" s="8">
        <f t="shared" si="6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s="8" t="str" cm="1">
        <f t="array" ref="Q190:R190">_xlfn.TEXTSPLIT(P190,"/")</f>
        <v>theater</v>
      </c>
      <c r="R190" s="8" t="str">
        <v>plays</v>
      </c>
      <c r="S190" s="12">
        <f>(((L190/60)/60)/24)+DATE(1970,1,1)</f>
        <v>41975.25</v>
      </c>
      <c r="T190" s="12">
        <f>(((M190/60)/60)/24)+DATE(1970,1,1)</f>
        <v>41976.25</v>
      </c>
      <c r="U190">
        <f t="shared" si="8"/>
        <v>1</v>
      </c>
    </row>
    <row r="191" spans="1:21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7"/>
        <v>23.525352848928385</v>
      </c>
      <c r="G191" t="s">
        <v>74</v>
      </c>
      <c r="H191" s="8">
        <f t="shared" si="6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s="8" t="str" cm="1">
        <f t="array" ref="Q191:R191">_xlfn.TEXTSPLIT(P191,"/")</f>
        <v>theater</v>
      </c>
      <c r="R191" s="8" t="str">
        <v>plays</v>
      </c>
      <c r="S191" s="12">
        <f>(((L191/60)/60)/24)+DATE(1970,1,1)</f>
        <v>42433.25</v>
      </c>
      <c r="T191" s="12">
        <f>(((M191/60)/60)/24)+DATE(1970,1,1)</f>
        <v>42433.25</v>
      </c>
      <c r="U191">
        <f t="shared" si="8"/>
        <v>0</v>
      </c>
    </row>
    <row r="192" spans="1:21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7"/>
        <v>68.594594594594597</v>
      </c>
      <c r="G192" t="s">
        <v>14</v>
      </c>
      <c r="H192" s="8">
        <f t="shared" si="6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s="8" t="str" cm="1">
        <f t="array" ref="Q192:R192">_xlfn.TEXTSPLIT(P192,"/")</f>
        <v>theater</v>
      </c>
      <c r="R192" s="8" t="str">
        <v>plays</v>
      </c>
      <c r="S192" s="12">
        <f>(((L192/60)/60)/24)+DATE(1970,1,1)</f>
        <v>41429.208333333336</v>
      </c>
      <c r="T192" s="12">
        <f>(((M192/60)/60)/24)+DATE(1970,1,1)</f>
        <v>41430.208333333336</v>
      </c>
      <c r="U192">
        <f t="shared" si="8"/>
        <v>1</v>
      </c>
    </row>
    <row r="193" spans="1:21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7"/>
        <v>37.952380952380956</v>
      </c>
      <c r="G193" t="s">
        <v>14</v>
      </c>
      <c r="H193" s="8">
        <f t="shared" si="6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s="8" t="str" cm="1">
        <f t="array" ref="Q193:R193">_xlfn.TEXTSPLIT(P193,"/")</f>
        <v>theater</v>
      </c>
      <c r="R193" s="8" t="str">
        <v>plays</v>
      </c>
      <c r="S193" s="12">
        <f>(((L193/60)/60)/24)+DATE(1970,1,1)</f>
        <v>43536.208333333328</v>
      </c>
      <c r="T193" s="12">
        <f>(((M193/60)/60)/24)+DATE(1970,1,1)</f>
        <v>43539.208333333328</v>
      </c>
      <c r="U193">
        <f t="shared" si="8"/>
        <v>3</v>
      </c>
    </row>
    <row r="194" spans="1:21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7"/>
        <v>19.992957746478872</v>
      </c>
      <c r="G194" t="s">
        <v>14</v>
      </c>
      <c r="H194" s="8">
        <f t="shared" ref="H194:H257" si="9">E194/I194</f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s="8" t="str" cm="1">
        <f t="array" ref="Q194:R194">_xlfn.TEXTSPLIT(P194,"/")</f>
        <v>music</v>
      </c>
      <c r="R194" s="8" t="str">
        <v>rock</v>
      </c>
      <c r="S194" s="12">
        <f>(((L194/60)/60)/24)+DATE(1970,1,1)</f>
        <v>41817.208333333336</v>
      </c>
      <c r="T194" s="12">
        <f>(((M194/60)/60)/24)+DATE(1970,1,1)</f>
        <v>41821.208333333336</v>
      </c>
      <c r="U194">
        <f t="shared" si="8"/>
        <v>4</v>
      </c>
    </row>
    <row r="195" spans="1:21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10">(E195/D195)*100</f>
        <v>45.636363636363633</v>
      </c>
      <c r="G195" t="s">
        <v>14</v>
      </c>
      <c r="H195" s="8">
        <f t="shared" si="9"/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s="8" t="str" cm="1">
        <f t="array" ref="Q195:R195">_xlfn.TEXTSPLIT(P195,"/")</f>
        <v>music</v>
      </c>
      <c r="R195" s="8" t="str">
        <v>indie rock</v>
      </c>
      <c r="S195" s="12">
        <f>(((L195/60)/60)/24)+DATE(1970,1,1)</f>
        <v>43198.208333333328</v>
      </c>
      <c r="T195" s="12">
        <f>(((M195/60)/60)/24)+DATE(1970,1,1)</f>
        <v>43202.208333333328</v>
      </c>
      <c r="U195">
        <f t="shared" ref="U195:U258" si="11">_xlfn.DAYS(T195,S195)</f>
        <v>4</v>
      </c>
    </row>
    <row r="196" spans="1:21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0"/>
        <v>122.7605633802817</v>
      </c>
      <c r="G196" t="s">
        <v>20</v>
      </c>
      <c r="H196" s="8">
        <f t="shared" si="9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s="8" t="str" cm="1">
        <f t="array" ref="Q196:R196">_xlfn.TEXTSPLIT(P196,"/")</f>
        <v>music</v>
      </c>
      <c r="R196" s="8" t="str">
        <v>metal</v>
      </c>
      <c r="S196" s="12">
        <f>(((L196/60)/60)/24)+DATE(1970,1,1)</f>
        <v>42261.208333333328</v>
      </c>
      <c r="T196" s="12">
        <f>(((M196/60)/60)/24)+DATE(1970,1,1)</f>
        <v>42277.208333333328</v>
      </c>
      <c r="U196">
        <f t="shared" si="11"/>
        <v>16</v>
      </c>
    </row>
    <row r="197" spans="1:21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0"/>
        <v>361.75316455696202</v>
      </c>
      <c r="G197" t="s">
        <v>20</v>
      </c>
      <c r="H197" s="8">
        <f t="shared" si="9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s="8" t="str" cm="1">
        <f t="array" ref="Q197:R197">_xlfn.TEXTSPLIT(P197,"/")</f>
        <v>music</v>
      </c>
      <c r="R197" s="8" t="str">
        <v>electric music</v>
      </c>
      <c r="S197" s="12">
        <f>(((L197/60)/60)/24)+DATE(1970,1,1)</f>
        <v>43310.208333333328</v>
      </c>
      <c r="T197" s="12">
        <f>(((M197/60)/60)/24)+DATE(1970,1,1)</f>
        <v>43317.208333333328</v>
      </c>
      <c r="U197">
        <f t="shared" si="11"/>
        <v>7</v>
      </c>
    </row>
    <row r="198" spans="1:21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0"/>
        <v>63.146341463414636</v>
      </c>
      <c r="G198" t="s">
        <v>14</v>
      </c>
      <c r="H198" s="8">
        <f t="shared" si="9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s="8" t="str" cm="1">
        <f t="array" ref="Q198:R198">_xlfn.TEXTSPLIT(P198,"/")</f>
        <v>technology</v>
      </c>
      <c r="R198" s="8" t="str">
        <v>wearables</v>
      </c>
      <c r="S198" s="12">
        <f>(((L198/60)/60)/24)+DATE(1970,1,1)</f>
        <v>42616.208333333328</v>
      </c>
      <c r="T198" s="12">
        <f>(((M198/60)/60)/24)+DATE(1970,1,1)</f>
        <v>42635.208333333328</v>
      </c>
      <c r="U198">
        <f t="shared" si="11"/>
        <v>19</v>
      </c>
    </row>
    <row r="199" spans="1:21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0"/>
        <v>298.20475319926874</v>
      </c>
      <c r="G199" t="s">
        <v>20</v>
      </c>
      <c r="H199" s="8">
        <f t="shared" si="9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s="8" t="str" cm="1">
        <f t="array" ref="Q199:R199">_xlfn.TEXTSPLIT(P199,"/")</f>
        <v>film &amp; video</v>
      </c>
      <c r="R199" s="8" t="str">
        <v>drama</v>
      </c>
      <c r="S199" s="12">
        <f>(((L199/60)/60)/24)+DATE(1970,1,1)</f>
        <v>42909.208333333328</v>
      </c>
      <c r="T199" s="12">
        <f>(((M199/60)/60)/24)+DATE(1970,1,1)</f>
        <v>42923.208333333328</v>
      </c>
      <c r="U199">
        <f t="shared" si="11"/>
        <v>14</v>
      </c>
    </row>
    <row r="200" spans="1:21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0"/>
        <v>9.5585443037974684</v>
      </c>
      <c r="G200" t="s">
        <v>14</v>
      </c>
      <c r="H200" s="8">
        <f t="shared" si="9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s="8" t="str" cm="1">
        <f t="array" ref="Q200:R200">_xlfn.TEXTSPLIT(P200,"/")</f>
        <v>music</v>
      </c>
      <c r="R200" s="8" t="str">
        <v>electric music</v>
      </c>
      <c r="S200" s="12">
        <f>(((L200/60)/60)/24)+DATE(1970,1,1)</f>
        <v>40396.208333333336</v>
      </c>
      <c r="T200" s="12">
        <f>(((M200/60)/60)/24)+DATE(1970,1,1)</f>
        <v>40425.208333333336</v>
      </c>
      <c r="U200">
        <f t="shared" si="11"/>
        <v>29</v>
      </c>
    </row>
    <row r="201" spans="1:21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0"/>
        <v>53.777777777777779</v>
      </c>
      <c r="G201" t="s">
        <v>14</v>
      </c>
      <c r="H201" s="8">
        <f t="shared" si="9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s="8" t="str" cm="1">
        <f t="array" ref="Q201:R201">_xlfn.TEXTSPLIT(P201,"/")</f>
        <v>music</v>
      </c>
      <c r="R201" s="8" t="str">
        <v>rock</v>
      </c>
      <c r="S201" s="12">
        <f>(((L201/60)/60)/24)+DATE(1970,1,1)</f>
        <v>42192.208333333328</v>
      </c>
      <c r="T201" s="12">
        <f>(((M201/60)/60)/24)+DATE(1970,1,1)</f>
        <v>42196.208333333328</v>
      </c>
      <c r="U201">
        <f t="shared" si="11"/>
        <v>4</v>
      </c>
    </row>
    <row r="202" spans="1:21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0"/>
        <v>2</v>
      </c>
      <c r="G202" t="s">
        <v>14</v>
      </c>
      <c r="H202" s="8">
        <f t="shared" si="9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s="8" t="str" cm="1">
        <f t="array" ref="Q202:R202">_xlfn.TEXTSPLIT(P202,"/")</f>
        <v>theater</v>
      </c>
      <c r="R202" s="8" t="str">
        <v>plays</v>
      </c>
      <c r="S202" s="12">
        <f>(((L202/60)/60)/24)+DATE(1970,1,1)</f>
        <v>40262.208333333336</v>
      </c>
      <c r="T202" s="12">
        <f>(((M202/60)/60)/24)+DATE(1970,1,1)</f>
        <v>40273.208333333336</v>
      </c>
      <c r="U202">
        <f t="shared" si="11"/>
        <v>11</v>
      </c>
    </row>
    <row r="203" spans="1:21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0"/>
        <v>681.19047619047615</v>
      </c>
      <c r="G203" t="s">
        <v>20</v>
      </c>
      <c r="H203" s="8">
        <f t="shared" si="9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s="8" t="str" cm="1">
        <f t="array" ref="Q203:R203">_xlfn.TEXTSPLIT(P203,"/")</f>
        <v>technology</v>
      </c>
      <c r="R203" s="8" t="str">
        <v>web</v>
      </c>
      <c r="S203" s="12">
        <f>(((L203/60)/60)/24)+DATE(1970,1,1)</f>
        <v>41845.208333333336</v>
      </c>
      <c r="T203" s="12">
        <f>(((M203/60)/60)/24)+DATE(1970,1,1)</f>
        <v>41863.208333333336</v>
      </c>
      <c r="U203">
        <f t="shared" si="11"/>
        <v>18</v>
      </c>
    </row>
    <row r="204" spans="1:21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0"/>
        <v>78.831325301204828</v>
      </c>
      <c r="G204" t="s">
        <v>74</v>
      </c>
      <c r="H204" s="8">
        <f t="shared" si="9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s="8" t="str" cm="1">
        <f t="array" ref="Q204:R204">_xlfn.TEXTSPLIT(P204,"/")</f>
        <v>food</v>
      </c>
      <c r="R204" s="8" t="str">
        <v>food trucks</v>
      </c>
      <c r="S204" s="12">
        <f>(((L204/60)/60)/24)+DATE(1970,1,1)</f>
        <v>40818.208333333336</v>
      </c>
      <c r="T204" s="12">
        <f>(((M204/60)/60)/24)+DATE(1970,1,1)</f>
        <v>40822.208333333336</v>
      </c>
      <c r="U204">
        <f t="shared" si="11"/>
        <v>4</v>
      </c>
    </row>
    <row r="205" spans="1:21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0"/>
        <v>134.40792216817235</v>
      </c>
      <c r="G205" t="s">
        <v>20</v>
      </c>
      <c r="H205" s="8">
        <f t="shared" si="9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s="8" t="str" cm="1">
        <f t="array" ref="Q205:R205">_xlfn.TEXTSPLIT(P205,"/")</f>
        <v>theater</v>
      </c>
      <c r="R205" s="8" t="str">
        <v>plays</v>
      </c>
      <c r="S205" s="12">
        <f>(((L205/60)/60)/24)+DATE(1970,1,1)</f>
        <v>42752.25</v>
      </c>
      <c r="T205" s="12">
        <f>(((M205/60)/60)/24)+DATE(1970,1,1)</f>
        <v>42754.25</v>
      </c>
      <c r="U205">
        <f t="shared" si="11"/>
        <v>2</v>
      </c>
    </row>
    <row r="206" spans="1:21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0"/>
        <v>3.3719999999999999</v>
      </c>
      <c r="G206" t="s">
        <v>14</v>
      </c>
      <c r="H206" s="8">
        <f t="shared" si="9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s="8" t="str" cm="1">
        <f t="array" ref="Q206:R206">_xlfn.TEXTSPLIT(P206,"/")</f>
        <v>music</v>
      </c>
      <c r="R206" s="8" t="str">
        <v>jazz</v>
      </c>
      <c r="S206" s="12">
        <f>(((L206/60)/60)/24)+DATE(1970,1,1)</f>
        <v>40636.208333333336</v>
      </c>
      <c r="T206" s="12">
        <f>(((M206/60)/60)/24)+DATE(1970,1,1)</f>
        <v>40646.208333333336</v>
      </c>
      <c r="U206">
        <f t="shared" si="11"/>
        <v>10</v>
      </c>
    </row>
    <row r="207" spans="1:21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0"/>
        <v>431.84615384615387</v>
      </c>
      <c r="G207" t="s">
        <v>20</v>
      </c>
      <c r="H207" s="8">
        <f t="shared" si="9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s="8" t="str" cm="1">
        <f t="array" ref="Q207:R207">_xlfn.TEXTSPLIT(P207,"/")</f>
        <v>theater</v>
      </c>
      <c r="R207" s="8" t="str">
        <v>plays</v>
      </c>
      <c r="S207" s="12">
        <f>(((L207/60)/60)/24)+DATE(1970,1,1)</f>
        <v>43390.208333333328</v>
      </c>
      <c r="T207" s="12">
        <f>(((M207/60)/60)/24)+DATE(1970,1,1)</f>
        <v>43402.208333333328</v>
      </c>
      <c r="U207">
        <f t="shared" si="11"/>
        <v>12</v>
      </c>
    </row>
    <row r="208" spans="1:21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0"/>
        <v>38.844444444444441</v>
      </c>
      <c r="G208" t="s">
        <v>74</v>
      </c>
      <c r="H208" s="8">
        <f t="shared" si="9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s="8" t="str" cm="1">
        <f t="array" ref="Q208:R208">_xlfn.TEXTSPLIT(P208,"/")</f>
        <v>publishing</v>
      </c>
      <c r="R208" s="8" t="str">
        <v>fiction</v>
      </c>
      <c r="S208" s="12">
        <f>(((L208/60)/60)/24)+DATE(1970,1,1)</f>
        <v>40236.25</v>
      </c>
      <c r="T208" s="12">
        <f>(((M208/60)/60)/24)+DATE(1970,1,1)</f>
        <v>40245.25</v>
      </c>
      <c r="U208">
        <f t="shared" si="11"/>
        <v>9</v>
      </c>
    </row>
    <row r="209" spans="1:21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0"/>
        <v>425.7</v>
      </c>
      <c r="G209" t="s">
        <v>20</v>
      </c>
      <c r="H209" s="8">
        <f t="shared" si="9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s="8" t="str" cm="1">
        <f t="array" ref="Q209:R209">_xlfn.TEXTSPLIT(P209,"/")</f>
        <v>music</v>
      </c>
      <c r="R209" s="8" t="str">
        <v>rock</v>
      </c>
      <c r="S209" s="12">
        <f>(((L209/60)/60)/24)+DATE(1970,1,1)</f>
        <v>43340.208333333328</v>
      </c>
      <c r="T209" s="12">
        <f>(((M209/60)/60)/24)+DATE(1970,1,1)</f>
        <v>43360.208333333328</v>
      </c>
      <c r="U209">
        <f t="shared" si="11"/>
        <v>20</v>
      </c>
    </row>
    <row r="210" spans="1:21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0"/>
        <v>101.12239715591672</v>
      </c>
      <c r="G210" t="s">
        <v>20</v>
      </c>
      <c r="H210" s="8">
        <f t="shared" si="9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s="8" t="str" cm="1">
        <f t="array" ref="Q210:R210">_xlfn.TEXTSPLIT(P210,"/")</f>
        <v>film &amp; video</v>
      </c>
      <c r="R210" s="8" t="str">
        <v>documentary</v>
      </c>
      <c r="S210" s="12">
        <f>(((L210/60)/60)/24)+DATE(1970,1,1)</f>
        <v>43048.25</v>
      </c>
      <c r="T210" s="12">
        <f>(((M210/60)/60)/24)+DATE(1970,1,1)</f>
        <v>43072.25</v>
      </c>
      <c r="U210">
        <f t="shared" si="11"/>
        <v>24</v>
      </c>
    </row>
    <row r="211" spans="1:21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0"/>
        <v>21.188688946015425</v>
      </c>
      <c r="G211" t="s">
        <v>47</v>
      </c>
      <c r="H211" s="8">
        <f t="shared" si="9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s="8" t="str" cm="1">
        <f t="array" ref="Q211:R211">_xlfn.TEXTSPLIT(P211,"/")</f>
        <v>film &amp; video</v>
      </c>
      <c r="R211" s="8" t="str">
        <v>documentary</v>
      </c>
      <c r="S211" s="12">
        <f>(((L211/60)/60)/24)+DATE(1970,1,1)</f>
        <v>42496.208333333328</v>
      </c>
      <c r="T211" s="12">
        <f>(((M211/60)/60)/24)+DATE(1970,1,1)</f>
        <v>42503.208333333328</v>
      </c>
      <c r="U211">
        <f t="shared" si="11"/>
        <v>7</v>
      </c>
    </row>
    <row r="212" spans="1:21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0"/>
        <v>67.425531914893625</v>
      </c>
      <c r="G212" t="s">
        <v>14</v>
      </c>
      <c r="H212" s="8">
        <f t="shared" si="9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s="8" t="str" cm="1">
        <f t="array" ref="Q212:R212">_xlfn.TEXTSPLIT(P212,"/")</f>
        <v>film &amp; video</v>
      </c>
      <c r="R212" s="8" t="str">
        <v>science fiction</v>
      </c>
      <c r="S212" s="12">
        <f>(((L212/60)/60)/24)+DATE(1970,1,1)</f>
        <v>42797.25</v>
      </c>
      <c r="T212" s="12">
        <f>(((M212/60)/60)/24)+DATE(1970,1,1)</f>
        <v>42824.208333333328</v>
      </c>
      <c r="U212">
        <f t="shared" si="11"/>
        <v>27</v>
      </c>
    </row>
    <row r="213" spans="1:21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0"/>
        <v>94.923371647509583</v>
      </c>
      <c r="G213" t="s">
        <v>14</v>
      </c>
      <c r="H213" s="8">
        <f t="shared" si="9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s="8" t="str" cm="1">
        <f t="array" ref="Q213:R213">_xlfn.TEXTSPLIT(P213,"/")</f>
        <v>theater</v>
      </c>
      <c r="R213" s="8" t="str">
        <v>plays</v>
      </c>
      <c r="S213" s="12">
        <f>(((L213/60)/60)/24)+DATE(1970,1,1)</f>
        <v>41513.208333333336</v>
      </c>
      <c r="T213" s="12">
        <f>(((M213/60)/60)/24)+DATE(1970,1,1)</f>
        <v>41537.208333333336</v>
      </c>
      <c r="U213">
        <f t="shared" si="11"/>
        <v>24</v>
      </c>
    </row>
    <row r="214" spans="1:21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0"/>
        <v>151.85185185185185</v>
      </c>
      <c r="G214" t="s">
        <v>20</v>
      </c>
      <c r="H214" s="8">
        <f t="shared" si="9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s="8" t="str" cm="1">
        <f t="array" ref="Q214:R214">_xlfn.TEXTSPLIT(P214,"/")</f>
        <v>theater</v>
      </c>
      <c r="R214" s="8" t="str">
        <v>plays</v>
      </c>
      <c r="S214" s="12">
        <f>(((L214/60)/60)/24)+DATE(1970,1,1)</f>
        <v>43814.25</v>
      </c>
      <c r="T214" s="12">
        <f>(((M214/60)/60)/24)+DATE(1970,1,1)</f>
        <v>43860.25</v>
      </c>
      <c r="U214">
        <f t="shared" si="11"/>
        <v>46</v>
      </c>
    </row>
    <row r="215" spans="1:21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0"/>
        <v>195.16382252559728</v>
      </c>
      <c r="G215" t="s">
        <v>20</v>
      </c>
      <c r="H215" s="8">
        <f t="shared" si="9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s="8" t="str" cm="1">
        <f t="array" ref="Q215:R215">_xlfn.TEXTSPLIT(P215,"/")</f>
        <v>music</v>
      </c>
      <c r="R215" s="8" t="str">
        <v>indie rock</v>
      </c>
      <c r="S215" s="12">
        <f>(((L215/60)/60)/24)+DATE(1970,1,1)</f>
        <v>40488.208333333336</v>
      </c>
      <c r="T215" s="12">
        <f>(((M215/60)/60)/24)+DATE(1970,1,1)</f>
        <v>40496.25</v>
      </c>
      <c r="U215">
        <f t="shared" si="11"/>
        <v>8</v>
      </c>
    </row>
    <row r="216" spans="1:21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0"/>
        <v>1023.1428571428571</v>
      </c>
      <c r="G216" t="s">
        <v>20</v>
      </c>
      <c r="H216" s="8">
        <f t="shared" si="9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s="8" t="str" cm="1">
        <f t="array" ref="Q216:R216">_xlfn.TEXTSPLIT(P216,"/")</f>
        <v>music</v>
      </c>
      <c r="R216" s="8" t="str">
        <v>rock</v>
      </c>
      <c r="S216" s="12">
        <f>(((L216/60)/60)/24)+DATE(1970,1,1)</f>
        <v>40409.208333333336</v>
      </c>
      <c r="T216" s="12">
        <f>(((M216/60)/60)/24)+DATE(1970,1,1)</f>
        <v>40415.208333333336</v>
      </c>
      <c r="U216">
        <f t="shared" si="11"/>
        <v>6</v>
      </c>
    </row>
    <row r="217" spans="1:21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0"/>
        <v>3.841836734693878</v>
      </c>
      <c r="G217" t="s">
        <v>14</v>
      </c>
      <c r="H217" s="8">
        <f t="shared" si="9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s="8" t="str" cm="1">
        <f t="array" ref="Q217:R217">_xlfn.TEXTSPLIT(P217,"/")</f>
        <v>theater</v>
      </c>
      <c r="R217" s="8" t="str">
        <v>plays</v>
      </c>
      <c r="S217" s="12">
        <f>(((L217/60)/60)/24)+DATE(1970,1,1)</f>
        <v>43509.25</v>
      </c>
      <c r="T217" s="12">
        <f>(((M217/60)/60)/24)+DATE(1970,1,1)</f>
        <v>43511.25</v>
      </c>
      <c r="U217">
        <f t="shared" si="11"/>
        <v>2</v>
      </c>
    </row>
    <row r="218" spans="1:21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0"/>
        <v>155.07066557107643</v>
      </c>
      <c r="G218" t="s">
        <v>20</v>
      </c>
      <c r="H218" s="8">
        <f t="shared" si="9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s="8" t="str" cm="1">
        <f t="array" ref="Q218:R218">_xlfn.TEXTSPLIT(P218,"/")</f>
        <v>theater</v>
      </c>
      <c r="R218" s="8" t="str">
        <v>plays</v>
      </c>
      <c r="S218" s="12">
        <f>(((L218/60)/60)/24)+DATE(1970,1,1)</f>
        <v>40869.25</v>
      </c>
      <c r="T218" s="12">
        <f>(((M218/60)/60)/24)+DATE(1970,1,1)</f>
        <v>40871.25</v>
      </c>
      <c r="U218">
        <f t="shared" si="11"/>
        <v>2</v>
      </c>
    </row>
    <row r="219" spans="1:21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0"/>
        <v>44.753477588871718</v>
      </c>
      <c r="G219" t="s">
        <v>14</v>
      </c>
      <c r="H219" s="8">
        <f t="shared" si="9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s="8" t="str" cm="1">
        <f t="array" ref="Q219:R219">_xlfn.TEXTSPLIT(P219,"/")</f>
        <v>film &amp; video</v>
      </c>
      <c r="R219" s="8" t="str">
        <v>science fiction</v>
      </c>
      <c r="S219" s="12">
        <f>(((L219/60)/60)/24)+DATE(1970,1,1)</f>
        <v>43583.208333333328</v>
      </c>
      <c r="T219" s="12">
        <f>(((M219/60)/60)/24)+DATE(1970,1,1)</f>
        <v>43592.208333333328</v>
      </c>
      <c r="U219">
        <f t="shared" si="11"/>
        <v>9</v>
      </c>
    </row>
    <row r="220" spans="1:21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0"/>
        <v>215.94736842105263</v>
      </c>
      <c r="G220" t="s">
        <v>20</v>
      </c>
      <c r="H220" s="8">
        <f t="shared" si="9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s="8" t="str" cm="1">
        <f t="array" ref="Q220:R220">_xlfn.TEXTSPLIT(P220,"/")</f>
        <v>film &amp; video</v>
      </c>
      <c r="R220" s="8" t="str">
        <v>shorts</v>
      </c>
      <c r="S220" s="12">
        <f>(((L220/60)/60)/24)+DATE(1970,1,1)</f>
        <v>40858.25</v>
      </c>
      <c r="T220" s="12">
        <f>(((M220/60)/60)/24)+DATE(1970,1,1)</f>
        <v>40892.25</v>
      </c>
      <c r="U220">
        <f t="shared" si="11"/>
        <v>34</v>
      </c>
    </row>
    <row r="221" spans="1:21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0"/>
        <v>332.12709832134288</v>
      </c>
      <c r="G221" t="s">
        <v>20</v>
      </c>
      <c r="H221" s="8">
        <f t="shared" si="9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s="8" t="str" cm="1">
        <f t="array" ref="Q221:R221">_xlfn.TEXTSPLIT(P221,"/")</f>
        <v>film &amp; video</v>
      </c>
      <c r="R221" s="8" t="str">
        <v>animation</v>
      </c>
      <c r="S221" s="12">
        <f>(((L221/60)/60)/24)+DATE(1970,1,1)</f>
        <v>41137.208333333336</v>
      </c>
      <c r="T221" s="12">
        <f>(((M221/60)/60)/24)+DATE(1970,1,1)</f>
        <v>41149.208333333336</v>
      </c>
      <c r="U221">
        <f t="shared" si="11"/>
        <v>12</v>
      </c>
    </row>
    <row r="222" spans="1:21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0"/>
        <v>8.4430379746835449</v>
      </c>
      <c r="G222" t="s">
        <v>14</v>
      </c>
      <c r="H222" s="8">
        <f t="shared" si="9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s="8" t="str" cm="1">
        <f t="array" ref="Q222:R222">_xlfn.TEXTSPLIT(P222,"/")</f>
        <v>theater</v>
      </c>
      <c r="R222" s="8" t="str">
        <v>plays</v>
      </c>
      <c r="S222" s="12">
        <f>(((L222/60)/60)/24)+DATE(1970,1,1)</f>
        <v>40725.208333333336</v>
      </c>
      <c r="T222" s="12">
        <f>(((M222/60)/60)/24)+DATE(1970,1,1)</f>
        <v>40743.208333333336</v>
      </c>
      <c r="U222">
        <f t="shared" si="11"/>
        <v>18</v>
      </c>
    </row>
    <row r="223" spans="1:21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0"/>
        <v>98.625514403292186</v>
      </c>
      <c r="G223" t="s">
        <v>14</v>
      </c>
      <c r="H223" s="8">
        <f t="shared" si="9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s="8" t="str" cm="1">
        <f t="array" ref="Q223:R223">_xlfn.TEXTSPLIT(P223,"/")</f>
        <v>food</v>
      </c>
      <c r="R223" s="8" t="str">
        <v>food trucks</v>
      </c>
      <c r="S223" s="12">
        <f>(((L223/60)/60)/24)+DATE(1970,1,1)</f>
        <v>41081.208333333336</v>
      </c>
      <c r="T223" s="12">
        <f>(((M223/60)/60)/24)+DATE(1970,1,1)</f>
        <v>41083.208333333336</v>
      </c>
      <c r="U223">
        <f t="shared" si="11"/>
        <v>2</v>
      </c>
    </row>
    <row r="224" spans="1:21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0"/>
        <v>137.97916666666669</v>
      </c>
      <c r="G224" t="s">
        <v>20</v>
      </c>
      <c r="H224" s="8">
        <f t="shared" si="9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s="8" t="str" cm="1">
        <f t="array" ref="Q224:R224">_xlfn.TEXTSPLIT(P224,"/")</f>
        <v>photography</v>
      </c>
      <c r="R224" s="8" t="str">
        <v>photography books</v>
      </c>
      <c r="S224" s="12">
        <f>(((L224/60)/60)/24)+DATE(1970,1,1)</f>
        <v>41914.208333333336</v>
      </c>
      <c r="T224" s="12">
        <f>(((M224/60)/60)/24)+DATE(1970,1,1)</f>
        <v>41915.208333333336</v>
      </c>
      <c r="U224">
        <f t="shared" si="11"/>
        <v>1</v>
      </c>
    </row>
    <row r="225" spans="1:21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0"/>
        <v>93.81099656357388</v>
      </c>
      <c r="G225" t="s">
        <v>14</v>
      </c>
      <c r="H225" s="8">
        <f t="shared" si="9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s="8" t="str" cm="1">
        <f t="array" ref="Q225:R225">_xlfn.TEXTSPLIT(P225,"/")</f>
        <v>theater</v>
      </c>
      <c r="R225" s="8" t="str">
        <v>plays</v>
      </c>
      <c r="S225" s="12">
        <f>(((L225/60)/60)/24)+DATE(1970,1,1)</f>
        <v>42445.208333333328</v>
      </c>
      <c r="T225" s="12">
        <f>(((M225/60)/60)/24)+DATE(1970,1,1)</f>
        <v>42459.208333333328</v>
      </c>
      <c r="U225">
        <f t="shared" si="11"/>
        <v>14</v>
      </c>
    </row>
    <row r="226" spans="1:21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0"/>
        <v>403.63930885529157</v>
      </c>
      <c r="G226" t="s">
        <v>20</v>
      </c>
      <c r="H226" s="8">
        <f t="shared" si="9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s="8" t="str" cm="1">
        <f t="array" ref="Q226:R226">_xlfn.TEXTSPLIT(P226,"/")</f>
        <v>film &amp; video</v>
      </c>
      <c r="R226" s="8" t="str">
        <v>science fiction</v>
      </c>
      <c r="S226" s="12">
        <f>(((L226/60)/60)/24)+DATE(1970,1,1)</f>
        <v>41906.208333333336</v>
      </c>
      <c r="T226" s="12">
        <f>(((M226/60)/60)/24)+DATE(1970,1,1)</f>
        <v>41951.25</v>
      </c>
      <c r="U226">
        <f t="shared" si="11"/>
        <v>45</v>
      </c>
    </row>
    <row r="227" spans="1:21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0"/>
        <v>260.1740412979351</v>
      </c>
      <c r="G227" t="s">
        <v>20</v>
      </c>
      <c r="H227" s="8">
        <f t="shared" si="9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s="8" t="str" cm="1">
        <f t="array" ref="Q227:R227">_xlfn.TEXTSPLIT(P227,"/")</f>
        <v>music</v>
      </c>
      <c r="R227" s="8" t="str">
        <v>rock</v>
      </c>
      <c r="S227" s="12">
        <f>(((L227/60)/60)/24)+DATE(1970,1,1)</f>
        <v>41762.208333333336</v>
      </c>
      <c r="T227" s="12">
        <f>(((M227/60)/60)/24)+DATE(1970,1,1)</f>
        <v>41762.208333333336</v>
      </c>
      <c r="U227">
        <f t="shared" si="11"/>
        <v>0</v>
      </c>
    </row>
    <row r="228" spans="1:21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0"/>
        <v>366.63333333333333</v>
      </c>
      <c r="G228" t="s">
        <v>20</v>
      </c>
      <c r="H228" s="8">
        <f t="shared" si="9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s="8" t="str" cm="1">
        <f t="array" ref="Q228:R228">_xlfn.TEXTSPLIT(P228,"/")</f>
        <v>photography</v>
      </c>
      <c r="R228" s="8" t="str">
        <v>photography books</v>
      </c>
      <c r="S228" s="12">
        <f>(((L228/60)/60)/24)+DATE(1970,1,1)</f>
        <v>40276.208333333336</v>
      </c>
      <c r="T228" s="12">
        <f>(((M228/60)/60)/24)+DATE(1970,1,1)</f>
        <v>40313.208333333336</v>
      </c>
      <c r="U228">
        <f t="shared" si="11"/>
        <v>37</v>
      </c>
    </row>
    <row r="229" spans="1:21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0"/>
        <v>168.72085385878489</v>
      </c>
      <c r="G229" t="s">
        <v>20</v>
      </c>
      <c r="H229" s="8">
        <f t="shared" si="9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s="8" t="str" cm="1">
        <f t="array" ref="Q229:R229">_xlfn.TEXTSPLIT(P229,"/")</f>
        <v>games</v>
      </c>
      <c r="R229" s="8" t="str">
        <v>mobile games</v>
      </c>
      <c r="S229" s="12">
        <f>(((L229/60)/60)/24)+DATE(1970,1,1)</f>
        <v>42139.208333333328</v>
      </c>
      <c r="T229" s="12">
        <f>(((M229/60)/60)/24)+DATE(1970,1,1)</f>
        <v>42145.208333333328</v>
      </c>
      <c r="U229">
        <f t="shared" si="11"/>
        <v>6</v>
      </c>
    </row>
    <row r="230" spans="1:21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0"/>
        <v>119.90717911530093</v>
      </c>
      <c r="G230" t="s">
        <v>20</v>
      </c>
      <c r="H230" s="8">
        <f t="shared" si="9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s="8" t="str" cm="1">
        <f t="array" ref="Q230:R230">_xlfn.TEXTSPLIT(P230,"/")</f>
        <v>film &amp; video</v>
      </c>
      <c r="R230" s="8" t="str">
        <v>animation</v>
      </c>
      <c r="S230" s="12">
        <f>(((L230/60)/60)/24)+DATE(1970,1,1)</f>
        <v>42613.208333333328</v>
      </c>
      <c r="T230" s="12">
        <f>(((M230/60)/60)/24)+DATE(1970,1,1)</f>
        <v>42638.208333333328</v>
      </c>
      <c r="U230">
        <f t="shared" si="11"/>
        <v>25</v>
      </c>
    </row>
    <row r="231" spans="1:21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0"/>
        <v>193.68925233644859</v>
      </c>
      <c r="G231" t="s">
        <v>20</v>
      </c>
      <c r="H231" s="8">
        <f t="shared" si="9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s="8" t="str" cm="1">
        <f t="array" ref="Q231:R231">_xlfn.TEXTSPLIT(P231,"/")</f>
        <v>games</v>
      </c>
      <c r="R231" s="8" t="str">
        <v>mobile games</v>
      </c>
      <c r="S231" s="12">
        <f>(((L231/60)/60)/24)+DATE(1970,1,1)</f>
        <v>42887.208333333328</v>
      </c>
      <c r="T231" s="12">
        <f>(((M231/60)/60)/24)+DATE(1970,1,1)</f>
        <v>42935.208333333328</v>
      </c>
      <c r="U231">
        <f t="shared" si="11"/>
        <v>48</v>
      </c>
    </row>
    <row r="232" spans="1:21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0"/>
        <v>420.16666666666669</v>
      </c>
      <c r="G232" t="s">
        <v>20</v>
      </c>
      <c r="H232" s="8">
        <f t="shared" si="9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s="8" t="str" cm="1">
        <f t="array" ref="Q232:R232">_xlfn.TEXTSPLIT(P232,"/")</f>
        <v>games</v>
      </c>
      <c r="R232" s="8" t="str">
        <v>video games</v>
      </c>
      <c r="S232" s="12">
        <f>(((L232/60)/60)/24)+DATE(1970,1,1)</f>
        <v>43805.25</v>
      </c>
      <c r="T232" s="12">
        <f>(((M232/60)/60)/24)+DATE(1970,1,1)</f>
        <v>43805.25</v>
      </c>
      <c r="U232">
        <f t="shared" si="11"/>
        <v>0</v>
      </c>
    </row>
    <row r="233" spans="1:21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0"/>
        <v>76.708333333333329</v>
      </c>
      <c r="G233" t="s">
        <v>74</v>
      </c>
      <c r="H233" s="8">
        <f t="shared" si="9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s="8" t="str" cm="1">
        <f t="array" ref="Q233:R233">_xlfn.TEXTSPLIT(P233,"/")</f>
        <v>theater</v>
      </c>
      <c r="R233" s="8" t="str">
        <v>plays</v>
      </c>
      <c r="S233" s="12">
        <f>(((L233/60)/60)/24)+DATE(1970,1,1)</f>
        <v>41415.208333333336</v>
      </c>
      <c r="T233" s="12">
        <f>(((M233/60)/60)/24)+DATE(1970,1,1)</f>
        <v>41473.208333333336</v>
      </c>
      <c r="U233">
        <f t="shared" si="11"/>
        <v>58</v>
      </c>
    </row>
    <row r="234" spans="1:21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0"/>
        <v>171.26470588235293</v>
      </c>
      <c r="G234" t="s">
        <v>20</v>
      </c>
      <c r="H234" s="8">
        <f t="shared" si="9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s="8" t="str" cm="1">
        <f t="array" ref="Q234:R234">_xlfn.TEXTSPLIT(P234,"/")</f>
        <v>theater</v>
      </c>
      <c r="R234" s="8" t="str">
        <v>plays</v>
      </c>
      <c r="S234" s="12">
        <f>(((L234/60)/60)/24)+DATE(1970,1,1)</f>
        <v>42576.208333333328</v>
      </c>
      <c r="T234" s="12">
        <f>(((M234/60)/60)/24)+DATE(1970,1,1)</f>
        <v>42577.208333333328</v>
      </c>
      <c r="U234">
        <f t="shared" si="11"/>
        <v>1</v>
      </c>
    </row>
    <row r="235" spans="1:21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0"/>
        <v>157.89473684210526</v>
      </c>
      <c r="G235" t="s">
        <v>20</v>
      </c>
      <c r="H235" s="8">
        <f t="shared" si="9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s="8" t="str" cm="1">
        <f t="array" ref="Q235:R235">_xlfn.TEXTSPLIT(P235,"/")</f>
        <v>film &amp; video</v>
      </c>
      <c r="R235" s="8" t="str">
        <v>animation</v>
      </c>
      <c r="S235" s="12">
        <f>(((L235/60)/60)/24)+DATE(1970,1,1)</f>
        <v>40706.208333333336</v>
      </c>
      <c r="T235" s="12">
        <f>(((M235/60)/60)/24)+DATE(1970,1,1)</f>
        <v>40722.208333333336</v>
      </c>
      <c r="U235">
        <f t="shared" si="11"/>
        <v>16</v>
      </c>
    </row>
    <row r="236" spans="1:21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0"/>
        <v>109.08</v>
      </c>
      <c r="G236" t="s">
        <v>20</v>
      </c>
      <c r="H236" s="8">
        <f t="shared" si="9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s="8" t="str" cm="1">
        <f t="array" ref="Q236:R236">_xlfn.TEXTSPLIT(P236,"/")</f>
        <v>games</v>
      </c>
      <c r="R236" s="8" t="str">
        <v>video games</v>
      </c>
      <c r="S236" s="12">
        <f>(((L236/60)/60)/24)+DATE(1970,1,1)</f>
        <v>42969.208333333328</v>
      </c>
      <c r="T236" s="12">
        <f>(((M236/60)/60)/24)+DATE(1970,1,1)</f>
        <v>42976.208333333328</v>
      </c>
      <c r="U236">
        <f t="shared" si="11"/>
        <v>7</v>
      </c>
    </row>
    <row r="237" spans="1:21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0"/>
        <v>41.732558139534881</v>
      </c>
      <c r="G237" t="s">
        <v>14</v>
      </c>
      <c r="H237" s="8">
        <f t="shared" si="9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s="8" t="str" cm="1">
        <f t="array" ref="Q237:R237">_xlfn.TEXTSPLIT(P237,"/")</f>
        <v>film &amp; video</v>
      </c>
      <c r="R237" s="8" t="str">
        <v>animation</v>
      </c>
      <c r="S237" s="12">
        <f>(((L237/60)/60)/24)+DATE(1970,1,1)</f>
        <v>42779.25</v>
      </c>
      <c r="T237" s="12">
        <f>(((M237/60)/60)/24)+DATE(1970,1,1)</f>
        <v>42784.25</v>
      </c>
      <c r="U237">
        <f t="shared" si="11"/>
        <v>5</v>
      </c>
    </row>
    <row r="238" spans="1:21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0"/>
        <v>10.944303797468354</v>
      </c>
      <c r="G238" t="s">
        <v>14</v>
      </c>
      <c r="H238" s="8">
        <f t="shared" si="9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s="8" t="str" cm="1">
        <f t="array" ref="Q238:R238">_xlfn.TEXTSPLIT(P238,"/")</f>
        <v>music</v>
      </c>
      <c r="R238" s="8" t="str">
        <v>rock</v>
      </c>
      <c r="S238" s="12">
        <f>(((L238/60)/60)/24)+DATE(1970,1,1)</f>
        <v>43641.208333333328</v>
      </c>
      <c r="T238" s="12">
        <f>(((M238/60)/60)/24)+DATE(1970,1,1)</f>
        <v>43648.208333333328</v>
      </c>
      <c r="U238">
        <f t="shared" si="11"/>
        <v>7</v>
      </c>
    </row>
    <row r="239" spans="1:21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0"/>
        <v>159.3763440860215</v>
      </c>
      <c r="G239" t="s">
        <v>20</v>
      </c>
      <c r="H239" s="8">
        <f t="shared" si="9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s="8" t="str" cm="1">
        <f t="array" ref="Q239:R239">_xlfn.TEXTSPLIT(P239,"/")</f>
        <v>film &amp; video</v>
      </c>
      <c r="R239" s="8" t="str">
        <v>animation</v>
      </c>
      <c r="S239" s="12">
        <f>(((L239/60)/60)/24)+DATE(1970,1,1)</f>
        <v>41754.208333333336</v>
      </c>
      <c r="T239" s="12">
        <f>(((M239/60)/60)/24)+DATE(1970,1,1)</f>
        <v>41756.208333333336</v>
      </c>
      <c r="U239">
        <f t="shared" si="11"/>
        <v>2</v>
      </c>
    </row>
    <row r="240" spans="1:21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0"/>
        <v>422.41666666666669</v>
      </c>
      <c r="G240" t="s">
        <v>20</v>
      </c>
      <c r="H240" s="8">
        <f t="shared" si="9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s="8" t="str" cm="1">
        <f t="array" ref="Q240:R240">_xlfn.TEXTSPLIT(P240,"/")</f>
        <v>theater</v>
      </c>
      <c r="R240" s="8" t="str">
        <v>plays</v>
      </c>
      <c r="S240" s="12">
        <f>(((L240/60)/60)/24)+DATE(1970,1,1)</f>
        <v>43083.25</v>
      </c>
      <c r="T240" s="12">
        <f>(((M240/60)/60)/24)+DATE(1970,1,1)</f>
        <v>43108.25</v>
      </c>
      <c r="U240">
        <f t="shared" si="11"/>
        <v>25</v>
      </c>
    </row>
    <row r="241" spans="1:21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0"/>
        <v>97.71875</v>
      </c>
      <c r="G241" t="s">
        <v>14</v>
      </c>
      <c r="H241" s="8">
        <f t="shared" si="9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s="8" t="str" cm="1">
        <f t="array" ref="Q241:R241">_xlfn.TEXTSPLIT(P241,"/")</f>
        <v>technology</v>
      </c>
      <c r="R241" s="8" t="str">
        <v>wearables</v>
      </c>
      <c r="S241" s="12">
        <f>(((L241/60)/60)/24)+DATE(1970,1,1)</f>
        <v>42245.208333333328</v>
      </c>
      <c r="T241" s="12">
        <f>(((M241/60)/60)/24)+DATE(1970,1,1)</f>
        <v>42249.208333333328</v>
      </c>
      <c r="U241">
        <f t="shared" si="11"/>
        <v>4</v>
      </c>
    </row>
    <row r="242" spans="1:21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0"/>
        <v>418.78911564625849</v>
      </c>
      <c r="G242" t="s">
        <v>20</v>
      </c>
      <c r="H242" s="8">
        <f t="shared" si="9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s="8" t="str" cm="1">
        <f t="array" ref="Q242:R242">_xlfn.TEXTSPLIT(P242,"/")</f>
        <v>theater</v>
      </c>
      <c r="R242" s="8" t="str">
        <v>plays</v>
      </c>
      <c r="S242" s="12">
        <f>(((L242/60)/60)/24)+DATE(1970,1,1)</f>
        <v>40396.208333333336</v>
      </c>
      <c r="T242" s="12">
        <f>(((M242/60)/60)/24)+DATE(1970,1,1)</f>
        <v>40397.208333333336</v>
      </c>
      <c r="U242">
        <f t="shared" si="11"/>
        <v>1</v>
      </c>
    </row>
    <row r="243" spans="1:21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0"/>
        <v>101.91632047477745</v>
      </c>
      <c r="G243" t="s">
        <v>20</v>
      </c>
      <c r="H243" s="8">
        <f t="shared" si="9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s="8" t="str" cm="1">
        <f t="array" ref="Q243:R243">_xlfn.TEXTSPLIT(P243,"/")</f>
        <v>publishing</v>
      </c>
      <c r="R243" s="8" t="str">
        <v>nonfiction</v>
      </c>
      <c r="S243" s="12">
        <f>(((L243/60)/60)/24)+DATE(1970,1,1)</f>
        <v>41742.208333333336</v>
      </c>
      <c r="T243" s="12">
        <f>(((M243/60)/60)/24)+DATE(1970,1,1)</f>
        <v>41752.208333333336</v>
      </c>
      <c r="U243">
        <f t="shared" si="11"/>
        <v>10</v>
      </c>
    </row>
    <row r="244" spans="1:21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0"/>
        <v>127.72619047619047</v>
      </c>
      <c r="G244" t="s">
        <v>20</v>
      </c>
      <c r="H244" s="8">
        <f t="shared" si="9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s="8" t="str" cm="1">
        <f t="array" ref="Q244:R244">_xlfn.TEXTSPLIT(P244,"/")</f>
        <v>music</v>
      </c>
      <c r="R244" s="8" t="str">
        <v>rock</v>
      </c>
      <c r="S244" s="12">
        <f>(((L244/60)/60)/24)+DATE(1970,1,1)</f>
        <v>42865.208333333328</v>
      </c>
      <c r="T244" s="12">
        <f>(((M244/60)/60)/24)+DATE(1970,1,1)</f>
        <v>42875.208333333328</v>
      </c>
      <c r="U244">
        <f t="shared" si="11"/>
        <v>10</v>
      </c>
    </row>
    <row r="245" spans="1:21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0"/>
        <v>445.21739130434781</v>
      </c>
      <c r="G245" t="s">
        <v>20</v>
      </c>
      <c r="H245" s="8">
        <f t="shared" si="9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s="8" t="str" cm="1">
        <f t="array" ref="Q245:R245">_xlfn.TEXTSPLIT(P245,"/")</f>
        <v>theater</v>
      </c>
      <c r="R245" s="8" t="str">
        <v>plays</v>
      </c>
      <c r="S245" s="12">
        <f>(((L245/60)/60)/24)+DATE(1970,1,1)</f>
        <v>43163.25</v>
      </c>
      <c r="T245" s="12">
        <f>(((M245/60)/60)/24)+DATE(1970,1,1)</f>
        <v>43166.25</v>
      </c>
      <c r="U245">
        <f t="shared" si="11"/>
        <v>3</v>
      </c>
    </row>
    <row r="246" spans="1:21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0"/>
        <v>569.71428571428578</v>
      </c>
      <c r="G246" t="s">
        <v>20</v>
      </c>
      <c r="H246" s="8">
        <f t="shared" si="9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s="8" t="str" cm="1">
        <f t="array" ref="Q246:R246">_xlfn.TEXTSPLIT(P246,"/")</f>
        <v>theater</v>
      </c>
      <c r="R246" s="8" t="str">
        <v>plays</v>
      </c>
      <c r="S246" s="12">
        <f>(((L246/60)/60)/24)+DATE(1970,1,1)</f>
        <v>41834.208333333336</v>
      </c>
      <c r="T246" s="12">
        <f>(((M246/60)/60)/24)+DATE(1970,1,1)</f>
        <v>41886.208333333336</v>
      </c>
      <c r="U246">
        <f t="shared" si="11"/>
        <v>52</v>
      </c>
    </row>
    <row r="247" spans="1:21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0"/>
        <v>509.34482758620686</v>
      </c>
      <c r="G247" t="s">
        <v>20</v>
      </c>
      <c r="H247" s="8">
        <f t="shared" si="9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s="8" t="str" cm="1">
        <f t="array" ref="Q247:R247">_xlfn.TEXTSPLIT(P247,"/")</f>
        <v>theater</v>
      </c>
      <c r="R247" s="8" t="str">
        <v>plays</v>
      </c>
      <c r="S247" s="12">
        <f>(((L247/60)/60)/24)+DATE(1970,1,1)</f>
        <v>41736.208333333336</v>
      </c>
      <c r="T247" s="12">
        <f>(((M247/60)/60)/24)+DATE(1970,1,1)</f>
        <v>41737.208333333336</v>
      </c>
      <c r="U247">
        <f t="shared" si="11"/>
        <v>1</v>
      </c>
    </row>
    <row r="248" spans="1:21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0"/>
        <v>325.5333333333333</v>
      </c>
      <c r="G248" t="s">
        <v>20</v>
      </c>
      <c r="H248" s="8">
        <f t="shared" si="9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s="8" t="str" cm="1">
        <f t="array" ref="Q248:R248">_xlfn.TEXTSPLIT(P248,"/")</f>
        <v>technology</v>
      </c>
      <c r="R248" s="8" t="str">
        <v>web</v>
      </c>
      <c r="S248" s="12">
        <f>(((L248/60)/60)/24)+DATE(1970,1,1)</f>
        <v>41491.208333333336</v>
      </c>
      <c r="T248" s="12">
        <f>(((M248/60)/60)/24)+DATE(1970,1,1)</f>
        <v>41495.208333333336</v>
      </c>
      <c r="U248">
        <f t="shared" si="11"/>
        <v>4</v>
      </c>
    </row>
    <row r="249" spans="1:21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0"/>
        <v>932.61616161616166</v>
      </c>
      <c r="G249" t="s">
        <v>20</v>
      </c>
      <c r="H249" s="8">
        <f t="shared" si="9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s="8" t="str" cm="1">
        <f t="array" ref="Q249:R249">_xlfn.TEXTSPLIT(P249,"/")</f>
        <v>publishing</v>
      </c>
      <c r="R249" s="8" t="str">
        <v>fiction</v>
      </c>
      <c r="S249" s="12">
        <f>(((L249/60)/60)/24)+DATE(1970,1,1)</f>
        <v>42726.25</v>
      </c>
      <c r="T249" s="12">
        <f>(((M249/60)/60)/24)+DATE(1970,1,1)</f>
        <v>42741.25</v>
      </c>
      <c r="U249">
        <f t="shared" si="11"/>
        <v>15</v>
      </c>
    </row>
    <row r="250" spans="1:21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0"/>
        <v>211.33870967741933</v>
      </c>
      <c r="G250" t="s">
        <v>20</v>
      </c>
      <c r="H250" s="8">
        <f t="shared" si="9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s="8" t="str" cm="1">
        <f t="array" ref="Q250:R250">_xlfn.TEXTSPLIT(P250,"/")</f>
        <v>games</v>
      </c>
      <c r="R250" s="8" t="str">
        <v>mobile games</v>
      </c>
      <c r="S250" s="12">
        <f>(((L250/60)/60)/24)+DATE(1970,1,1)</f>
        <v>42004.25</v>
      </c>
      <c r="T250" s="12">
        <f>(((M250/60)/60)/24)+DATE(1970,1,1)</f>
        <v>42009.25</v>
      </c>
      <c r="U250">
        <f t="shared" si="11"/>
        <v>5</v>
      </c>
    </row>
    <row r="251" spans="1:21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0"/>
        <v>273.32520325203251</v>
      </c>
      <c r="G251" t="s">
        <v>20</v>
      </c>
      <c r="H251" s="8">
        <f t="shared" si="9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s="8" t="str" cm="1">
        <f t="array" ref="Q251:R251">_xlfn.TEXTSPLIT(P251,"/")</f>
        <v>publishing</v>
      </c>
      <c r="R251" s="8" t="str">
        <v>translations</v>
      </c>
      <c r="S251" s="12">
        <f>(((L251/60)/60)/24)+DATE(1970,1,1)</f>
        <v>42006.25</v>
      </c>
      <c r="T251" s="12">
        <f>(((M251/60)/60)/24)+DATE(1970,1,1)</f>
        <v>42013.25</v>
      </c>
      <c r="U251">
        <f t="shared" si="11"/>
        <v>7</v>
      </c>
    </row>
    <row r="252" spans="1:21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0"/>
        <v>3</v>
      </c>
      <c r="G252" t="s">
        <v>14</v>
      </c>
      <c r="H252" s="8">
        <f t="shared" si="9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s="8" t="str" cm="1">
        <f t="array" ref="Q252:R252">_xlfn.TEXTSPLIT(P252,"/")</f>
        <v>music</v>
      </c>
      <c r="R252" s="8" t="str">
        <v>rock</v>
      </c>
      <c r="S252" s="12">
        <f>(((L252/60)/60)/24)+DATE(1970,1,1)</f>
        <v>40203.25</v>
      </c>
      <c r="T252" s="12">
        <f>(((M252/60)/60)/24)+DATE(1970,1,1)</f>
        <v>40238.25</v>
      </c>
      <c r="U252">
        <f t="shared" si="11"/>
        <v>35</v>
      </c>
    </row>
    <row r="253" spans="1:21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0"/>
        <v>54.084507042253513</v>
      </c>
      <c r="G253" t="s">
        <v>14</v>
      </c>
      <c r="H253" s="8">
        <f t="shared" si="9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s="8" t="str" cm="1">
        <f t="array" ref="Q253:R253">_xlfn.TEXTSPLIT(P253,"/")</f>
        <v>theater</v>
      </c>
      <c r="R253" s="8" t="str">
        <v>plays</v>
      </c>
      <c r="S253" s="12">
        <f>(((L253/60)/60)/24)+DATE(1970,1,1)</f>
        <v>41252.25</v>
      </c>
      <c r="T253" s="12">
        <f>(((M253/60)/60)/24)+DATE(1970,1,1)</f>
        <v>41254.25</v>
      </c>
      <c r="U253">
        <f t="shared" si="11"/>
        <v>2</v>
      </c>
    </row>
    <row r="254" spans="1:21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0"/>
        <v>626.29999999999995</v>
      </c>
      <c r="G254" t="s">
        <v>20</v>
      </c>
      <c r="H254" s="8">
        <f t="shared" si="9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s="8" t="str" cm="1">
        <f t="array" ref="Q254:R254">_xlfn.TEXTSPLIT(P254,"/")</f>
        <v>theater</v>
      </c>
      <c r="R254" s="8" t="str">
        <v>plays</v>
      </c>
      <c r="S254" s="12">
        <f>(((L254/60)/60)/24)+DATE(1970,1,1)</f>
        <v>41572.208333333336</v>
      </c>
      <c r="T254" s="12">
        <f>(((M254/60)/60)/24)+DATE(1970,1,1)</f>
        <v>41577.208333333336</v>
      </c>
      <c r="U254">
        <f t="shared" si="11"/>
        <v>5</v>
      </c>
    </row>
    <row r="255" spans="1:21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0"/>
        <v>89.021399176954731</v>
      </c>
      <c r="G255" t="s">
        <v>14</v>
      </c>
      <c r="H255" s="8">
        <f t="shared" si="9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s="8" t="str" cm="1">
        <f t="array" ref="Q255:R255">_xlfn.TEXTSPLIT(P255,"/")</f>
        <v>film &amp; video</v>
      </c>
      <c r="R255" s="8" t="str">
        <v>drama</v>
      </c>
      <c r="S255" s="12">
        <f>(((L255/60)/60)/24)+DATE(1970,1,1)</f>
        <v>40641.208333333336</v>
      </c>
      <c r="T255" s="12">
        <f>(((M255/60)/60)/24)+DATE(1970,1,1)</f>
        <v>40653.208333333336</v>
      </c>
      <c r="U255">
        <f t="shared" si="11"/>
        <v>12</v>
      </c>
    </row>
    <row r="256" spans="1:21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0"/>
        <v>184.89130434782609</v>
      </c>
      <c r="G256" t="s">
        <v>20</v>
      </c>
      <c r="H256" s="8">
        <f t="shared" si="9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s="8" t="str" cm="1">
        <f t="array" ref="Q256:R256">_xlfn.TEXTSPLIT(P256,"/")</f>
        <v>publishing</v>
      </c>
      <c r="R256" s="8" t="str">
        <v>nonfiction</v>
      </c>
      <c r="S256" s="12">
        <f>(((L256/60)/60)/24)+DATE(1970,1,1)</f>
        <v>42787.25</v>
      </c>
      <c r="T256" s="12">
        <f>(((M256/60)/60)/24)+DATE(1970,1,1)</f>
        <v>42789.25</v>
      </c>
      <c r="U256">
        <f t="shared" si="11"/>
        <v>2</v>
      </c>
    </row>
    <row r="257" spans="1:21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0"/>
        <v>120.16770186335404</v>
      </c>
      <c r="G257" t="s">
        <v>20</v>
      </c>
      <c r="H257" s="8">
        <f t="shared" si="9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s="8" t="str" cm="1">
        <f t="array" ref="Q257:R257">_xlfn.TEXTSPLIT(P257,"/")</f>
        <v>music</v>
      </c>
      <c r="R257" s="8" t="str">
        <v>rock</v>
      </c>
      <c r="S257" s="12">
        <f>(((L257/60)/60)/24)+DATE(1970,1,1)</f>
        <v>40590.25</v>
      </c>
      <c r="T257" s="12">
        <f>(((M257/60)/60)/24)+DATE(1970,1,1)</f>
        <v>40595.25</v>
      </c>
      <c r="U257">
        <f t="shared" si="11"/>
        <v>5</v>
      </c>
    </row>
    <row r="258" spans="1:21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0"/>
        <v>23.390243902439025</v>
      </c>
      <c r="G258" t="s">
        <v>14</v>
      </c>
      <c r="H258" s="8">
        <f t="shared" ref="H258:H321" si="12">E258/I258</f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s="8" t="str" cm="1">
        <f t="array" ref="Q258:R258">_xlfn.TEXTSPLIT(P258,"/")</f>
        <v>music</v>
      </c>
      <c r="R258" s="8" t="str">
        <v>rock</v>
      </c>
      <c r="S258" s="12">
        <f>(((L258/60)/60)/24)+DATE(1970,1,1)</f>
        <v>42393.25</v>
      </c>
      <c r="T258" s="12">
        <f>(((M258/60)/60)/24)+DATE(1970,1,1)</f>
        <v>42430.25</v>
      </c>
      <c r="U258">
        <f t="shared" si="11"/>
        <v>37</v>
      </c>
    </row>
    <row r="259" spans="1:21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13">(E259/D259)*100</f>
        <v>146</v>
      </c>
      <c r="G259" t="s">
        <v>20</v>
      </c>
      <c r="H259" s="8">
        <f t="shared" si="12"/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s="8" t="str" cm="1">
        <f t="array" ref="Q259:R259">_xlfn.TEXTSPLIT(P259,"/")</f>
        <v>theater</v>
      </c>
      <c r="R259" s="8" t="str">
        <v>plays</v>
      </c>
      <c r="S259" s="12">
        <f>(((L259/60)/60)/24)+DATE(1970,1,1)</f>
        <v>41338.25</v>
      </c>
      <c r="T259" s="12">
        <f>(((M259/60)/60)/24)+DATE(1970,1,1)</f>
        <v>41352.208333333336</v>
      </c>
      <c r="U259">
        <f t="shared" ref="U259:U322" si="14">_xlfn.DAYS(T259,S259)</f>
        <v>14</v>
      </c>
    </row>
    <row r="260" spans="1:21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3"/>
        <v>268.48</v>
      </c>
      <c r="G260" t="s">
        <v>20</v>
      </c>
      <c r="H260" s="8">
        <f t="shared" si="12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s="8" t="str" cm="1">
        <f t="array" ref="Q260:R260">_xlfn.TEXTSPLIT(P260,"/")</f>
        <v>theater</v>
      </c>
      <c r="R260" s="8" t="str">
        <v>plays</v>
      </c>
      <c r="S260" s="12">
        <f>(((L260/60)/60)/24)+DATE(1970,1,1)</f>
        <v>42712.25</v>
      </c>
      <c r="T260" s="12">
        <f>(((M260/60)/60)/24)+DATE(1970,1,1)</f>
        <v>42732.25</v>
      </c>
      <c r="U260">
        <f t="shared" si="14"/>
        <v>20</v>
      </c>
    </row>
    <row r="261" spans="1:21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3"/>
        <v>597.5</v>
      </c>
      <c r="G261" t="s">
        <v>20</v>
      </c>
      <c r="H261" s="8">
        <f t="shared" si="12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s="8" t="str" cm="1">
        <f t="array" ref="Q261:R261">_xlfn.TEXTSPLIT(P261,"/")</f>
        <v>photography</v>
      </c>
      <c r="R261" s="8" t="str">
        <v>photography books</v>
      </c>
      <c r="S261" s="12">
        <f>(((L261/60)/60)/24)+DATE(1970,1,1)</f>
        <v>41251.25</v>
      </c>
      <c r="T261" s="12">
        <f>(((M261/60)/60)/24)+DATE(1970,1,1)</f>
        <v>41270.25</v>
      </c>
      <c r="U261">
        <f t="shared" si="14"/>
        <v>19</v>
      </c>
    </row>
    <row r="262" spans="1:21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3"/>
        <v>157.69841269841268</v>
      </c>
      <c r="G262" t="s">
        <v>20</v>
      </c>
      <c r="H262" s="8">
        <f t="shared" si="12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s="8" t="str" cm="1">
        <f t="array" ref="Q262:R262">_xlfn.TEXTSPLIT(P262,"/")</f>
        <v>music</v>
      </c>
      <c r="R262" s="8" t="str">
        <v>rock</v>
      </c>
      <c r="S262" s="12">
        <f>(((L262/60)/60)/24)+DATE(1970,1,1)</f>
        <v>41180.208333333336</v>
      </c>
      <c r="T262" s="12">
        <f>(((M262/60)/60)/24)+DATE(1970,1,1)</f>
        <v>41192.208333333336</v>
      </c>
      <c r="U262">
        <f t="shared" si="14"/>
        <v>12</v>
      </c>
    </row>
    <row r="263" spans="1:21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3"/>
        <v>31.201660735468568</v>
      </c>
      <c r="G263" t="s">
        <v>14</v>
      </c>
      <c r="H263" s="8">
        <f t="shared" si="12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s="8" t="str" cm="1">
        <f t="array" ref="Q263:R263">_xlfn.TEXTSPLIT(P263,"/")</f>
        <v>music</v>
      </c>
      <c r="R263" s="8" t="str">
        <v>rock</v>
      </c>
      <c r="S263" s="12">
        <f>(((L263/60)/60)/24)+DATE(1970,1,1)</f>
        <v>40415.208333333336</v>
      </c>
      <c r="T263" s="12">
        <f>(((M263/60)/60)/24)+DATE(1970,1,1)</f>
        <v>40419.208333333336</v>
      </c>
      <c r="U263">
        <f t="shared" si="14"/>
        <v>4</v>
      </c>
    </row>
    <row r="264" spans="1:21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3"/>
        <v>313.41176470588238</v>
      </c>
      <c r="G264" t="s">
        <v>20</v>
      </c>
      <c r="H264" s="8">
        <f t="shared" si="12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s="8" t="str" cm="1">
        <f t="array" ref="Q264:R264">_xlfn.TEXTSPLIT(P264,"/")</f>
        <v>music</v>
      </c>
      <c r="R264" s="8" t="str">
        <v>indie rock</v>
      </c>
      <c r="S264" s="12">
        <f>(((L264/60)/60)/24)+DATE(1970,1,1)</f>
        <v>40638.208333333336</v>
      </c>
      <c r="T264" s="12">
        <f>(((M264/60)/60)/24)+DATE(1970,1,1)</f>
        <v>40664.208333333336</v>
      </c>
      <c r="U264">
        <f t="shared" si="14"/>
        <v>26</v>
      </c>
    </row>
    <row r="265" spans="1:21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3"/>
        <v>370.89655172413791</v>
      </c>
      <c r="G265" t="s">
        <v>20</v>
      </c>
      <c r="H265" s="8">
        <f t="shared" si="12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s="8" t="str" cm="1">
        <f t="array" ref="Q265:R265">_xlfn.TEXTSPLIT(P265,"/")</f>
        <v>photography</v>
      </c>
      <c r="R265" s="8" t="str">
        <v>photography books</v>
      </c>
      <c r="S265" s="12">
        <f>(((L265/60)/60)/24)+DATE(1970,1,1)</f>
        <v>40187.25</v>
      </c>
      <c r="T265" s="12">
        <f>(((M265/60)/60)/24)+DATE(1970,1,1)</f>
        <v>40187.25</v>
      </c>
      <c r="U265">
        <f t="shared" si="14"/>
        <v>0</v>
      </c>
    </row>
    <row r="266" spans="1:21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3"/>
        <v>362.66447368421052</v>
      </c>
      <c r="G266" t="s">
        <v>20</v>
      </c>
      <c r="H266" s="8">
        <f t="shared" si="12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s="8" t="str" cm="1">
        <f t="array" ref="Q266:R266">_xlfn.TEXTSPLIT(P266,"/")</f>
        <v>theater</v>
      </c>
      <c r="R266" s="8" t="str">
        <v>plays</v>
      </c>
      <c r="S266" s="12">
        <f>(((L266/60)/60)/24)+DATE(1970,1,1)</f>
        <v>41317.25</v>
      </c>
      <c r="T266" s="12">
        <f>(((M266/60)/60)/24)+DATE(1970,1,1)</f>
        <v>41333.25</v>
      </c>
      <c r="U266">
        <f t="shared" si="14"/>
        <v>16</v>
      </c>
    </row>
    <row r="267" spans="1:21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3"/>
        <v>123.08163265306122</v>
      </c>
      <c r="G267" t="s">
        <v>20</v>
      </c>
      <c r="H267" s="8">
        <f t="shared" si="12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s="8" t="str" cm="1">
        <f t="array" ref="Q267:R267">_xlfn.TEXTSPLIT(P267,"/")</f>
        <v>theater</v>
      </c>
      <c r="R267" s="8" t="str">
        <v>plays</v>
      </c>
      <c r="S267" s="12">
        <f>(((L267/60)/60)/24)+DATE(1970,1,1)</f>
        <v>42372.25</v>
      </c>
      <c r="T267" s="12">
        <f>(((M267/60)/60)/24)+DATE(1970,1,1)</f>
        <v>42416.25</v>
      </c>
      <c r="U267">
        <f t="shared" si="14"/>
        <v>44</v>
      </c>
    </row>
    <row r="268" spans="1:21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3"/>
        <v>76.766756032171585</v>
      </c>
      <c r="G268" t="s">
        <v>14</v>
      </c>
      <c r="H268" s="8">
        <f t="shared" si="12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s="8" t="str" cm="1">
        <f t="array" ref="Q268:R268">_xlfn.TEXTSPLIT(P268,"/")</f>
        <v>music</v>
      </c>
      <c r="R268" s="8" t="str">
        <v>jazz</v>
      </c>
      <c r="S268" s="12">
        <f>(((L268/60)/60)/24)+DATE(1970,1,1)</f>
        <v>41950.25</v>
      </c>
      <c r="T268" s="12">
        <f>(((M268/60)/60)/24)+DATE(1970,1,1)</f>
        <v>41983.25</v>
      </c>
      <c r="U268">
        <f t="shared" si="14"/>
        <v>33</v>
      </c>
    </row>
    <row r="269" spans="1:21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3"/>
        <v>233.62012987012989</v>
      </c>
      <c r="G269" t="s">
        <v>20</v>
      </c>
      <c r="H269" s="8">
        <f t="shared" si="12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s="8" t="str" cm="1">
        <f t="array" ref="Q269:R269">_xlfn.TEXTSPLIT(P269,"/")</f>
        <v>theater</v>
      </c>
      <c r="R269" s="8" t="str">
        <v>plays</v>
      </c>
      <c r="S269" s="12">
        <f>(((L269/60)/60)/24)+DATE(1970,1,1)</f>
        <v>41206.208333333336</v>
      </c>
      <c r="T269" s="12">
        <f>(((M269/60)/60)/24)+DATE(1970,1,1)</f>
        <v>41222.25</v>
      </c>
      <c r="U269">
        <f t="shared" si="14"/>
        <v>16</v>
      </c>
    </row>
    <row r="270" spans="1:21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3"/>
        <v>180.53333333333333</v>
      </c>
      <c r="G270" t="s">
        <v>20</v>
      </c>
      <c r="H270" s="8">
        <f t="shared" si="12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s="8" t="str" cm="1">
        <f t="array" ref="Q270:R270">_xlfn.TEXTSPLIT(P270,"/")</f>
        <v>film &amp; video</v>
      </c>
      <c r="R270" s="8" t="str">
        <v>documentary</v>
      </c>
      <c r="S270" s="12">
        <f>(((L270/60)/60)/24)+DATE(1970,1,1)</f>
        <v>41186.208333333336</v>
      </c>
      <c r="T270" s="12">
        <f>(((M270/60)/60)/24)+DATE(1970,1,1)</f>
        <v>41232.25</v>
      </c>
      <c r="U270">
        <f t="shared" si="14"/>
        <v>46</v>
      </c>
    </row>
    <row r="271" spans="1:21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3"/>
        <v>252.62857142857143</v>
      </c>
      <c r="G271" t="s">
        <v>20</v>
      </c>
      <c r="H271" s="8">
        <f t="shared" si="12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s="8" t="str" cm="1">
        <f t="array" ref="Q271:R271">_xlfn.TEXTSPLIT(P271,"/")</f>
        <v>film &amp; video</v>
      </c>
      <c r="R271" s="8" t="str">
        <v>television</v>
      </c>
      <c r="S271" s="12">
        <f>(((L271/60)/60)/24)+DATE(1970,1,1)</f>
        <v>43496.25</v>
      </c>
      <c r="T271" s="12">
        <f>(((M271/60)/60)/24)+DATE(1970,1,1)</f>
        <v>43517.25</v>
      </c>
      <c r="U271">
        <f t="shared" si="14"/>
        <v>21</v>
      </c>
    </row>
    <row r="272" spans="1:21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3"/>
        <v>27.176538240368025</v>
      </c>
      <c r="G272" t="s">
        <v>74</v>
      </c>
      <c r="H272" s="8">
        <f t="shared" si="12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s="8" t="str" cm="1">
        <f t="array" ref="Q272:R272">_xlfn.TEXTSPLIT(P272,"/")</f>
        <v>games</v>
      </c>
      <c r="R272" s="8" t="str">
        <v>video games</v>
      </c>
      <c r="S272" s="12">
        <f>(((L272/60)/60)/24)+DATE(1970,1,1)</f>
        <v>40514.25</v>
      </c>
      <c r="T272" s="12">
        <f>(((M272/60)/60)/24)+DATE(1970,1,1)</f>
        <v>40516.25</v>
      </c>
      <c r="U272">
        <f t="shared" si="14"/>
        <v>2</v>
      </c>
    </row>
    <row r="273" spans="1:21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3"/>
        <v>1.2706571242680547</v>
      </c>
      <c r="G273" t="s">
        <v>47</v>
      </c>
      <c r="H273" s="8">
        <f t="shared" si="12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s="8" t="str" cm="1">
        <f t="array" ref="Q273:R273">_xlfn.TEXTSPLIT(P273,"/")</f>
        <v>photography</v>
      </c>
      <c r="R273" s="8" t="str">
        <v>photography books</v>
      </c>
      <c r="S273" s="12">
        <f>(((L273/60)/60)/24)+DATE(1970,1,1)</f>
        <v>42345.25</v>
      </c>
      <c r="T273" s="12">
        <f>(((M273/60)/60)/24)+DATE(1970,1,1)</f>
        <v>42376.25</v>
      </c>
      <c r="U273">
        <f t="shared" si="14"/>
        <v>31</v>
      </c>
    </row>
    <row r="274" spans="1:21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3"/>
        <v>304.0097847358121</v>
      </c>
      <c r="G274" t="s">
        <v>20</v>
      </c>
      <c r="H274" s="8">
        <f t="shared" si="12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s="8" t="str" cm="1">
        <f t="array" ref="Q274:R274">_xlfn.TEXTSPLIT(P274,"/")</f>
        <v>theater</v>
      </c>
      <c r="R274" s="8" t="str">
        <v>plays</v>
      </c>
      <c r="S274" s="12">
        <f>(((L274/60)/60)/24)+DATE(1970,1,1)</f>
        <v>43656.208333333328</v>
      </c>
      <c r="T274" s="12">
        <f>(((M274/60)/60)/24)+DATE(1970,1,1)</f>
        <v>43681.208333333328</v>
      </c>
      <c r="U274">
        <f t="shared" si="14"/>
        <v>25</v>
      </c>
    </row>
    <row r="275" spans="1:21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3"/>
        <v>137.23076923076923</v>
      </c>
      <c r="G275" t="s">
        <v>20</v>
      </c>
      <c r="H275" s="8">
        <f t="shared" si="12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s="8" t="str" cm="1">
        <f t="array" ref="Q275:R275">_xlfn.TEXTSPLIT(P275,"/")</f>
        <v>theater</v>
      </c>
      <c r="R275" s="8" t="str">
        <v>plays</v>
      </c>
      <c r="S275" s="12">
        <f>(((L275/60)/60)/24)+DATE(1970,1,1)</f>
        <v>42995.208333333328</v>
      </c>
      <c r="T275" s="12">
        <f>(((M275/60)/60)/24)+DATE(1970,1,1)</f>
        <v>42998.208333333328</v>
      </c>
      <c r="U275">
        <f t="shared" si="14"/>
        <v>3</v>
      </c>
    </row>
    <row r="276" spans="1:21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3"/>
        <v>32.208333333333336</v>
      </c>
      <c r="G276" t="s">
        <v>14</v>
      </c>
      <c r="H276" s="8">
        <f t="shared" si="12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s="8" t="str" cm="1">
        <f t="array" ref="Q276:R276">_xlfn.TEXTSPLIT(P276,"/")</f>
        <v>theater</v>
      </c>
      <c r="R276" s="8" t="str">
        <v>plays</v>
      </c>
      <c r="S276" s="12">
        <f>(((L276/60)/60)/24)+DATE(1970,1,1)</f>
        <v>43045.25</v>
      </c>
      <c r="T276" s="12">
        <f>(((M276/60)/60)/24)+DATE(1970,1,1)</f>
        <v>43050.25</v>
      </c>
      <c r="U276">
        <f t="shared" si="14"/>
        <v>5</v>
      </c>
    </row>
    <row r="277" spans="1:21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3"/>
        <v>241.51282051282053</v>
      </c>
      <c r="G277" t="s">
        <v>20</v>
      </c>
      <c r="H277" s="8">
        <f t="shared" si="12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s="8" t="str" cm="1">
        <f t="array" ref="Q277:R277">_xlfn.TEXTSPLIT(P277,"/")</f>
        <v>publishing</v>
      </c>
      <c r="R277" s="8" t="str">
        <v>translations</v>
      </c>
      <c r="S277" s="12">
        <f>(((L277/60)/60)/24)+DATE(1970,1,1)</f>
        <v>43561.208333333328</v>
      </c>
      <c r="T277" s="12">
        <f>(((M277/60)/60)/24)+DATE(1970,1,1)</f>
        <v>43569.208333333328</v>
      </c>
      <c r="U277">
        <f t="shared" si="14"/>
        <v>8</v>
      </c>
    </row>
    <row r="278" spans="1:21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3"/>
        <v>96.8</v>
      </c>
      <c r="G278" t="s">
        <v>14</v>
      </c>
      <c r="H278" s="8">
        <f t="shared" si="12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s="8" t="str" cm="1">
        <f t="array" ref="Q278:R278">_xlfn.TEXTSPLIT(P278,"/")</f>
        <v>games</v>
      </c>
      <c r="R278" s="8" t="str">
        <v>video games</v>
      </c>
      <c r="S278" s="12">
        <f>(((L278/60)/60)/24)+DATE(1970,1,1)</f>
        <v>41018.208333333336</v>
      </c>
      <c r="T278" s="12">
        <f>(((M278/60)/60)/24)+DATE(1970,1,1)</f>
        <v>41023.208333333336</v>
      </c>
      <c r="U278">
        <f t="shared" si="14"/>
        <v>5</v>
      </c>
    </row>
    <row r="279" spans="1:21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3"/>
        <v>1066.4285714285716</v>
      </c>
      <c r="G279" t="s">
        <v>20</v>
      </c>
      <c r="H279" s="8">
        <f t="shared" si="12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s="8" t="str" cm="1">
        <f t="array" ref="Q279:R279">_xlfn.TEXTSPLIT(P279,"/")</f>
        <v>theater</v>
      </c>
      <c r="R279" s="8" t="str">
        <v>plays</v>
      </c>
      <c r="S279" s="12">
        <f>(((L279/60)/60)/24)+DATE(1970,1,1)</f>
        <v>40378.208333333336</v>
      </c>
      <c r="T279" s="12">
        <f>(((M279/60)/60)/24)+DATE(1970,1,1)</f>
        <v>40380.208333333336</v>
      </c>
      <c r="U279">
        <f t="shared" si="14"/>
        <v>2</v>
      </c>
    </row>
    <row r="280" spans="1:21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3"/>
        <v>325.88888888888891</v>
      </c>
      <c r="G280" t="s">
        <v>20</v>
      </c>
      <c r="H280" s="8">
        <f t="shared" si="12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s="8" t="str" cm="1">
        <f t="array" ref="Q280:R280">_xlfn.TEXTSPLIT(P280,"/")</f>
        <v>technology</v>
      </c>
      <c r="R280" s="8" t="str">
        <v>web</v>
      </c>
      <c r="S280" s="12">
        <f>(((L280/60)/60)/24)+DATE(1970,1,1)</f>
        <v>41239.25</v>
      </c>
      <c r="T280" s="12">
        <f>(((M280/60)/60)/24)+DATE(1970,1,1)</f>
        <v>41264.25</v>
      </c>
      <c r="U280">
        <f t="shared" si="14"/>
        <v>25</v>
      </c>
    </row>
    <row r="281" spans="1:21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3"/>
        <v>170.70000000000002</v>
      </c>
      <c r="G281" t="s">
        <v>20</v>
      </c>
      <c r="H281" s="8">
        <f t="shared" si="12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s="8" t="str" cm="1">
        <f t="array" ref="Q281:R281">_xlfn.TEXTSPLIT(P281,"/")</f>
        <v>theater</v>
      </c>
      <c r="R281" s="8" t="str">
        <v>plays</v>
      </c>
      <c r="S281" s="12">
        <f>(((L281/60)/60)/24)+DATE(1970,1,1)</f>
        <v>43346.208333333328</v>
      </c>
      <c r="T281" s="12">
        <f>(((M281/60)/60)/24)+DATE(1970,1,1)</f>
        <v>43349.208333333328</v>
      </c>
      <c r="U281">
        <f t="shared" si="14"/>
        <v>3</v>
      </c>
    </row>
    <row r="282" spans="1:21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3"/>
        <v>581.44000000000005</v>
      </c>
      <c r="G282" t="s">
        <v>20</v>
      </c>
      <c r="H282" s="8">
        <f t="shared" si="12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s="8" t="str" cm="1">
        <f t="array" ref="Q282:R282">_xlfn.TEXTSPLIT(P282,"/")</f>
        <v>film &amp; video</v>
      </c>
      <c r="R282" s="8" t="str">
        <v>animation</v>
      </c>
      <c r="S282" s="12">
        <f>(((L282/60)/60)/24)+DATE(1970,1,1)</f>
        <v>43060.25</v>
      </c>
      <c r="T282" s="12">
        <f>(((M282/60)/60)/24)+DATE(1970,1,1)</f>
        <v>43066.25</v>
      </c>
      <c r="U282">
        <f t="shared" si="14"/>
        <v>6</v>
      </c>
    </row>
    <row r="283" spans="1:21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3"/>
        <v>91.520972644376897</v>
      </c>
      <c r="G283" t="s">
        <v>14</v>
      </c>
      <c r="H283" s="8">
        <f t="shared" si="12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s="8" t="str" cm="1">
        <f t="array" ref="Q283:R283">_xlfn.TEXTSPLIT(P283,"/")</f>
        <v>theater</v>
      </c>
      <c r="R283" s="8" t="str">
        <v>plays</v>
      </c>
      <c r="S283" s="12">
        <f>(((L283/60)/60)/24)+DATE(1970,1,1)</f>
        <v>40979.25</v>
      </c>
      <c r="T283" s="12">
        <f>(((M283/60)/60)/24)+DATE(1970,1,1)</f>
        <v>41000.208333333336</v>
      </c>
      <c r="U283">
        <f t="shared" si="14"/>
        <v>21</v>
      </c>
    </row>
    <row r="284" spans="1:21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3"/>
        <v>108.04761904761904</v>
      </c>
      <c r="G284" t="s">
        <v>20</v>
      </c>
      <c r="H284" s="8">
        <f t="shared" si="12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s="8" t="str" cm="1">
        <f t="array" ref="Q284:R284">_xlfn.TEXTSPLIT(P284,"/")</f>
        <v>film &amp; video</v>
      </c>
      <c r="R284" s="8" t="str">
        <v>television</v>
      </c>
      <c r="S284" s="12">
        <f>(((L284/60)/60)/24)+DATE(1970,1,1)</f>
        <v>42701.25</v>
      </c>
      <c r="T284" s="12">
        <f>(((M284/60)/60)/24)+DATE(1970,1,1)</f>
        <v>42707.25</v>
      </c>
      <c r="U284">
        <f t="shared" si="14"/>
        <v>6</v>
      </c>
    </row>
    <row r="285" spans="1:21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3"/>
        <v>18.728395061728396</v>
      </c>
      <c r="G285" t="s">
        <v>14</v>
      </c>
      <c r="H285" s="8">
        <f t="shared" si="12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s="8" t="str" cm="1">
        <f t="array" ref="Q285:R285">_xlfn.TEXTSPLIT(P285,"/")</f>
        <v>music</v>
      </c>
      <c r="R285" s="8" t="str">
        <v>rock</v>
      </c>
      <c r="S285" s="12">
        <f>(((L285/60)/60)/24)+DATE(1970,1,1)</f>
        <v>42520.208333333328</v>
      </c>
      <c r="T285" s="12">
        <f>(((M285/60)/60)/24)+DATE(1970,1,1)</f>
        <v>42525.208333333328</v>
      </c>
      <c r="U285">
        <f t="shared" si="14"/>
        <v>5</v>
      </c>
    </row>
    <row r="286" spans="1:21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3"/>
        <v>83.193877551020407</v>
      </c>
      <c r="G286" t="s">
        <v>14</v>
      </c>
      <c r="H286" s="8">
        <f t="shared" si="12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s="8" t="str" cm="1">
        <f t="array" ref="Q286:R286">_xlfn.TEXTSPLIT(P286,"/")</f>
        <v>technology</v>
      </c>
      <c r="R286" s="8" t="str">
        <v>web</v>
      </c>
      <c r="S286" s="12">
        <f>(((L286/60)/60)/24)+DATE(1970,1,1)</f>
        <v>41030.208333333336</v>
      </c>
      <c r="T286" s="12">
        <f>(((M286/60)/60)/24)+DATE(1970,1,1)</f>
        <v>41035.208333333336</v>
      </c>
      <c r="U286">
        <f t="shared" si="14"/>
        <v>5</v>
      </c>
    </row>
    <row r="287" spans="1:21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3"/>
        <v>706.33333333333337</v>
      </c>
      <c r="G287" t="s">
        <v>20</v>
      </c>
      <c r="H287" s="8">
        <f t="shared" si="12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s="8" t="str" cm="1">
        <f t="array" ref="Q287:R287">_xlfn.TEXTSPLIT(P287,"/")</f>
        <v>theater</v>
      </c>
      <c r="R287" s="8" t="str">
        <v>plays</v>
      </c>
      <c r="S287" s="12">
        <f>(((L287/60)/60)/24)+DATE(1970,1,1)</f>
        <v>42623.208333333328</v>
      </c>
      <c r="T287" s="12">
        <f>(((M287/60)/60)/24)+DATE(1970,1,1)</f>
        <v>42661.208333333328</v>
      </c>
      <c r="U287">
        <f t="shared" si="14"/>
        <v>38</v>
      </c>
    </row>
    <row r="288" spans="1:21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3"/>
        <v>17.446030330062445</v>
      </c>
      <c r="G288" t="s">
        <v>74</v>
      </c>
      <c r="H288" s="8">
        <f t="shared" si="12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s="8" t="str" cm="1">
        <f t="array" ref="Q288:R288">_xlfn.TEXTSPLIT(P288,"/")</f>
        <v>theater</v>
      </c>
      <c r="R288" s="8" t="str">
        <v>plays</v>
      </c>
      <c r="S288" s="12">
        <f>(((L288/60)/60)/24)+DATE(1970,1,1)</f>
        <v>42697.25</v>
      </c>
      <c r="T288" s="12">
        <f>(((M288/60)/60)/24)+DATE(1970,1,1)</f>
        <v>42704.25</v>
      </c>
      <c r="U288">
        <f t="shared" si="14"/>
        <v>7</v>
      </c>
    </row>
    <row r="289" spans="1:21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3"/>
        <v>209.73015873015873</v>
      </c>
      <c r="G289" t="s">
        <v>20</v>
      </c>
      <c r="H289" s="8">
        <f t="shared" si="12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s="8" t="str" cm="1">
        <f t="array" ref="Q289:R289">_xlfn.TEXTSPLIT(P289,"/")</f>
        <v>music</v>
      </c>
      <c r="R289" s="8" t="str">
        <v>electric music</v>
      </c>
      <c r="S289" s="12">
        <f>(((L289/60)/60)/24)+DATE(1970,1,1)</f>
        <v>42122.208333333328</v>
      </c>
      <c r="T289" s="12">
        <f>(((M289/60)/60)/24)+DATE(1970,1,1)</f>
        <v>42122.208333333328</v>
      </c>
      <c r="U289">
        <f t="shared" si="14"/>
        <v>0</v>
      </c>
    </row>
    <row r="290" spans="1:21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3"/>
        <v>97.785714285714292</v>
      </c>
      <c r="G290" t="s">
        <v>14</v>
      </c>
      <c r="H290" s="8">
        <f t="shared" si="12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s="8" t="str" cm="1">
        <f t="array" ref="Q290:R290">_xlfn.TEXTSPLIT(P290,"/")</f>
        <v>music</v>
      </c>
      <c r="R290" s="8" t="str">
        <v>metal</v>
      </c>
      <c r="S290" s="12">
        <f>(((L290/60)/60)/24)+DATE(1970,1,1)</f>
        <v>40982.208333333336</v>
      </c>
      <c r="T290" s="12">
        <f>(((M290/60)/60)/24)+DATE(1970,1,1)</f>
        <v>40983.208333333336</v>
      </c>
      <c r="U290">
        <f t="shared" si="14"/>
        <v>1</v>
      </c>
    </row>
    <row r="291" spans="1:21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3"/>
        <v>1684.25</v>
      </c>
      <c r="G291" t="s">
        <v>20</v>
      </c>
      <c r="H291" s="8">
        <f t="shared" si="12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s="8" t="str" cm="1">
        <f t="array" ref="Q291:R291">_xlfn.TEXTSPLIT(P291,"/")</f>
        <v>theater</v>
      </c>
      <c r="R291" s="8" t="str">
        <v>plays</v>
      </c>
      <c r="S291" s="12">
        <f>(((L291/60)/60)/24)+DATE(1970,1,1)</f>
        <v>42219.208333333328</v>
      </c>
      <c r="T291" s="12">
        <f>(((M291/60)/60)/24)+DATE(1970,1,1)</f>
        <v>42222.208333333328</v>
      </c>
      <c r="U291">
        <f t="shared" si="14"/>
        <v>3</v>
      </c>
    </row>
    <row r="292" spans="1:21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3"/>
        <v>54.402135231316727</v>
      </c>
      <c r="G292" t="s">
        <v>14</v>
      </c>
      <c r="H292" s="8">
        <f t="shared" si="12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s="8" t="str" cm="1">
        <f t="array" ref="Q292:R292">_xlfn.TEXTSPLIT(P292,"/")</f>
        <v>film &amp; video</v>
      </c>
      <c r="R292" s="8" t="str">
        <v>documentary</v>
      </c>
      <c r="S292" s="12">
        <f>(((L292/60)/60)/24)+DATE(1970,1,1)</f>
        <v>41404.208333333336</v>
      </c>
      <c r="T292" s="12">
        <f>(((M292/60)/60)/24)+DATE(1970,1,1)</f>
        <v>41436.208333333336</v>
      </c>
      <c r="U292">
        <f t="shared" si="14"/>
        <v>32</v>
      </c>
    </row>
    <row r="293" spans="1:21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3"/>
        <v>456.61111111111109</v>
      </c>
      <c r="G293" t="s">
        <v>20</v>
      </c>
      <c r="H293" s="8">
        <f t="shared" si="12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s="8" t="str" cm="1">
        <f t="array" ref="Q293:R293">_xlfn.TEXTSPLIT(P293,"/")</f>
        <v>technology</v>
      </c>
      <c r="R293" s="8" t="str">
        <v>web</v>
      </c>
      <c r="S293" s="12">
        <f>(((L293/60)/60)/24)+DATE(1970,1,1)</f>
        <v>40831.208333333336</v>
      </c>
      <c r="T293" s="12">
        <f>(((M293/60)/60)/24)+DATE(1970,1,1)</f>
        <v>40835.208333333336</v>
      </c>
      <c r="U293">
        <f t="shared" si="14"/>
        <v>4</v>
      </c>
    </row>
    <row r="294" spans="1:21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3"/>
        <v>9.8219178082191778</v>
      </c>
      <c r="G294" t="s">
        <v>14</v>
      </c>
      <c r="H294" s="8">
        <f t="shared" si="12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s="8" t="str" cm="1">
        <f t="array" ref="Q294:R294">_xlfn.TEXTSPLIT(P294,"/")</f>
        <v>food</v>
      </c>
      <c r="R294" s="8" t="str">
        <v>food trucks</v>
      </c>
      <c r="S294" s="12">
        <f>(((L294/60)/60)/24)+DATE(1970,1,1)</f>
        <v>40984.208333333336</v>
      </c>
      <c r="T294" s="12">
        <f>(((M294/60)/60)/24)+DATE(1970,1,1)</f>
        <v>41002.208333333336</v>
      </c>
      <c r="U294">
        <f t="shared" si="14"/>
        <v>18</v>
      </c>
    </row>
    <row r="295" spans="1:21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3"/>
        <v>16.384615384615383</v>
      </c>
      <c r="G295" t="s">
        <v>74</v>
      </c>
      <c r="H295" s="8">
        <f t="shared" si="12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s="8" t="str" cm="1">
        <f t="array" ref="Q295:R295">_xlfn.TEXTSPLIT(P295,"/")</f>
        <v>theater</v>
      </c>
      <c r="R295" s="8" t="str">
        <v>plays</v>
      </c>
      <c r="S295" s="12">
        <f>(((L295/60)/60)/24)+DATE(1970,1,1)</f>
        <v>40456.208333333336</v>
      </c>
      <c r="T295" s="12">
        <f>(((M295/60)/60)/24)+DATE(1970,1,1)</f>
        <v>40465.208333333336</v>
      </c>
      <c r="U295">
        <f t="shared" si="14"/>
        <v>9</v>
      </c>
    </row>
    <row r="296" spans="1:21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3"/>
        <v>1339.6666666666667</v>
      </c>
      <c r="G296" t="s">
        <v>20</v>
      </c>
      <c r="H296" s="8">
        <f t="shared" si="12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s="8" t="str" cm="1">
        <f t="array" ref="Q296:R296">_xlfn.TEXTSPLIT(P296,"/")</f>
        <v>theater</v>
      </c>
      <c r="R296" s="8" t="str">
        <v>plays</v>
      </c>
      <c r="S296" s="12">
        <f>(((L296/60)/60)/24)+DATE(1970,1,1)</f>
        <v>43399.208333333328</v>
      </c>
      <c r="T296" s="12">
        <f>(((M296/60)/60)/24)+DATE(1970,1,1)</f>
        <v>43411.25</v>
      </c>
      <c r="U296">
        <f t="shared" si="14"/>
        <v>12</v>
      </c>
    </row>
    <row r="297" spans="1:21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3"/>
        <v>35.650077760497666</v>
      </c>
      <c r="G297" t="s">
        <v>14</v>
      </c>
      <c r="H297" s="8">
        <f t="shared" si="12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s="8" t="str" cm="1">
        <f t="array" ref="Q297:R297">_xlfn.TEXTSPLIT(P297,"/")</f>
        <v>theater</v>
      </c>
      <c r="R297" s="8" t="str">
        <v>plays</v>
      </c>
      <c r="S297" s="12">
        <f>(((L297/60)/60)/24)+DATE(1970,1,1)</f>
        <v>41562.208333333336</v>
      </c>
      <c r="T297" s="12">
        <f>(((M297/60)/60)/24)+DATE(1970,1,1)</f>
        <v>41587.25</v>
      </c>
      <c r="U297">
        <f t="shared" si="14"/>
        <v>25</v>
      </c>
    </row>
    <row r="298" spans="1:21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3"/>
        <v>54.950819672131146</v>
      </c>
      <c r="G298" t="s">
        <v>14</v>
      </c>
      <c r="H298" s="8">
        <f t="shared" si="12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s="8" t="str" cm="1">
        <f t="array" ref="Q298:R298">_xlfn.TEXTSPLIT(P298,"/")</f>
        <v>theater</v>
      </c>
      <c r="R298" s="8" t="str">
        <v>plays</v>
      </c>
      <c r="S298" s="12">
        <f>(((L298/60)/60)/24)+DATE(1970,1,1)</f>
        <v>43493.25</v>
      </c>
      <c r="T298" s="12">
        <f>(((M298/60)/60)/24)+DATE(1970,1,1)</f>
        <v>43515.25</v>
      </c>
      <c r="U298">
        <f t="shared" si="14"/>
        <v>22</v>
      </c>
    </row>
    <row r="299" spans="1:21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3"/>
        <v>94.236111111111114</v>
      </c>
      <c r="G299" t="s">
        <v>14</v>
      </c>
      <c r="H299" s="8">
        <f t="shared" si="12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s="8" t="str" cm="1">
        <f t="array" ref="Q299:R299">_xlfn.TEXTSPLIT(P299,"/")</f>
        <v>theater</v>
      </c>
      <c r="R299" s="8" t="str">
        <v>plays</v>
      </c>
      <c r="S299" s="12">
        <f>(((L299/60)/60)/24)+DATE(1970,1,1)</f>
        <v>41653.25</v>
      </c>
      <c r="T299" s="12">
        <f>(((M299/60)/60)/24)+DATE(1970,1,1)</f>
        <v>41662.25</v>
      </c>
      <c r="U299">
        <f t="shared" si="14"/>
        <v>9</v>
      </c>
    </row>
    <row r="300" spans="1:21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3"/>
        <v>143.91428571428571</v>
      </c>
      <c r="G300" t="s">
        <v>20</v>
      </c>
      <c r="H300" s="8">
        <f t="shared" si="12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s="8" t="str" cm="1">
        <f t="array" ref="Q300:R300">_xlfn.TEXTSPLIT(P300,"/")</f>
        <v>music</v>
      </c>
      <c r="R300" s="8" t="str">
        <v>rock</v>
      </c>
      <c r="S300" s="12">
        <f>(((L300/60)/60)/24)+DATE(1970,1,1)</f>
        <v>42426.25</v>
      </c>
      <c r="T300" s="12">
        <f>(((M300/60)/60)/24)+DATE(1970,1,1)</f>
        <v>42444.208333333328</v>
      </c>
      <c r="U300">
        <f t="shared" si="14"/>
        <v>18</v>
      </c>
    </row>
    <row r="301" spans="1:21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3"/>
        <v>51.421052631578945</v>
      </c>
      <c r="G301" t="s">
        <v>14</v>
      </c>
      <c r="H301" s="8">
        <f t="shared" si="12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s="8" t="str" cm="1">
        <f t="array" ref="Q301:R301">_xlfn.TEXTSPLIT(P301,"/")</f>
        <v>food</v>
      </c>
      <c r="R301" s="8" t="str">
        <v>food trucks</v>
      </c>
      <c r="S301" s="12">
        <f>(((L301/60)/60)/24)+DATE(1970,1,1)</f>
        <v>42432.25</v>
      </c>
      <c r="T301" s="12">
        <f>(((M301/60)/60)/24)+DATE(1970,1,1)</f>
        <v>42488.208333333328</v>
      </c>
      <c r="U301">
        <f t="shared" si="14"/>
        <v>56</v>
      </c>
    </row>
    <row r="302" spans="1:21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3"/>
        <v>5</v>
      </c>
      <c r="G302" t="s">
        <v>14</v>
      </c>
      <c r="H302" s="8">
        <f t="shared" si="12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s="8" t="str" cm="1">
        <f t="array" ref="Q302:R302">_xlfn.TEXTSPLIT(P302,"/")</f>
        <v>publishing</v>
      </c>
      <c r="R302" s="8" t="str">
        <v>nonfiction</v>
      </c>
      <c r="S302" s="12">
        <f>(((L302/60)/60)/24)+DATE(1970,1,1)</f>
        <v>42977.208333333328</v>
      </c>
      <c r="T302" s="12">
        <f>(((M302/60)/60)/24)+DATE(1970,1,1)</f>
        <v>42978.208333333328</v>
      </c>
      <c r="U302">
        <f t="shared" si="14"/>
        <v>1</v>
      </c>
    </row>
    <row r="303" spans="1:21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3"/>
        <v>1344.6666666666667</v>
      </c>
      <c r="G303" t="s">
        <v>20</v>
      </c>
      <c r="H303" s="8">
        <f t="shared" si="12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s="8" t="str" cm="1">
        <f t="array" ref="Q303:R303">_xlfn.TEXTSPLIT(P303,"/")</f>
        <v>film &amp; video</v>
      </c>
      <c r="R303" s="8" t="str">
        <v>documentary</v>
      </c>
      <c r="S303" s="12">
        <f>(((L303/60)/60)/24)+DATE(1970,1,1)</f>
        <v>42061.25</v>
      </c>
      <c r="T303" s="12">
        <f>(((M303/60)/60)/24)+DATE(1970,1,1)</f>
        <v>42078.208333333328</v>
      </c>
      <c r="U303">
        <f t="shared" si="14"/>
        <v>17</v>
      </c>
    </row>
    <row r="304" spans="1:21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3"/>
        <v>31.844940867279899</v>
      </c>
      <c r="G304" t="s">
        <v>14</v>
      </c>
      <c r="H304" s="8">
        <f t="shared" si="12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s="8" t="str" cm="1">
        <f t="array" ref="Q304:R304">_xlfn.TEXTSPLIT(P304,"/")</f>
        <v>theater</v>
      </c>
      <c r="R304" s="8" t="str">
        <v>plays</v>
      </c>
      <c r="S304" s="12">
        <f>(((L304/60)/60)/24)+DATE(1970,1,1)</f>
        <v>43345.208333333328</v>
      </c>
      <c r="T304" s="12">
        <f>(((M304/60)/60)/24)+DATE(1970,1,1)</f>
        <v>43359.208333333328</v>
      </c>
      <c r="U304">
        <f t="shared" si="14"/>
        <v>14</v>
      </c>
    </row>
    <row r="305" spans="1:21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3"/>
        <v>82.617647058823536</v>
      </c>
      <c r="G305" t="s">
        <v>14</v>
      </c>
      <c r="H305" s="8">
        <f t="shared" si="12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s="8" t="str" cm="1">
        <f t="array" ref="Q305:R305">_xlfn.TEXTSPLIT(P305,"/")</f>
        <v>music</v>
      </c>
      <c r="R305" s="8" t="str">
        <v>indie rock</v>
      </c>
      <c r="S305" s="12">
        <f>(((L305/60)/60)/24)+DATE(1970,1,1)</f>
        <v>42376.25</v>
      </c>
      <c r="T305" s="12">
        <f>(((M305/60)/60)/24)+DATE(1970,1,1)</f>
        <v>42381.25</v>
      </c>
      <c r="U305">
        <f t="shared" si="14"/>
        <v>5</v>
      </c>
    </row>
    <row r="306" spans="1:21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3"/>
        <v>546.14285714285722</v>
      </c>
      <c r="G306" t="s">
        <v>20</v>
      </c>
      <c r="H306" s="8">
        <f t="shared" si="12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s="8" t="str" cm="1">
        <f t="array" ref="Q306:R306">_xlfn.TEXTSPLIT(P306,"/")</f>
        <v>film &amp; video</v>
      </c>
      <c r="R306" s="8" t="str">
        <v>documentary</v>
      </c>
      <c r="S306" s="12">
        <f>(((L306/60)/60)/24)+DATE(1970,1,1)</f>
        <v>42589.208333333328</v>
      </c>
      <c r="T306" s="12">
        <f>(((M306/60)/60)/24)+DATE(1970,1,1)</f>
        <v>42630.208333333328</v>
      </c>
      <c r="U306">
        <f t="shared" si="14"/>
        <v>41</v>
      </c>
    </row>
    <row r="307" spans="1:21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3"/>
        <v>286.21428571428572</v>
      </c>
      <c r="G307" t="s">
        <v>20</v>
      </c>
      <c r="H307" s="8">
        <f t="shared" si="12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s="8" t="str" cm="1">
        <f t="array" ref="Q307:R307">_xlfn.TEXTSPLIT(P307,"/")</f>
        <v>theater</v>
      </c>
      <c r="R307" s="8" t="str">
        <v>plays</v>
      </c>
      <c r="S307" s="12">
        <f>(((L307/60)/60)/24)+DATE(1970,1,1)</f>
        <v>42448.208333333328</v>
      </c>
      <c r="T307" s="12">
        <f>(((M307/60)/60)/24)+DATE(1970,1,1)</f>
        <v>42489.208333333328</v>
      </c>
      <c r="U307">
        <f t="shared" si="14"/>
        <v>41</v>
      </c>
    </row>
    <row r="308" spans="1:21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3"/>
        <v>7.9076923076923071</v>
      </c>
      <c r="G308" t="s">
        <v>14</v>
      </c>
      <c r="H308" s="8">
        <f t="shared" si="12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s="8" t="str" cm="1">
        <f t="array" ref="Q308:R308">_xlfn.TEXTSPLIT(P308,"/")</f>
        <v>theater</v>
      </c>
      <c r="R308" s="8" t="str">
        <v>plays</v>
      </c>
      <c r="S308" s="12">
        <f>(((L308/60)/60)/24)+DATE(1970,1,1)</f>
        <v>42930.208333333328</v>
      </c>
      <c r="T308" s="12">
        <f>(((M308/60)/60)/24)+DATE(1970,1,1)</f>
        <v>42933.208333333328</v>
      </c>
      <c r="U308">
        <f t="shared" si="14"/>
        <v>3</v>
      </c>
    </row>
    <row r="309" spans="1:21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3"/>
        <v>132.13677811550153</v>
      </c>
      <c r="G309" t="s">
        <v>20</v>
      </c>
      <c r="H309" s="8">
        <f t="shared" si="12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s="8" t="str" cm="1">
        <f t="array" ref="Q309:R309">_xlfn.TEXTSPLIT(P309,"/")</f>
        <v>publishing</v>
      </c>
      <c r="R309" s="8" t="str">
        <v>fiction</v>
      </c>
      <c r="S309" s="12">
        <f>(((L309/60)/60)/24)+DATE(1970,1,1)</f>
        <v>41066.208333333336</v>
      </c>
      <c r="T309" s="12">
        <f>(((M309/60)/60)/24)+DATE(1970,1,1)</f>
        <v>41086.208333333336</v>
      </c>
      <c r="U309">
        <f t="shared" si="14"/>
        <v>20</v>
      </c>
    </row>
    <row r="310" spans="1:21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3"/>
        <v>74.077834179357026</v>
      </c>
      <c r="G310" t="s">
        <v>14</v>
      </c>
      <c r="H310" s="8">
        <f t="shared" si="12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s="8" t="str" cm="1">
        <f t="array" ref="Q310:R310">_xlfn.TEXTSPLIT(P310,"/")</f>
        <v>theater</v>
      </c>
      <c r="R310" s="8" t="str">
        <v>plays</v>
      </c>
      <c r="S310" s="12">
        <f>(((L310/60)/60)/24)+DATE(1970,1,1)</f>
        <v>40651.208333333336</v>
      </c>
      <c r="T310" s="12">
        <f>(((M310/60)/60)/24)+DATE(1970,1,1)</f>
        <v>40652.208333333336</v>
      </c>
      <c r="U310">
        <f t="shared" si="14"/>
        <v>1</v>
      </c>
    </row>
    <row r="311" spans="1:21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3"/>
        <v>75.292682926829272</v>
      </c>
      <c r="G311" t="s">
        <v>74</v>
      </c>
      <c r="H311" s="8">
        <f t="shared" si="12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s="8" t="str" cm="1">
        <f t="array" ref="Q311:R311">_xlfn.TEXTSPLIT(P311,"/")</f>
        <v>music</v>
      </c>
      <c r="R311" s="8" t="str">
        <v>indie rock</v>
      </c>
      <c r="S311" s="12">
        <f>(((L311/60)/60)/24)+DATE(1970,1,1)</f>
        <v>40807.208333333336</v>
      </c>
      <c r="T311" s="12">
        <f>(((M311/60)/60)/24)+DATE(1970,1,1)</f>
        <v>40827.208333333336</v>
      </c>
      <c r="U311">
        <f t="shared" si="14"/>
        <v>20</v>
      </c>
    </row>
    <row r="312" spans="1:21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3"/>
        <v>20.333333333333332</v>
      </c>
      <c r="G312" t="s">
        <v>14</v>
      </c>
      <c r="H312" s="8">
        <f t="shared" si="12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s="8" t="str" cm="1">
        <f t="array" ref="Q312:R312">_xlfn.TEXTSPLIT(P312,"/")</f>
        <v>games</v>
      </c>
      <c r="R312" s="8" t="str">
        <v>video games</v>
      </c>
      <c r="S312" s="12">
        <f>(((L312/60)/60)/24)+DATE(1970,1,1)</f>
        <v>40277.208333333336</v>
      </c>
      <c r="T312" s="12">
        <f>(((M312/60)/60)/24)+DATE(1970,1,1)</f>
        <v>40293.208333333336</v>
      </c>
      <c r="U312">
        <f t="shared" si="14"/>
        <v>16</v>
      </c>
    </row>
    <row r="313" spans="1:21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3"/>
        <v>203.36507936507937</v>
      </c>
      <c r="G313" t="s">
        <v>20</v>
      </c>
      <c r="H313" s="8">
        <f t="shared" si="12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s="8" t="str" cm="1">
        <f t="array" ref="Q313:R313">_xlfn.TEXTSPLIT(P313,"/")</f>
        <v>theater</v>
      </c>
      <c r="R313" s="8" t="str">
        <v>plays</v>
      </c>
      <c r="S313" s="12">
        <f>(((L313/60)/60)/24)+DATE(1970,1,1)</f>
        <v>40590.25</v>
      </c>
      <c r="T313" s="12">
        <f>(((M313/60)/60)/24)+DATE(1970,1,1)</f>
        <v>40602.25</v>
      </c>
      <c r="U313">
        <f t="shared" si="14"/>
        <v>12</v>
      </c>
    </row>
    <row r="314" spans="1:21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3"/>
        <v>310.2284263959391</v>
      </c>
      <c r="G314" t="s">
        <v>20</v>
      </c>
      <c r="H314" s="8">
        <f t="shared" si="12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s="8" t="str" cm="1">
        <f t="array" ref="Q314:R314">_xlfn.TEXTSPLIT(P314,"/")</f>
        <v>theater</v>
      </c>
      <c r="R314" s="8" t="str">
        <v>plays</v>
      </c>
      <c r="S314" s="12">
        <f>(((L314/60)/60)/24)+DATE(1970,1,1)</f>
        <v>41572.208333333336</v>
      </c>
      <c r="T314" s="12">
        <f>(((M314/60)/60)/24)+DATE(1970,1,1)</f>
        <v>41579.208333333336</v>
      </c>
      <c r="U314">
        <f t="shared" si="14"/>
        <v>7</v>
      </c>
    </row>
    <row r="315" spans="1:21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3"/>
        <v>395.31818181818181</v>
      </c>
      <c r="G315" t="s">
        <v>20</v>
      </c>
      <c r="H315" s="8">
        <f t="shared" si="12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s="8" t="str" cm="1">
        <f t="array" ref="Q315:R315">_xlfn.TEXTSPLIT(P315,"/")</f>
        <v>music</v>
      </c>
      <c r="R315" s="8" t="str">
        <v>rock</v>
      </c>
      <c r="S315" s="12">
        <f>(((L315/60)/60)/24)+DATE(1970,1,1)</f>
        <v>40966.25</v>
      </c>
      <c r="T315" s="12">
        <f>(((M315/60)/60)/24)+DATE(1970,1,1)</f>
        <v>40968.25</v>
      </c>
      <c r="U315">
        <f t="shared" si="14"/>
        <v>2</v>
      </c>
    </row>
    <row r="316" spans="1:21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3"/>
        <v>294.71428571428572</v>
      </c>
      <c r="G316" t="s">
        <v>20</v>
      </c>
      <c r="H316" s="8">
        <f t="shared" si="12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s="8" t="str" cm="1">
        <f t="array" ref="Q316:R316">_xlfn.TEXTSPLIT(P316,"/")</f>
        <v>film &amp; video</v>
      </c>
      <c r="R316" s="8" t="str">
        <v>documentary</v>
      </c>
      <c r="S316" s="12">
        <f>(((L316/60)/60)/24)+DATE(1970,1,1)</f>
        <v>43536.208333333328</v>
      </c>
      <c r="T316" s="12">
        <f>(((M316/60)/60)/24)+DATE(1970,1,1)</f>
        <v>43541.208333333328</v>
      </c>
      <c r="U316">
        <f t="shared" si="14"/>
        <v>5</v>
      </c>
    </row>
    <row r="317" spans="1:21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3"/>
        <v>33.89473684210526</v>
      </c>
      <c r="G317" t="s">
        <v>14</v>
      </c>
      <c r="H317" s="8">
        <f t="shared" si="12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s="8" t="str" cm="1">
        <f t="array" ref="Q317:R317">_xlfn.TEXTSPLIT(P317,"/")</f>
        <v>theater</v>
      </c>
      <c r="R317" s="8" t="str">
        <v>plays</v>
      </c>
      <c r="S317" s="12">
        <f>(((L317/60)/60)/24)+DATE(1970,1,1)</f>
        <v>41783.208333333336</v>
      </c>
      <c r="T317" s="12">
        <f>(((M317/60)/60)/24)+DATE(1970,1,1)</f>
        <v>41812.208333333336</v>
      </c>
      <c r="U317">
        <f t="shared" si="14"/>
        <v>29</v>
      </c>
    </row>
    <row r="318" spans="1:21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3"/>
        <v>66.677083333333329</v>
      </c>
      <c r="G318" t="s">
        <v>14</v>
      </c>
      <c r="H318" s="8">
        <f t="shared" si="12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s="8" t="str" cm="1">
        <f t="array" ref="Q318:R318">_xlfn.TEXTSPLIT(P318,"/")</f>
        <v>food</v>
      </c>
      <c r="R318" s="8" t="str">
        <v>food trucks</v>
      </c>
      <c r="S318" s="12">
        <f>(((L318/60)/60)/24)+DATE(1970,1,1)</f>
        <v>43788.25</v>
      </c>
      <c r="T318" s="12">
        <f>(((M318/60)/60)/24)+DATE(1970,1,1)</f>
        <v>43789.25</v>
      </c>
      <c r="U318">
        <f t="shared" si="14"/>
        <v>1</v>
      </c>
    </row>
    <row r="319" spans="1:21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3"/>
        <v>19.227272727272727</v>
      </c>
      <c r="G319" t="s">
        <v>14</v>
      </c>
      <c r="H319" s="8">
        <f t="shared" si="12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s="8" t="str" cm="1">
        <f t="array" ref="Q319:R319">_xlfn.TEXTSPLIT(P319,"/")</f>
        <v>theater</v>
      </c>
      <c r="R319" s="8" t="str">
        <v>plays</v>
      </c>
      <c r="S319" s="12">
        <f>(((L319/60)/60)/24)+DATE(1970,1,1)</f>
        <v>42869.208333333328</v>
      </c>
      <c r="T319" s="12">
        <f>(((M319/60)/60)/24)+DATE(1970,1,1)</f>
        <v>42882.208333333328</v>
      </c>
      <c r="U319">
        <f t="shared" si="14"/>
        <v>13</v>
      </c>
    </row>
    <row r="320" spans="1:21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3"/>
        <v>15.842105263157894</v>
      </c>
      <c r="G320" t="s">
        <v>14</v>
      </c>
      <c r="H320" s="8">
        <f t="shared" si="12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s="8" t="str" cm="1">
        <f t="array" ref="Q320:R320">_xlfn.TEXTSPLIT(P320,"/")</f>
        <v>music</v>
      </c>
      <c r="R320" s="8" t="str">
        <v>rock</v>
      </c>
      <c r="S320" s="12">
        <f>(((L320/60)/60)/24)+DATE(1970,1,1)</f>
        <v>41684.25</v>
      </c>
      <c r="T320" s="12">
        <f>(((M320/60)/60)/24)+DATE(1970,1,1)</f>
        <v>41686.25</v>
      </c>
      <c r="U320">
        <f t="shared" si="14"/>
        <v>2</v>
      </c>
    </row>
    <row r="321" spans="1:21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3"/>
        <v>38.702380952380956</v>
      </c>
      <c r="G321" t="s">
        <v>74</v>
      </c>
      <c r="H321" s="8">
        <f t="shared" si="12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s="8" t="str" cm="1">
        <f t="array" ref="Q321:R321">_xlfn.TEXTSPLIT(P321,"/")</f>
        <v>technology</v>
      </c>
      <c r="R321" s="8" t="str">
        <v>web</v>
      </c>
      <c r="S321" s="12">
        <f>(((L321/60)/60)/24)+DATE(1970,1,1)</f>
        <v>40402.208333333336</v>
      </c>
      <c r="T321" s="12">
        <f>(((M321/60)/60)/24)+DATE(1970,1,1)</f>
        <v>40426.208333333336</v>
      </c>
      <c r="U321">
        <f t="shared" si="14"/>
        <v>24</v>
      </c>
    </row>
    <row r="322" spans="1:21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3"/>
        <v>9.5876777251184837</v>
      </c>
      <c r="G322" t="s">
        <v>14</v>
      </c>
      <c r="H322" s="8">
        <f t="shared" ref="H322:H385" si="15">E322/I322</f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s="8" t="str" cm="1">
        <f t="array" ref="Q322:R322">_xlfn.TEXTSPLIT(P322,"/")</f>
        <v>publishing</v>
      </c>
      <c r="R322" s="8" t="str">
        <v>fiction</v>
      </c>
      <c r="S322" s="12">
        <f>(((L322/60)/60)/24)+DATE(1970,1,1)</f>
        <v>40673.208333333336</v>
      </c>
      <c r="T322" s="12">
        <f>(((M322/60)/60)/24)+DATE(1970,1,1)</f>
        <v>40682.208333333336</v>
      </c>
      <c r="U322">
        <f t="shared" si="14"/>
        <v>9</v>
      </c>
    </row>
    <row r="323" spans="1:21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16">(E323/D323)*100</f>
        <v>94.144366197183089</v>
      </c>
      <c r="G323" t="s">
        <v>14</v>
      </c>
      <c r="H323" s="8">
        <f t="shared" si="15"/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s="8" t="str" cm="1">
        <f t="array" ref="Q323:R323">_xlfn.TEXTSPLIT(P323,"/")</f>
        <v>film &amp; video</v>
      </c>
      <c r="R323" s="8" t="str">
        <v>shorts</v>
      </c>
      <c r="S323" s="12">
        <f>(((L323/60)/60)/24)+DATE(1970,1,1)</f>
        <v>40634.208333333336</v>
      </c>
      <c r="T323" s="12">
        <f>(((M323/60)/60)/24)+DATE(1970,1,1)</f>
        <v>40642.208333333336</v>
      </c>
      <c r="U323">
        <f t="shared" ref="U323:U386" si="17">_xlfn.DAYS(T323,S323)</f>
        <v>8</v>
      </c>
    </row>
    <row r="324" spans="1:21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16"/>
        <v>166.56234096692114</v>
      </c>
      <c r="G324" t="s">
        <v>20</v>
      </c>
      <c r="H324" s="8">
        <f t="shared" si="15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s="8" t="str" cm="1">
        <f t="array" ref="Q324:R324">_xlfn.TEXTSPLIT(P324,"/")</f>
        <v>theater</v>
      </c>
      <c r="R324" s="8" t="str">
        <v>plays</v>
      </c>
      <c r="S324" s="12">
        <f>(((L324/60)/60)/24)+DATE(1970,1,1)</f>
        <v>40507.25</v>
      </c>
      <c r="T324" s="12">
        <f>(((M324/60)/60)/24)+DATE(1970,1,1)</f>
        <v>40520.25</v>
      </c>
      <c r="U324">
        <f t="shared" si="17"/>
        <v>13</v>
      </c>
    </row>
    <row r="325" spans="1:21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16"/>
        <v>24.134831460674157</v>
      </c>
      <c r="G325" t="s">
        <v>14</v>
      </c>
      <c r="H325" s="8">
        <f t="shared" si="15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s="8" t="str" cm="1">
        <f t="array" ref="Q325:R325">_xlfn.TEXTSPLIT(P325,"/")</f>
        <v>film &amp; video</v>
      </c>
      <c r="R325" s="8" t="str">
        <v>documentary</v>
      </c>
      <c r="S325" s="12">
        <f>(((L325/60)/60)/24)+DATE(1970,1,1)</f>
        <v>41725.208333333336</v>
      </c>
      <c r="T325" s="12">
        <f>(((M325/60)/60)/24)+DATE(1970,1,1)</f>
        <v>41727.208333333336</v>
      </c>
      <c r="U325">
        <f t="shared" si="17"/>
        <v>2</v>
      </c>
    </row>
    <row r="326" spans="1:21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16"/>
        <v>164.05633802816902</v>
      </c>
      <c r="G326" t="s">
        <v>20</v>
      </c>
      <c r="H326" s="8">
        <f t="shared" si="15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s="8" t="str" cm="1">
        <f t="array" ref="Q326:R326">_xlfn.TEXTSPLIT(P326,"/")</f>
        <v>theater</v>
      </c>
      <c r="R326" s="8" t="str">
        <v>plays</v>
      </c>
      <c r="S326" s="12">
        <f>(((L326/60)/60)/24)+DATE(1970,1,1)</f>
        <v>42176.208333333328</v>
      </c>
      <c r="T326" s="12">
        <f>(((M326/60)/60)/24)+DATE(1970,1,1)</f>
        <v>42188.208333333328</v>
      </c>
      <c r="U326">
        <f t="shared" si="17"/>
        <v>12</v>
      </c>
    </row>
    <row r="327" spans="1:21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16"/>
        <v>90.723076923076931</v>
      </c>
      <c r="G327" t="s">
        <v>14</v>
      </c>
      <c r="H327" s="8">
        <f t="shared" si="15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s="8" t="str" cm="1">
        <f t="array" ref="Q327:R327">_xlfn.TEXTSPLIT(P327,"/")</f>
        <v>theater</v>
      </c>
      <c r="R327" s="8" t="str">
        <v>plays</v>
      </c>
      <c r="S327" s="12">
        <f>(((L327/60)/60)/24)+DATE(1970,1,1)</f>
        <v>43267.208333333328</v>
      </c>
      <c r="T327" s="12">
        <f>(((M327/60)/60)/24)+DATE(1970,1,1)</f>
        <v>43290.208333333328</v>
      </c>
      <c r="U327">
        <f t="shared" si="17"/>
        <v>23</v>
      </c>
    </row>
    <row r="328" spans="1:21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16"/>
        <v>46.194444444444443</v>
      </c>
      <c r="G328" t="s">
        <v>14</v>
      </c>
      <c r="H328" s="8">
        <f t="shared" si="15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s="8" t="str" cm="1">
        <f t="array" ref="Q328:R328">_xlfn.TEXTSPLIT(P328,"/")</f>
        <v>film &amp; video</v>
      </c>
      <c r="R328" s="8" t="str">
        <v>animation</v>
      </c>
      <c r="S328" s="12">
        <f>(((L328/60)/60)/24)+DATE(1970,1,1)</f>
        <v>42364.25</v>
      </c>
      <c r="T328" s="12">
        <f>(((M328/60)/60)/24)+DATE(1970,1,1)</f>
        <v>42370.25</v>
      </c>
      <c r="U328">
        <f t="shared" si="17"/>
        <v>6</v>
      </c>
    </row>
    <row r="329" spans="1:21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16"/>
        <v>38.53846153846154</v>
      </c>
      <c r="G329" t="s">
        <v>14</v>
      </c>
      <c r="H329" s="8">
        <f t="shared" si="15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s="8" t="str" cm="1">
        <f t="array" ref="Q329:R329">_xlfn.TEXTSPLIT(P329,"/")</f>
        <v>theater</v>
      </c>
      <c r="R329" s="8" t="str">
        <v>plays</v>
      </c>
      <c r="S329" s="12">
        <f>(((L329/60)/60)/24)+DATE(1970,1,1)</f>
        <v>43705.208333333328</v>
      </c>
      <c r="T329" s="12">
        <f>(((M329/60)/60)/24)+DATE(1970,1,1)</f>
        <v>43709.208333333328</v>
      </c>
      <c r="U329">
        <f t="shared" si="17"/>
        <v>4</v>
      </c>
    </row>
    <row r="330" spans="1:21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16"/>
        <v>133.56231003039514</v>
      </c>
      <c r="G330" t="s">
        <v>20</v>
      </c>
      <c r="H330" s="8">
        <f t="shared" si="15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s="8" t="str" cm="1">
        <f t="array" ref="Q330:R330">_xlfn.TEXTSPLIT(P330,"/")</f>
        <v>music</v>
      </c>
      <c r="R330" s="8" t="str">
        <v>rock</v>
      </c>
      <c r="S330" s="12">
        <f>(((L330/60)/60)/24)+DATE(1970,1,1)</f>
        <v>43434.25</v>
      </c>
      <c r="T330" s="12">
        <f>(((M330/60)/60)/24)+DATE(1970,1,1)</f>
        <v>43445.25</v>
      </c>
      <c r="U330">
        <f t="shared" si="17"/>
        <v>11</v>
      </c>
    </row>
    <row r="331" spans="1:21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16"/>
        <v>22.896588486140725</v>
      </c>
      <c r="G331" t="s">
        <v>47</v>
      </c>
      <c r="H331" s="8">
        <f t="shared" si="15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s="8" t="str" cm="1">
        <f t="array" ref="Q331:R331">_xlfn.TEXTSPLIT(P331,"/")</f>
        <v>games</v>
      </c>
      <c r="R331" s="8" t="str">
        <v>video games</v>
      </c>
      <c r="S331" s="12">
        <f>(((L331/60)/60)/24)+DATE(1970,1,1)</f>
        <v>42716.25</v>
      </c>
      <c r="T331" s="12">
        <f>(((M331/60)/60)/24)+DATE(1970,1,1)</f>
        <v>42727.25</v>
      </c>
      <c r="U331">
        <f t="shared" si="17"/>
        <v>11</v>
      </c>
    </row>
    <row r="332" spans="1:21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16"/>
        <v>184.95548961424333</v>
      </c>
      <c r="G332" t="s">
        <v>20</v>
      </c>
      <c r="H332" s="8">
        <f t="shared" si="15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s="8" t="str" cm="1">
        <f t="array" ref="Q332:R332">_xlfn.TEXTSPLIT(P332,"/")</f>
        <v>film &amp; video</v>
      </c>
      <c r="R332" s="8" t="str">
        <v>documentary</v>
      </c>
      <c r="S332" s="12">
        <f>(((L332/60)/60)/24)+DATE(1970,1,1)</f>
        <v>43077.25</v>
      </c>
      <c r="T332" s="12">
        <f>(((M332/60)/60)/24)+DATE(1970,1,1)</f>
        <v>43078.25</v>
      </c>
      <c r="U332">
        <f t="shared" si="17"/>
        <v>1</v>
      </c>
    </row>
    <row r="333" spans="1:21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16"/>
        <v>443.72727272727275</v>
      </c>
      <c r="G333" t="s">
        <v>20</v>
      </c>
      <c r="H333" s="8">
        <f t="shared" si="15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s="8" t="str" cm="1">
        <f t="array" ref="Q333:R333">_xlfn.TEXTSPLIT(P333,"/")</f>
        <v>food</v>
      </c>
      <c r="R333" s="8" t="str">
        <v>food trucks</v>
      </c>
      <c r="S333" s="12">
        <f>(((L333/60)/60)/24)+DATE(1970,1,1)</f>
        <v>40896.25</v>
      </c>
      <c r="T333" s="12">
        <f>(((M333/60)/60)/24)+DATE(1970,1,1)</f>
        <v>40897.25</v>
      </c>
      <c r="U333">
        <f t="shared" si="17"/>
        <v>1</v>
      </c>
    </row>
    <row r="334" spans="1:21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16"/>
        <v>199.9806763285024</v>
      </c>
      <c r="G334" t="s">
        <v>20</v>
      </c>
      <c r="H334" s="8">
        <f t="shared" si="15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s="8" t="str" cm="1">
        <f t="array" ref="Q334:R334">_xlfn.TEXTSPLIT(P334,"/")</f>
        <v>technology</v>
      </c>
      <c r="R334" s="8" t="str">
        <v>wearables</v>
      </c>
      <c r="S334" s="12">
        <f>(((L334/60)/60)/24)+DATE(1970,1,1)</f>
        <v>41361.208333333336</v>
      </c>
      <c r="T334" s="12">
        <f>(((M334/60)/60)/24)+DATE(1970,1,1)</f>
        <v>41362.208333333336</v>
      </c>
      <c r="U334">
        <f t="shared" si="17"/>
        <v>1</v>
      </c>
    </row>
    <row r="335" spans="1:21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16"/>
        <v>123.95833333333333</v>
      </c>
      <c r="G335" t="s">
        <v>20</v>
      </c>
      <c r="H335" s="8">
        <f t="shared" si="15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s="8" t="str" cm="1">
        <f t="array" ref="Q335:R335">_xlfn.TEXTSPLIT(P335,"/")</f>
        <v>theater</v>
      </c>
      <c r="R335" s="8" t="str">
        <v>plays</v>
      </c>
      <c r="S335" s="12">
        <f>(((L335/60)/60)/24)+DATE(1970,1,1)</f>
        <v>43424.25</v>
      </c>
      <c r="T335" s="12">
        <f>(((M335/60)/60)/24)+DATE(1970,1,1)</f>
        <v>43452.25</v>
      </c>
      <c r="U335">
        <f t="shared" si="17"/>
        <v>28</v>
      </c>
    </row>
    <row r="336" spans="1:21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16"/>
        <v>186.61329305135951</v>
      </c>
      <c r="G336" t="s">
        <v>20</v>
      </c>
      <c r="H336" s="8">
        <f t="shared" si="15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s="8" t="str" cm="1">
        <f t="array" ref="Q336:R336">_xlfn.TEXTSPLIT(P336,"/")</f>
        <v>music</v>
      </c>
      <c r="R336" s="8" t="str">
        <v>rock</v>
      </c>
      <c r="S336" s="12">
        <f>(((L336/60)/60)/24)+DATE(1970,1,1)</f>
        <v>43110.25</v>
      </c>
      <c r="T336" s="12">
        <f>(((M336/60)/60)/24)+DATE(1970,1,1)</f>
        <v>43117.25</v>
      </c>
      <c r="U336">
        <f t="shared" si="17"/>
        <v>7</v>
      </c>
    </row>
    <row r="337" spans="1:21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16"/>
        <v>114.28538550057536</v>
      </c>
      <c r="G337" t="s">
        <v>20</v>
      </c>
      <c r="H337" s="8">
        <f t="shared" si="15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s="8" t="str" cm="1">
        <f t="array" ref="Q337:R337">_xlfn.TEXTSPLIT(P337,"/")</f>
        <v>music</v>
      </c>
      <c r="R337" s="8" t="str">
        <v>rock</v>
      </c>
      <c r="S337" s="12">
        <f>(((L337/60)/60)/24)+DATE(1970,1,1)</f>
        <v>43784.25</v>
      </c>
      <c r="T337" s="12">
        <f>(((M337/60)/60)/24)+DATE(1970,1,1)</f>
        <v>43797.25</v>
      </c>
      <c r="U337">
        <f t="shared" si="17"/>
        <v>13</v>
      </c>
    </row>
    <row r="338" spans="1:21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16"/>
        <v>97.032531824611041</v>
      </c>
      <c r="G338" t="s">
        <v>14</v>
      </c>
      <c r="H338" s="8">
        <f t="shared" si="15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s="8" t="str" cm="1">
        <f t="array" ref="Q338:R338">_xlfn.TEXTSPLIT(P338,"/")</f>
        <v>music</v>
      </c>
      <c r="R338" s="8" t="str">
        <v>rock</v>
      </c>
      <c r="S338" s="12">
        <f>(((L338/60)/60)/24)+DATE(1970,1,1)</f>
        <v>40527.25</v>
      </c>
      <c r="T338" s="12">
        <f>(((M338/60)/60)/24)+DATE(1970,1,1)</f>
        <v>40528.25</v>
      </c>
      <c r="U338">
        <f t="shared" si="17"/>
        <v>1</v>
      </c>
    </row>
    <row r="339" spans="1:21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16"/>
        <v>122.81904761904762</v>
      </c>
      <c r="G339" t="s">
        <v>20</v>
      </c>
      <c r="H339" s="8">
        <f t="shared" si="15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s="8" t="str" cm="1">
        <f t="array" ref="Q339:R339">_xlfn.TEXTSPLIT(P339,"/")</f>
        <v>theater</v>
      </c>
      <c r="R339" s="8" t="str">
        <v>plays</v>
      </c>
      <c r="S339" s="12">
        <f>(((L339/60)/60)/24)+DATE(1970,1,1)</f>
        <v>43780.25</v>
      </c>
      <c r="T339" s="12">
        <f>(((M339/60)/60)/24)+DATE(1970,1,1)</f>
        <v>43781.25</v>
      </c>
      <c r="U339">
        <f t="shared" si="17"/>
        <v>1</v>
      </c>
    </row>
    <row r="340" spans="1:21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16"/>
        <v>179.14326647564468</v>
      </c>
      <c r="G340" t="s">
        <v>20</v>
      </c>
      <c r="H340" s="8">
        <f t="shared" si="15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s="8" t="str" cm="1">
        <f t="array" ref="Q340:R340">_xlfn.TEXTSPLIT(P340,"/")</f>
        <v>theater</v>
      </c>
      <c r="R340" s="8" t="str">
        <v>plays</v>
      </c>
      <c r="S340" s="12">
        <f>(((L340/60)/60)/24)+DATE(1970,1,1)</f>
        <v>40821.208333333336</v>
      </c>
      <c r="T340" s="12">
        <f>(((M340/60)/60)/24)+DATE(1970,1,1)</f>
        <v>40851.208333333336</v>
      </c>
      <c r="U340">
        <f t="shared" si="17"/>
        <v>30</v>
      </c>
    </row>
    <row r="341" spans="1:21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16"/>
        <v>79.951577402787962</v>
      </c>
      <c r="G341" t="s">
        <v>74</v>
      </c>
      <c r="H341" s="8">
        <f t="shared" si="15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s="8" t="str" cm="1">
        <f t="array" ref="Q341:R341">_xlfn.TEXTSPLIT(P341,"/")</f>
        <v>theater</v>
      </c>
      <c r="R341" s="8" t="str">
        <v>plays</v>
      </c>
      <c r="S341" s="12">
        <f>(((L341/60)/60)/24)+DATE(1970,1,1)</f>
        <v>42949.208333333328</v>
      </c>
      <c r="T341" s="12">
        <f>(((M341/60)/60)/24)+DATE(1970,1,1)</f>
        <v>42963.208333333328</v>
      </c>
      <c r="U341">
        <f t="shared" si="17"/>
        <v>14</v>
      </c>
    </row>
    <row r="342" spans="1:21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16"/>
        <v>94.242587601078171</v>
      </c>
      <c r="G342" t="s">
        <v>14</v>
      </c>
      <c r="H342" s="8">
        <f t="shared" si="15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s="8" t="str" cm="1">
        <f t="array" ref="Q342:R342">_xlfn.TEXTSPLIT(P342,"/")</f>
        <v>photography</v>
      </c>
      <c r="R342" s="8" t="str">
        <v>photography books</v>
      </c>
      <c r="S342" s="12">
        <f>(((L342/60)/60)/24)+DATE(1970,1,1)</f>
        <v>40889.25</v>
      </c>
      <c r="T342" s="12">
        <f>(((M342/60)/60)/24)+DATE(1970,1,1)</f>
        <v>40890.25</v>
      </c>
      <c r="U342">
        <f t="shared" si="17"/>
        <v>1</v>
      </c>
    </row>
    <row r="343" spans="1:21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16"/>
        <v>84.669291338582681</v>
      </c>
      <c r="G343" t="s">
        <v>14</v>
      </c>
      <c r="H343" s="8">
        <f t="shared" si="15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s="8" t="str" cm="1">
        <f t="array" ref="Q343:R343">_xlfn.TEXTSPLIT(P343,"/")</f>
        <v>music</v>
      </c>
      <c r="R343" s="8" t="str">
        <v>indie rock</v>
      </c>
      <c r="S343" s="12">
        <f>(((L343/60)/60)/24)+DATE(1970,1,1)</f>
        <v>42244.208333333328</v>
      </c>
      <c r="T343" s="12">
        <f>(((M343/60)/60)/24)+DATE(1970,1,1)</f>
        <v>42251.208333333328</v>
      </c>
      <c r="U343">
        <f t="shared" si="17"/>
        <v>7</v>
      </c>
    </row>
    <row r="344" spans="1:21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16"/>
        <v>66.521920668058456</v>
      </c>
      <c r="G344" t="s">
        <v>14</v>
      </c>
      <c r="H344" s="8">
        <f t="shared" si="15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s="8" t="str" cm="1">
        <f t="array" ref="Q344:R344">_xlfn.TEXTSPLIT(P344,"/")</f>
        <v>theater</v>
      </c>
      <c r="R344" s="8" t="str">
        <v>plays</v>
      </c>
      <c r="S344" s="12">
        <f>(((L344/60)/60)/24)+DATE(1970,1,1)</f>
        <v>41475.208333333336</v>
      </c>
      <c r="T344" s="12">
        <f>(((M344/60)/60)/24)+DATE(1970,1,1)</f>
        <v>41487.208333333336</v>
      </c>
      <c r="U344">
        <f t="shared" si="17"/>
        <v>12</v>
      </c>
    </row>
    <row r="345" spans="1:21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16"/>
        <v>53.922222222222224</v>
      </c>
      <c r="G345" t="s">
        <v>14</v>
      </c>
      <c r="H345" s="8">
        <f t="shared" si="15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s="8" t="str" cm="1">
        <f t="array" ref="Q345:R345">_xlfn.TEXTSPLIT(P345,"/")</f>
        <v>theater</v>
      </c>
      <c r="R345" s="8" t="str">
        <v>plays</v>
      </c>
      <c r="S345" s="12">
        <f>(((L345/60)/60)/24)+DATE(1970,1,1)</f>
        <v>41597.25</v>
      </c>
      <c r="T345" s="12">
        <f>(((M345/60)/60)/24)+DATE(1970,1,1)</f>
        <v>41650.25</v>
      </c>
      <c r="U345">
        <f t="shared" si="17"/>
        <v>53</v>
      </c>
    </row>
    <row r="346" spans="1:21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16"/>
        <v>41.983299595141702</v>
      </c>
      <c r="G346" t="s">
        <v>14</v>
      </c>
      <c r="H346" s="8">
        <f t="shared" si="15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s="8" t="str" cm="1">
        <f t="array" ref="Q346:R346">_xlfn.TEXTSPLIT(P346,"/")</f>
        <v>games</v>
      </c>
      <c r="R346" s="8" t="str">
        <v>video games</v>
      </c>
      <c r="S346" s="12">
        <f>(((L346/60)/60)/24)+DATE(1970,1,1)</f>
        <v>43122.25</v>
      </c>
      <c r="T346" s="12">
        <f>(((M346/60)/60)/24)+DATE(1970,1,1)</f>
        <v>43162.25</v>
      </c>
      <c r="U346">
        <f t="shared" si="17"/>
        <v>40</v>
      </c>
    </row>
    <row r="347" spans="1:21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16"/>
        <v>14.69479695431472</v>
      </c>
      <c r="G347" t="s">
        <v>14</v>
      </c>
      <c r="H347" s="8">
        <f t="shared" si="15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s="8" t="str" cm="1">
        <f t="array" ref="Q347:R347">_xlfn.TEXTSPLIT(P347,"/")</f>
        <v>film &amp; video</v>
      </c>
      <c r="R347" s="8" t="str">
        <v>drama</v>
      </c>
      <c r="S347" s="12">
        <f>(((L347/60)/60)/24)+DATE(1970,1,1)</f>
        <v>42194.208333333328</v>
      </c>
      <c r="T347" s="12">
        <f>(((M347/60)/60)/24)+DATE(1970,1,1)</f>
        <v>42195.208333333328</v>
      </c>
      <c r="U347">
        <f t="shared" si="17"/>
        <v>1</v>
      </c>
    </row>
    <row r="348" spans="1:21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16"/>
        <v>34.475000000000001</v>
      </c>
      <c r="G348" t="s">
        <v>14</v>
      </c>
      <c r="H348" s="8">
        <f t="shared" si="15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s="8" t="str" cm="1">
        <f t="array" ref="Q348:R348">_xlfn.TEXTSPLIT(P348,"/")</f>
        <v>music</v>
      </c>
      <c r="R348" s="8" t="str">
        <v>indie rock</v>
      </c>
      <c r="S348" s="12">
        <f>(((L348/60)/60)/24)+DATE(1970,1,1)</f>
        <v>42971.208333333328</v>
      </c>
      <c r="T348" s="12">
        <f>(((M348/60)/60)/24)+DATE(1970,1,1)</f>
        <v>43026.208333333328</v>
      </c>
      <c r="U348">
        <f t="shared" si="17"/>
        <v>55</v>
      </c>
    </row>
    <row r="349" spans="1:21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16"/>
        <v>1400.7777777777778</v>
      </c>
      <c r="G349" t="s">
        <v>20</v>
      </c>
      <c r="H349" s="8">
        <f t="shared" si="15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s="8" t="str" cm="1">
        <f t="array" ref="Q349:R349">_xlfn.TEXTSPLIT(P349,"/")</f>
        <v>technology</v>
      </c>
      <c r="R349" s="8" t="str">
        <v>web</v>
      </c>
      <c r="S349" s="12">
        <f>(((L349/60)/60)/24)+DATE(1970,1,1)</f>
        <v>42046.25</v>
      </c>
      <c r="T349" s="12">
        <f>(((M349/60)/60)/24)+DATE(1970,1,1)</f>
        <v>42070.25</v>
      </c>
      <c r="U349">
        <f t="shared" si="17"/>
        <v>24</v>
      </c>
    </row>
    <row r="350" spans="1:21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16"/>
        <v>71.770351758793964</v>
      </c>
      <c r="G350" t="s">
        <v>14</v>
      </c>
      <c r="H350" s="8">
        <f t="shared" si="15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s="8" t="str" cm="1">
        <f t="array" ref="Q350:R350">_xlfn.TEXTSPLIT(P350,"/")</f>
        <v>food</v>
      </c>
      <c r="R350" s="8" t="str">
        <v>food trucks</v>
      </c>
      <c r="S350" s="12">
        <f>(((L350/60)/60)/24)+DATE(1970,1,1)</f>
        <v>42782.25</v>
      </c>
      <c r="T350" s="12">
        <f>(((M350/60)/60)/24)+DATE(1970,1,1)</f>
        <v>42795.25</v>
      </c>
      <c r="U350">
        <f t="shared" si="17"/>
        <v>13</v>
      </c>
    </row>
    <row r="351" spans="1:21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16"/>
        <v>53.074115044247783</v>
      </c>
      <c r="G351" t="s">
        <v>14</v>
      </c>
      <c r="H351" s="8">
        <f t="shared" si="15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s="8" t="str" cm="1">
        <f t="array" ref="Q351:R351">_xlfn.TEXTSPLIT(P351,"/")</f>
        <v>theater</v>
      </c>
      <c r="R351" s="8" t="str">
        <v>plays</v>
      </c>
      <c r="S351" s="12">
        <f>(((L351/60)/60)/24)+DATE(1970,1,1)</f>
        <v>42930.208333333328</v>
      </c>
      <c r="T351" s="12">
        <f>(((M351/60)/60)/24)+DATE(1970,1,1)</f>
        <v>42960.208333333328</v>
      </c>
      <c r="U351">
        <f t="shared" si="17"/>
        <v>30</v>
      </c>
    </row>
    <row r="352" spans="1:21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16"/>
        <v>5</v>
      </c>
      <c r="G352" t="s">
        <v>14</v>
      </c>
      <c r="H352" s="8">
        <f t="shared" si="15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s="8" t="str" cm="1">
        <f t="array" ref="Q352:R352">_xlfn.TEXTSPLIT(P352,"/")</f>
        <v>music</v>
      </c>
      <c r="R352" s="8" t="str">
        <v>jazz</v>
      </c>
      <c r="S352" s="12">
        <f>(((L352/60)/60)/24)+DATE(1970,1,1)</f>
        <v>42144.208333333328</v>
      </c>
      <c r="T352" s="12">
        <f>(((M352/60)/60)/24)+DATE(1970,1,1)</f>
        <v>42162.208333333328</v>
      </c>
      <c r="U352">
        <f t="shared" si="17"/>
        <v>18</v>
      </c>
    </row>
    <row r="353" spans="1:21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16"/>
        <v>127.70715249662618</v>
      </c>
      <c r="G353" t="s">
        <v>20</v>
      </c>
      <c r="H353" s="8">
        <f t="shared" si="15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s="8" t="str" cm="1">
        <f t="array" ref="Q353:R353">_xlfn.TEXTSPLIT(P353,"/")</f>
        <v>music</v>
      </c>
      <c r="R353" s="8" t="str">
        <v>rock</v>
      </c>
      <c r="S353" s="12">
        <f>(((L353/60)/60)/24)+DATE(1970,1,1)</f>
        <v>42240.208333333328</v>
      </c>
      <c r="T353" s="12">
        <f>(((M353/60)/60)/24)+DATE(1970,1,1)</f>
        <v>42254.208333333328</v>
      </c>
      <c r="U353">
        <f t="shared" si="17"/>
        <v>14</v>
      </c>
    </row>
    <row r="354" spans="1:21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16"/>
        <v>34.892857142857139</v>
      </c>
      <c r="G354" t="s">
        <v>14</v>
      </c>
      <c r="H354" s="8">
        <f t="shared" si="15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s="8" t="str" cm="1">
        <f t="array" ref="Q354:R354">_xlfn.TEXTSPLIT(P354,"/")</f>
        <v>theater</v>
      </c>
      <c r="R354" s="8" t="str">
        <v>plays</v>
      </c>
      <c r="S354" s="12">
        <f>(((L354/60)/60)/24)+DATE(1970,1,1)</f>
        <v>42315.25</v>
      </c>
      <c r="T354" s="12">
        <f>(((M354/60)/60)/24)+DATE(1970,1,1)</f>
        <v>42323.25</v>
      </c>
      <c r="U354">
        <f t="shared" si="17"/>
        <v>8</v>
      </c>
    </row>
    <row r="355" spans="1:21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16"/>
        <v>410.59821428571428</v>
      </c>
      <c r="G355" t="s">
        <v>20</v>
      </c>
      <c r="H355" s="8">
        <f t="shared" si="15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s="8" t="str" cm="1">
        <f t="array" ref="Q355:R355">_xlfn.TEXTSPLIT(P355,"/")</f>
        <v>theater</v>
      </c>
      <c r="R355" s="8" t="str">
        <v>plays</v>
      </c>
      <c r="S355" s="12">
        <f>(((L355/60)/60)/24)+DATE(1970,1,1)</f>
        <v>43651.208333333328</v>
      </c>
      <c r="T355" s="12">
        <f>(((M355/60)/60)/24)+DATE(1970,1,1)</f>
        <v>43652.208333333328</v>
      </c>
      <c r="U355">
        <f t="shared" si="17"/>
        <v>1</v>
      </c>
    </row>
    <row r="356" spans="1:21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16"/>
        <v>123.73770491803278</v>
      </c>
      <c r="G356" t="s">
        <v>20</v>
      </c>
      <c r="H356" s="8">
        <f t="shared" si="15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s="8" t="str" cm="1">
        <f t="array" ref="Q356:R356">_xlfn.TEXTSPLIT(P356,"/")</f>
        <v>film &amp; video</v>
      </c>
      <c r="R356" s="8" t="str">
        <v>documentary</v>
      </c>
      <c r="S356" s="12">
        <f>(((L356/60)/60)/24)+DATE(1970,1,1)</f>
        <v>41520.208333333336</v>
      </c>
      <c r="T356" s="12">
        <f>(((M356/60)/60)/24)+DATE(1970,1,1)</f>
        <v>41527.208333333336</v>
      </c>
      <c r="U356">
        <f t="shared" si="17"/>
        <v>7</v>
      </c>
    </row>
    <row r="357" spans="1:21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16"/>
        <v>58.973684210526315</v>
      </c>
      <c r="G357" t="s">
        <v>47</v>
      </c>
      <c r="H357" s="8">
        <f t="shared" si="15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s="8" t="str" cm="1">
        <f t="array" ref="Q357:R357">_xlfn.TEXTSPLIT(P357,"/")</f>
        <v>technology</v>
      </c>
      <c r="R357" s="8" t="str">
        <v>wearables</v>
      </c>
      <c r="S357" s="12">
        <f>(((L357/60)/60)/24)+DATE(1970,1,1)</f>
        <v>42757.25</v>
      </c>
      <c r="T357" s="12">
        <f>(((M357/60)/60)/24)+DATE(1970,1,1)</f>
        <v>42797.25</v>
      </c>
      <c r="U357">
        <f t="shared" si="17"/>
        <v>40</v>
      </c>
    </row>
    <row r="358" spans="1:21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16"/>
        <v>36.892473118279568</v>
      </c>
      <c r="G358" t="s">
        <v>14</v>
      </c>
      <c r="H358" s="8">
        <f t="shared" si="15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s="8" t="str" cm="1">
        <f t="array" ref="Q358:R358">_xlfn.TEXTSPLIT(P358,"/")</f>
        <v>theater</v>
      </c>
      <c r="R358" s="8" t="str">
        <v>plays</v>
      </c>
      <c r="S358" s="12">
        <f>(((L358/60)/60)/24)+DATE(1970,1,1)</f>
        <v>40922.25</v>
      </c>
      <c r="T358" s="12">
        <f>(((M358/60)/60)/24)+DATE(1970,1,1)</f>
        <v>40931.25</v>
      </c>
      <c r="U358">
        <f t="shared" si="17"/>
        <v>9</v>
      </c>
    </row>
    <row r="359" spans="1:21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16"/>
        <v>184.91304347826087</v>
      </c>
      <c r="G359" t="s">
        <v>20</v>
      </c>
      <c r="H359" s="8">
        <f t="shared" si="15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s="8" t="str" cm="1">
        <f t="array" ref="Q359:R359">_xlfn.TEXTSPLIT(P359,"/")</f>
        <v>games</v>
      </c>
      <c r="R359" s="8" t="str">
        <v>video games</v>
      </c>
      <c r="S359" s="12">
        <f>(((L359/60)/60)/24)+DATE(1970,1,1)</f>
        <v>42250.208333333328</v>
      </c>
      <c r="T359" s="12">
        <f>(((M359/60)/60)/24)+DATE(1970,1,1)</f>
        <v>42275.208333333328</v>
      </c>
      <c r="U359">
        <f t="shared" si="17"/>
        <v>25</v>
      </c>
    </row>
    <row r="360" spans="1:21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16"/>
        <v>11.814432989690722</v>
      </c>
      <c r="G360" t="s">
        <v>14</v>
      </c>
      <c r="H360" s="8">
        <f t="shared" si="15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s="8" t="str" cm="1">
        <f t="array" ref="Q360:R360">_xlfn.TEXTSPLIT(P360,"/")</f>
        <v>photography</v>
      </c>
      <c r="R360" s="8" t="str">
        <v>photography books</v>
      </c>
      <c r="S360" s="12">
        <f>(((L360/60)/60)/24)+DATE(1970,1,1)</f>
        <v>43322.208333333328</v>
      </c>
      <c r="T360" s="12">
        <f>(((M360/60)/60)/24)+DATE(1970,1,1)</f>
        <v>43325.208333333328</v>
      </c>
      <c r="U360">
        <f t="shared" si="17"/>
        <v>3</v>
      </c>
    </row>
    <row r="361" spans="1:21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16"/>
        <v>298.7</v>
      </c>
      <c r="G361" t="s">
        <v>20</v>
      </c>
      <c r="H361" s="8">
        <f t="shared" si="15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s="8" t="str" cm="1">
        <f t="array" ref="Q361:R361">_xlfn.TEXTSPLIT(P361,"/")</f>
        <v>film &amp; video</v>
      </c>
      <c r="R361" s="8" t="str">
        <v>animation</v>
      </c>
      <c r="S361" s="12">
        <f>(((L361/60)/60)/24)+DATE(1970,1,1)</f>
        <v>40782.208333333336</v>
      </c>
      <c r="T361" s="12">
        <f>(((M361/60)/60)/24)+DATE(1970,1,1)</f>
        <v>40789.208333333336</v>
      </c>
      <c r="U361">
        <f t="shared" si="17"/>
        <v>7</v>
      </c>
    </row>
    <row r="362" spans="1:21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16"/>
        <v>226.35175879396985</v>
      </c>
      <c r="G362" t="s">
        <v>20</v>
      </c>
      <c r="H362" s="8">
        <f t="shared" si="15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s="8" t="str" cm="1">
        <f t="array" ref="Q362:R362">_xlfn.TEXTSPLIT(P362,"/")</f>
        <v>theater</v>
      </c>
      <c r="R362" s="8" t="str">
        <v>plays</v>
      </c>
      <c r="S362" s="12">
        <f>(((L362/60)/60)/24)+DATE(1970,1,1)</f>
        <v>40544.25</v>
      </c>
      <c r="T362" s="12">
        <f>(((M362/60)/60)/24)+DATE(1970,1,1)</f>
        <v>40558.25</v>
      </c>
      <c r="U362">
        <f t="shared" si="17"/>
        <v>14</v>
      </c>
    </row>
    <row r="363" spans="1:21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16"/>
        <v>173.56363636363636</v>
      </c>
      <c r="G363" t="s">
        <v>20</v>
      </c>
      <c r="H363" s="8">
        <f t="shared" si="15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s="8" t="str" cm="1">
        <f t="array" ref="Q363:R363">_xlfn.TEXTSPLIT(P363,"/")</f>
        <v>theater</v>
      </c>
      <c r="R363" s="8" t="str">
        <v>plays</v>
      </c>
      <c r="S363" s="12">
        <f>(((L363/60)/60)/24)+DATE(1970,1,1)</f>
        <v>43015.208333333328</v>
      </c>
      <c r="T363" s="12">
        <f>(((M363/60)/60)/24)+DATE(1970,1,1)</f>
        <v>43039.208333333328</v>
      </c>
      <c r="U363">
        <f t="shared" si="17"/>
        <v>24</v>
      </c>
    </row>
    <row r="364" spans="1:21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16"/>
        <v>371.75675675675677</v>
      </c>
      <c r="G364" t="s">
        <v>20</v>
      </c>
      <c r="H364" s="8">
        <f t="shared" si="15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s="8" t="str" cm="1">
        <f t="array" ref="Q364:R364">_xlfn.TEXTSPLIT(P364,"/")</f>
        <v>music</v>
      </c>
      <c r="R364" s="8" t="str">
        <v>rock</v>
      </c>
      <c r="S364" s="12">
        <f>(((L364/60)/60)/24)+DATE(1970,1,1)</f>
        <v>40570.25</v>
      </c>
      <c r="T364" s="12">
        <f>(((M364/60)/60)/24)+DATE(1970,1,1)</f>
        <v>40608.25</v>
      </c>
      <c r="U364">
        <f t="shared" si="17"/>
        <v>38</v>
      </c>
    </row>
    <row r="365" spans="1:21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16"/>
        <v>160.19230769230771</v>
      </c>
      <c r="G365" t="s">
        <v>20</v>
      </c>
      <c r="H365" s="8">
        <f t="shared" si="15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s="8" t="str" cm="1">
        <f t="array" ref="Q365:R365">_xlfn.TEXTSPLIT(P365,"/")</f>
        <v>music</v>
      </c>
      <c r="R365" s="8" t="str">
        <v>rock</v>
      </c>
      <c r="S365" s="12">
        <f>(((L365/60)/60)/24)+DATE(1970,1,1)</f>
        <v>40904.25</v>
      </c>
      <c r="T365" s="12">
        <f>(((M365/60)/60)/24)+DATE(1970,1,1)</f>
        <v>40905.25</v>
      </c>
      <c r="U365">
        <f t="shared" si="17"/>
        <v>1</v>
      </c>
    </row>
    <row r="366" spans="1:21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16"/>
        <v>1616.3333333333335</v>
      </c>
      <c r="G366" t="s">
        <v>20</v>
      </c>
      <c r="H366" s="8">
        <f t="shared" si="15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s="8" t="str" cm="1">
        <f t="array" ref="Q366:R366">_xlfn.TEXTSPLIT(P366,"/")</f>
        <v>music</v>
      </c>
      <c r="R366" s="8" t="str">
        <v>indie rock</v>
      </c>
      <c r="S366" s="12">
        <f>(((L366/60)/60)/24)+DATE(1970,1,1)</f>
        <v>43164.25</v>
      </c>
      <c r="T366" s="12">
        <f>(((M366/60)/60)/24)+DATE(1970,1,1)</f>
        <v>43194.208333333328</v>
      </c>
      <c r="U366">
        <f t="shared" si="17"/>
        <v>30</v>
      </c>
    </row>
    <row r="367" spans="1:21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16"/>
        <v>733.4375</v>
      </c>
      <c r="G367" t="s">
        <v>20</v>
      </c>
      <c r="H367" s="8">
        <f t="shared" si="15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s="8" t="str" cm="1">
        <f t="array" ref="Q367:R367">_xlfn.TEXTSPLIT(P367,"/")</f>
        <v>theater</v>
      </c>
      <c r="R367" s="8" t="str">
        <v>plays</v>
      </c>
      <c r="S367" s="12">
        <f>(((L367/60)/60)/24)+DATE(1970,1,1)</f>
        <v>42733.25</v>
      </c>
      <c r="T367" s="12">
        <f>(((M367/60)/60)/24)+DATE(1970,1,1)</f>
        <v>42760.25</v>
      </c>
      <c r="U367">
        <f t="shared" si="17"/>
        <v>27</v>
      </c>
    </row>
    <row r="368" spans="1:21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16"/>
        <v>592.11111111111109</v>
      </c>
      <c r="G368" t="s">
        <v>20</v>
      </c>
      <c r="H368" s="8">
        <f t="shared" si="15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s="8" t="str" cm="1">
        <f t="array" ref="Q368:R368">_xlfn.TEXTSPLIT(P368,"/")</f>
        <v>theater</v>
      </c>
      <c r="R368" s="8" t="str">
        <v>plays</v>
      </c>
      <c r="S368" s="12">
        <f>(((L368/60)/60)/24)+DATE(1970,1,1)</f>
        <v>40546.25</v>
      </c>
      <c r="T368" s="12">
        <f>(((M368/60)/60)/24)+DATE(1970,1,1)</f>
        <v>40547.25</v>
      </c>
      <c r="U368">
        <f t="shared" si="17"/>
        <v>1</v>
      </c>
    </row>
    <row r="369" spans="1:21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16"/>
        <v>18.888888888888889</v>
      </c>
      <c r="G369" t="s">
        <v>14</v>
      </c>
      <c r="H369" s="8">
        <f t="shared" si="15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s="8" t="str" cm="1">
        <f t="array" ref="Q369:R369">_xlfn.TEXTSPLIT(P369,"/")</f>
        <v>theater</v>
      </c>
      <c r="R369" s="8" t="str">
        <v>plays</v>
      </c>
      <c r="S369" s="12">
        <f>(((L369/60)/60)/24)+DATE(1970,1,1)</f>
        <v>41930.208333333336</v>
      </c>
      <c r="T369" s="12">
        <f>(((M369/60)/60)/24)+DATE(1970,1,1)</f>
        <v>41954.25</v>
      </c>
      <c r="U369">
        <f t="shared" si="17"/>
        <v>24</v>
      </c>
    </row>
    <row r="370" spans="1:21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16"/>
        <v>276.80769230769232</v>
      </c>
      <c r="G370" t="s">
        <v>20</v>
      </c>
      <c r="H370" s="8">
        <f t="shared" si="15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s="8" t="str" cm="1">
        <f t="array" ref="Q370:R370">_xlfn.TEXTSPLIT(P370,"/")</f>
        <v>film &amp; video</v>
      </c>
      <c r="R370" s="8" t="str">
        <v>documentary</v>
      </c>
      <c r="S370" s="12">
        <f>(((L370/60)/60)/24)+DATE(1970,1,1)</f>
        <v>40464.208333333336</v>
      </c>
      <c r="T370" s="12">
        <f>(((M370/60)/60)/24)+DATE(1970,1,1)</f>
        <v>40487.208333333336</v>
      </c>
      <c r="U370">
        <f t="shared" si="17"/>
        <v>23</v>
      </c>
    </row>
    <row r="371" spans="1:21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16"/>
        <v>273.01851851851848</v>
      </c>
      <c r="G371" t="s">
        <v>20</v>
      </c>
      <c r="H371" s="8">
        <f t="shared" si="15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s="8" t="str" cm="1">
        <f t="array" ref="Q371:R371">_xlfn.TEXTSPLIT(P371,"/")</f>
        <v>film &amp; video</v>
      </c>
      <c r="R371" s="8" t="str">
        <v>television</v>
      </c>
      <c r="S371" s="12">
        <f>(((L371/60)/60)/24)+DATE(1970,1,1)</f>
        <v>41308.25</v>
      </c>
      <c r="T371" s="12">
        <f>(((M371/60)/60)/24)+DATE(1970,1,1)</f>
        <v>41347.208333333336</v>
      </c>
      <c r="U371">
        <f t="shared" si="17"/>
        <v>39</v>
      </c>
    </row>
    <row r="372" spans="1:21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16"/>
        <v>159.36331255565449</v>
      </c>
      <c r="G372" t="s">
        <v>20</v>
      </c>
      <c r="H372" s="8">
        <f t="shared" si="15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s="8" t="str" cm="1">
        <f t="array" ref="Q372:R372">_xlfn.TEXTSPLIT(P372,"/")</f>
        <v>theater</v>
      </c>
      <c r="R372" s="8" t="str">
        <v>plays</v>
      </c>
      <c r="S372" s="12">
        <f>(((L372/60)/60)/24)+DATE(1970,1,1)</f>
        <v>43570.208333333328</v>
      </c>
      <c r="T372" s="12">
        <f>(((M372/60)/60)/24)+DATE(1970,1,1)</f>
        <v>43576.208333333328</v>
      </c>
      <c r="U372">
        <f t="shared" si="17"/>
        <v>6</v>
      </c>
    </row>
    <row r="373" spans="1:21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16"/>
        <v>67.869978858350947</v>
      </c>
      <c r="G373" t="s">
        <v>14</v>
      </c>
      <c r="H373" s="8">
        <f t="shared" si="15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s="8" t="str" cm="1">
        <f t="array" ref="Q373:R373">_xlfn.TEXTSPLIT(P373,"/")</f>
        <v>theater</v>
      </c>
      <c r="R373" s="8" t="str">
        <v>plays</v>
      </c>
      <c r="S373" s="12">
        <f>(((L373/60)/60)/24)+DATE(1970,1,1)</f>
        <v>42043.25</v>
      </c>
      <c r="T373" s="12">
        <f>(((M373/60)/60)/24)+DATE(1970,1,1)</f>
        <v>42094.208333333328</v>
      </c>
      <c r="U373">
        <f t="shared" si="17"/>
        <v>51</v>
      </c>
    </row>
    <row r="374" spans="1:21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16"/>
        <v>1591.5555555555554</v>
      </c>
      <c r="G374" t="s">
        <v>20</v>
      </c>
      <c r="H374" s="8">
        <f t="shared" si="15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s="8" t="str" cm="1">
        <f t="array" ref="Q374:R374">_xlfn.TEXTSPLIT(P374,"/")</f>
        <v>film &amp; video</v>
      </c>
      <c r="R374" s="8" t="str">
        <v>documentary</v>
      </c>
      <c r="S374" s="12">
        <f>(((L374/60)/60)/24)+DATE(1970,1,1)</f>
        <v>42012.25</v>
      </c>
      <c r="T374" s="12">
        <f>(((M374/60)/60)/24)+DATE(1970,1,1)</f>
        <v>42032.25</v>
      </c>
      <c r="U374">
        <f t="shared" si="17"/>
        <v>20</v>
      </c>
    </row>
    <row r="375" spans="1:21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16"/>
        <v>730.18222222222221</v>
      </c>
      <c r="G375" t="s">
        <v>20</v>
      </c>
      <c r="H375" s="8">
        <f t="shared" si="15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s="8" t="str" cm="1">
        <f t="array" ref="Q375:R375">_xlfn.TEXTSPLIT(P375,"/")</f>
        <v>theater</v>
      </c>
      <c r="R375" s="8" t="str">
        <v>plays</v>
      </c>
      <c r="S375" s="12">
        <f>(((L375/60)/60)/24)+DATE(1970,1,1)</f>
        <v>42964.208333333328</v>
      </c>
      <c r="T375" s="12">
        <f>(((M375/60)/60)/24)+DATE(1970,1,1)</f>
        <v>42972.208333333328</v>
      </c>
      <c r="U375">
        <f t="shared" si="17"/>
        <v>8</v>
      </c>
    </row>
    <row r="376" spans="1:21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16"/>
        <v>13.185782556750297</v>
      </c>
      <c r="G376" t="s">
        <v>14</v>
      </c>
      <c r="H376" s="8">
        <f t="shared" si="15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s="8" t="str" cm="1">
        <f t="array" ref="Q376:R376">_xlfn.TEXTSPLIT(P376,"/")</f>
        <v>film &amp; video</v>
      </c>
      <c r="R376" s="8" t="str">
        <v>documentary</v>
      </c>
      <c r="S376" s="12">
        <f>(((L376/60)/60)/24)+DATE(1970,1,1)</f>
        <v>43476.25</v>
      </c>
      <c r="T376" s="12">
        <f>(((M376/60)/60)/24)+DATE(1970,1,1)</f>
        <v>43481.25</v>
      </c>
      <c r="U376">
        <f t="shared" si="17"/>
        <v>5</v>
      </c>
    </row>
    <row r="377" spans="1:21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16"/>
        <v>54.777777777777779</v>
      </c>
      <c r="G377" t="s">
        <v>14</v>
      </c>
      <c r="H377" s="8">
        <f t="shared" si="15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s="8" t="str" cm="1">
        <f t="array" ref="Q377:R377">_xlfn.TEXTSPLIT(P377,"/")</f>
        <v>music</v>
      </c>
      <c r="R377" s="8" t="str">
        <v>indie rock</v>
      </c>
      <c r="S377" s="12">
        <f>(((L377/60)/60)/24)+DATE(1970,1,1)</f>
        <v>42293.208333333328</v>
      </c>
      <c r="T377" s="12">
        <f>(((M377/60)/60)/24)+DATE(1970,1,1)</f>
        <v>42350.25</v>
      </c>
      <c r="U377">
        <f t="shared" si="17"/>
        <v>57</v>
      </c>
    </row>
    <row r="378" spans="1:21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16"/>
        <v>361.02941176470591</v>
      </c>
      <c r="G378" t="s">
        <v>20</v>
      </c>
      <c r="H378" s="8">
        <f t="shared" si="15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s="8" t="str" cm="1">
        <f t="array" ref="Q378:R378">_xlfn.TEXTSPLIT(P378,"/")</f>
        <v>music</v>
      </c>
      <c r="R378" s="8" t="str">
        <v>rock</v>
      </c>
      <c r="S378" s="12">
        <f>(((L378/60)/60)/24)+DATE(1970,1,1)</f>
        <v>41826.208333333336</v>
      </c>
      <c r="T378" s="12">
        <f>(((M378/60)/60)/24)+DATE(1970,1,1)</f>
        <v>41832.208333333336</v>
      </c>
      <c r="U378">
        <f t="shared" si="17"/>
        <v>6</v>
      </c>
    </row>
    <row r="379" spans="1:21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16"/>
        <v>10.257545271629779</v>
      </c>
      <c r="G379" t="s">
        <v>14</v>
      </c>
      <c r="H379" s="8">
        <f t="shared" si="15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s="8" t="str" cm="1">
        <f t="array" ref="Q379:R379">_xlfn.TEXTSPLIT(P379,"/")</f>
        <v>theater</v>
      </c>
      <c r="R379" s="8" t="str">
        <v>plays</v>
      </c>
      <c r="S379" s="12">
        <f>(((L379/60)/60)/24)+DATE(1970,1,1)</f>
        <v>43760.208333333328</v>
      </c>
      <c r="T379" s="12">
        <f>(((M379/60)/60)/24)+DATE(1970,1,1)</f>
        <v>43774.25</v>
      </c>
      <c r="U379">
        <f t="shared" si="17"/>
        <v>14</v>
      </c>
    </row>
    <row r="380" spans="1:21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16"/>
        <v>13.962962962962964</v>
      </c>
      <c r="G380" t="s">
        <v>14</v>
      </c>
      <c r="H380" s="8">
        <f t="shared" si="15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s="8" t="str" cm="1">
        <f t="array" ref="Q380:R380">_xlfn.TEXTSPLIT(P380,"/")</f>
        <v>film &amp; video</v>
      </c>
      <c r="R380" s="8" t="str">
        <v>documentary</v>
      </c>
      <c r="S380" s="12">
        <f>(((L380/60)/60)/24)+DATE(1970,1,1)</f>
        <v>43241.208333333328</v>
      </c>
      <c r="T380" s="12">
        <f>(((M380/60)/60)/24)+DATE(1970,1,1)</f>
        <v>43279.208333333328</v>
      </c>
      <c r="U380">
        <f t="shared" si="17"/>
        <v>38</v>
      </c>
    </row>
    <row r="381" spans="1:21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16"/>
        <v>40.444444444444443</v>
      </c>
      <c r="G381" t="s">
        <v>14</v>
      </c>
      <c r="H381" s="8">
        <f t="shared" si="15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s="8" t="str" cm="1">
        <f t="array" ref="Q381:R381">_xlfn.TEXTSPLIT(P381,"/")</f>
        <v>theater</v>
      </c>
      <c r="R381" s="8" t="str">
        <v>plays</v>
      </c>
      <c r="S381" s="12">
        <f>(((L381/60)/60)/24)+DATE(1970,1,1)</f>
        <v>40843.208333333336</v>
      </c>
      <c r="T381" s="12">
        <f>(((M381/60)/60)/24)+DATE(1970,1,1)</f>
        <v>40857.25</v>
      </c>
      <c r="U381">
        <f t="shared" si="17"/>
        <v>14</v>
      </c>
    </row>
    <row r="382" spans="1:21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16"/>
        <v>160.32</v>
      </c>
      <c r="G382" t="s">
        <v>20</v>
      </c>
      <c r="H382" s="8">
        <f t="shared" si="15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s="8" t="str" cm="1">
        <f t="array" ref="Q382:R382">_xlfn.TEXTSPLIT(P382,"/")</f>
        <v>theater</v>
      </c>
      <c r="R382" s="8" t="str">
        <v>plays</v>
      </c>
      <c r="S382" s="12">
        <f>(((L382/60)/60)/24)+DATE(1970,1,1)</f>
        <v>41448.208333333336</v>
      </c>
      <c r="T382" s="12">
        <f>(((M382/60)/60)/24)+DATE(1970,1,1)</f>
        <v>41453.208333333336</v>
      </c>
      <c r="U382">
        <f t="shared" si="17"/>
        <v>5</v>
      </c>
    </row>
    <row r="383" spans="1:21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16"/>
        <v>183.9433962264151</v>
      </c>
      <c r="G383" t="s">
        <v>20</v>
      </c>
      <c r="H383" s="8">
        <f t="shared" si="15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s="8" t="str" cm="1">
        <f t="array" ref="Q383:R383">_xlfn.TEXTSPLIT(P383,"/")</f>
        <v>theater</v>
      </c>
      <c r="R383" s="8" t="str">
        <v>plays</v>
      </c>
      <c r="S383" s="12">
        <f>(((L383/60)/60)/24)+DATE(1970,1,1)</f>
        <v>42163.208333333328</v>
      </c>
      <c r="T383" s="12">
        <f>(((M383/60)/60)/24)+DATE(1970,1,1)</f>
        <v>42209.208333333328</v>
      </c>
      <c r="U383">
        <f t="shared" si="17"/>
        <v>46</v>
      </c>
    </row>
    <row r="384" spans="1:21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16"/>
        <v>63.769230769230766</v>
      </c>
      <c r="G384" t="s">
        <v>14</v>
      </c>
      <c r="H384" s="8">
        <f t="shared" si="15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s="8" t="str" cm="1">
        <f t="array" ref="Q384:R384">_xlfn.TEXTSPLIT(P384,"/")</f>
        <v>photography</v>
      </c>
      <c r="R384" s="8" t="str">
        <v>photography books</v>
      </c>
      <c r="S384" s="12">
        <f>(((L384/60)/60)/24)+DATE(1970,1,1)</f>
        <v>43024.208333333328</v>
      </c>
      <c r="T384" s="12">
        <f>(((M384/60)/60)/24)+DATE(1970,1,1)</f>
        <v>43043.208333333328</v>
      </c>
      <c r="U384">
        <f t="shared" si="17"/>
        <v>19</v>
      </c>
    </row>
    <row r="385" spans="1:21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16"/>
        <v>225.38095238095238</v>
      </c>
      <c r="G385" t="s">
        <v>20</v>
      </c>
      <c r="H385" s="8">
        <f t="shared" si="15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s="8" t="str" cm="1">
        <f t="array" ref="Q385:R385">_xlfn.TEXTSPLIT(P385,"/")</f>
        <v>food</v>
      </c>
      <c r="R385" s="8" t="str">
        <v>food trucks</v>
      </c>
      <c r="S385" s="12">
        <f>(((L385/60)/60)/24)+DATE(1970,1,1)</f>
        <v>43509.25</v>
      </c>
      <c r="T385" s="12">
        <f>(((M385/60)/60)/24)+DATE(1970,1,1)</f>
        <v>43515.25</v>
      </c>
      <c r="U385">
        <f t="shared" si="17"/>
        <v>6</v>
      </c>
    </row>
    <row r="386" spans="1:21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16"/>
        <v>172.00961538461539</v>
      </c>
      <c r="G386" t="s">
        <v>20</v>
      </c>
      <c r="H386" s="8">
        <f t="shared" ref="H386:H449" si="18">E386/I386</f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s="8" t="str" cm="1">
        <f t="array" ref="Q386:R386">_xlfn.TEXTSPLIT(P386,"/")</f>
        <v>film &amp; video</v>
      </c>
      <c r="R386" s="8" t="str">
        <v>documentary</v>
      </c>
      <c r="S386" s="12">
        <f>(((L386/60)/60)/24)+DATE(1970,1,1)</f>
        <v>42776.25</v>
      </c>
      <c r="T386" s="12">
        <f>(((M386/60)/60)/24)+DATE(1970,1,1)</f>
        <v>42803.25</v>
      </c>
      <c r="U386">
        <f t="shared" si="17"/>
        <v>27</v>
      </c>
    </row>
    <row r="387" spans="1:21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19">(E387/D387)*100</f>
        <v>146.16709511568124</v>
      </c>
      <c r="G387" t="s">
        <v>20</v>
      </c>
      <c r="H387" s="8">
        <f t="shared" si="18"/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s="8" t="str" cm="1">
        <f t="array" ref="Q387:R387">_xlfn.TEXTSPLIT(P387,"/")</f>
        <v>publishing</v>
      </c>
      <c r="R387" s="8" t="str">
        <v>nonfiction</v>
      </c>
      <c r="S387" s="12">
        <f>(((L387/60)/60)/24)+DATE(1970,1,1)</f>
        <v>43553.208333333328</v>
      </c>
      <c r="T387" s="12">
        <f>(((M387/60)/60)/24)+DATE(1970,1,1)</f>
        <v>43585.208333333328</v>
      </c>
      <c r="U387">
        <f t="shared" ref="U387:U450" si="20">_xlfn.DAYS(T387,S387)</f>
        <v>32</v>
      </c>
    </row>
    <row r="388" spans="1:21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19"/>
        <v>76.42361623616236</v>
      </c>
      <c r="G388" t="s">
        <v>14</v>
      </c>
      <c r="H388" s="8">
        <f t="shared" si="18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s="8" t="str" cm="1">
        <f t="array" ref="Q388:R388">_xlfn.TEXTSPLIT(P388,"/")</f>
        <v>theater</v>
      </c>
      <c r="R388" s="8" t="str">
        <v>plays</v>
      </c>
      <c r="S388" s="12">
        <f>(((L388/60)/60)/24)+DATE(1970,1,1)</f>
        <v>40355.208333333336</v>
      </c>
      <c r="T388" s="12">
        <f>(((M388/60)/60)/24)+DATE(1970,1,1)</f>
        <v>40367.208333333336</v>
      </c>
      <c r="U388">
        <f t="shared" si="20"/>
        <v>12</v>
      </c>
    </row>
    <row r="389" spans="1:21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19"/>
        <v>39.261467889908261</v>
      </c>
      <c r="G389" t="s">
        <v>14</v>
      </c>
      <c r="H389" s="8">
        <f t="shared" si="18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s="8" t="str" cm="1">
        <f t="array" ref="Q389:R389">_xlfn.TEXTSPLIT(P389,"/")</f>
        <v>technology</v>
      </c>
      <c r="R389" s="8" t="str">
        <v>wearables</v>
      </c>
      <c r="S389" s="12">
        <f>(((L389/60)/60)/24)+DATE(1970,1,1)</f>
        <v>41072.208333333336</v>
      </c>
      <c r="T389" s="12">
        <f>(((M389/60)/60)/24)+DATE(1970,1,1)</f>
        <v>41077.208333333336</v>
      </c>
      <c r="U389">
        <f t="shared" si="20"/>
        <v>5</v>
      </c>
    </row>
    <row r="390" spans="1:21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19"/>
        <v>11.270034843205574</v>
      </c>
      <c r="G390" t="s">
        <v>74</v>
      </c>
      <c r="H390" s="8">
        <f t="shared" si="18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s="8" t="str" cm="1">
        <f t="array" ref="Q390:R390">_xlfn.TEXTSPLIT(P390,"/")</f>
        <v>music</v>
      </c>
      <c r="R390" s="8" t="str">
        <v>indie rock</v>
      </c>
      <c r="S390" s="12">
        <f>(((L390/60)/60)/24)+DATE(1970,1,1)</f>
        <v>40912.25</v>
      </c>
      <c r="T390" s="12">
        <f>(((M390/60)/60)/24)+DATE(1970,1,1)</f>
        <v>40914.25</v>
      </c>
      <c r="U390">
        <f t="shared" si="20"/>
        <v>2</v>
      </c>
    </row>
    <row r="391" spans="1:21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19"/>
        <v>122.11084337349398</v>
      </c>
      <c r="G391" t="s">
        <v>20</v>
      </c>
      <c r="H391" s="8">
        <f t="shared" si="18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s="8" t="str" cm="1">
        <f t="array" ref="Q391:R391">_xlfn.TEXTSPLIT(P391,"/")</f>
        <v>theater</v>
      </c>
      <c r="R391" s="8" t="str">
        <v>plays</v>
      </c>
      <c r="S391" s="12">
        <f>(((L391/60)/60)/24)+DATE(1970,1,1)</f>
        <v>40479.208333333336</v>
      </c>
      <c r="T391" s="12">
        <f>(((M391/60)/60)/24)+DATE(1970,1,1)</f>
        <v>40506.25</v>
      </c>
      <c r="U391">
        <f t="shared" si="20"/>
        <v>27</v>
      </c>
    </row>
    <row r="392" spans="1:21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19"/>
        <v>186.54166666666669</v>
      </c>
      <c r="G392" t="s">
        <v>20</v>
      </c>
      <c r="H392" s="8">
        <f t="shared" si="18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s="8" t="str" cm="1">
        <f t="array" ref="Q392:R392">_xlfn.TEXTSPLIT(P392,"/")</f>
        <v>photography</v>
      </c>
      <c r="R392" s="8" t="str">
        <v>photography books</v>
      </c>
      <c r="S392" s="12">
        <f>(((L392/60)/60)/24)+DATE(1970,1,1)</f>
        <v>41530.208333333336</v>
      </c>
      <c r="T392" s="12">
        <f>(((M392/60)/60)/24)+DATE(1970,1,1)</f>
        <v>41545.208333333336</v>
      </c>
      <c r="U392">
        <f t="shared" si="20"/>
        <v>15</v>
      </c>
    </row>
    <row r="393" spans="1:21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19"/>
        <v>7.2731788079470201</v>
      </c>
      <c r="G393" t="s">
        <v>14</v>
      </c>
      <c r="H393" s="8">
        <f t="shared" si="18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s="8" t="str" cm="1">
        <f t="array" ref="Q393:R393">_xlfn.TEXTSPLIT(P393,"/")</f>
        <v>publishing</v>
      </c>
      <c r="R393" s="8" t="str">
        <v>nonfiction</v>
      </c>
      <c r="S393" s="12">
        <f>(((L393/60)/60)/24)+DATE(1970,1,1)</f>
        <v>41653.25</v>
      </c>
      <c r="T393" s="12">
        <f>(((M393/60)/60)/24)+DATE(1970,1,1)</f>
        <v>41655.25</v>
      </c>
      <c r="U393">
        <f t="shared" si="20"/>
        <v>2</v>
      </c>
    </row>
    <row r="394" spans="1:21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19"/>
        <v>65.642371234207957</v>
      </c>
      <c r="G394" t="s">
        <v>14</v>
      </c>
      <c r="H394" s="8">
        <f t="shared" si="18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s="8" t="str" cm="1">
        <f t="array" ref="Q394:R394">_xlfn.TEXTSPLIT(P394,"/")</f>
        <v>technology</v>
      </c>
      <c r="R394" s="8" t="str">
        <v>wearables</v>
      </c>
      <c r="S394" s="12">
        <f>(((L394/60)/60)/24)+DATE(1970,1,1)</f>
        <v>40549.25</v>
      </c>
      <c r="T394" s="12">
        <f>(((M394/60)/60)/24)+DATE(1970,1,1)</f>
        <v>40551.25</v>
      </c>
      <c r="U394">
        <f t="shared" si="20"/>
        <v>2</v>
      </c>
    </row>
    <row r="395" spans="1:21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19"/>
        <v>228.96178343949046</v>
      </c>
      <c r="G395" t="s">
        <v>20</v>
      </c>
      <c r="H395" s="8">
        <f t="shared" si="18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s="8" t="str" cm="1">
        <f t="array" ref="Q395:R395">_xlfn.TEXTSPLIT(P395,"/")</f>
        <v>music</v>
      </c>
      <c r="R395" s="8" t="str">
        <v>jazz</v>
      </c>
      <c r="S395" s="12">
        <f>(((L395/60)/60)/24)+DATE(1970,1,1)</f>
        <v>42933.208333333328</v>
      </c>
      <c r="T395" s="12">
        <f>(((M395/60)/60)/24)+DATE(1970,1,1)</f>
        <v>42934.208333333328</v>
      </c>
      <c r="U395">
        <f t="shared" si="20"/>
        <v>1</v>
      </c>
    </row>
    <row r="396" spans="1:21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19"/>
        <v>469.37499999999994</v>
      </c>
      <c r="G396" t="s">
        <v>20</v>
      </c>
      <c r="H396" s="8">
        <f t="shared" si="18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s="8" t="str" cm="1">
        <f t="array" ref="Q396:R396">_xlfn.TEXTSPLIT(P396,"/")</f>
        <v>film &amp; video</v>
      </c>
      <c r="R396" s="8" t="str">
        <v>documentary</v>
      </c>
      <c r="S396" s="12">
        <f>(((L396/60)/60)/24)+DATE(1970,1,1)</f>
        <v>41484.208333333336</v>
      </c>
      <c r="T396" s="12">
        <f>(((M396/60)/60)/24)+DATE(1970,1,1)</f>
        <v>41494.208333333336</v>
      </c>
      <c r="U396">
        <f t="shared" si="20"/>
        <v>10</v>
      </c>
    </row>
    <row r="397" spans="1:21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19"/>
        <v>130.11267605633802</v>
      </c>
      <c r="G397" t="s">
        <v>20</v>
      </c>
      <c r="H397" s="8">
        <f t="shared" si="18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s="8" t="str" cm="1">
        <f t="array" ref="Q397:R397">_xlfn.TEXTSPLIT(P397,"/")</f>
        <v>theater</v>
      </c>
      <c r="R397" s="8" t="str">
        <v>plays</v>
      </c>
      <c r="S397" s="12">
        <f>(((L397/60)/60)/24)+DATE(1970,1,1)</f>
        <v>40885.25</v>
      </c>
      <c r="T397" s="12">
        <f>(((M397/60)/60)/24)+DATE(1970,1,1)</f>
        <v>40886.25</v>
      </c>
      <c r="U397">
        <f t="shared" si="20"/>
        <v>1</v>
      </c>
    </row>
    <row r="398" spans="1:21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19"/>
        <v>167.05422993492408</v>
      </c>
      <c r="G398" t="s">
        <v>20</v>
      </c>
      <c r="H398" s="8">
        <f t="shared" si="18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s="8" t="str" cm="1">
        <f t="array" ref="Q398:R398">_xlfn.TEXTSPLIT(P398,"/")</f>
        <v>film &amp; video</v>
      </c>
      <c r="R398" s="8" t="str">
        <v>drama</v>
      </c>
      <c r="S398" s="12">
        <f>(((L398/60)/60)/24)+DATE(1970,1,1)</f>
        <v>43378.208333333328</v>
      </c>
      <c r="T398" s="12">
        <f>(((M398/60)/60)/24)+DATE(1970,1,1)</f>
        <v>43386.208333333328</v>
      </c>
      <c r="U398">
        <f t="shared" si="20"/>
        <v>8</v>
      </c>
    </row>
    <row r="399" spans="1:21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19"/>
        <v>173.8641975308642</v>
      </c>
      <c r="G399" t="s">
        <v>20</v>
      </c>
      <c r="H399" s="8">
        <f t="shared" si="18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s="8" t="str" cm="1">
        <f t="array" ref="Q399:R399">_xlfn.TEXTSPLIT(P399,"/")</f>
        <v>music</v>
      </c>
      <c r="R399" s="8" t="str">
        <v>rock</v>
      </c>
      <c r="S399" s="12">
        <f>(((L399/60)/60)/24)+DATE(1970,1,1)</f>
        <v>41417.208333333336</v>
      </c>
      <c r="T399" s="12">
        <f>(((M399/60)/60)/24)+DATE(1970,1,1)</f>
        <v>41423.208333333336</v>
      </c>
      <c r="U399">
        <f t="shared" si="20"/>
        <v>6</v>
      </c>
    </row>
    <row r="400" spans="1:21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19"/>
        <v>717.76470588235293</v>
      </c>
      <c r="G400" t="s">
        <v>20</v>
      </c>
      <c r="H400" s="8">
        <f t="shared" si="18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s="8" t="str" cm="1">
        <f t="array" ref="Q400:R400">_xlfn.TEXTSPLIT(P400,"/")</f>
        <v>film &amp; video</v>
      </c>
      <c r="R400" s="8" t="str">
        <v>animation</v>
      </c>
      <c r="S400" s="12">
        <f>(((L400/60)/60)/24)+DATE(1970,1,1)</f>
        <v>43228.208333333328</v>
      </c>
      <c r="T400" s="12">
        <f>(((M400/60)/60)/24)+DATE(1970,1,1)</f>
        <v>43230.208333333328</v>
      </c>
      <c r="U400">
        <f t="shared" si="20"/>
        <v>2</v>
      </c>
    </row>
    <row r="401" spans="1:21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19"/>
        <v>63.850976361767728</v>
      </c>
      <c r="G401" t="s">
        <v>14</v>
      </c>
      <c r="H401" s="8">
        <f t="shared" si="18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s="8" t="str" cm="1">
        <f t="array" ref="Q401:R401">_xlfn.TEXTSPLIT(P401,"/")</f>
        <v>music</v>
      </c>
      <c r="R401" s="8" t="str">
        <v>indie rock</v>
      </c>
      <c r="S401" s="12">
        <f>(((L401/60)/60)/24)+DATE(1970,1,1)</f>
        <v>40576.25</v>
      </c>
      <c r="T401" s="12">
        <f>(((M401/60)/60)/24)+DATE(1970,1,1)</f>
        <v>40583.25</v>
      </c>
      <c r="U401">
        <f t="shared" si="20"/>
        <v>7</v>
      </c>
    </row>
    <row r="402" spans="1:21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19"/>
        <v>2</v>
      </c>
      <c r="G402" t="s">
        <v>14</v>
      </c>
      <c r="H402" s="8">
        <f t="shared" si="18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s="8" t="str" cm="1">
        <f t="array" ref="Q402:R402">_xlfn.TEXTSPLIT(P402,"/")</f>
        <v>photography</v>
      </c>
      <c r="R402" s="8" t="str">
        <v>photography books</v>
      </c>
      <c r="S402" s="12">
        <f>(((L402/60)/60)/24)+DATE(1970,1,1)</f>
        <v>41502.208333333336</v>
      </c>
      <c r="T402" s="12">
        <f>(((M402/60)/60)/24)+DATE(1970,1,1)</f>
        <v>41524.208333333336</v>
      </c>
      <c r="U402">
        <f t="shared" si="20"/>
        <v>22</v>
      </c>
    </row>
    <row r="403" spans="1:21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19"/>
        <v>1530.2222222222222</v>
      </c>
      <c r="G403" t="s">
        <v>20</v>
      </c>
      <c r="H403" s="8">
        <f t="shared" si="18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s="8" t="str" cm="1">
        <f t="array" ref="Q403:R403">_xlfn.TEXTSPLIT(P403,"/")</f>
        <v>theater</v>
      </c>
      <c r="R403" s="8" t="str">
        <v>plays</v>
      </c>
      <c r="S403" s="12">
        <f>(((L403/60)/60)/24)+DATE(1970,1,1)</f>
        <v>43765.208333333328</v>
      </c>
      <c r="T403" s="12">
        <f>(((M403/60)/60)/24)+DATE(1970,1,1)</f>
        <v>43765.208333333328</v>
      </c>
      <c r="U403">
        <f t="shared" si="20"/>
        <v>0</v>
      </c>
    </row>
    <row r="404" spans="1:21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19"/>
        <v>40.356164383561641</v>
      </c>
      <c r="G404" t="s">
        <v>14</v>
      </c>
      <c r="H404" s="8">
        <f t="shared" si="18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s="8" t="str" cm="1">
        <f t="array" ref="Q404:R404">_xlfn.TEXTSPLIT(P404,"/")</f>
        <v>film &amp; video</v>
      </c>
      <c r="R404" s="8" t="str">
        <v>shorts</v>
      </c>
      <c r="S404" s="12">
        <f>(((L404/60)/60)/24)+DATE(1970,1,1)</f>
        <v>40914.25</v>
      </c>
      <c r="T404" s="12">
        <f>(((M404/60)/60)/24)+DATE(1970,1,1)</f>
        <v>40961.25</v>
      </c>
      <c r="U404">
        <f t="shared" si="20"/>
        <v>47</v>
      </c>
    </row>
    <row r="405" spans="1:21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19"/>
        <v>86.220633299284984</v>
      </c>
      <c r="G405" t="s">
        <v>14</v>
      </c>
      <c r="H405" s="8">
        <f t="shared" si="18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s="8" t="str" cm="1">
        <f t="array" ref="Q405:R405">_xlfn.TEXTSPLIT(P405,"/")</f>
        <v>theater</v>
      </c>
      <c r="R405" s="8" t="str">
        <v>plays</v>
      </c>
      <c r="S405" s="12">
        <f>(((L405/60)/60)/24)+DATE(1970,1,1)</f>
        <v>40310.208333333336</v>
      </c>
      <c r="T405" s="12">
        <f>(((M405/60)/60)/24)+DATE(1970,1,1)</f>
        <v>40346.208333333336</v>
      </c>
      <c r="U405">
        <f t="shared" si="20"/>
        <v>36</v>
      </c>
    </row>
    <row r="406" spans="1:21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19"/>
        <v>315.58486707566465</v>
      </c>
      <c r="G406" t="s">
        <v>20</v>
      </c>
      <c r="H406" s="8">
        <f t="shared" si="18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s="8" t="str" cm="1">
        <f t="array" ref="Q406:R406">_xlfn.TEXTSPLIT(P406,"/")</f>
        <v>theater</v>
      </c>
      <c r="R406" s="8" t="str">
        <v>plays</v>
      </c>
      <c r="S406" s="12">
        <f>(((L406/60)/60)/24)+DATE(1970,1,1)</f>
        <v>43053.25</v>
      </c>
      <c r="T406" s="12">
        <f>(((M406/60)/60)/24)+DATE(1970,1,1)</f>
        <v>43056.25</v>
      </c>
      <c r="U406">
        <f t="shared" si="20"/>
        <v>3</v>
      </c>
    </row>
    <row r="407" spans="1:21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19"/>
        <v>89.618243243243242</v>
      </c>
      <c r="G407" t="s">
        <v>14</v>
      </c>
      <c r="H407" s="8">
        <f t="shared" si="18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s="8" t="str" cm="1">
        <f t="array" ref="Q407:R407">_xlfn.TEXTSPLIT(P407,"/")</f>
        <v>theater</v>
      </c>
      <c r="R407" s="8" t="str">
        <v>plays</v>
      </c>
      <c r="S407" s="12">
        <f>(((L407/60)/60)/24)+DATE(1970,1,1)</f>
        <v>43255.208333333328</v>
      </c>
      <c r="T407" s="12">
        <f>(((M407/60)/60)/24)+DATE(1970,1,1)</f>
        <v>43305.208333333328</v>
      </c>
      <c r="U407">
        <f t="shared" si="20"/>
        <v>50</v>
      </c>
    </row>
    <row r="408" spans="1:21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19"/>
        <v>182.14503816793894</v>
      </c>
      <c r="G408" t="s">
        <v>20</v>
      </c>
      <c r="H408" s="8">
        <f t="shared" si="18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s="8" t="str" cm="1">
        <f t="array" ref="Q408:R408">_xlfn.TEXTSPLIT(P408,"/")</f>
        <v>film &amp; video</v>
      </c>
      <c r="R408" s="8" t="str">
        <v>documentary</v>
      </c>
      <c r="S408" s="12">
        <f>(((L408/60)/60)/24)+DATE(1970,1,1)</f>
        <v>41304.25</v>
      </c>
      <c r="T408" s="12">
        <f>(((M408/60)/60)/24)+DATE(1970,1,1)</f>
        <v>41316.25</v>
      </c>
      <c r="U408">
        <f t="shared" si="20"/>
        <v>12</v>
      </c>
    </row>
    <row r="409" spans="1:21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19"/>
        <v>355.88235294117646</v>
      </c>
      <c r="G409" t="s">
        <v>20</v>
      </c>
      <c r="H409" s="8">
        <f t="shared" si="18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s="8" t="str" cm="1">
        <f t="array" ref="Q409:R409">_xlfn.TEXTSPLIT(P409,"/")</f>
        <v>theater</v>
      </c>
      <c r="R409" s="8" t="str">
        <v>plays</v>
      </c>
      <c r="S409" s="12">
        <f>(((L409/60)/60)/24)+DATE(1970,1,1)</f>
        <v>43751.208333333328</v>
      </c>
      <c r="T409" s="12">
        <f>(((M409/60)/60)/24)+DATE(1970,1,1)</f>
        <v>43758.208333333328</v>
      </c>
      <c r="U409">
        <f t="shared" si="20"/>
        <v>7</v>
      </c>
    </row>
    <row r="410" spans="1:21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19"/>
        <v>131.83695652173913</v>
      </c>
      <c r="G410" t="s">
        <v>20</v>
      </c>
      <c r="H410" s="8">
        <f t="shared" si="18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s="8" t="str" cm="1">
        <f t="array" ref="Q410:R410">_xlfn.TEXTSPLIT(P410,"/")</f>
        <v>film &amp; video</v>
      </c>
      <c r="R410" s="8" t="str">
        <v>documentary</v>
      </c>
      <c r="S410" s="12">
        <f>(((L410/60)/60)/24)+DATE(1970,1,1)</f>
        <v>42541.208333333328</v>
      </c>
      <c r="T410" s="12">
        <f>(((M410/60)/60)/24)+DATE(1970,1,1)</f>
        <v>42561.208333333328</v>
      </c>
      <c r="U410">
        <f t="shared" si="20"/>
        <v>20</v>
      </c>
    </row>
    <row r="411" spans="1:21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19"/>
        <v>46.315634218289084</v>
      </c>
      <c r="G411" t="s">
        <v>14</v>
      </c>
      <c r="H411" s="8">
        <f t="shared" si="18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s="8" t="str" cm="1">
        <f t="array" ref="Q411:R411">_xlfn.TEXTSPLIT(P411,"/")</f>
        <v>music</v>
      </c>
      <c r="R411" s="8" t="str">
        <v>rock</v>
      </c>
      <c r="S411" s="12">
        <f>(((L411/60)/60)/24)+DATE(1970,1,1)</f>
        <v>42843.208333333328</v>
      </c>
      <c r="T411" s="12">
        <f>(((M411/60)/60)/24)+DATE(1970,1,1)</f>
        <v>42847.208333333328</v>
      </c>
      <c r="U411">
        <f t="shared" si="20"/>
        <v>4</v>
      </c>
    </row>
    <row r="412" spans="1:21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19"/>
        <v>36.132726089785294</v>
      </c>
      <c r="G412" t="s">
        <v>47</v>
      </c>
      <c r="H412" s="8">
        <f t="shared" si="18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s="8" t="str" cm="1">
        <f t="array" ref="Q412:R412">_xlfn.TEXTSPLIT(P412,"/")</f>
        <v>games</v>
      </c>
      <c r="R412" s="8" t="str">
        <v>mobile games</v>
      </c>
      <c r="S412" s="12">
        <f>(((L412/60)/60)/24)+DATE(1970,1,1)</f>
        <v>42122.208333333328</v>
      </c>
      <c r="T412" s="12">
        <f>(((M412/60)/60)/24)+DATE(1970,1,1)</f>
        <v>42122.208333333328</v>
      </c>
      <c r="U412">
        <f t="shared" si="20"/>
        <v>0</v>
      </c>
    </row>
    <row r="413" spans="1:21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19"/>
        <v>104.62820512820512</v>
      </c>
      <c r="G413" t="s">
        <v>20</v>
      </c>
      <c r="H413" s="8">
        <f t="shared" si="18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s="8" t="str" cm="1">
        <f t="array" ref="Q413:R413">_xlfn.TEXTSPLIT(P413,"/")</f>
        <v>theater</v>
      </c>
      <c r="R413" s="8" t="str">
        <v>plays</v>
      </c>
      <c r="S413" s="12">
        <f>(((L413/60)/60)/24)+DATE(1970,1,1)</f>
        <v>42884.208333333328</v>
      </c>
      <c r="T413" s="12">
        <f>(((M413/60)/60)/24)+DATE(1970,1,1)</f>
        <v>42886.208333333328</v>
      </c>
      <c r="U413">
        <f t="shared" si="20"/>
        <v>2</v>
      </c>
    </row>
    <row r="414" spans="1:21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19"/>
        <v>668.85714285714289</v>
      </c>
      <c r="G414" t="s">
        <v>20</v>
      </c>
      <c r="H414" s="8">
        <f t="shared" si="18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s="8" t="str" cm="1">
        <f t="array" ref="Q414:R414">_xlfn.TEXTSPLIT(P414,"/")</f>
        <v>publishing</v>
      </c>
      <c r="R414" s="8" t="str">
        <v>fiction</v>
      </c>
      <c r="S414" s="12">
        <f>(((L414/60)/60)/24)+DATE(1970,1,1)</f>
        <v>41642.25</v>
      </c>
      <c r="T414" s="12">
        <f>(((M414/60)/60)/24)+DATE(1970,1,1)</f>
        <v>41652.25</v>
      </c>
      <c r="U414">
        <f t="shared" si="20"/>
        <v>10</v>
      </c>
    </row>
    <row r="415" spans="1:21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19"/>
        <v>62.072823218997364</v>
      </c>
      <c r="G415" t="s">
        <v>47</v>
      </c>
      <c r="H415" s="8">
        <f t="shared" si="18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s="8" t="str" cm="1">
        <f t="array" ref="Q415:R415">_xlfn.TEXTSPLIT(P415,"/")</f>
        <v>film &amp; video</v>
      </c>
      <c r="R415" s="8" t="str">
        <v>animation</v>
      </c>
      <c r="S415" s="12">
        <f>(((L415/60)/60)/24)+DATE(1970,1,1)</f>
        <v>43431.25</v>
      </c>
      <c r="T415" s="12">
        <f>(((M415/60)/60)/24)+DATE(1970,1,1)</f>
        <v>43458.25</v>
      </c>
      <c r="U415">
        <f t="shared" si="20"/>
        <v>27</v>
      </c>
    </row>
    <row r="416" spans="1:21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19"/>
        <v>84.699787460148784</v>
      </c>
      <c r="G416" t="s">
        <v>14</v>
      </c>
      <c r="H416" s="8">
        <f t="shared" si="18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s="8" t="str" cm="1">
        <f t="array" ref="Q416:R416">_xlfn.TEXTSPLIT(P416,"/")</f>
        <v>food</v>
      </c>
      <c r="R416" s="8" t="str">
        <v>food trucks</v>
      </c>
      <c r="S416" s="12">
        <f>(((L416/60)/60)/24)+DATE(1970,1,1)</f>
        <v>40288.208333333336</v>
      </c>
      <c r="T416" s="12">
        <f>(((M416/60)/60)/24)+DATE(1970,1,1)</f>
        <v>40296.208333333336</v>
      </c>
      <c r="U416">
        <f t="shared" si="20"/>
        <v>8</v>
      </c>
    </row>
    <row r="417" spans="1:21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19"/>
        <v>11.059030837004405</v>
      </c>
      <c r="G417" t="s">
        <v>14</v>
      </c>
      <c r="H417" s="8">
        <f t="shared" si="18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s="8" t="str" cm="1">
        <f t="array" ref="Q417:R417">_xlfn.TEXTSPLIT(P417,"/")</f>
        <v>theater</v>
      </c>
      <c r="R417" s="8" t="str">
        <v>plays</v>
      </c>
      <c r="S417" s="12">
        <f>(((L417/60)/60)/24)+DATE(1970,1,1)</f>
        <v>40921.25</v>
      </c>
      <c r="T417" s="12">
        <f>(((M417/60)/60)/24)+DATE(1970,1,1)</f>
        <v>40938.25</v>
      </c>
      <c r="U417">
        <f t="shared" si="20"/>
        <v>17</v>
      </c>
    </row>
    <row r="418" spans="1:21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19"/>
        <v>43.838781575037146</v>
      </c>
      <c r="G418" t="s">
        <v>14</v>
      </c>
      <c r="H418" s="8">
        <f t="shared" si="18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s="8" t="str" cm="1">
        <f t="array" ref="Q418:R418">_xlfn.TEXTSPLIT(P418,"/")</f>
        <v>film &amp; video</v>
      </c>
      <c r="R418" s="8" t="str">
        <v>documentary</v>
      </c>
      <c r="S418" s="12">
        <f>(((L418/60)/60)/24)+DATE(1970,1,1)</f>
        <v>40560.25</v>
      </c>
      <c r="T418" s="12">
        <f>(((M418/60)/60)/24)+DATE(1970,1,1)</f>
        <v>40569.25</v>
      </c>
      <c r="U418">
        <f t="shared" si="20"/>
        <v>9</v>
      </c>
    </row>
    <row r="419" spans="1:21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19"/>
        <v>55.470588235294116</v>
      </c>
      <c r="G419" t="s">
        <v>14</v>
      </c>
      <c r="H419" s="8">
        <f t="shared" si="18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s="8" t="str" cm="1">
        <f t="array" ref="Q419:R419">_xlfn.TEXTSPLIT(P419,"/")</f>
        <v>theater</v>
      </c>
      <c r="R419" s="8" t="str">
        <v>plays</v>
      </c>
      <c r="S419" s="12">
        <f>(((L419/60)/60)/24)+DATE(1970,1,1)</f>
        <v>43407.208333333328</v>
      </c>
      <c r="T419" s="12">
        <f>(((M419/60)/60)/24)+DATE(1970,1,1)</f>
        <v>43431.25</v>
      </c>
      <c r="U419">
        <f t="shared" si="20"/>
        <v>24</v>
      </c>
    </row>
    <row r="420" spans="1:21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19"/>
        <v>57.399511301160658</v>
      </c>
      <c r="G420" t="s">
        <v>14</v>
      </c>
      <c r="H420" s="8">
        <f t="shared" si="18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s="8" t="str" cm="1">
        <f t="array" ref="Q420:R420">_xlfn.TEXTSPLIT(P420,"/")</f>
        <v>film &amp; video</v>
      </c>
      <c r="R420" s="8" t="str">
        <v>documentary</v>
      </c>
      <c r="S420" s="12">
        <f>(((L420/60)/60)/24)+DATE(1970,1,1)</f>
        <v>41035.208333333336</v>
      </c>
      <c r="T420" s="12">
        <f>(((M420/60)/60)/24)+DATE(1970,1,1)</f>
        <v>41036.208333333336</v>
      </c>
      <c r="U420">
        <f t="shared" si="20"/>
        <v>1</v>
      </c>
    </row>
    <row r="421" spans="1:21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19"/>
        <v>123.43497363796135</v>
      </c>
      <c r="G421" t="s">
        <v>20</v>
      </c>
      <c r="H421" s="8">
        <f t="shared" si="18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s="8" t="str" cm="1">
        <f t="array" ref="Q421:R421">_xlfn.TEXTSPLIT(P421,"/")</f>
        <v>technology</v>
      </c>
      <c r="R421" s="8" t="str">
        <v>web</v>
      </c>
      <c r="S421" s="12">
        <f>(((L421/60)/60)/24)+DATE(1970,1,1)</f>
        <v>40899.25</v>
      </c>
      <c r="T421" s="12">
        <f>(((M421/60)/60)/24)+DATE(1970,1,1)</f>
        <v>40905.25</v>
      </c>
      <c r="U421">
        <f t="shared" si="20"/>
        <v>6</v>
      </c>
    </row>
    <row r="422" spans="1:21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19"/>
        <v>128.46</v>
      </c>
      <c r="G422" t="s">
        <v>20</v>
      </c>
      <c r="H422" s="8">
        <f t="shared" si="18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s="8" t="str" cm="1">
        <f t="array" ref="Q422:R422">_xlfn.TEXTSPLIT(P422,"/")</f>
        <v>theater</v>
      </c>
      <c r="R422" s="8" t="str">
        <v>plays</v>
      </c>
      <c r="S422" s="12">
        <f>(((L422/60)/60)/24)+DATE(1970,1,1)</f>
        <v>42911.208333333328</v>
      </c>
      <c r="T422" s="12">
        <f>(((M422/60)/60)/24)+DATE(1970,1,1)</f>
        <v>42925.208333333328</v>
      </c>
      <c r="U422">
        <f t="shared" si="20"/>
        <v>14</v>
      </c>
    </row>
    <row r="423" spans="1:21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19"/>
        <v>63.989361702127653</v>
      </c>
      <c r="G423" t="s">
        <v>14</v>
      </c>
      <c r="H423" s="8">
        <f t="shared" si="18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s="8" t="str" cm="1">
        <f t="array" ref="Q423:R423">_xlfn.TEXTSPLIT(P423,"/")</f>
        <v>technology</v>
      </c>
      <c r="R423" s="8" t="str">
        <v>wearables</v>
      </c>
      <c r="S423" s="12">
        <f>(((L423/60)/60)/24)+DATE(1970,1,1)</f>
        <v>42915.208333333328</v>
      </c>
      <c r="T423" s="12">
        <f>(((M423/60)/60)/24)+DATE(1970,1,1)</f>
        <v>42945.208333333328</v>
      </c>
      <c r="U423">
        <f t="shared" si="20"/>
        <v>30</v>
      </c>
    </row>
    <row r="424" spans="1:21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19"/>
        <v>127.29885057471265</v>
      </c>
      <c r="G424" t="s">
        <v>20</v>
      </c>
      <c r="H424" s="8">
        <f t="shared" si="18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s="8" t="str" cm="1">
        <f t="array" ref="Q424:R424">_xlfn.TEXTSPLIT(P424,"/")</f>
        <v>theater</v>
      </c>
      <c r="R424" s="8" t="str">
        <v>plays</v>
      </c>
      <c r="S424" s="12">
        <f>(((L424/60)/60)/24)+DATE(1970,1,1)</f>
        <v>40285.208333333336</v>
      </c>
      <c r="T424" s="12">
        <f>(((M424/60)/60)/24)+DATE(1970,1,1)</f>
        <v>40305.208333333336</v>
      </c>
      <c r="U424">
        <f t="shared" si="20"/>
        <v>20</v>
      </c>
    </row>
    <row r="425" spans="1:21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19"/>
        <v>10.638024357239512</v>
      </c>
      <c r="G425" t="s">
        <v>14</v>
      </c>
      <c r="H425" s="8">
        <f t="shared" si="18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s="8" t="str" cm="1">
        <f t="array" ref="Q425:R425">_xlfn.TEXTSPLIT(P425,"/")</f>
        <v>food</v>
      </c>
      <c r="R425" s="8" t="str">
        <v>food trucks</v>
      </c>
      <c r="S425" s="12">
        <f>(((L425/60)/60)/24)+DATE(1970,1,1)</f>
        <v>40808.208333333336</v>
      </c>
      <c r="T425" s="12">
        <f>(((M425/60)/60)/24)+DATE(1970,1,1)</f>
        <v>40810.208333333336</v>
      </c>
      <c r="U425">
        <f t="shared" si="20"/>
        <v>2</v>
      </c>
    </row>
    <row r="426" spans="1:21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19"/>
        <v>40.470588235294116</v>
      </c>
      <c r="G426" t="s">
        <v>14</v>
      </c>
      <c r="H426" s="8">
        <f t="shared" si="18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s="8" t="str" cm="1">
        <f t="array" ref="Q426:R426">_xlfn.TEXTSPLIT(P426,"/")</f>
        <v>music</v>
      </c>
      <c r="R426" s="8" t="str">
        <v>indie rock</v>
      </c>
      <c r="S426" s="12">
        <f>(((L426/60)/60)/24)+DATE(1970,1,1)</f>
        <v>43208.208333333328</v>
      </c>
      <c r="T426" s="12">
        <f>(((M426/60)/60)/24)+DATE(1970,1,1)</f>
        <v>43214.208333333328</v>
      </c>
      <c r="U426">
        <f t="shared" si="20"/>
        <v>6</v>
      </c>
    </row>
    <row r="427" spans="1:21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19"/>
        <v>287.66666666666663</v>
      </c>
      <c r="G427" t="s">
        <v>20</v>
      </c>
      <c r="H427" s="8">
        <f t="shared" si="18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s="8" t="str" cm="1">
        <f t="array" ref="Q427:R427">_xlfn.TEXTSPLIT(P427,"/")</f>
        <v>photography</v>
      </c>
      <c r="R427" s="8" t="str">
        <v>photography books</v>
      </c>
      <c r="S427" s="12">
        <f>(((L427/60)/60)/24)+DATE(1970,1,1)</f>
        <v>42213.208333333328</v>
      </c>
      <c r="T427" s="12">
        <f>(((M427/60)/60)/24)+DATE(1970,1,1)</f>
        <v>42219.208333333328</v>
      </c>
      <c r="U427">
        <f t="shared" si="20"/>
        <v>6</v>
      </c>
    </row>
    <row r="428" spans="1:21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19"/>
        <v>572.94444444444446</v>
      </c>
      <c r="G428" t="s">
        <v>20</v>
      </c>
      <c r="H428" s="8">
        <f t="shared" si="18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s="8" t="str" cm="1">
        <f t="array" ref="Q428:R428">_xlfn.TEXTSPLIT(P428,"/")</f>
        <v>theater</v>
      </c>
      <c r="R428" s="8" t="str">
        <v>plays</v>
      </c>
      <c r="S428" s="12">
        <f>(((L428/60)/60)/24)+DATE(1970,1,1)</f>
        <v>41332.25</v>
      </c>
      <c r="T428" s="12">
        <f>(((M428/60)/60)/24)+DATE(1970,1,1)</f>
        <v>41339.25</v>
      </c>
      <c r="U428">
        <f t="shared" si="20"/>
        <v>7</v>
      </c>
    </row>
    <row r="429" spans="1:21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19"/>
        <v>112.90429799426933</v>
      </c>
      <c r="G429" t="s">
        <v>20</v>
      </c>
      <c r="H429" s="8">
        <f t="shared" si="18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s="8" t="str" cm="1">
        <f t="array" ref="Q429:R429">_xlfn.TEXTSPLIT(P429,"/")</f>
        <v>theater</v>
      </c>
      <c r="R429" s="8" t="str">
        <v>plays</v>
      </c>
      <c r="S429" s="12">
        <f>(((L429/60)/60)/24)+DATE(1970,1,1)</f>
        <v>41895.208333333336</v>
      </c>
      <c r="T429" s="12">
        <f>(((M429/60)/60)/24)+DATE(1970,1,1)</f>
        <v>41927.208333333336</v>
      </c>
      <c r="U429">
        <f t="shared" si="20"/>
        <v>32</v>
      </c>
    </row>
    <row r="430" spans="1:21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19"/>
        <v>46.387573964497044</v>
      </c>
      <c r="G430" t="s">
        <v>14</v>
      </c>
      <c r="H430" s="8">
        <f t="shared" si="18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s="8" t="str" cm="1">
        <f t="array" ref="Q430:R430">_xlfn.TEXTSPLIT(P430,"/")</f>
        <v>film &amp; video</v>
      </c>
      <c r="R430" s="8" t="str">
        <v>animation</v>
      </c>
      <c r="S430" s="12">
        <f>(((L430/60)/60)/24)+DATE(1970,1,1)</f>
        <v>40585.25</v>
      </c>
      <c r="T430" s="12">
        <f>(((M430/60)/60)/24)+DATE(1970,1,1)</f>
        <v>40592.25</v>
      </c>
      <c r="U430">
        <f t="shared" si="20"/>
        <v>7</v>
      </c>
    </row>
    <row r="431" spans="1:21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19"/>
        <v>90.675916230366497</v>
      </c>
      <c r="G431" t="s">
        <v>74</v>
      </c>
      <c r="H431" s="8">
        <f t="shared" si="18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s="8" t="str" cm="1">
        <f t="array" ref="Q431:R431">_xlfn.TEXTSPLIT(P431,"/")</f>
        <v>photography</v>
      </c>
      <c r="R431" s="8" t="str">
        <v>photography books</v>
      </c>
      <c r="S431" s="12">
        <f>(((L431/60)/60)/24)+DATE(1970,1,1)</f>
        <v>41680.25</v>
      </c>
      <c r="T431" s="12">
        <f>(((M431/60)/60)/24)+DATE(1970,1,1)</f>
        <v>41708.208333333336</v>
      </c>
      <c r="U431">
        <f t="shared" si="20"/>
        <v>28</v>
      </c>
    </row>
    <row r="432" spans="1:21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19"/>
        <v>67.740740740740748</v>
      </c>
      <c r="G432" t="s">
        <v>14</v>
      </c>
      <c r="H432" s="8">
        <f t="shared" si="18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s="8" t="str" cm="1">
        <f t="array" ref="Q432:R432">_xlfn.TEXTSPLIT(P432,"/")</f>
        <v>theater</v>
      </c>
      <c r="R432" s="8" t="str">
        <v>plays</v>
      </c>
      <c r="S432" s="12">
        <f>(((L432/60)/60)/24)+DATE(1970,1,1)</f>
        <v>43737.208333333328</v>
      </c>
      <c r="T432" s="12">
        <f>(((M432/60)/60)/24)+DATE(1970,1,1)</f>
        <v>43771.208333333328</v>
      </c>
      <c r="U432">
        <f t="shared" si="20"/>
        <v>34</v>
      </c>
    </row>
    <row r="433" spans="1:21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19"/>
        <v>192.49019607843135</v>
      </c>
      <c r="G433" t="s">
        <v>20</v>
      </c>
      <c r="H433" s="8">
        <f t="shared" si="18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s="8" t="str" cm="1">
        <f t="array" ref="Q433:R433">_xlfn.TEXTSPLIT(P433,"/")</f>
        <v>theater</v>
      </c>
      <c r="R433" s="8" t="str">
        <v>plays</v>
      </c>
      <c r="S433" s="12">
        <f>(((L433/60)/60)/24)+DATE(1970,1,1)</f>
        <v>43273.208333333328</v>
      </c>
      <c r="T433" s="12">
        <f>(((M433/60)/60)/24)+DATE(1970,1,1)</f>
        <v>43290.208333333328</v>
      </c>
      <c r="U433">
        <f t="shared" si="20"/>
        <v>17</v>
      </c>
    </row>
    <row r="434" spans="1:21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19"/>
        <v>82.714285714285722</v>
      </c>
      <c r="G434" t="s">
        <v>14</v>
      </c>
      <c r="H434" s="8">
        <f t="shared" si="18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s="8" t="str" cm="1">
        <f t="array" ref="Q434:R434">_xlfn.TEXTSPLIT(P434,"/")</f>
        <v>theater</v>
      </c>
      <c r="R434" s="8" t="str">
        <v>plays</v>
      </c>
      <c r="S434" s="12">
        <f>(((L434/60)/60)/24)+DATE(1970,1,1)</f>
        <v>41761.208333333336</v>
      </c>
      <c r="T434" s="12">
        <f>(((M434/60)/60)/24)+DATE(1970,1,1)</f>
        <v>41781.208333333336</v>
      </c>
      <c r="U434">
        <f t="shared" si="20"/>
        <v>20</v>
      </c>
    </row>
    <row r="435" spans="1:21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19"/>
        <v>54.163920922570021</v>
      </c>
      <c r="G435" t="s">
        <v>14</v>
      </c>
      <c r="H435" s="8">
        <f t="shared" si="18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s="8" t="str" cm="1">
        <f t="array" ref="Q435:R435">_xlfn.TEXTSPLIT(P435,"/")</f>
        <v>film &amp; video</v>
      </c>
      <c r="R435" s="8" t="str">
        <v>documentary</v>
      </c>
      <c r="S435" s="12">
        <f>(((L435/60)/60)/24)+DATE(1970,1,1)</f>
        <v>41603.25</v>
      </c>
      <c r="T435" s="12">
        <f>(((M435/60)/60)/24)+DATE(1970,1,1)</f>
        <v>41619.25</v>
      </c>
      <c r="U435">
        <f t="shared" si="20"/>
        <v>16</v>
      </c>
    </row>
    <row r="436" spans="1:21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19"/>
        <v>16.722222222222221</v>
      </c>
      <c r="G436" t="s">
        <v>74</v>
      </c>
      <c r="H436" s="8">
        <f t="shared" si="18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s="8" t="str" cm="1">
        <f t="array" ref="Q436:R436">_xlfn.TEXTSPLIT(P436,"/")</f>
        <v>theater</v>
      </c>
      <c r="R436" s="8" t="str">
        <v>plays</v>
      </c>
      <c r="S436" s="12">
        <f>(((L436/60)/60)/24)+DATE(1970,1,1)</f>
        <v>42705.25</v>
      </c>
      <c r="T436" s="12">
        <f>(((M436/60)/60)/24)+DATE(1970,1,1)</f>
        <v>42719.25</v>
      </c>
      <c r="U436">
        <f t="shared" si="20"/>
        <v>14</v>
      </c>
    </row>
    <row r="437" spans="1:21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19"/>
        <v>116.87664041994749</v>
      </c>
      <c r="G437" t="s">
        <v>20</v>
      </c>
      <c r="H437" s="8">
        <f t="shared" si="18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s="8" t="str" cm="1">
        <f t="array" ref="Q437:R437">_xlfn.TEXTSPLIT(P437,"/")</f>
        <v>theater</v>
      </c>
      <c r="R437" s="8" t="str">
        <v>plays</v>
      </c>
      <c r="S437" s="12">
        <f>(((L437/60)/60)/24)+DATE(1970,1,1)</f>
        <v>41988.25</v>
      </c>
      <c r="T437" s="12">
        <f>(((M437/60)/60)/24)+DATE(1970,1,1)</f>
        <v>42000.25</v>
      </c>
      <c r="U437">
        <f t="shared" si="20"/>
        <v>12</v>
      </c>
    </row>
    <row r="438" spans="1:21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19"/>
        <v>1052.1538461538462</v>
      </c>
      <c r="G438" t="s">
        <v>20</v>
      </c>
      <c r="H438" s="8">
        <f t="shared" si="18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s="8" t="str" cm="1">
        <f t="array" ref="Q438:R438">_xlfn.TEXTSPLIT(P438,"/")</f>
        <v>music</v>
      </c>
      <c r="R438" s="8" t="str">
        <v>jazz</v>
      </c>
      <c r="S438" s="12">
        <f>(((L438/60)/60)/24)+DATE(1970,1,1)</f>
        <v>43575.208333333328</v>
      </c>
      <c r="T438" s="12">
        <f>(((M438/60)/60)/24)+DATE(1970,1,1)</f>
        <v>43576.208333333328</v>
      </c>
      <c r="U438">
        <f t="shared" si="20"/>
        <v>1</v>
      </c>
    </row>
    <row r="439" spans="1:21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19"/>
        <v>123.07407407407408</v>
      </c>
      <c r="G439" t="s">
        <v>20</v>
      </c>
      <c r="H439" s="8">
        <f t="shared" si="18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s="8" t="str" cm="1">
        <f t="array" ref="Q439:R439">_xlfn.TEXTSPLIT(P439,"/")</f>
        <v>film &amp; video</v>
      </c>
      <c r="R439" s="8" t="str">
        <v>animation</v>
      </c>
      <c r="S439" s="12">
        <f>(((L439/60)/60)/24)+DATE(1970,1,1)</f>
        <v>42260.208333333328</v>
      </c>
      <c r="T439" s="12">
        <f>(((M439/60)/60)/24)+DATE(1970,1,1)</f>
        <v>42263.208333333328</v>
      </c>
      <c r="U439">
        <f t="shared" si="20"/>
        <v>3</v>
      </c>
    </row>
    <row r="440" spans="1:21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19"/>
        <v>178.63855421686748</v>
      </c>
      <c r="G440" t="s">
        <v>20</v>
      </c>
      <c r="H440" s="8">
        <f t="shared" si="18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s="8" t="str" cm="1">
        <f t="array" ref="Q440:R440">_xlfn.TEXTSPLIT(P440,"/")</f>
        <v>theater</v>
      </c>
      <c r="R440" s="8" t="str">
        <v>plays</v>
      </c>
      <c r="S440" s="12">
        <f>(((L440/60)/60)/24)+DATE(1970,1,1)</f>
        <v>41337.25</v>
      </c>
      <c r="T440" s="12">
        <f>(((M440/60)/60)/24)+DATE(1970,1,1)</f>
        <v>41367.208333333336</v>
      </c>
      <c r="U440">
        <f t="shared" si="20"/>
        <v>30</v>
      </c>
    </row>
    <row r="441" spans="1:21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19"/>
        <v>355.28169014084506</v>
      </c>
      <c r="G441" t="s">
        <v>20</v>
      </c>
      <c r="H441" s="8">
        <f t="shared" si="18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s="8" t="str" cm="1">
        <f t="array" ref="Q441:R441">_xlfn.TEXTSPLIT(P441,"/")</f>
        <v>film &amp; video</v>
      </c>
      <c r="R441" s="8" t="str">
        <v>science fiction</v>
      </c>
      <c r="S441" s="12">
        <f>(((L441/60)/60)/24)+DATE(1970,1,1)</f>
        <v>42680.208333333328</v>
      </c>
      <c r="T441" s="12">
        <f>(((M441/60)/60)/24)+DATE(1970,1,1)</f>
        <v>42687.25</v>
      </c>
      <c r="U441">
        <f t="shared" si="20"/>
        <v>7</v>
      </c>
    </row>
    <row r="442" spans="1:21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19"/>
        <v>161.90634146341463</v>
      </c>
      <c r="G442" t="s">
        <v>20</v>
      </c>
      <c r="H442" s="8">
        <f t="shared" si="18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s="8" t="str" cm="1">
        <f t="array" ref="Q442:R442">_xlfn.TEXTSPLIT(P442,"/")</f>
        <v>film &amp; video</v>
      </c>
      <c r="R442" s="8" t="str">
        <v>television</v>
      </c>
      <c r="S442" s="12">
        <f>(((L442/60)/60)/24)+DATE(1970,1,1)</f>
        <v>42916.208333333328</v>
      </c>
      <c r="T442" s="12">
        <f>(((M442/60)/60)/24)+DATE(1970,1,1)</f>
        <v>42926.208333333328</v>
      </c>
      <c r="U442">
        <f t="shared" si="20"/>
        <v>10</v>
      </c>
    </row>
    <row r="443" spans="1:21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19"/>
        <v>24.914285714285715</v>
      </c>
      <c r="G443" t="s">
        <v>14</v>
      </c>
      <c r="H443" s="8">
        <f t="shared" si="18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s="8" t="str" cm="1">
        <f t="array" ref="Q443:R443">_xlfn.TEXTSPLIT(P443,"/")</f>
        <v>technology</v>
      </c>
      <c r="R443" s="8" t="str">
        <v>wearables</v>
      </c>
      <c r="S443" s="12">
        <f>(((L443/60)/60)/24)+DATE(1970,1,1)</f>
        <v>41025.208333333336</v>
      </c>
      <c r="T443" s="12">
        <f>(((M443/60)/60)/24)+DATE(1970,1,1)</f>
        <v>41053.208333333336</v>
      </c>
      <c r="U443">
        <f t="shared" si="20"/>
        <v>28</v>
      </c>
    </row>
    <row r="444" spans="1:21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19"/>
        <v>198.72222222222223</v>
      </c>
      <c r="G444" t="s">
        <v>20</v>
      </c>
      <c r="H444" s="8">
        <f t="shared" si="18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s="8" t="str" cm="1">
        <f t="array" ref="Q444:R444">_xlfn.TEXTSPLIT(P444,"/")</f>
        <v>theater</v>
      </c>
      <c r="R444" s="8" t="str">
        <v>plays</v>
      </c>
      <c r="S444" s="12">
        <f>(((L444/60)/60)/24)+DATE(1970,1,1)</f>
        <v>42980.208333333328</v>
      </c>
      <c r="T444" s="12">
        <f>(((M444/60)/60)/24)+DATE(1970,1,1)</f>
        <v>42996.208333333328</v>
      </c>
      <c r="U444">
        <f t="shared" si="20"/>
        <v>16</v>
      </c>
    </row>
    <row r="445" spans="1:21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19"/>
        <v>34.752688172043008</v>
      </c>
      <c r="G445" t="s">
        <v>74</v>
      </c>
      <c r="H445" s="8">
        <f t="shared" si="18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s="8" t="str" cm="1">
        <f t="array" ref="Q445:R445">_xlfn.TEXTSPLIT(P445,"/")</f>
        <v>theater</v>
      </c>
      <c r="R445" s="8" t="str">
        <v>plays</v>
      </c>
      <c r="S445" s="12">
        <f>(((L445/60)/60)/24)+DATE(1970,1,1)</f>
        <v>40451.208333333336</v>
      </c>
      <c r="T445" s="12">
        <f>(((M445/60)/60)/24)+DATE(1970,1,1)</f>
        <v>40470.208333333336</v>
      </c>
      <c r="U445">
        <f t="shared" si="20"/>
        <v>19</v>
      </c>
    </row>
    <row r="446" spans="1:21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19"/>
        <v>176.41935483870967</v>
      </c>
      <c r="G446" t="s">
        <v>20</v>
      </c>
      <c r="H446" s="8">
        <f t="shared" si="18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s="8" t="str" cm="1">
        <f t="array" ref="Q446:R446">_xlfn.TEXTSPLIT(P446,"/")</f>
        <v>music</v>
      </c>
      <c r="R446" s="8" t="str">
        <v>indie rock</v>
      </c>
      <c r="S446" s="12">
        <f>(((L446/60)/60)/24)+DATE(1970,1,1)</f>
        <v>40748.208333333336</v>
      </c>
      <c r="T446" s="12">
        <f>(((M446/60)/60)/24)+DATE(1970,1,1)</f>
        <v>40750.208333333336</v>
      </c>
      <c r="U446">
        <f t="shared" si="20"/>
        <v>2</v>
      </c>
    </row>
    <row r="447" spans="1:21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19"/>
        <v>511.38095238095235</v>
      </c>
      <c r="G447" t="s">
        <v>20</v>
      </c>
      <c r="H447" s="8">
        <f t="shared" si="18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s="8" t="str" cm="1">
        <f t="array" ref="Q447:R447">_xlfn.TEXTSPLIT(P447,"/")</f>
        <v>theater</v>
      </c>
      <c r="R447" s="8" t="str">
        <v>plays</v>
      </c>
      <c r="S447" s="12">
        <f>(((L447/60)/60)/24)+DATE(1970,1,1)</f>
        <v>40515.25</v>
      </c>
      <c r="T447" s="12">
        <f>(((M447/60)/60)/24)+DATE(1970,1,1)</f>
        <v>40536.25</v>
      </c>
      <c r="U447">
        <f t="shared" si="20"/>
        <v>21</v>
      </c>
    </row>
    <row r="448" spans="1:21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19"/>
        <v>82.044117647058826</v>
      </c>
      <c r="G448" t="s">
        <v>14</v>
      </c>
      <c r="H448" s="8">
        <f t="shared" si="18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s="8" t="str" cm="1">
        <f t="array" ref="Q448:R448">_xlfn.TEXTSPLIT(P448,"/")</f>
        <v>technology</v>
      </c>
      <c r="R448" s="8" t="str">
        <v>wearables</v>
      </c>
      <c r="S448" s="12">
        <f>(((L448/60)/60)/24)+DATE(1970,1,1)</f>
        <v>41261.25</v>
      </c>
      <c r="T448" s="12">
        <f>(((M448/60)/60)/24)+DATE(1970,1,1)</f>
        <v>41263.25</v>
      </c>
      <c r="U448">
        <f t="shared" si="20"/>
        <v>2</v>
      </c>
    </row>
    <row r="449" spans="1:21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19"/>
        <v>24.326030927835053</v>
      </c>
      <c r="G449" t="s">
        <v>74</v>
      </c>
      <c r="H449" s="8">
        <f t="shared" si="18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s="8" t="str" cm="1">
        <f t="array" ref="Q449:R449">_xlfn.TEXTSPLIT(P449,"/")</f>
        <v>film &amp; video</v>
      </c>
      <c r="R449" s="8" t="str">
        <v>television</v>
      </c>
      <c r="S449" s="12">
        <f>(((L449/60)/60)/24)+DATE(1970,1,1)</f>
        <v>43088.25</v>
      </c>
      <c r="T449" s="12">
        <f>(((M449/60)/60)/24)+DATE(1970,1,1)</f>
        <v>43104.25</v>
      </c>
      <c r="U449">
        <f t="shared" si="20"/>
        <v>16</v>
      </c>
    </row>
    <row r="450" spans="1:21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19"/>
        <v>50.482758620689658</v>
      </c>
      <c r="G450" t="s">
        <v>14</v>
      </c>
      <c r="H450" s="8">
        <f t="shared" ref="H450:H513" si="21">E450/I450</f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s="8" t="str" cm="1">
        <f t="array" ref="Q450:R450">_xlfn.TEXTSPLIT(P450,"/")</f>
        <v>games</v>
      </c>
      <c r="R450" s="8" t="str">
        <v>video games</v>
      </c>
      <c r="S450" s="12">
        <f>(((L450/60)/60)/24)+DATE(1970,1,1)</f>
        <v>41378.208333333336</v>
      </c>
      <c r="T450" s="12">
        <f>(((M450/60)/60)/24)+DATE(1970,1,1)</f>
        <v>41380.208333333336</v>
      </c>
      <c r="U450">
        <f t="shared" si="20"/>
        <v>2</v>
      </c>
    </row>
    <row r="451" spans="1:21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22">(E451/D451)*100</f>
        <v>967</v>
      </c>
      <c r="G451" t="s">
        <v>20</v>
      </c>
      <c r="H451" s="8">
        <f t="shared" si="21"/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s="8" t="str" cm="1">
        <f t="array" ref="Q451:R451">_xlfn.TEXTSPLIT(P451,"/")</f>
        <v>games</v>
      </c>
      <c r="R451" s="8" t="str">
        <v>video games</v>
      </c>
      <c r="S451" s="12">
        <f>(((L451/60)/60)/24)+DATE(1970,1,1)</f>
        <v>43530.25</v>
      </c>
      <c r="T451" s="12">
        <f>(((M451/60)/60)/24)+DATE(1970,1,1)</f>
        <v>43547.208333333328</v>
      </c>
      <c r="U451">
        <f t="shared" ref="U451:U514" si="23">_xlfn.DAYS(T451,S451)</f>
        <v>17</v>
      </c>
    </row>
    <row r="452" spans="1:21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2"/>
        <v>4</v>
      </c>
      <c r="G452" t="s">
        <v>14</v>
      </c>
      <c r="H452" s="8">
        <f t="shared" si="21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s="8" t="str" cm="1">
        <f t="array" ref="Q452:R452">_xlfn.TEXTSPLIT(P452,"/")</f>
        <v>film &amp; video</v>
      </c>
      <c r="R452" s="8" t="str">
        <v>animation</v>
      </c>
      <c r="S452" s="12">
        <f>(((L452/60)/60)/24)+DATE(1970,1,1)</f>
        <v>43394.208333333328</v>
      </c>
      <c r="T452" s="12">
        <f>(((M452/60)/60)/24)+DATE(1970,1,1)</f>
        <v>43417.25</v>
      </c>
      <c r="U452">
        <f t="shared" si="23"/>
        <v>23</v>
      </c>
    </row>
    <row r="453" spans="1:21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22"/>
        <v>122.84501347708894</v>
      </c>
      <c r="G453" t="s">
        <v>20</v>
      </c>
      <c r="H453" s="8">
        <f t="shared" si="21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s="8" t="str" cm="1">
        <f t="array" ref="Q453:R453">_xlfn.TEXTSPLIT(P453,"/")</f>
        <v>music</v>
      </c>
      <c r="R453" s="8" t="str">
        <v>rock</v>
      </c>
      <c r="S453" s="12">
        <f>(((L453/60)/60)/24)+DATE(1970,1,1)</f>
        <v>42935.208333333328</v>
      </c>
      <c r="T453" s="12">
        <f>(((M453/60)/60)/24)+DATE(1970,1,1)</f>
        <v>42966.208333333328</v>
      </c>
      <c r="U453">
        <f t="shared" si="23"/>
        <v>31</v>
      </c>
    </row>
    <row r="454" spans="1:21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22"/>
        <v>63.4375</v>
      </c>
      <c r="G454" t="s">
        <v>14</v>
      </c>
      <c r="H454" s="8">
        <f t="shared" si="21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s="8" t="str" cm="1">
        <f t="array" ref="Q454:R454">_xlfn.TEXTSPLIT(P454,"/")</f>
        <v>film &amp; video</v>
      </c>
      <c r="R454" s="8" t="str">
        <v>drama</v>
      </c>
      <c r="S454" s="12">
        <f>(((L454/60)/60)/24)+DATE(1970,1,1)</f>
        <v>40365.208333333336</v>
      </c>
      <c r="T454" s="12">
        <f>(((M454/60)/60)/24)+DATE(1970,1,1)</f>
        <v>40366.208333333336</v>
      </c>
      <c r="U454">
        <f t="shared" si="23"/>
        <v>1</v>
      </c>
    </row>
    <row r="455" spans="1:21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22"/>
        <v>56.331688596491226</v>
      </c>
      <c r="G455" t="s">
        <v>14</v>
      </c>
      <c r="H455" s="8">
        <f t="shared" si="21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s="8" t="str" cm="1">
        <f t="array" ref="Q455:R455">_xlfn.TEXTSPLIT(P455,"/")</f>
        <v>film &amp; video</v>
      </c>
      <c r="R455" s="8" t="str">
        <v>science fiction</v>
      </c>
      <c r="S455" s="12">
        <f>(((L455/60)/60)/24)+DATE(1970,1,1)</f>
        <v>42705.25</v>
      </c>
      <c r="T455" s="12">
        <f>(((M455/60)/60)/24)+DATE(1970,1,1)</f>
        <v>42746.25</v>
      </c>
      <c r="U455">
        <f t="shared" si="23"/>
        <v>41</v>
      </c>
    </row>
    <row r="456" spans="1:21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22"/>
        <v>44.074999999999996</v>
      </c>
      <c r="G456" t="s">
        <v>14</v>
      </c>
      <c r="H456" s="8">
        <f t="shared" si="21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s="8" t="str" cm="1">
        <f t="array" ref="Q456:R456">_xlfn.TEXTSPLIT(P456,"/")</f>
        <v>film &amp; video</v>
      </c>
      <c r="R456" s="8" t="str">
        <v>drama</v>
      </c>
      <c r="S456" s="12">
        <f>(((L456/60)/60)/24)+DATE(1970,1,1)</f>
        <v>41568.208333333336</v>
      </c>
      <c r="T456" s="12">
        <f>(((M456/60)/60)/24)+DATE(1970,1,1)</f>
        <v>41604.25</v>
      </c>
      <c r="U456">
        <f t="shared" si="23"/>
        <v>36</v>
      </c>
    </row>
    <row r="457" spans="1:21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22"/>
        <v>118.37253218884121</v>
      </c>
      <c r="G457" t="s">
        <v>20</v>
      </c>
      <c r="H457" s="8">
        <f t="shared" si="21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s="8" t="str" cm="1">
        <f t="array" ref="Q457:R457">_xlfn.TEXTSPLIT(P457,"/")</f>
        <v>theater</v>
      </c>
      <c r="R457" s="8" t="str">
        <v>plays</v>
      </c>
      <c r="S457" s="12">
        <f>(((L457/60)/60)/24)+DATE(1970,1,1)</f>
        <v>40809.208333333336</v>
      </c>
      <c r="T457" s="12">
        <f>(((M457/60)/60)/24)+DATE(1970,1,1)</f>
        <v>40832.208333333336</v>
      </c>
      <c r="U457">
        <f t="shared" si="23"/>
        <v>23</v>
      </c>
    </row>
    <row r="458" spans="1:21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22"/>
        <v>104.1243169398907</v>
      </c>
      <c r="G458" t="s">
        <v>20</v>
      </c>
      <c r="H458" s="8">
        <f t="shared" si="21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s="8" t="str" cm="1">
        <f t="array" ref="Q458:R458">_xlfn.TEXTSPLIT(P458,"/")</f>
        <v>music</v>
      </c>
      <c r="R458" s="8" t="str">
        <v>indie rock</v>
      </c>
      <c r="S458" s="12">
        <f>(((L458/60)/60)/24)+DATE(1970,1,1)</f>
        <v>43141.25</v>
      </c>
      <c r="T458" s="12">
        <f>(((M458/60)/60)/24)+DATE(1970,1,1)</f>
        <v>43141.25</v>
      </c>
      <c r="U458">
        <f t="shared" si="23"/>
        <v>0</v>
      </c>
    </row>
    <row r="459" spans="1:21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22"/>
        <v>26.640000000000004</v>
      </c>
      <c r="G459" t="s">
        <v>14</v>
      </c>
      <c r="H459" s="8">
        <f t="shared" si="21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s="8" t="str" cm="1">
        <f t="array" ref="Q459:R459">_xlfn.TEXTSPLIT(P459,"/")</f>
        <v>theater</v>
      </c>
      <c r="R459" s="8" t="str">
        <v>plays</v>
      </c>
      <c r="S459" s="12">
        <f>(((L459/60)/60)/24)+DATE(1970,1,1)</f>
        <v>42657.208333333328</v>
      </c>
      <c r="T459" s="12">
        <f>(((M459/60)/60)/24)+DATE(1970,1,1)</f>
        <v>42659.208333333328</v>
      </c>
      <c r="U459">
        <f t="shared" si="23"/>
        <v>2</v>
      </c>
    </row>
    <row r="460" spans="1:21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22"/>
        <v>351.20118343195264</v>
      </c>
      <c r="G460" t="s">
        <v>20</v>
      </c>
      <c r="H460" s="8">
        <f t="shared" si="21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s="8" t="str" cm="1">
        <f t="array" ref="Q460:R460">_xlfn.TEXTSPLIT(P460,"/")</f>
        <v>theater</v>
      </c>
      <c r="R460" s="8" t="str">
        <v>plays</v>
      </c>
      <c r="S460" s="12">
        <f>(((L460/60)/60)/24)+DATE(1970,1,1)</f>
        <v>40265.208333333336</v>
      </c>
      <c r="T460" s="12">
        <f>(((M460/60)/60)/24)+DATE(1970,1,1)</f>
        <v>40309.208333333336</v>
      </c>
      <c r="U460">
        <f t="shared" si="23"/>
        <v>44</v>
      </c>
    </row>
    <row r="461" spans="1:21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22"/>
        <v>90.063492063492063</v>
      </c>
      <c r="G461" t="s">
        <v>14</v>
      </c>
      <c r="H461" s="8">
        <f t="shared" si="21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s="8" t="str" cm="1">
        <f t="array" ref="Q461:R461">_xlfn.TEXTSPLIT(P461,"/")</f>
        <v>film &amp; video</v>
      </c>
      <c r="R461" s="8" t="str">
        <v>documentary</v>
      </c>
      <c r="S461" s="12">
        <f>(((L461/60)/60)/24)+DATE(1970,1,1)</f>
        <v>42001.25</v>
      </c>
      <c r="T461" s="12">
        <f>(((M461/60)/60)/24)+DATE(1970,1,1)</f>
        <v>42026.25</v>
      </c>
      <c r="U461">
        <f t="shared" si="23"/>
        <v>25</v>
      </c>
    </row>
    <row r="462" spans="1:21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22"/>
        <v>171.625</v>
      </c>
      <c r="G462" t="s">
        <v>20</v>
      </c>
      <c r="H462" s="8">
        <f t="shared" si="21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s="8" t="str" cm="1">
        <f t="array" ref="Q462:R462">_xlfn.TEXTSPLIT(P462,"/")</f>
        <v>theater</v>
      </c>
      <c r="R462" s="8" t="str">
        <v>plays</v>
      </c>
      <c r="S462" s="12">
        <f>(((L462/60)/60)/24)+DATE(1970,1,1)</f>
        <v>40399.208333333336</v>
      </c>
      <c r="T462" s="12">
        <f>(((M462/60)/60)/24)+DATE(1970,1,1)</f>
        <v>40402.208333333336</v>
      </c>
      <c r="U462">
        <f t="shared" si="23"/>
        <v>3</v>
      </c>
    </row>
    <row r="463" spans="1:21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22"/>
        <v>141.04655870445345</v>
      </c>
      <c r="G463" t="s">
        <v>20</v>
      </c>
      <c r="H463" s="8">
        <f t="shared" si="21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s="8" t="str" cm="1">
        <f t="array" ref="Q463:R463">_xlfn.TEXTSPLIT(P463,"/")</f>
        <v>film &amp; video</v>
      </c>
      <c r="R463" s="8" t="str">
        <v>drama</v>
      </c>
      <c r="S463" s="12">
        <f>(((L463/60)/60)/24)+DATE(1970,1,1)</f>
        <v>41757.208333333336</v>
      </c>
      <c r="T463" s="12">
        <f>(((M463/60)/60)/24)+DATE(1970,1,1)</f>
        <v>41777.208333333336</v>
      </c>
      <c r="U463">
        <f t="shared" si="23"/>
        <v>20</v>
      </c>
    </row>
    <row r="464" spans="1:21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22"/>
        <v>30.57944915254237</v>
      </c>
      <c r="G464" t="s">
        <v>14</v>
      </c>
      <c r="H464" s="8">
        <f t="shared" si="21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s="8" t="str" cm="1">
        <f t="array" ref="Q464:R464">_xlfn.TEXTSPLIT(P464,"/")</f>
        <v>games</v>
      </c>
      <c r="R464" s="8" t="str">
        <v>mobile games</v>
      </c>
      <c r="S464" s="12">
        <f>(((L464/60)/60)/24)+DATE(1970,1,1)</f>
        <v>41304.25</v>
      </c>
      <c r="T464" s="12">
        <f>(((M464/60)/60)/24)+DATE(1970,1,1)</f>
        <v>41342.25</v>
      </c>
      <c r="U464">
        <f t="shared" si="23"/>
        <v>38</v>
      </c>
    </row>
    <row r="465" spans="1:21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22"/>
        <v>108.16455696202532</v>
      </c>
      <c r="G465" t="s">
        <v>20</v>
      </c>
      <c r="H465" s="8">
        <f t="shared" si="21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s="8" t="str" cm="1">
        <f t="array" ref="Q465:R465">_xlfn.TEXTSPLIT(P465,"/")</f>
        <v>film &amp; video</v>
      </c>
      <c r="R465" s="8" t="str">
        <v>animation</v>
      </c>
      <c r="S465" s="12">
        <f>(((L465/60)/60)/24)+DATE(1970,1,1)</f>
        <v>41639.25</v>
      </c>
      <c r="T465" s="12">
        <f>(((M465/60)/60)/24)+DATE(1970,1,1)</f>
        <v>41643.25</v>
      </c>
      <c r="U465">
        <f t="shared" si="23"/>
        <v>4</v>
      </c>
    </row>
    <row r="466" spans="1:21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22"/>
        <v>133.45505617977528</v>
      </c>
      <c r="G466" t="s">
        <v>20</v>
      </c>
      <c r="H466" s="8">
        <f t="shared" si="21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s="8" t="str" cm="1">
        <f t="array" ref="Q466:R466">_xlfn.TEXTSPLIT(P466,"/")</f>
        <v>theater</v>
      </c>
      <c r="R466" s="8" t="str">
        <v>plays</v>
      </c>
      <c r="S466" s="12">
        <f>(((L466/60)/60)/24)+DATE(1970,1,1)</f>
        <v>43142.25</v>
      </c>
      <c r="T466" s="12">
        <f>(((M466/60)/60)/24)+DATE(1970,1,1)</f>
        <v>43156.25</v>
      </c>
      <c r="U466">
        <f t="shared" si="23"/>
        <v>14</v>
      </c>
    </row>
    <row r="467" spans="1:21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22"/>
        <v>187.85106382978722</v>
      </c>
      <c r="G467" t="s">
        <v>20</v>
      </c>
      <c r="H467" s="8">
        <f t="shared" si="21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s="8" t="str" cm="1">
        <f t="array" ref="Q467:R467">_xlfn.TEXTSPLIT(P467,"/")</f>
        <v>publishing</v>
      </c>
      <c r="R467" s="8" t="str">
        <v>translations</v>
      </c>
      <c r="S467" s="12">
        <f>(((L467/60)/60)/24)+DATE(1970,1,1)</f>
        <v>43127.25</v>
      </c>
      <c r="T467" s="12">
        <f>(((M467/60)/60)/24)+DATE(1970,1,1)</f>
        <v>43136.25</v>
      </c>
      <c r="U467">
        <f t="shared" si="23"/>
        <v>9</v>
      </c>
    </row>
    <row r="468" spans="1:21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22"/>
        <v>332</v>
      </c>
      <c r="G468" t="s">
        <v>20</v>
      </c>
      <c r="H468" s="8">
        <f t="shared" si="21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s="8" t="str" cm="1">
        <f t="array" ref="Q468:R468">_xlfn.TEXTSPLIT(P468,"/")</f>
        <v>technology</v>
      </c>
      <c r="R468" s="8" t="str">
        <v>wearables</v>
      </c>
      <c r="S468" s="12">
        <f>(((L468/60)/60)/24)+DATE(1970,1,1)</f>
        <v>41409.208333333336</v>
      </c>
      <c r="T468" s="12">
        <f>(((M468/60)/60)/24)+DATE(1970,1,1)</f>
        <v>41432.208333333336</v>
      </c>
      <c r="U468">
        <f t="shared" si="23"/>
        <v>23</v>
      </c>
    </row>
    <row r="469" spans="1:21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22"/>
        <v>575.21428571428578</v>
      </c>
      <c r="G469" t="s">
        <v>20</v>
      </c>
      <c r="H469" s="8">
        <f t="shared" si="21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s="8" t="str" cm="1">
        <f t="array" ref="Q469:R469">_xlfn.TEXTSPLIT(P469,"/")</f>
        <v>technology</v>
      </c>
      <c r="R469" s="8" t="str">
        <v>web</v>
      </c>
      <c r="S469" s="12">
        <f>(((L469/60)/60)/24)+DATE(1970,1,1)</f>
        <v>42331.25</v>
      </c>
      <c r="T469" s="12">
        <f>(((M469/60)/60)/24)+DATE(1970,1,1)</f>
        <v>42338.25</v>
      </c>
      <c r="U469">
        <f t="shared" si="23"/>
        <v>7</v>
      </c>
    </row>
    <row r="470" spans="1:21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22"/>
        <v>40.5</v>
      </c>
      <c r="G470" t="s">
        <v>14</v>
      </c>
      <c r="H470" s="8">
        <f t="shared" si="21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s="8" t="str" cm="1">
        <f t="array" ref="Q470:R470">_xlfn.TEXTSPLIT(P470,"/")</f>
        <v>theater</v>
      </c>
      <c r="R470" s="8" t="str">
        <v>plays</v>
      </c>
      <c r="S470" s="12">
        <f>(((L470/60)/60)/24)+DATE(1970,1,1)</f>
        <v>43569.208333333328</v>
      </c>
      <c r="T470" s="12">
        <f>(((M470/60)/60)/24)+DATE(1970,1,1)</f>
        <v>43585.208333333328</v>
      </c>
      <c r="U470">
        <f t="shared" si="23"/>
        <v>16</v>
      </c>
    </row>
    <row r="471" spans="1:21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22"/>
        <v>184.42857142857144</v>
      </c>
      <c r="G471" t="s">
        <v>20</v>
      </c>
      <c r="H471" s="8">
        <f t="shared" si="21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s="8" t="str" cm="1">
        <f t="array" ref="Q471:R471">_xlfn.TEXTSPLIT(P471,"/")</f>
        <v>film &amp; video</v>
      </c>
      <c r="R471" s="8" t="str">
        <v>drama</v>
      </c>
      <c r="S471" s="12">
        <f>(((L471/60)/60)/24)+DATE(1970,1,1)</f>
        <v>42142.208333333328</v>
      </c>
      <c r="T471" s="12">
        <f>(((M471/60)/60)/24)+DATE(1970,1,1)</f>
        <v>42144.208333333328</v>
      </c>
      <c r="U471">
        <f t="shared" si="23"/>
        <v>2</v>
      </c>
    </row>
    <row r="472" spans="1:21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22"/>
        <v>285.80555555555554</v>
      </c>
      <c r="G472" t="s">
        <v>20</v>
      </c>
      <c r="H472" s="8">
        <f t="shared" si="21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s="8" t="str" cm="1">
        <f t="array" ref="Q472:R472">_xlfn.TEXTSPLIT(P472,"/")</f>
        <v>technology</v>
      </c>
      <c r="R472" s="8" t="str">
        <v>wearables</v>
      </c>
      <c r="S472" s="12">
        <f>(((L472/60)/60)/24)+DATE(1970,1,1)</f>
        <v>42716.25</v>
      </c>
      <c r="T472" s="12">
        <f>(((M472/60)/60)/24)+DATE(1970,1,1)</f>
        <v>42723.25</v>
      </c>
      <c r="U472">
        <f t="shared" si="23"/>
        <v>7</v>
      </c>
    </row>
    <row r="473" spans="1:21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22"/>
        <v>319</v>
      </c>
      <c r="G473" t="s">
        <v>20</v>
      </c>
      <c r="H473" s="8">
        <f t="shared" si="21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s="8" t="str" cm="1">
        <f t="array" ref="Q473:R473">_xlfn.TEXTSPLIT(P473,"/")</f>
        <v>food</v>
      </c>
      <c r="R473" s="8" t="str">
        <v>food trucks</v>
      </c>
      <c r="S473" s="12">
        <f>(((L473/60)/60)/24)+DATE(1970,1,1)</f>
        <v>41031.208333333336</v>
      </c>
      <c r="T473" s="12">
        <f>(((M473/60)/60)/24)+DATE(1970,1,1)</f>
        <v>41031.208333333336</v>
      </c>
      <c r="U473">
        <f t="shared" si="23"/>
        <v>0</v>
      </c>
    </row>
    <row r="474" spans="1:21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22"/>
        <v>39.234070221066318</v>
      </c>
      <c r="G474" t="s">
        <v>14</v>
      </c>
      <c r="H474" s="8">
        <f t="shared" si="21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s="8" t="str" cm="1">
        <f t="array" ref="Q474:R474">_xlfn.TEXTSPLIT(P474,"/")</f>
        <v>music</v>
      </c>
      <c r="R474" s="8" t="str">
        <v>rock</v>
      </c>
      <c r="S474" s="12">
        <f>(((L474/60)/60)/24)+DATE(1970,1,1)</f>
        <v>43535.208333333328</v>
      </c>
      <c r="T474" s="12">
        <f>(((M474/60)/60)/24)+DATE(1970,1,1)</f>
        <v>43589.208333333328</v>
      </c>
      <c r="U474">
        <f t="shared" si="23"/>
        <v>54</v>
      </c>
    </row>
    <row r="475" spans="1:21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22"/>
        <v>178.14000000000001</v>
      </c>
      <c r="G475" t="s">
        <v>20</v>
      </c>
      <c r="H475" s="8">
        <f t="shared" si="21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s="8" t="str" cm="1">
        <f t="array" ref="Q475:R475">_xlfn.TEXTSPLIT(P475,"/")</f>
        <v>music</v>
      </c>
      <c r="R475" s="8" t="str">
        <v>electric music</v>
      </c>
      <c r="S475" s="12">
        <f>(((L475/60)/60)/24)+DATE(1970,1,1)</f>
        <v>43277.208333333328</v>
      </c>
      <c r="T475" s="12">
        <f>(((M475/60)/60)/24)+DATE(1970,1,1)</f>
        <v>43278.208333333328</v>
      </c>
      <c r="U475">
        <f t="shared" si="23"/>
        <v>1</v>
      </c>
    </row>
    <row r="476" spans="1:21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22"/>
        <v>365.15</v>
      </c>
      <c r="G476" t="s">
        <v>20</v>
      </c>
      <c r="H476" s="8">
        <f t="shared" si="21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s="8" t="str" cm="1">
        <f t="array" ref="Q476:R476">_xlfn.TEXTSPLIT(P476,"/")</f>
        <v>film &amp; video</v>
      </c>
      <c r="R476" s="8" t="str">
        <v>television</v>
      </c>
      <c r="S476" s="12">
        <f>(((L476/60)/60)/24)+DATE(1970,1,1)</f>
        <v>41989.25</v>
      </c>
      <c r="T476" s="12">
        <f>(((M476/60)/60)/24)+DATE(1970,1,1)</f>
        <v>41990.25</v>
      </c>
      <c r="U476">
        <f t="shared" si="23"/>
        <v>1</v>
      </c>
    </row>
    <row r="477" spans="1:21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22"/>
        <v>113.94594594594594</v>
      </c>
      <c r="G477" t="s">
        <v>20</v>
      </c>
      <c r="H477" s="8">
        <f t="shared" si="21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s="8" t="str" cm="1">
        <f t="array" ref="Q477:R477">_xlfn.TEXTSPLIT(P477,"/")</f>
        <v>publishing</v>
      </c>
      <c r="R477" s="8" t="str">
        <v>translations</v>
      </c>
      <c r="S477" s="12">
        <f>(((L477/60)/60)/24)+DATE(1970,1,1)</f>
        <v>41450.208333333336</v>
      </c>
      <c r="T477" s="12">
        <f>(((M477/60)/60)/24)+DATE(1970,1,1)</f>
        <v>41454.208333333336</v>
      </c>
      <c r="U477">
        <f t="shared" si="23"/>
        <v>4</v>
      </c>
    </row>
    <row r="478" spans="1:21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22"/>
        <v>29.828720626631856</v>
      </c>
      <c r="G478" t="s">
        <v>14</v>
      </c>
      <c r="H478" s="8">
        <f t="shared" si="21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s="8" t="str" cm="1">
        <f t="array" ref="Q478:R478">_xlfn.TEXTSPLIT(P478,"/")</f>
        <v>publishing</v>
      </c>
      <c r="R478" s="8" t="str">
        <v>fiction</v>
      </c>
      <c r="S478" s="12">
        <f>(((L478/60)/60)/24)+DATE(1970,1,1)</f>
        <v>43322.208333333328</v>
      </c>
      <c r="T478" s="12">
        <f>(((M478/60)/60)/24)+DATE(1970,1,1)</f>
        <v>43328.208333333328</v>
      </c>
      <c r="U478">
        <f t="shared" si="23"/>
        <v>6</v>
      </c>
    </row>
    <row r="479" spans="1:21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22"/>
        <v>54.270588235294113</v>
      </c>
      <c r="G479" t="s">
        <v>14</v>
      </c>
      <c r="H479" s="8">
        <f t="shared" si="21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s="8" t="str" cm="1">
        <f t="array" ref="Q479:R479">_xlfn.TEXTSPLIT(P479,"/")</f>
        <v>film &amp; video</v>
      </c>
      <c r="R479" s="8" t="str">
        <v>science fiction</v>
      </c>
      <c r="S479" s="12">
        <f>(((L479/60)/60)/24)+DATE(1970,1,1)</f>
        <v>40720.208333333336</v>
      </c>
      <c r="T479" s="12">
        <f>(((M479/60)/60)/24)+DATE(1970,1,1)</f>
        <v>40747.208333333336</v>
      </c>
      <c r="U479">
        <f t="shared" si="23"/>
        <v>27</v>
      </c>
    </row>
    <row r="480" spans="1:21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22"/>
        <v>236.34156976744185</v>
      </c>
      <c r="G480" t="s">
        <v>20</v>
      </c>
      <c r="H480" s="8">
        <f t="shared" si="21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s="8" t="str" cm="1">
        <f t="array" ref="Q480:R480">_xlfn.TEXTSPLIT(P480,"/")</f>
        <v>technology</v>
      </c>
      <c r="R480" s="8" t="str">
        <v>wearables</v>
      </c>
      <c r="S480" s="12">
        <f>(((L480/60)/60)/24)+DATE(1970,1,1)</f>
        <v>42072.208333333328</v>
      </c>
      <c r="T480" s="12">
        <f>(((M480/60)/60)/24)+DATE(1970,1,1)</f>
        <v>42084.208333333328</v>
      </c>
      <c r="U480">
        <f t="shared" si="23"/>
        <v>12</v>
      </c>
    </row>
    <row r="481" spans="1:21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22"/>
        <v>512.91666666666663</v>
      </c>
      <c r="G481" t="s">
        <v>20</v>
      </c>
      <c r="H481" s="8">
        <f t="shared" si="21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s="8" t="str" cm="1">
        <f t="array" ref="Q481:R481">_xlfn.TEXTSPLIT(P481,"/")</f>
        <v>food</v>
      </c>
      <c r="R481" s="8" t="str">
        <v>food trucks</v>
      </c>
      <c r="S481" s="12">
        <f>(((L481/60)/60)/24)+DATE(1970,1,1)</f>
        <v>42945.208333333328</v>
      </c>
      <c r="T481" s="12">
        <f>(((M481/60)/60)/24)+DATE(1970,1,1)</f>
        <v>42947.208333333328</v>
      </c>
      <c r="U481">
        <f t="shared" si="23"/>
        <v>2</v>
      </c>
    </row>
    <row r="482" spans="1:21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22"/>
        <v>100.65116279069768</v>
      </c>
      <c r="G482" t="s">
        <v>20</v>
      </c>
      <c r="H482" s="8">
        <f t="shared" si="21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s="8" t="str" cm="1">
        <f t="array" ref="Q482:R482">_xlfn.TEXTSPLIT(P482,"/")</f>
        <v>photography</v>
      </c>
      <c r="R482" s="8" t="str">
        <v>photography books</v>
      </c>
      <c r="S482" s="12">
        <f>(((L482/60)/60)/24)+DATE(1970,1,1)</f>
        <v>40248.25</v>
      </c>
      <c r="T482" s="12">
        <f>(((M482/60)/60)/24)+DATE(1970,1,1)</f>
        <v>40257.208333333336</v>
      </c>
      <c r="U482">
        <f t="shared" si="23"/>
        <v>9</v>
      </c>
    </row>
    <row r="483" spans="1:21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22"/>
        <v>81.348423194303152</v>
      </c>
      <c r="G483" t="s">
        <v>14</v>
      </c>
      <c r="H483" s="8">
        <f t="shared" si="21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s="8" t="str" cm="1">
        <f t="array" ref="Q483:R483">_xlfn.TEXTSPLIT(P483,"/")</f>
        <v>theater</v>
      </c>
      <c r="R483" s="8" t="str">
        <v>plays</v>
      </c>
      <c r="S483" s="12">
        <f>(((L483/60)/60)/24)+DATE(1970,1,1)</f>
        <v>41913.208333333336</v>
      </c>
      <c r="T483" s="12">
        <f>(((M483/60)/60)/24)+DATE(1970,1,1)</f>
        <v>41955.25</v>
      </c>
      <c r="U483">
        <f t="shared" si="23"/>
        <v>42</v>
      </c>
    </row>
    <row r="484" spans="1:21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22"/>
        <v>16.404761904761905</v>
      </c>
      <c r="G484" t="s">
        <v>14</v>
      </c>
      <c r="H484" s="8">
        <f t="shared" si="21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s="8" t="str" cm="1">
        <f t="array" ref="Q484:R484">_xlfn.TEXTSPLIT(P484,"/")</f>
        <v>publishing</v>
      </c>
      <c r="R484" s="8" t="str">
        <v>fiction</v>
      </c>
      <c r="S484" s="12">
        <f>(((L484/60)/60)/24)+DATE(1970,1,1)</f>
        <v>40963.25</v>
      </c>
      <c r="T484" s="12">
        <f>(((M484/60)/60)/24)+DATE(1970,1,1)</f>
        <v>40974.25</v>
      </c>
      <c r="U484">
        <f t="shared" si="23"/>
        <v>11</v>
      </c>
    </row>
    <row r="485" spans="1:21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22"/>
        <v>52.774617067833695</v>
      </c>
      <c r="G485" t="s">
        <v>14</v>
      </c>
      <c r="H485" s="8">
        <f t="shared" si="21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s="8" t="str" cm="1">
        <f t="array" ref="Q485:R485">_xlfn.TEXTSPLIT(P485,"/")</f>
        <v>theater</v>
      </c>
      <c r="R485" s="8" t="str">
        <v>plays</v>
      </c>
      <c r="S485" s="12">
        <f>(((L485/60)/60)/24)+DATE(1970,1,1)</f>
        <v>43811.25</v>
      </c>
      <c r="T485" s="12">
        <f>(((M485/60)/60)/24)+DATE(1970,1,1)</f>
        <v>43818.25</v>
      </c>
      <c r="U485">
        <f t="shared" si="23"/>
        <v>7</v>
      </c>
    </row>
    <row r="486" spans="1:21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22"/>
        <v>260.20608108108109</v>
      </c>
      <c r="G486" t="s">
        <v>20</v>
      </c>
      <c r="H486" s="8">
        <f t="shared" si="21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s="8" t="str" cm="1">
        <f t="array" ref="Q486:R486">_xlfn.TEXTSPLIT(P486,"/")</f>
        <v>food</v>
      </c>
      <c r="R486" s="8" t="str">
        <v>food trucks</v>
      </c>
      <c r="S486" s="12">
        <f>(((L486/60)/60)/24)+DATE(1970,1,1)</f>
        <v>41855.208333333336</v>
      </c>
      <c r="T486" s="12">
        <f>(((M486/60)/60)/24)+DATE(1970,1,1)</f>
        <v>41904.208333333336</v>
      </c>
      <c r="U486">
        <f t="shared" si="23"/>
        <v>49</v>
      </c>
    </row>
    <row r="487" spans="1:21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22"/>
        <v>30.73289183222958</v>
      </c>
      <c r="G487" t="s">
        <v>14</v>
      </c>
      <c r="H487" s="8">
        <f t="shared" si="21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s="8" t="str" cm="1">
        <f t="array" ref="Q487:R487">_xlfn.TEXTSPLIT(P487,"/")</f>
        <v>theater</v>
      </c>
      <c r="R487" s="8" t="str">
        <v>plays</v>
      </c>
      <c r="S487" s="12">
        <f>(((L487/60)/60)/24)+DATE(1970,1,1)</f>
        <v>43626.208333333328</v>
      </c>
      <c r="T487" s="12">
        <f>(((M487/60)/60)/24)+DATE(1970,1,1)</f>
        <v>43667.208333333328</v>
      </c>
      <c r="U487">
        <f t="shared" si="23"/>
        <v>41</v>
      </c>
    </row>
    <row r="488" spans="1:21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22"/>
        <v>13.5</v>
      </c>
      <c r="G488" t="s">
        <v>14</v>
      </c>
      <c r="H488" s="8">
        <f t="shared" si="21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s="8" t="str" cm="1">
        <f t="array" ref="Q488:R488">_xlfn.TEXTSPLIT(P488,"/")</f>
        <v>publishing</v>
      </c>
      <c r="R488" s="8" t="str">
        <v>translations</v>
      </c>
      <c r="S488" s="12">
        <f>(((L488/60)/60)/24)+DATE(1970,1,1)</f>
        <v>43168.25</v>
      </c>
      <c r="T488" s="12">
        <f>(((M488/60)/60)/24)+DATE(1970,1,1)</f>
        <v>43183.208333333328</v>
      </c>
      <c r="U488">
        <f t="shared" si="23"/>
        <v>15</v>
      </c>
    </row>
    <row r="489" spans="1:21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22"/>
        <v>178.62556663644605</v>
      </c>
      <c r="G489" t="s">
        <v>20</v>
      </c>
      <c r="H489" s="8">
        <f t="shared" si="21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s="8" t="str" cm="1">
        <f t="array" ref="Q489:R489">_xlfn.TEXTSPLIT(P489,"/")</f>
        <v>theater</v>
      </c>
      <c r="R489" s="8" t="str">
        <v>plays</v>
      </c>
      <c r="S489" s="12">
        <f>(((L489/60)/60)/24)+DATE(1970,1,1)</f>
        <v>42845.208333333328</v>
      </c>
      <c r="T489" s="12">
        <f>(((M489/60)/60)/24)+DATE(1970,1,1)</f>
        <v>42878.208333333328</v>
      </c>
      <c r="U489">
        <f t="shared" si="23"/>
        <v>33</v>
      </c>
    </row>
    <row r="490" spans="1:21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22"/>
        <v>220.0566037735849</v>
      </c>
      <c r="G490" t="s">
        <v>20</v>
      </c>
      <c r="H490" s="8">
        <f t="shared" si="21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s="8" t="str" cm="1">
        <f t="array" ref="Q490:R490">_xlfn.TEXTSPLIT(P490,"/")</f>
        <v>theater</v>
      </c>
      <c r="R490" s="8" t="str">
        <v>plays</v>
      </c>
      <c r="S490" s="12">
        <f>(((L490/60)/60)/24)+DATE(1970,1,1)</f>
        <v>42403.25</v>
      </c>
      <c r="T490" s="12">
        <f>(((M490/60)/60)/24)+DATE(1970,1,1)</f>
        <v>42420.25</v>
      </c>
      <c r="U490">
        <f t="shared" si="23"/>
        <v>17</v>
      </c>
    </row>
    <row r="491" spans="1:21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22"/>
        <v>101.5108695652174</v>
      </c>
      <c r="G491" t="s">
        <v>20</v>
      </c>
      <c r="H491" s="8">
        <f t="shared" si="21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s="8" t="str" cm="1">
        <f t="array" ref="Q491:R491">_xlfn.TEXTSPLIT(P491,"/")</f>
        <v>technology</v>
      </c>
      <c r="R491" s="8" t="str">
        <v>wearables</v>
      </c>
      <c r="S491" s="12">
        <f>(((L491/60)/60)/24)+DATE(1970,1,1)</f>
        <v>40406.208333333336</v>
      </c>
      <c r="T491" s="12">
        <f>(((M491/60)/60)/24)+DATE(1970,1,1)</f>
        <v>40411.208333333336</v>
      </c>
      <c r="U491">
        <f t="shared" si="23"/>
        <v>5</v>
      </c>
    </row>
    <row r="492" spans="1:21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22"/>
        <v>191.5</v>
      </c>
      <c r="G492" t="s">
        <v>20</v>
      </c>
      <c r="H492" s="8">
        <f t="shared" si="21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s="8" t="str" cm="1">
        <f t="array" ref="Q492:R492">_xlfn.TEXTSPLIT(P492,"/")</f>
        <v>journalism</v>
      </c>
      <c r="R492" s="8" t="str">
        <v>audio</v>
      </c>
      <c r="S492" s="12">
        <f>(((L492/60)/60)/24)+DATE(1970,1,1)</f>
        <v>43786.25</v>
      </c>
      <c r="T492" s="12">
        <f>(((M492/60)/60)/24)+DATE(1970,1,1)</f>
        <v>43793.25</v>
      </c>
      <c r="U492">
        <f t="shared" si="23"/>
        <v>7</v>
      </c>
    </row>
    <row r="493" spans="1:21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22"/>
        <v>305.34683098591546</v>
      </c>
      <c r="G493" t="s">
        <v>20</v>
      </c>
      <c r="H493" s="8">
        <f t="shared" si="21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s="8" t="str" cm="1">
        <f t="array" ref="Q493:R493">_xlfn.TEXTSPLIT(P493,"/")</f>
        <v>food</v>
      </c>
      <c r="R493" s="8" t="str">
        <v>food trucks</v>
      </c>
      <c r="S493" s="12">
        <f>(((L493/60)/60)/24)+DATE(1970,1,1)</f>
        <v>41456.208333333336</v>
      </c>
      <c r="T493" s="12">
        <f>(((M493/60)/60)/24)+DATE(1970,1,1)</f>
        <v>41482.208333333336</v>
      </c>
      <c r="U493">
        <f t="shared" si="23"/>
        <v>26</v>
      </c>
    </row>
    <row r="494" spans="1:21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22"/>
        <v>23.995287958115181</v>
      </c>
      <c r="G494" t="s">
        <v>74</v>
      </c>
      <c r="H494" s="8">
        <f t="shared" si="21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s="8" t="str" cm="1">
        <f t="array" ref="Q494:R494">_xlfn.TEXTSPLIT(P494,"/")</f>
        <v>film &amp; video</v>
      </c>
      <c r="R494" s="8" t="str">
        <v>shorts</v>
      </c>
      <c r="S494" s="12">
        <f>(((L494/60)/60)/24)+DATE(1970,1,1)</f>
        <v>40336.208333333336</v>
      </c>
      <c r="T494" s="12">
        <f>(((M494/60)/60)/24)+DATE(1970,1,1)</f>
        <v>40371.208333333336</v>
      </c>
      <c r="U494">
        <f t="shared" si="23"/>
        <v>35</v>
      </c>
    </row>
    <row r="495" spans="1:21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22"/>
        <v>723.77777777777771</v>
      </c>
      <c r="G495" t="s">
        <v>20</v>
      </c>
      <c r="H495" s="8">
        <f t="shared" si="21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s="8" t="str" cm="1">
        <f t="array" ref="Q495:R495">_xlfn.TEXTSPLIT(P495,"/")</f>
        <v>photography</v>
      </c>
      <c r="R495" s="8" t="str">
        <v>photography books</v>
      </c>
      <c r="S495" s="12">
        <f>(((L495/60)/60)/24)+DATE(1970,1,1)</f>
        <v>43645.208333333328</v>
      </c>
      <c r="T495" s="12">
        <f>(((M495/60)/60)/24)+DATE(1970,1,1)</f>
        <v>43658.208333333328</v>
      </c>
      <c r="U495">
        <f t="shared" si="23"/>
        <v>13</v>
      </c>
    </row>
    <row r="496" spans="1:21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22"/>
        <v>547.36</v>
      </c>
      <c r="G496" t="s">
        <v>20</v>
      </c>
      <c r="H496" s="8">
        <f t="shared" si="21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s="8" t="str" cm="1">
        <f t="array" ref="Q496:R496">_xlfn.TEXTSPLIT(P496,"/")</f>
        <v>technology</v>
      </c>
      <c r="R496" s="8" t="str">
        <v>wearables</v>
      </c>
      <c r="S496" s="12">
        <f>(((L496/60)/60)/24)+DATE(1970,1,1)</f>
        <v>40990.208333333336</v>
      </c>
      <c r="T496" s="12">
        <f>(((M496/60)/60)/24)+DATE(1970,1,1)</f>
        <v>40991.208333333336</v>
      </c>
      <c r="U496">
        <f t="shared" si="23"/>
        <v>1</v>
      </c>
    </row>
    <row r="497" spans="1:21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22"/>
        <v>414.49999999999994</v>
      </c>
      <c r="G497" t="s">
        <v>20</v>
      </c>
      <c r="H497" s="8">
        <f t="shared" si="21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s="8" t="str" cm="1">
        <f t="array" ref="Q497:R497">_xlfn.TEXTSPLIT(P497,"/")</f>
        <v>theater</v>
      </c>
      <c r="R497" s="8" t="str">
        <v>plays</v>
      </c>
      <c r="S497" s="12">
        <f>(((L497/60)/60)/24)+DATE(1970,1,1)</f>
        <v>41800.208333333336</v>
      </c>
      <c r="T497" s="12">
        <f>(((M497/60)/60)/24)+DATE(1970,1,1)</f>
        <v>41804.208333333336</v>
      </c>
      <c r="U497">
        <f t="shared" si="23"/>
        <v>4</v>
      </c>
    </row>
    <row r="498" spans="1:21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22"/>
        <v>0.90696409140369971</v>
      </c>
      <c r="G498" t="s">
        <v>14</v>
      </c>
      <c r="H498" s="8">
        <f t="shared" si="21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s="8" t="str" cm="1">
        <f t="array" ref="Q498:R498">_xlfn.TEXTSPLIT(P498,"/")</f>
        <v>film &amp; video</v>
      </c>
      <c r="R498" s="8" t="str">
        <v>animation</v>
      </c>
      <c r="S498" s="12">
        <f>(((L498/60)/60)/24)+DATE(1970,1,1)</f>
        <v>42876.208333333328</v>
      </c>
      <c r="T498" s="12">
        <f>(((M498/60)/60)/24)+DATE(1970,1,1)</f>
        <v>42893.208333333328</v>
      </c>
      <c r="U498">
        <f t="shared" si="23"/>
        <v>17</v>
      </c>
    </row>
    <row r="499" spans="1:21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22"/>
        <v>34.173469387755098</v>
      </c>
      <c r="G499" t="s">
        <v>14</v>
      </c>
      <c r="H499" s="8">
        <f t="shared" si="21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s="8" t="str" cm="1">
        <f t="array" ref="Q499:R499">_xlfn.TEXTSPLIT(P499,"/")</f>
        <v>technology</v>
      </c>
      <c r="R499" s="8" t="str">
        <v>wearables</v>
      </c>
      <c r="S499" s="12">
        <f>(((L499/60)/60)/24)+DATE(1970,1,1)</f>
        <v>42724.25</v>
      </c>
      <c r="T499" s="12">
        <f>(((M499/60)/60)/24)+DATE(1970,1,1)</f>
        <v>42724.25</v>
      </c>
      <c r="U499">
        <f t="shared" si="23"/>
        <v>0</v>
      </c>
    </row>
    <row r="500" spans="1:21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22"/>
        <v>23.948810754912099</v>
      </c>
      <c r="G500" t="s">
        <v>14</v>
      </c>
      <c r="H500" s="8">
        <f t="shared" si="21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s="8" t="str" cm="1">
        <f t="array" ref="Q500:R500">_xlfn.TEXTSPLIT(P500,"/")</f>
        <v>technology</v>
      </c>
      <c r="R500" s="8" t="str">
        <v>web</v>
      </c>
      <c r="S500" s="12">
        <f>(((L500/60)/60)/24)+DATE(1970,1,1)</f>
        <v>42005.25</v>
      </c>
      <c r="T500" s="12">
        <f>(((M500/60)/60)/24)+DATE(1970,1,1)</f>
        <v>42007.25</v>
      </c>
      <c r="U500">
        <f t="shared" si="23"/>
        <v>2</v>
      </c>
    </row>
    <row r="501" spans="1:21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22"/>
        <v>48.072649572649574</v>
      </c>
      <c r="G501" t="s">
        <v>14</v>
      </c>
      <c r="H501" s="8">
        <f t="shared" si="21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s="8" t="str" cm="1">
        <f t="array" ref="Q501:R501">_xlfn.TEXTSPLIT(P501,"/")</f>
        <v>film &amp; video</v>
      </c>
      <c r="R501" s="8" t="str">
        <v>documentary</v>
      </c>
      <c r="S501" s="12">
        <f>(((L501/60)/60)/24)+DATE(1970,1,1)</f>
        <v>42444.208333333328</v>
      </c>
      <c r="T501" s="12">
        <f>(((M501/60)/60)/24)+DATE(1970,1,1)</f>
        <v>42449.208333333328</v>
      </c>
      <c r="U501">
        <f t="shared" si="23"/>
        <v>5</v>
      </c>
    </row>
    <row r="502" spans="1:21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22"/>
        <v>0</v>
      </c>
      <c r="G502" t="s">
        <v>14</v>
      </c>
      <c r="H502" s="8" t="e">
        <f t="shared" si="21"/>
        <v>#DIV/0!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s="8" t="str" cm="1">
        <f t="array" ref="Q502:R502">_xlfn.TEXTSPLIT(P502,"/")</f>
        <v>theater</v>
      </c>
      <c r="R502" s="8" t="str">
        <v>plays</v>
      </c>
      <c r="S502" s="12">
        <f>(((L502/60)/60)/24)+DATE(1970,1,1)</f>
        <v>41395.208333333336</v>
      </c>
      <c r="T502" s="12">
        <f>(((M502/60)/60)/24)+DATE(1970,1,1)</f>
        <v>41423.208333333336</v>
      </c>
      <c r="U502">
        <f t="shared" si="23"/>
        <v>28</v>
      </c>
    </row>
    <row r="503" spans="1:21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22"/>
        <v>70.145182291666657</v>
      </c>
      <c r="G503" t="s">
        <v>14</v>
      </c>
      <c r="H503" s="8">
        <f t="shared" si="21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s="8" t="str" cm="1">
        <f t="array" ref="Q503:R503">_xlfn.TEXTSPLIT(P503,"/")</f>
        <v>film &amp; video</v>
      </c>
      <c r="R503" s="8" t="str">
        <v>documentary</v>
      </c>
      <c r="S503" s="12">
        <f>(((L503/60)/60)/24)+DATE(1970,1,1)</f>
        <v>41345.208333333336</v>
      </c>
      <c r="T503" s="12">
        <f>(((M503/60)/60)/24)+DATE(1970,1,1)</f>
        <v>41347.208333333336</v>
      </c>
      <c r="U503">
        <f t="shared" si="23"/>
        <v>2</v>
      </c>
    </row>
    <row r="504" spans="1:21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22"/>
        <v>529.92307692307691</v>
      </c>
      <c r="G504" t="s">
        <v>20</v>
      </c>
      <c r="H504" s="8">
        <f t="shared" si="21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s="8" t="str" cm="1">
        <f t="array" ref="Q504:R504">_xlfn.TEXTSPLIT(P504,"/")</f>
        <v>games</v>
      </c>
      <c r="R504" s="8" t="str">
        <v>video games</v>
      </c>
      <c r="S504" s="12">
        <f>(((L504/60)/60)/24)+DATE(1970,1,1)</f>
        <v>41117.208333333336</v>
      </c>
      <c r="T504" s="12">
        <f>(((M504/60)/60)/24)+DATE(1970,1,1)</f>
        <v>41146.208333333336</v>
      </c>
      <c r="U504">
        <f t="shared" si="23"/>
        <v>29</v>
      </c>
    </row>
    <row r="505" spans="1:21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22"/>
        <v>180.32549019607845</v>
      </c>
      <c r="G505" t="s">
        <v>20</v>
      </c>
      <c r="H505" s="8">
        <f t="shared" si="21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s="8" t="str" cm="1">
        <f t="array" ref="Q505:R505">_xlfn.TEXTSPLIT(P505,"/")</f>
        <v>film &amp; video</v>
      </c>
      <c r="R505" s="8" t="str">
        <v>drama</v>
      </c>
      <c r="S505" s="12">
        <f>(((L505/60)/60)/24)+DATE(1970,1,1)</f>
        <v>42186.208333333328</v>
      </c>
      <c r="T505" s="12">
        <f>(((M505/60)/60)/24)+DATE(1970,1,1)</f>
        <v>42206.208333333328</v>
      </c>
      <c r="U505">
        <f t="shared" si="23"/>
        <v>20</v>
      </c>
    </row>
    <row r="506" spans="1:21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22"/>
        <v>92.320000000000007</v>
      </c>
      <c r="G506" t="s">
        <v>14</v>
      </c>
      <c r="H506" s="8">
        <f t="shared" si="21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s="8" t="str" cm="1">
        <f t="array" ref="Q506:R506">_xlfn.TEXTSPLIT(P506,"/")</f>
        <v>music</v>
      </c>
      <c r="R506" s="8" t="str">
        <v>rock</v>
      </c>
      <c r="S506" s="12">
        <f>(((L506/60)/60)/24)+DATE(1970,1,1)</f>
        <v>42142.208333333328</v>
      </c>
      <c r="T506" s="12">
        <f>(((M506/60)/60)/24)+DATE(1970,1,1)</f>
        <v>42143.208333333328</v>
      </c>
      <c r="U506">
        <f t="shared" si="23"/>
        <v>1</v>
      </c>
    </row>
    <row r="507" spans="1:21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22"/>
        <v>13.901001112347053</v>
      </c>
      <c r="G507" t="s">
        <v>14</v>
      </c>
      <c r="H507" s="8">
        <f t="shared" si="21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s="8" t="str" cm="1">
        <f t="array" ref="Q507:R507">_xlfn.TEXTSPLIT(P507,"/")</f>
        <v>publishing</v>
      </c>
      <c r="R507" s="8" t="str">
        <v>radio &amp; podcasts</v>
      </c>
      <c r="S507" s="12">
        <f>(((L507/60)/60)/24)+DATE(1970,1,1)</f>
        <v>41341.25</v>
      </c>
      <c r="T507" s="12">
        <f>(((M507/60)/60)/24)+DATE(1970,1,1)</f>
        <v>41383.208333333336</v>
      </c>
      <c r="U507">
        <f t="shared" si="23"/>
        <v>42</v>
      </c>
    </row>
    <row r="508" spans="1:21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22"/>
        <v>927.07777777777767</v>
      </c>
      <c r="G508" t="s">
        <v>20</v>
      </c>
      <c r="H508" s="8">
        <f t="shared" si="21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s="8" t="str" cm="1">
        <f t="array" ref="Q508:R508">_xlfn.TEXTSPLIT(P508,"/")</f>
        <v>theater</v>
      </c>
      <c r="R508" s="8" t="str">
        <v>plays</v>
      </c>
      <c r="S508" s="12">
        <f>(((L508/60)/60)/24)+DATE(1970,1,1)</f>
        <v>43062.25</v>
      </c>
      <c r="T508" s="12">
        <f>(((M508/60)/60)/24)+DATE(1970,1,1)</f>
        <v>43079.25</v>
      </c>
      <c r="U508">
        <f t="shared" si="23"/>
        <v>17</v>
      </c>
    </row>
    <row r="509" spans="1:21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22"/>
        <v>39.857142857142861</v>
      </c>
      <c r="G509" t="s">
        <v>14</v>
      </c>
      <c r="H509" s="8">
        <f t="shared" si="21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s="8" t="str" cm="1">
        <f t="array" ref="Q509:R509">_xlfn.TEXTSPLIT(P509,"/")</f>
        <v>technology</v>
      </c>
      <c r="R509" s="8" t="str">
        <v>web</v>
      </c>
      <c r="S509" s="12">
        <f>(((L509/60)/60)/24)+DATE(1970,1,1)</f>
        <v>41373.208333333336</v>
      </c>
      <c r="T509" s="12">
        <f>(((M509/60)/60)/24)+DATE(1970,1,1)</f>
        <v>41422.208333333336</v>
      </c>
      <c r="U509">
        <f t="shared" si="23"/>
        <v>49</v>
      </c>
    </row>
    <row r="510" spans="1:21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22"/>
        <v>112.22929936305732</v>
      </c>
      <c r="G510" t="s">
        <v>20</v>
      </c>
      <c r="H510" s="8">
        <f t="shared" si="21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s="8" t="str" cm="1">
        <f t="array" ref="Q510:R510">_xlfn.TEXTSPLIT(P510,"/")</f>
        <v>theater</v>
      </c>
      <c r="R510" s="8" t="str">
        <v>plays</v>
      </c>
      <c r="S510" s="12">
        <f>(((L510/60)/60)/24)+DATE(1970,1,1)</f>
        <v>43310.208333333328</v>
      </c>
      <c r="T510" s="12">
        <f>(((M510/60)/60)/24)+DATE(1970,1,1)</f>
        <v>43331.208333333328</v>
      </c>
      <c r="U510">
        <f t="shared" si="23"/>
        <v>21</v>
      </c>
    </row>
    <row r="511" spans="1:21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22"/>
        <v>70.925816023738875</v>
      </c>
      <c r="G511" t="s">
        <v>14</v>
      </c>
      <c r="H511" s="8">
        <f t="shared" si="21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s="8" t="str" cm="1">
        <f t="array" ref="Q511:R511">_xlfn.TEXTSPLIT(P511,"/")</f>
        <v>theater</v>
      </c>
      <c r="R511" s="8" t="str">
        <v>plays</v>
      </c>
      <c r="S511" s="12">
        <f>(((L511/60)/60)/24)+DATE(1970,1,1)</f>
        <v>41034.208333333336</v>
      </c>
      <c r="T511" s="12">
        <f>(((M511/60)/60)/24)+DATE(1970,1,1)</f>
        <v>41044.208333333336</v>
      </c>
      <c r="U511">
        <f t="shared" si="23"/>
        <v>10</v>
      </c>
    </row>
    <row r="512" spans="1:21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22"/>
        <v>119.08974358974358</v>
      </c>
      <c r="G512" t="s">
        <v>20</v>
      </c>
      <c r="H512" s="8">
        <f t="shared" si="21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s="8" t="str" cm="1">
        <f t="array" ref="Q512:R512">_xlfn.TEXTSPLIT(P512,"/")</f>
        <v>film &amp; video</v>
      </c>
      <c r="R512" s="8" t="str">
        <v>drama</v>
      </c>
      <c r="S512" s="12">
        <f>(((L512/60)/60)/24)+DATE(1970,1,1)</f>
        <v>43251.208333333328</v>
      </c>
      <c r="T512" s="12">
        <f>(((M512/60)/60)/24)+DATE(1970,1,1)</f>
        <v>43275.208333333328</v>
      </c>
      <c r="U512">
        <f t="shared" si="23"/>
        <v>24</v>
      </c>
    </row>
    <row r="513" spans="1:21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22"/>
        <v>24.017591339648174</v>
      </c>
      <c r="G513" t="s">
        <v>14</v>
      </c>
      <c r="H513" s="8">
        <f t="shared" si="21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s="8" t="str" cm="1">
        <f t="array" ref="Q513:R513">_xlfn.TEXTSPLIT(P513,"/")</f>
        <v>theater</v>
      </c>
      <c r="R513" s="8" t="str">
        <v>plays</v>
      </c>
      <c r="S513" s="12">
        <f>(((L513/60)/60)/24)+DATE(1970,1,1)</f>
        <v>43671.208333333328</v>
      </c>
      <c r="T513" s="12">
        <f>(((M513/60)/60)/24)+DATE(1970,1,1)</f>
        <v>43681.208333333328</v>
      </c>
      <c r="U513">
        <f t="shared" si="23"/>
        <v>10</v>
      </c>
    </row>
    <row r="514" spans="1:21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22"/>
        <v>139.31868131868131</v>
      </c>
      <c r="G514" t="s">
        <v>20</v>
      </c>
      <c r="H514" s="8">
        <f t="shared" ref="H514:H577" si="24">E514/I514</f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s="8" t="str" cm="1">
        <f t="array" ref="Q514:R514">_xlfn.TEXTSPLIT(P514,"/")</f>
        <v>games</v>
      </c>
      <c r="R514" s="8" t="str">
        <v>video games</v>
      </c>
      <c r="S514" s="12">
        <f>(((L514/60)/60)/24)+DATE(1970,1,1)</f>
        <v>41825.208333333336</v>
      </c>
      <c r="T514" s="12">
        <f>(((M514/60)/60)/24)+DATE(1970,1,1)</f>
        <v>41826.208333333336</v>
      </c>
      <c r="U514">
        <f t="shared" si="23"/>
        <v>1</v>
      </c>
    </row>
    <row r="515" spans="1:21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25">(E515/D515)*100</f>
        <v>39.277108433734945</v>
      </c>
      <c r="G515" t="s">
        <v>74</v>
      </c>
      <c r="H515" s="8">
        <f t="shared" si="24"/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s="8" t="str" cm="1">
        <f t="array" ref="Q515:R515">_xlfn.TEXTSPLIT(P515,"/")</f>
        <v>film &amp; video</v>
      </c>
      <c r="R515" s="8" t="str">
        <v>television</v>
      </c>
      <c r="S515" s="12">
        <f>(((L515/60)/60)/24)+DATE(1970,1,1)</f>
        <v>40430.208333333336</v>
      </c>
      <c r="T515" s="12">
        <f>(((M515/60)/60)/24)+DATE(1970,1,1)</f>
        <v>40432.208333333336</v>
      </c>
      <c r="U515">
        <f t="shared" ref="U515:U578" si="26">_xlfn.DAYS(T515,S515)</f>
        <v>2</v>
      </c>
    </row>
    <row r="516" spans="1:21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25"/>
        <v>22.439077144917089</v>
      </c>
      <c r="G516" t="s">
        <v>74</v>
      </c>
      <c r="H516" s="8">
        <f t="shared" si="24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s="8" t="str" cm="1">
        <f t="array" ref="Q516:R516">_xlfn.TEXTSPLIT(P516,"/")</f>
        <v>music</v>
      </c>
      <c r="R516" s="8" t="str">
        <v>rock</v>
      </c>
      <c r="S516" s="12">
        <f>(((L516/60)/60)/24)+DATE(1970,1,1)</f>
        <v>41614.25</v>
      </c>
      <c r="T516" s="12">
        <f>(((M516/60)/60)/24)+DATE(1970,1,1)</f>
        <v>41619.25</v>
      </c>
      <c r="U516">
        <f t="shared" si="26"/>
        <v>5</v>
      </c>
    </row>
    <row r="517" spans="1:21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25"/>
        <v>55.779069767441861</v>
      </c>
      <c r="G517" t="s">
        <v>14</v>
      </c>
      <c r="H517" s="8">
        <f t="shared" si="24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s="8" t="str" cm="1">
        <f t="array" ref="Q517:R517">_xlfn.TEXTSPLIT(P517,"/")</f>
        <v>theater</v>
      </c>
      <c r="R517" s="8" t="str">
        <v>plays</v>
      </c>
      <c r="S517" s="12">
        <f>(((L517/60)/60)/24)+DATE(1970,1,1)</f>
        <v>40900.25</v>
      </c>
      <c r="T517" s="12">
        <f>(((M517/60)/60)/24)+DATE(1970,1,1)</f>
        <v>40902.25</v>
      </c>
      <c r="U517">
        <f t="shared" si="26"/>
        <v>2</v>
      </c>
    </row>
    <row r="518" spans="1:21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25"/>
        <v>42.523125996810208</v>
      </c>
      <c r="G518" t="s">
        <v>14</v>
      </c>
      <c r="H518" s="8">
        <f t="shared" si="24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s="8" t="str" cm="1">
        <f t="array" ref="Q518:R518">_xlfn.TEXTSPLIT(P518,"/")</f>
        <v>publishing</v>
      </c>
      <c r="R518" s="8" t="str">
        <v>nonfiction</v>
      </c>
      <c r="S518" s="12">
        <f>(((L518/60)/60)/24)+DATE(1970,1,1)</f>
        <v>40396.208333333336</v>
      </c>
      <c r="T518" s="12">
        <f>(((M518/60)/60)/24)+DATE(1970,1,1)</f>
        <v>40434.208333333336</v>
      </c>
      <c r="U518">
        <f t="shared" si="26"/>
        <v>38</v>
      </c>
    </row>
    <row r="519" spans="1:21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25"/>
        <v>112.00000000000001</v>
      </c>
      <c r="G519" t="s">
        <v>20</v>
      </c>
      <c r="H519" s="8">
        <f t="shared" si="24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s="8" t="str" cm="1">
        <f t="array" ref="Q519:R519">_xlfn.TEXTSPLIT(P519,"/")</f>
        <v>food</v>
      </c>
      <c r="R519" s="8" t="str">
        <v>food trucks</v>
      </c>
      <c r="S519" s="12">
        <f>(((L519/60)/60)/24)+DATE(1970,1,1)</f>
        <v>42860.208333333328</v>
      </c>
      <c r="T519" s="12">
        <f>(((M519/60)/60)/24)+DATE(1970,1,1)</f>
        <v>42865.208333333328</v>
      </c>
      <c r="U519">
        <f t="shared" si="26"/>
        <v>5</v>
      </c>
    </row>
    <row r="520" spans="1:21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25"/>
        <v>7.0681818181818183</v>
      </c>
      <c r="G520" t="s">
        <v>14</v>
      </c>
      <c r="H520" s="8">
        <f t="shared" si="24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s="8" t="str" cm="1">
        <f t="array" ref="Q520:R520">_xlfn.TEXTSPLIT(P520,"/")</f>
        <v>film &amp; video</v>
      </c>
      <c r="R520" s="8" t="str">
        <v>animation</v>
      </c>
      <c r="S520" s="12">
        <f>(((L520/60)/60)/24)+DATE(1970,1,1)</f>
        <v>43154.25</v>
      </c>
      <c r="T520" s="12">
        <f>(((M520/60)/60)/24)+DATE(1970,1,1)</f>
        <v>43156.25</v>
      </c>
      <c r="U520">
        <f t="shared" si="26"/>
        <v>2</v>
      </c>
    </row>
    <row r="521" spans="1:21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25"/>
        <v>101.74563871693867</v>
      </c>
      <c r="G521" t="s">
        <v>20</v>
      </c>
      <c r="H521" s="8">
        <f t="shared" si="24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s="8" t="str" cm="1">
        <f t="array" ref="Q521:R521">_xlfn.TEXTSPLIT(P521,"/")</f>
        <v>music</v>
      </c>
      <c r="R521" s="8" t="str">
        <v>rock</v>
      </c>
      <c r="S521" s="12">
        <f>(((L521/60)/60)/24)+DATE(1970,1,1)</f>
        <v>42012.25</v>
      </c>
      <c r="T521" s="12">
        <f>(((M521/60)/60)/24)+DATE(1970,1,1)</f>
        <v>42026.25</v>
      </c>
      <c r="U521">
        <f t="shared" si="26"/>
        <v>14</v>
      </c>
    </row>
    <row r="522" spans="1:21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25"/>
        <v>425.75</v>
      </c>
      <c r="G522" t="s">
        <v>20</v>
      </c>
      <c r="H522" s="8">
        <f t="shared" si="24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s="8" t="str" cm="1">
        <f t="array" ref="Q522:R522">_xlfn.TEXTSPLIT(P522,"/")</f>
        <v>theater</v>
      </c>
      <c r="R522" s="8" t="str">
        <v>plays</v>
      </c>
      <c r="S522" s="12">
        <f>(((L522/60)/60)/24)+DATE(1970,1,1)</f>
        <v>43574.208333333328</v>
      </c>
      <c r="T522" s="12">
        <f>(((M522/60)/60)/24)+DATE(1970,1,1)</f>
        <v>43577.208333333328</v>
      </c>
      <c r="U522">
        <f t="shared" si="26"/>
        <v>3</v>
      </c>
    </row>
    <row r="523" spans="1:21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25"/>
        <v>145.53947368421052</v>
      </c>
      <c r="G523" t="s">
        <v>20</v>
      </c>
      <c r="H523" s="8">
        <f t="shared" si="24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s="8" t="str" cm="1">
        <f t="array" ref="Q523:R523">_xlfn.TEXTSPLIT(P523,"/")</f>
        <v>film &amp; video</v>
      </c>
      <c r="R523" s="8" t="str">
        <v>drama</v>
      </c>
      <c r="S523" s="12">
        <f>(((L523/60)/60)/24)+DATE(1970,1,1)</f>
        <v>42605.208333333328</v>
      </c>
      <c r="T523" s="12">
        <f>(((M523/60)/60)/24)+DATE(1970,1,1)</f>
        <v>42611.208333333328</v>
      </c>
      <c r="U523">
        <f t="shared" si="26"/>
        <v>6</v>
      </c>
    </row>
    <row r="524" spans="1:21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25"/>
        <v>32.453465346534657</v>
      </c>
      <c r="G524" t="s">
        <v>14</v>
      </c>
      <c r="H524" s="8">
        <f t="shared" si="24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s="8" t="str" cm="1">
        <f t="array" ref="Q524:R524">_xlfn.TEXTSPLIT(P524,"/")</f>
        <v>film &amp; video</v>
      </c>
      <c r="R524" s="8" t="str">
        <v>shorts</v>
      </c>
      <c r="S524" s="12">
        <f>(((L524/60)/60)/24)+DATE(1970,1,1)</f>
        <v>41093.208333333336</v>
      </c>
      <c r="T524" s="12">
        <f>(((M524/60)/60)/24)+DATE(1970,1,1)</f>
        <v>41105.208333333336</v>
      </c>
      <c r="U524">
        <f t="shared" si="26"/>
        <v>12</v>
      </c>
    </row>
    <row r="525" spans="1:21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25"/>
        <v>700.33333333333326</v>
      </c>
      <c r="G525" t="s">
        <v>20</v>
      </c>
      <c r="H525" s="8">
        <f t="shared" si="24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s="8" t="str" cm="1">
        <f t="array" ref="Q525:R525">_xlfn.TEXTSPLIT(P525,"/")</f>
        <v>film &amp; video</v>
      </c>
      <c r="R525" s="8" t="str">
        <v>shorts</v>
      </c>
      <c r="S525" s="12">
        <f>(((L525/60)/60)/24)+DATE(1970,1,1)</f>
        <v>40241.25</v>
      </c>
      <c r="T525" s="12">
        <f>(((M525/60)/60)/24)+DATE(1970,1,1)</f>
        <v>40246.25</v>
      </c>
      <c r="U525">
        <f t="shared" si="26"/>
        <v>5</v>
      </c>
    </row>
    <row r="526" spans="1:21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25"/>
        <v>83.904860392967933</v>
      </c>
      <c r="G526" t="s">
        <v>14</v>
      </c>
      <c r="H526" s="8">
        <f t="shared" si="24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s="8" t="str" cm="1">
        <f t="array" ref="Q526:R526">_xlfn.TEXTSPLIT(P526,"/")</f>
        <v>theater</v>
      </c>
      <c r="R526" s="8" t="str">
        <v>plays</v>
      </c>
      <c r="S526" s="12">
        <f>(((L526/60)/60)/24)+DATE(1970,1,1)</f>
        <v>40294.208333333336</v>
      </c>
      <c r="T526" s="12">
        <f>(((M526/60)/60)/24)+DATE(1970,1,1)</f>
        <v>40307.208333333336</v>
      </c>
      <c r="U526">
        <f t="shared" si="26"/>
        <v>13</v>
      </c>
    </row>
    <row r="527" spans="1:21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25"/>
        <v>84.19047619047619</v>
      </c>
      <c r="G527" t="s">
        <v>14</v>
      </c>
      <c r="H527" s="8">
        <f t="shared" si="24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s="8" t="str" cm="1">
        <f t="array" ref="Q527:R527">_xlfn.TEXTSPLIT(P527,"/")</f>
        <v>technology</v>
      </c>
      <c r="R527" s="8" t="str">
        <v>wearables</v>
      </c>
      <c r="S527" s="12">
        <f>(((L527/60)/60)/24)+DATE(1970,1,1)</f>
        <v>40505.25</v>
      </c>
      <c r="T527" s="12">
        <f>(((M527/60)/60)/24)+DATE(1970,1,1)</f>
        <v>40509.25</v>
      </c>
      <c r="U527">
        <f t="shared" si="26"/>
        <v>4</v>
      </c>
    </row>
    <row r="528" spans="1:21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25"/>
        <v>155.95180722891567</v>
      </c>
      <c r="G528" t="s">
        <v>20</v>
      </c>
      <c r="H528" s="8">
        <f t="shared" si="24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s="8" t="str" cm="1">
        <f t="array" ref="Q528:R528">_xlfn.TEXTSPLIT(P528,"/")</f>
        <v>theater</v>
      </c>
      <c r="R528" s="8" t="str">
        <v>plays</v>
      </c>
      <c r="S528" s="12">
        <f>(((L528/60)/60)/24)+DATE(1970,1,1)</f>
        <v>42364.25</v>
      </c>
      <c r="T528" s="12">
        <f>(((M528/60)/60)/24)+DATE(1970,1,1)</f>
        <v>42401.25</v>
      </c>
      <c r="U528">
        <f t="shared" si="26"/>
        <v>37</v>
      </c>
    </row>
    <row r="529" spans="1:21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25"/>
        <v>99.619450317124731</v>
      </c>
      <c r="G529" t="s">
        <v>14</v>
      </c>
      <c r="H529" s="8">
        <f t="shared" si="24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s="8" t="str" cm="1">
        <f t="array" ref="Q529:R529">_xlfn.TEXTSPLIT(P529,"/")</f>
        <v>film &amp; video</v>
      </c>
      <c r="R529" s="8" t="str">
        <v>animation</v>
      </c>
      <c r="S529" s="12">
        <f>(((L529/60)/60)/24)+DATE(1970,1,1)</f>
        <v>42405.25</v>
      </c>
      <c r="T529" s="12">
        <f>(((M529/60)/60)/24)+DATE(1970,1,1)</f>
        <v>42441.25</v>
      </c>
      <c r="U529">
        <f t="shared" si="26"/>
        <v>36</v>
      </c>
    </row>
    <row r="530" spans="1:21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25"/>
        <v>80.300000000000011</v>
      </c>
      <c r="G530" t="s">
        <v>14</v>
      </c>
      <c r="H530" s="8">
        <f t="shared" si="24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s="8" t="str" cm="1">
        <f t="array" ref="Q530:R530">_xlfn.TEXTSPLIT(P530,"/")</f>
        <v>music</v>
      </c>
      <c r="R530" s="8" t="str">
        <v>indie rock</v>
      </c>
      <c r="S530" s="12">
        <f>(((L530/60)/60)/24)+DATE(1970,1,1)</f>
        <v>41601.25</v>
      </c>
      <c r="T530" s="12">
        <f>(((M530/60)/60)/24)+DATE(1970,1,1)</f>
        <v>41646.25</v>
      </c>
      <c r="U530">
        <f t="shared" si="26"/>
        <v>45</v>
      </c>
    </row>
    <row r="531" spans="1:21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25"/>
        <v>11.254901960784313</v>
      </c>
      <c r="G531" t="s">
        <v>14</v>
      </c>
      <c r="H531" s="8">
        <f t="shared" si="24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s="8" t="str" cm="1">
        <f t="array" ref="Q531:R531">_xlfn.TEXTSPLIT(P531,"/")</f>
        <v>games</v>
      </c>
      <c r="R531" s="8" t="str">
        <v>video games</v>
      </c>
      <c r="S531" s="12">
        <f>(((L531/60)/60)/24)+DATE(1970,1,1)</f>
        <v>41769.208333333336</v>
      </c>
      <c r="T531" s="12">
        <f>(((M531/60)/60)/24)+DATE(1970,1,1)</f>
        <v>41797.208333333336</v>
      </c>
      <c r="U531">
        <f t="shared" si="26"/>
        <v>28</v>
      </c>
    </row>
    <row r="532" spans="1:21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25"/>
        <v>91.740952380952379</v>
      </c>
      <c r="G532" t="s">
        <v>14</v>
      </c>
      <c r="H532" s="8">
        <f t="shared" si="24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s="8" t="str" cm="1">
        <f t="array" ref="Q532:R532">_xlfn.TEXTSPLIT(P532,"/")</f>
        <v>publishing</v>
      </c>
      <c r="R532" s="8" t="str">
        <v>fiction</v>
      </c>
      <c r="S532" s="12">
        <f>(((L532/60)/60)/24)+DATE(1970,1,1)</f>
        <v>40421.208333333336</v>
      </c>
      <c r="T532" s="12">
        <f>(((M532/60)/60)/24)+DATE(1970,1,1)</f>
        <v>40435.208333333336</v>
      </c>
      <c r="U532">
        <f t="shared" si="26"/>
        <v>14</v>
      </c>
    </row>
    <row r="533" spans="1:21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25"/>
        <v>95.521156936261391</v>
      </c>
      <c r="G533" t="s">
        <v>47</v>
      </c>
      <c r="H533" s="8">
        <f t="shared" si="24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s="8" t="str" cm="1">
        <f t="array" ref="Q533:R533">_xlfn.TEXTSPLIT(P533,"/")</f>
        <v>games</v>
      </c>
      <c r="R533" s="8" t="str">
        <v>video games</v>
      </c>
      <c r="S533" s="12">
        <f>(((L533/60)/60)/24)+DATE(1970,1,1)</f>
        <v>41589.25</v>
      </c>
      <c r="T533" s="12">
        <f>(((M533/60)/60)/24)+DATE(1970,1,1)</f>
        <v>41645.25</v>
      </c>
      <c r="U533">
        <f t="shared" si="26"/>
        <v>56</v>
      </c>
    </row>
    <row r="534" spans="1:21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25"/>
        <v>502.87499999999994</v>
      </c>
      <c r="G534" t="s">
        <v>20</v>
      </c>
      <c r="H534" s="8">
        <f t="shared" si="24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s="8" t="str" cm="1">
        <f t="array" ref="Q534:R534">_xlfn.TEXTSPLIT(P534,"/")</f>
        <v>theater</v>
      </c>
      <c r="R534" s="8" t="str">
        <v>plays</v>
      </c>
      <c r="S534" s="12">
        <f>(((L534/60)/60)/24)+DATE(1970,1,1)</f>
        <v>43125.25</v>
      </c>
      <c r="T534" s="12">
        <f>(((M534/60)/60)/24)+DATE(1970,1,1)</f>
        <v>43126.25</v>
      </c>
      <c r="U534">
        <f t="shared" si="26"/>
        <v>1</v>
      </c>
    </row>
    <row r="535" spans="1:21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25"/>
        <v>159.24394463667818</v>
      </c>
      <c r="G535" t="s">
        <v>20</v>
      </c>
      <c r="H535" s="8">
        <f t="shared" si="24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s="8" t="str" cm="1">
        <f t="array" ref="Q535:R535">_xlfn.TEXTSPLIT(P535,"/")</f>
        <v>music</v>
      </c>
      <c r="R535" s="8" t="str">
        <v>indie rock</v>
      </c>
      <c r="S535" s="12">
        <f>(((L535/60)/60)/24)+DATE(1970,1,1)</f>
        <v>41479.208333333336</v>
      </c>
      <c r="T535" s="12">
        <f>(((M535/60)/60)/24)+DATE(1970,1,1)</f>
        <v>41515.208333333336</v>
      </c>
      <c r="U535">
        <f t="shared" si="26"/>
        <v>36</v>
      </c>
    </row>
    <row r="536" spans="1:21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25"/>
        <v>15.022446689113355</v>
      </c>
      <c r="G536" t="s">
        <v>14</v>
      </c>
      <c r="H536" s="8">
        <f t="shared" si="24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s="8" t="str" cm="1">
        <f t="array" ref="Q536:R536">_xlfn.TEXTSPLIT(P536,"/")</f>
        <v>film &amp; video</v>
      </c>
      <c r="R536" s="8" t="str">
        <v>drama</v>
      </c>
      <c r="S536" s="12">
        <f>(((L536/60)/60)/24)+DATE(1970,1,1)</f>
        <v>43329.208333333328</v>
      </c>
      <c r="T536" s="12">
        <f>(((M536/60)/60)/24)+DATE(1970,1,1)</f>
        <v>43330.208333333328</v>
      </c>
      <c r="U536">
        <f t="shared" si="26"/>
        <v>1</v>
      </c>
    </row>
    <row r="537" spans="1:21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25"/>
        <v>482.03846153846149</v>
      </c>
      <c r="G537" t="s">
        <v>20</v>
      </c>
      <c r="H537" s="8">
        <f t="shared" si="24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s="8" t="str" cm="1">
        <f t="array" ref="Q537:R537">_xlfn.TEXTSPLIT(P537,"/")</f>
        <v>theater</v>
      </c>
      <c r="R537" s="8" t="str">
        <v>plays</v>
      </c>
      <c r="S537" s="12">
        <f>(((L537/60)/60)/24)+DATE(1970,1,1)</f>
        <v>43259.208333333328</v>
      </c>
      <c r="T537" s="12">
        <f>(((M537/60)/60)/24)+DATE(1970,1,1)</f>
        <v>43261.208333333328</v>
      </c>
      <c r="U537">
        <f t="shared" si="26"/>
        <v>2</v>
      </c>
    </row>
    <row r="538" spans="1:21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25"/>
        <v>149.96938775510205</v>
      </c>
      <c r="G538" t="s">
        <v>20</v>
      </c>
      <c r="H538" s="8">
        <f t="shared" si="24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s="8" t="str" cm="1">
        <f t="array" ref="Q538:R538">_xlfn.TEXTSPLIT(P538,"/")</f>
        <v>publishing</v>
      </c>
      <c r="R538" s="8" t="str">
        <v>fiction</v>
      </c>
      <c r="S538" s="12">
        <f>(((L538/60)/60)/24)+DATE(1970,1,1)</f>
        <v>40414.208333333336</v>
      </c>
      <c r="T538" s="12">
        <f>(((M538/60)/60)/24)+DATE(1970,1,1)</f>
        <v>40440.208333333336</v>
      </c>
      <c r="U538">
        <f t="shared" si="26"/>
        <v>26</v>
      </c>
    </row>
    <row r="539" spans="1:21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25"/>
        <v>117.22156398104266</v>
      </c>
      <c r="G539" t="s">
        <v>20</v>
      </c>
      <c r="H539" s="8">
        <f t="shared" si="24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s="8" t="str" cm="1">
        <f t="array" ref="Q539:R539">_xlfn.TEXTSPLIT(P539,"/")</f>
        <v>film &amp; video</v>
      </c>
      <c r="R539" s="8" t="str">
        <v>documentary</v>
      </c>
      <c r="S539" s="12">
        <f>(((L539/60)/60)/24)+DATE(1970,1,1)</f>
        <v>43342.208333333328</v>
      </c>
      <c r="T539" s="12">
        <f>(((M539/60)/60)/24)+DATE(1970,1,1)</f>
        <v>43365.208333333328</v>
      </c>
      <c r="U539">
        <f t="shared" si="26"/>
        <v>23</v>
      </c>
    </row>
    <row r="540" spans="1:21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25"/>
        <v>37.695968274950431</v>
      </c>
      <c r="G540" t="s">
        <v>14</v>
      </c>
      <c r="H540" s="8">
        <f t="shared" si="24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s="8" t="str" cm="1">
        <f t="array" ref="Q540:R540">_xlfn.TEXTSPLIT(P540,"/")</f>
        <v>games</v>
      </c>
      <c r="R540" s="8" t="str">
        <v>mobile games</v>
      </c>
      <c r="S540" s="12">
        <f>(((L540/60)/60)/24)+DATE(1970,1,1)</f>
        <v>41539.208333333336</v>
      </c>
      <c r="T540" s="12">
        <f>(((M540/60)/60)/24)+DATE(1970,1,1)</f>
        <v>41555.208333333336</v>
      </c>
      <c r="U540">
        <f t="shared" si="26"/>
        <v>16</v>
      </c>
    </row>
    <row r="541" spans="1:21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25"/>
        <v>72.653061224489804</v>
      </c>
      <c r="G541" t="s">
        <v>14</v>
      </c>
      <c r="H541" s="8">
        <f t="shared" si="24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s="8" t="str" cm="1">
        <f t="array" ref="Q541:R541">_xlfn.TEXTSPLIT(P541,"/")</f>
        <v>food</v>
      </c>
      <c r="R541" s="8" t="str">
        <v>food trucks</v>
      </c>
      <c r="S541" s="12">
        <f>(((L541/60)/60)/24)+DATE(1970,1,1)</f>
        <v>43647.208333333328</v>
      </c>
      <c r="T541" s="12">
        <f>(((M541/60)/60)/24)+DATE(1970,1,1)</f>
        <v>43653.208333333328</v>
      </c>
      <c r="U541">
        <f t="shared" si="26"/>
        <v>6</v>
      </c>
    </row>
    <row r="542" spans="1:21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25"/>
        <v>265.98113207547169</v>
      </c>
      <c r="G542" t="s">
        <v>20</v>
      </c>
      <c r="H542" s="8">
        <f t="shared" si="24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s="8" t="str" cm="1">
        <f t="array" ref="Q542:R542">_xlfn.TEXTSPLIT(P542,"/")</f>
        <v>photography</v>
      </c>
      <c r="R542" s="8" t="str">
        <v>photography books</v>
      </c>
      <c r="S542" s="12">
        <f>(((L542/60)/60)/24)+DATE(1970,1,1)</f>
        <v>43225.208333333328</v>
      </c>
      <c r="T542" s="12">
        <f>(((M542/60)/60)/24)+DATE(1970,1,1)</f>
        <v>43247.208333333328</v>
      </c>
      <c r="U542">
        <f t="shared" si="26"/>
        <v>22</v>
      </c>
    </row>
    <row r="543" spans="1:21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25"/>
        <v>24.205617977528089</v>
      </c>
      <c r="G543" t="s">
        <v>14</v>
      </c>
      <c r="H543" s="8">
        <f t="shared" si="24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s="8" t="str" cm="1">
        <f t="array" ref="Q543:R543">_xlfn.TEXTSPLIT(P543,"/")</f>
        <v>games</v>
      </c>
      <c r="R543" s="8" t="str">
        <v>mobile games</v>
      </c>
      <c r="S543" s="12">
        <f>(((L543/60)/60)/24)+DATE(1970,1,1)</f>
        <v>42165.208333333328</v>
      </c>
      <c r="T543" s="12">
        <f>(((M543/60)/60)/24)+DATE(1970,1,1)</f>
        <v>42191.208333333328</v>
      </c>
      <c r="U543">
        <f t="shared" si="26"/>
        <v>26</v>
      </c>
    </row>
    <row r="544" spans="1:21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25"/>
        <v>2.5064935064935066</v>
      </c>
      <c r="G544" t="s">
        <v>14</v>
      </c>
      <c r="H544" s="8">
        <f t="shared" si="24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s="8" t="str" cm="1">
        <f t="array" ref="Q544:R544">_xlfn.TEXTSPLIT(P544,"/")</f>
        <v>music</v>
      </c>
      <c r="R544" s="8" t="str">
        <v>indie rock</v>
      </c>
      <c r="S544" s="12">
        <f>(((L544/60)/60)/24)+DATE(1970,1,1)</f>
        <v>42391.25</v>
      </c>
      <c r="T544" s="12">
        <f>(((M544/60)/60)/24)+DATE(1970,1,1)</f>
        <v>42421.25</v>
      </c>
      <c r="U544">
        <f t="shared" si="26"/>
        <v>30</v>
      </c>
    </row>
    <row r="545" spans="1:21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25"/>
        <v>16.329799764428738</v>
      </c>
      <c r="G545" t="s">
        <v>14</v>
      </c>
      <c r="H545" s="8">
        <f t="shared" si="24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s="8" t="str" cm="1">
        <f t="array" ref="Q545:R545">_xlfn.TEXTSPLIT(P545,"/")</f>
        <v>games</v>
      </c>
      <c r="R545" s="8" t="str">
        <v>video games</v>
      </c>
      <c r="S545" s="12">
        <f>(((L545/60)/60)/24)+DATE(1970,1,1)</f>
        <v>41528.208333333336</v>
      </c>
      <c r="T545" s="12">
        <f>(((M545/60)/60)/24)+DATE(1970,1,1)</f>
        <v>41543.208333333336</v>
      </c>
      <c r="U545">
        <f t="shared" si="26"/>
        <v>15</v>
      </c>
    </row>
    <row r="546" spans="1:21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25"/>
        <v>276.5</v>
      </c>
      <c r="G546" t="s">
        <v>20</v>
      </c>
      <c r="H546" s="8">
        <f t="shared" si="24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s="8" t="str" cm="1">
        <f t="array" ref="Q546:R546">_xlfn.TEXTSPLIT(P546,"/")</f>
        <v>music</v>
      </c>
      <c r="R546" s="8" t="str">
        <v>rock</v>
      </c>
      <c r="S546" s="12">
        <f>(((L546/60)/60)/24)+DATE(1970,1,1)</f>
        <v>42377.25</v>
      </c>
      <c r="T546" s="12">
        <f>(((M546/60)/60)/24)+DATE(1970,1,1)</f>
        <v>42390.25</v>
      </c>
      <c r="U546">
        <f t="shared" si="26"/>
        <v>13</v>
      </c>
    </row>
    <row r="547" spans="1:21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25"/>
        <v>88.803571428571431</v>
      </c>
      <c r="G547" t="s">
        <v>14</v>
      </c>
      <c r="H547" s="8">
        <f t="shared" si="24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s="8" t="str" cm="1">
        <f t="array" ref="Q547:R547">_xlfn.TEXTSPLIT(P547,"/")</f>
        <v>theater</v>
      </c>
      <c r="R547" s="8" t="str">
        <v>plays</v>
      </c>
      <c r="S547" s="12">
        <f>(((L547/60)/60)/24)+DATE(1970,1,1)</f>
        <v>43824.25</v>
      </c>
      <c r="T547" s="12">
        <f>(((M547/60)/60)/24)+DATE(1970,1,1)</f>
        <v>43844.25</v>
      </c>
      <c r="U547">
        <f t="shared" si="26"/>
        <v>20</v>
      </c>
    </row>
    <row r="548" spans="1:21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25"/>
        <v>163.57142857142856</v>
      </c>
      <c r="G548" t="s">
        <v>20</v>
      </c>
      <c r="H548" s="8">
        <f t="shared" si="24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s="8" t="str" cm="1">
        <f t="array" ref="Q548:R548">_xlfn.TEXTSPLIT(P548,"/")</f>
        <v>theater</v>
      </c>
      <c r="R548" s="8" t="str">
        <v>plays</v>
      </c>
      <c r="S548" s="12">
        <f>(((L548/60)/60)/24)+DATE(1970,1,1)</f>
        <v>43360.208333333328</v>
      </c>
      <c r="T548" s="12">
        <f>(((M548/60)/60)/24)+DATE(1970,1,1)</f>
        <v>43363.208333333328</v>
      </c>
      <c r="U548">
        <f t="shared" si="26"/>
        <v>3</v>
      </c>
    </row>
    <row r="549" spans="1:21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25"/>
        <v>969</v>
      </c>
      <c r="G549" t="s">
        <v>20</v>
      </c>
      <c r="H549" s="8">
        <f t="shared" si="24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s="8" t="str" cm="1">
        <f t="array" ref="Q549:R549">_xlfn.TEXTSPLIT(P549,"/")</f>
        <v>film &amp; video</v>
      </c>
      <c r="R549" s="8" t="str">
        <v>drama</v>
      </c>
      <c r="S549" s="12">
        <f>(((L549/60)/60)/24)+DATE(1970,1,1)</f>
        <v>42029.25</v>
      </c>
      <c r="T549" s="12">
        <f>(((M549/60)/60)/24)+DATE(1970,1,1)</f>
        <v>42041.25</v>
      </c>
      <c r="U549">
        <f t="shared" si="26"/>
        <v>12</v>
      </c>
    </row>
    <row r="550" spans="1:21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25"/>
        <v>270.91376701966715</v>
      </c>
      <c r="G550" t="s">
        <v>20</v>
      </c>
      <c r="H550" s="8">
        <f t="shared" si="24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s="8" t="str" cm="1">
        <f t="array" ref="Q550:R550">_xlfn.TEXTSPLIT(P550,"/")</f>
        <v>theater</v>
      </c>
      <c r="R550" s="8" t="str">
        <v>plays</v>
      </c>
      <c r="S550" s="12">
        <f>(((L550/60)/60)/24)+DATE(1970,1,1)</f>
        <v>42461.208333333328</v>
      </c>
      <c r="T550" s="12">
        <f>(((M550/60)/60)/24)+DATE(1970,1,1)</f>
        <v>42474.208333333328</v>
      </c>
      <c r="U550">
        <f t="shared" si="26"/>
        <v>13</v>
      </c>
    </row>
    <row r="551" spans="1:21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25"/>
        <v>284.21355932203392</v>
      </c>
      <c r="G551" t="s">
        <v>20</v>
      </c>
      <c r="H551" s="8">
        <f t="shared" si="24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s="8" t="str" cm="1">
        <f t="array" ref="Q551:R551">_xlfn.TEXTSPLIT(P551,"/")</f>
        <v>technology</v>
      </c>
      <c r="R551" s="8" t="str">
        <v>wearables</v>
      </c>
      <c r="S551" s="12">
        <f>(((L551/60)/60)/24)+DATE(1970,1,1)</f>
        <v>41422.208333333336</v>
      </c>
      <c r="T551" s="12">
        <f>(((M551/60)/60)/24)+DATE(1970,1,1)</f>
        <v>41431.208333333336</v>
      </c>
      <c r="U551">
        <f t="shared" si="26"/>
        <v>9</v>
      </c>
    </row>
    <row r="552" spans="1:21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25"/>
        <v>4</v>
      </c>
      <c r="G552" t="s">
        <v>74</v>
      </c>
      <c r="H552" s="8">
        <f t="shared" si="24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s="8" t="str" cm="1">
        <f t="array" ref="Q552:R552">_xlfn.TEXTSPLIT(P552,"/")</f>
        <v>music</v>
      </c>
      <c r="R552" s="8" t="str">
        <v>indie rock</v>
      </c>
      <c r="S552" s="12">
        <f>(((L552/60)/60)/24)+DATE(1970,1,1)</f>
        <v>40968.25</v>
      </c>
      <c r="T552" s="12">
        <f>(((M552/60)/60)/24)+DATE(1970,1,1)</f>
        <v>40989.208333333336</v>
      </c>
      <c r="U552">
        <f t="shared" si="26"/>
        <v>21</v>
      </c>
    </row>
    <row r="553" spans="1:21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25"/>
        <v>58.6329816768462</v>
      </c>
      <c r="G553" t="s">
        <v>14</v>
      </c>
      <c r="H553" s="8">
        <f t="shared" si="24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s="8" t="str" cm="1">
        <f t="array" ref="Q553:R553">_xlfn.TEXTSPLIT(P553,"/")</f>
        <v>technology</v>
      </c>
      <c r="R553" s="8" t="str">
        <v>web</v>
      </c>
      <c r="S553" s="12">
        <f>(((L553/60)/60)/24)+DATE(1970,1,1)</f>
        <v>41993.25</v>
      </c>
      <c r="T553" s="12">
        <f>(((M553/60)/60)/24)+DATE(1970,1,1)</f>
        <v>42033.25</v>
      </c>
      <c r="U553">
        <f t="shared" si="26"/>
        <v>40</v>
      </c>
    </row>
    <row r="554" spans="1:21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25"/>
        <v>98.51111111111112</v>
      </c>
      <c r="G554" t="s">
        <v>14</v>
      </c>
      <c r="H554" s="8">
        <f t="shared" si="24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s="8" t="str" cm="1">
        <f t="array" ref="Q554:R554">_xlfn.TEXTSPLIT(P554,"/")</f>
        <v>theater</v>
      </c>
      <c r="R554" s="8" t="str">
        <v>plays</v>
      </c>
      <c r="S554" s="12">
        <f>(((L554/60)/60)/24)+DATE(1970,1,1)</f>
        <v>42700.25</v>
      </c>
      <c r="T554" s="12">
        <f>(((M554/60)/60)/24)+DATE(1970,1,1)</f>
        <v>42702.25</v>
      </c>
      <c r="U554">
        <f t="shared" si="26"/>
        <v>2</v>
      </c>
    </row>
    <row r="555" spans="1:21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25"/>
        <v>43.975381008206334</v>
      </c>
      <c r="G555" t="s">
        <v>14</v>
      </c>
      <c r="H555" s="8">
        <f t="shared" si="24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s="8" t="str" cm="1">
        <f t="array" ref="Q555:R555">_xlfn.TEXTSPLIT(P555,"/")</f>
        <v>music</v>
      </c>
      <c r="R555" s="8" t="str">
        <v>rock</v>
      </c>
      <c r="S555" s="12">
        <f>(((L555/60)/60)/24)+DATE(1970,1,1)</f>
        <v>40545.25</v>
      </c>
      <c r="T555" s="12">
        <f>(((M555/60)/60)/24)+DATE(1970,1,1)</f>
        <v>40546.25</v>
      </c>
      <c r="U555">
        <f t="shared" si="26"/>
        <v>1</v>
      </c>
    </row>
    <row r="556" spans="1:21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25"/>
        <v>151.66315789473683</v>
      </c>
      <c r="G556" t="s">
        <v>20</v>
      </c>
      <c r="H556" s="8">
        <f t="shared" si="24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s="8" t="str" cm="1">
        <f t="array" ref="Q556:R556">_xlfn.TEXTSPLIT(P556,"/")</f>
        <v>music</v>
      </c>
      <c r="R556" s="8" t="str">
        <v>indie rock</v>
      </c>
      <c r="S556" s="12">
        <f>(((L556/60)/60)/24)+DATE(1970,1,1)</f>
        <v>42723.25</v>
      </c>
      <c r="T556" s="12">
        <f>(((M556/60)/60)/24)+DATE(1970,1,1)</f>
        <v>42729.25</v>
      </c>
      <c r="U556">
        <f t="shared" si="26"/>
        <v>6</v>
      </c>
    </row>
    <row r="557" spans="1:21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25"/>
        <v>223.63492063492063</v>
      </c>
      <c r="G557" t="s">
        <v>20</v>
      </c>
      <c r="H557" s="8">
        <f t="shared" si="24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s="8" t="str" cm="1">
        <f t="array" ref="Q557:R557">_xlfn.TEXTSPLIT(P557,"/")</f>
        <v>music</v>
      </c>
      <c r="R557" s="8" t="str">
        <v>rock</v>
      </c>
      <c r="S557" s="12">
        <f>(((L557/60)/60)/24)+DATE(1970,1,1)</f>
        <v>41731.208333333336</v>
      </c>
      <c r="T557" s="12">
        <f>(((M557/60)/60)/24)+DATE(1970,1,1)</f>
        <v>41762.208333333336</v>
      </c>
      <c r="U557">
        <f t="shared" si="26"/>
        <v>31</v>
      </c>
    </row>
    <row r="558" spans="1:21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25"/>
        <v>239.75</v>
      </c>
      <c r="G558" t="s">
        <v>20</v>
      </c>
      <c r="H558" s="8">
        <f t="shared" si="24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s="8" t="str" cm="1">
        <f t="array" ref="Q558:R558">_xlfn.TEXTSPLIT(P558,"/")</f>
        <v>publishing</v>
      </c>
      <c r="R558" s="8" t="str">
        <v>translations</v>
      </c>
      <c r="S558" s="12">
        <f>(((L558/60)/60)/24)+DATE(1970,1,1)</f>
        <v>40792.208333333336</v>
      </c>
      <c r="T558" s="12">
        <f>(((M558/60)/60)/24)+DATE(1970,1,1)</f>
        <v>40799.208333333336</v>
      </c>
      <c r="U558">
        <f t="shared" si="26"/>
        <v>7</v>
      </c>
    </row>
    <row r="559" spans="1:21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25"/>
        <v>199.33333333333334</v>
      </c>
      <c r="G559" t="s">
        <v>20</v>
      </c>
      <c r="H559" s="8">
        <f t="shared" si="24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s="8" t="str" cm="1">
        <f t="array" ref="Q559:R559">_xlfn.TEXTSPLIT(P559,"/")</f>
        <v>film &amp; video</v>
      </c>
      <c r="R559" s="8" t="str">
        <v>science fiction</v>
      </c>
      <c r="S559" s="12">
        <f>(((L559/60)/60)/24)+DATE(1970,1,1)</f>
        <v>42279.208333333328</v>
      </c>
      <c r="T559" s="12">
        <f>(((M559/60)/60)/24)+DATE(1970,1,1)</f>
        <v>42282.208333333328</v>
      </c>
      <c r="U559">
        <f t="shared" si="26"/>
        <v>3</v>
      </c>
    </row>
    <row r="560" spans="1:21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25"/>
        <v>137.34482758620689</v>
      </c>
      <c r="G560" t="s">
        <v>20</v>
      </c>
      <c r="H560" s="8">
        <f t="shared" si="24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s="8" t="str" cm="1">
        <f t="array" ref="Q560:R560">_xlfn.TEXTSPLIT(P560,"/")</f>
        <v>theater</v>
      </c>
      <c r="R560" s="8" t="str">
        <v>plays</v>
      </c>
      <c r="S560" s="12">
        <f>(((L560/60)/60)/24)+DATE(1970,1,1)</f>
        <v>42424.25</v>
      </c>
      <c r="T560" s="12">
        <f>(((M560/60)/60)/24)+DATE(1970,1,1)</f>
        <v>42467.208333333328</v>
      </c>
      <c r="U560">
        <f t="shared" si="26"/>
        <v>43</v>
      </c>
    </row>
    <row r="561" spans="1:21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25"/>
        <v>100.9696106362773</v>
      </c>
      <c r="G561" t="s">
        <v>20</v>
      </c>
      <c r="H561" s="8">
        <f t="shared" si="24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s="8" t="str" cm="1">
        <f t="array" ref="Q561:R561">_xlfn.TEXTSPLIT(P561,"/")</f>
        <v>theater</v>
      </c>
      <c r="R561" s="8" t="str">
        <v>plays</v>
      </c>
      <c r="S561" s="12">
        <f>(((L561/60)/60)/24)+DATE(1970,1,1)</f>
        <v>42584.208333333328</v>
      </c>
      <c r="T561" s="12">
        <f>(((M561/60)/60)/24)+DATE(1970,1,1)</f>
        <v>42591.208333333328</v>
      </c>
      <c r="U561">
        <f t="shared" si="26"/>
        <v>7</v>
      </c>
    </row>
    <row r="562" spans="1:21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25"/>
        <v>794.16</v>
      </c>
      <c r="G562" t="s">
        <v>20</v>
      </c>
      <c r="H562" s="8">
        <f t="shared" si="24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s="8" t="str" cm="1">
        <f t="array" ref="Q562:R562">_xlfn.TEXTSPLIT(P562,"/")</f>
        <v>film &amp; video</v>
      </c>
      <c r="R562" s="8" t="str">
        <v>animation</v>
      </c>
      <c r="S562" s="12">
        <f>(((L562/60)/60)/24)+DATE(1970,1,1)</f>
        <v>40865.25</v>
      </c>
      <c r="T562" s="12">
        <f>(((M562/60)/60)/24)+DATE(1970,1,1)</f>
        <v>40905.25</v>
      </c>
      <c r="U562">
        <f t="shared" si="26"/>
        <v>40</v>
      </c>
    </row>
    <row r="563" spans="1:21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25"/>
        <v>369.7</v>
      </c>
      <c r="G563" t="s">
        <v>20</v>
      </c>
      <c r="H563" s="8">
        <f t="shared" si="24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s="8" t="str" cm="1">
        <f t="array" ref="Q563:R563">_xlfn.TEXTSPLIT(P563,"/")</f>
        <v>theater</v>
      </c>
      <c r="R563" s="8" t="str">
        <v>plays</v>
      </c>
      <c r="S563" s="12">
        <f>(((L563/60)/60)/24)+DATE(1970,1,1)</f>
        <v>40833.208333333336</v>
      </c>
      <c r="T563" s="12">
        <f>(((M563/60)/60)/24)+DATE(1970,1,1)</f>
        <v>40835.208333333336</v>
      </c>
      <c r="U563">
        <f t="shared" si="26"/>
        <v>2</v>
      </c>
    </row>
    <row r="564" spans="1:21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25"/>
        <v>12.818181818181817</v>
      </c>
      <c r="G564" t="s">
        <v>14</v>
      </c>
      <c r="H564" s="8">
        <f t="shared" si="24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s="8" t="str" cm="1">
        <f t="array" ref="Q564:R564">_xlfn.TEXTSPLIT(P564,"/")</f>
        <v>music</v>
      </c>
      <c r="R564" s="8" t="str">
        <v>rock</v>
      </c>
      <c r="S564" s="12">
        <f>(((L564/60)/60)/24)+DATE(1970,1,1)</f>
        <v>43536.208333333328</v>
      </c>
      <c r="T564" s="12">
        <f>(((M564/60)/60)/24)+DATE(1970,1,1)</f>
        <v>43538.208333333328</v>
      </c>
      <c r="U564">
        <f t="shared" si="26"/>
        <v>2</v>
      </c>
    </row>
    <row r="565" spans="1:21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25"/>
        <v>138.02702702702703</v>
      </c>
      <c r="G565" t="s">
        <v>20</v>
      </c>
      <c r="H565" s="8">
        <f t="shared" si="24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s="8" t="str" cm="1">
        <f t="array" ref="Q565:R565">_xlfn.TEXTSPLIT(P565,"/")</f>
        <v>film &amp; video</v>
      </c>
      <c r="R565" s="8" t="str">
        <v>documentary</v>
      </c>
      <c r="S565" s="12">
        <f>(((L565/60)/60)/24)+DATE(1970,1,1)</f>
        <v>43417.25</v>
      </c>
      <c r="T565" s="12">
        <f>(((M565/60)/60)/24)+DATE(1970,1,1)</f>
        <v>43437.25</v>
      </c>
      <c r="U565">
        <f t="shared" si="26"/>
        <v>20</v>
      </c>
    </row>
    <row r="566" spans="1:21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25"/>
        <v>83.813278008298752</v>
      </c>
      <c r="G566" t="s">
        <v>14</v>
      </c>
      <c r="H566" s="8">
        <f t="shared" si="24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s="8" t="str" cm="1">
        <f t="array" ref="Q566:R566">_xlfn.TEXTSPLIT(P566,"/")</f>
        <v>theater</v>
      </c>
      <c r="R566" s="8" t="str">
        <v>plays</v>
      </c>
      <c r="S566" s="12">
        <f>(((L566/60)/60)/24)+DATE(1970,1,1)</f>
        <v>42078.208333333328</v>
      </c>
      <c r="T566" s="12">
        <f>(((M566/60)/60)/24)+DATE(1970,1,1)</f>
        <v>42086.208333333328</v>
      </c>
      <c r="U566">
        <f t="shared" si="26"/>
        <v>8</v>
      </c>
    </row>
    <row r="567" spans="1:21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25"/>
        <v>204.60063224446787</v>
      </c>
      <c r="G567" t="s">
        <v>20</v>
      </c>
      <c r="H567" s="8">
        <f t="shared" si="24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s="8" t="str" cm="1">
        <f t="array" ref="Q567:R567">_xlfn.TEXTSPLIT(P567,"/")</f>
        <v>theater</v>
      </c>
      <c r="R567" s="8" t="str">
        <v>plays</v>
      </c>
      <c r="S567" s="12">
        <f>(((L567/60)/60)/24)+DATE(1970,1,1)</f>
        <v>40862.25</v>
      </c>
      <c r="T567" s="12">
        <f>(((M567/60)/60)/24)+DATE(1970,1,1)</f>
        <v>40882.25</v>
      </c>
      <c r="U567">
        <f t="shared" si="26"/>
        <v>20</v>
      </c>
    </row>
    <row r="568" spans="1:21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25"/>
        <v>44.344086021505376</v>
      </c>
      <c r="G568" t="s">
        <v>14</v>
      </c>
      <c r="H568" s="8">
        <f t="shared" si="24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s="8" t="str" cm="1">
        <f t="array" ref="Q568:R568">_xlfn.TEXTSPLIT(P568,"/")</f>
        <v>music</v>
      </c>
      <c r="R568" s="8" t="str">
        <v>electric music</v>
      </c>
      <c r="S568" s="12">
        <f>(((L568/60)/60)/24)+DATE(1970,1,1)</f>
        <v>42424.25</v>
      </c>
      <c r="T568" s="12">
        <f>(((M568/60)/60)/24)+DATE(1970,1,1)</f>
        <v>42447.208333333328</v>
      </c>
      <c r="U568">
        <f t="shared" si="26"/>
        <v>23</v>
      </c>
    </row>
    <row r="569" spans="1:21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25"/>
        <v>218.60294117647058</v>
      </c>
      <c r="G569" t="s">
        <v>20</v>
      </c>
      <c r="H569" s="8">
        <f t="shared" si="24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s="8" t="str" cm="1">
        <f t="array" ref="Q569:R569">_xlfn.TEXTSPLIT(P569,"/")</f>
        <v>music</v>
      </c>
      <c r="R569" s="8" t="str">
        <v>rock</v>
      </c>
      <c r="S569" s="12">
        <f>(((L569/60)/60)/24)+DATE(1970,1,1)</f>
        <v>41830.208333333336</v>
      </c>
      <c r="T569" s="12">
        <f>(((M569/60)/60)/24)+DATE(1970,1,1)</f>
        <v>41832.208333333336</v>
      </c>
      <c r="U569">
        <f t="shared" si="26"/>
        <v>2</v>
      </c>
    </row>
    <row r="570" spans="1:21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25"/>
        <v>186.03314917127071</v>
      </c>
      <c r="G570" t="s">
        <v>20</v>
      </c>
      <c r="H570" s="8">
        <f t="shared" si="24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s="8" t="str" cm="1">
        <f t="array" ref="Q570:R570">_xlfn.TEXTSPLIT(P570,"/")</f>
        <v>theater</v>
      </c>
      <c r="R570" s="8" t="str">
        <v>plays</v>
      </c>
      <c r="S570" s="12">
        <f>(((L570/60)/60)/24)+DATE(1970,1,1)</f>
        <v>40374.208333333336</v>
      </c>
      <c r="T570" s="12">
        <f>(((M570/60)/60)/24)+DATE(1970,1,1)</f>
        <v>40419.208333333336</v>
      </c>
      <c r="U570">
        <f t="shared" si="26"/>
        <v>45</v>
      </c>
    </row>
    <row r="571" spans="1:21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25"/>
        <v>237.33830845771143</v>
      </c>
      <c r="G571" t="s">
        <v>20</v>
      </c>
      <c r="H571" s="8">
        <f t="shared" si="24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s="8" t="str" cm="1">
        <f t="array" ref="Q571:R571">_xlfn.TEXTSPLIT(P571,"/")</f>
        <v>film &amp; video</v>
      </c>
      <c r="R571" s="8" t="str">
        <v>animation</v>
      </c>
      <c r="S571" s="12">
        <f>(((L571/60)/60)/24)+DATE(1970,1,1)</f>
        <v>40554.25</v>
      </c>
      <c r="T571" s="12">
        <f>(((M571/60)/60)/24)+DATE(1970,1,1)</f>
        <v>40566.25</v>
      </c>
      <c r="U571">
        <f t="shared" si="26"/>
        <v>12</v>
      </c>
    </row>
    <row r="572" spans="1:21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25"/>
        <v>305.65384615384613</v>
      </c>
      <c r="G572" t="s">
        <v>20</v>
      </c>
      <c r="H572" s="8">
        <f t="shared" si="24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s="8" t="str" cm="1">
        <f t="array" ref="Q572:R572">_xlfn.TEXTSPLIT(P572,"/")</f>
        <v>music</v>
      </c>
      <c r="R572" s="8" t="str">
        <v>rock</v>
      </c>
      <c r="S572" s="12">
        <f>(((L572/60)/60)/24)+DATE(1970,1,1)</f>
        <v>41993.25</v>
      </c>
      <c r="T572" s="12">
        <f>(((M572/60)/60)/24)+DATE(1970,1,1)</f>
        <v>41999.25</v>
      </c>
      <c r="U572">
        <f t="shared" si="26"/>
        <v>6</v>
      </c>
    </row>
    <row r="573" spans="1:21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25"/>
        <v>94.142857142857139</v>
      </c>
      <c r="G573" t="s">
        <v>14</v>
      </c>
      <c r="H573" s="8">
        <f t="shared" si="24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s="8" t="str" cm="1">
        <f t="array" ref="Q573:R573">_xlfn.TEXTSPLIT(P573,"/")</f>
        <v>film &amp; video</v>
      </c>
      <c r="R573" s="8" t="str">
        <v>shorts</v>
      </c>
      <c r="S573" s="12">
        <f>(((L573/60)/60)/24)+DATE(1970,1,1)</f>
        <v>42174.208333333328</v>
      </c>
      <c r="T573" s="12">
        <f>(((M573/60)/60)/24)+DATE(1970,1,1)</f>
        <v>42221.208333333328</v>
      </c>
      <c r="U573">
        <f t="shared" si="26"/>
        <v>47</v>
      </c>
    </row>
    <row r="574" spans="1:21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25"/>
        <v>54.400000000000006</v>
      </c>
      <c r="G574" t="s">
        <v>74</v>
      </c>
      <c r="H574" s="8">
        <f t="shared" si="24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s="8" t="str" cm="1">
        <f t="array" ref="Q574:R574">_xlfn.TEXTSPLIT(P574,"/")</f>
        <v>music</v>
      </c>
      <c r="R574" s="8" t="str">
        <v>rock</v>
      </c>
      <c r="S574" s="12">
        <f>(((L574/60)/60)/24)+DATE(1970,1,1)</f>
        <v>42275.208333333328</v>
      </c>
      <c r="T574" s="12">
        <f>(((M574/60)/60)/24)+DATE(1970,1,1)</f>
        <v>42291.208333333328</v>
      </c>
      <c r="U574">
        <f t="shared" si="26"/>
        <v>16</v>
      </c>
    </row>
    <row r="575" spans="1:21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25"/>
        <v>111.88059701492537</v>
      </c>
      <c r="G575" t="s">
        <v>20</v>
      </c>
      <c r="H575" s="8">
        <f t="shared" si="24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s="8" t="str" cm="1">
        <f t="array" ref="Q575:R575">_xlfn.TEXTSPLIT(P575,"/")</f>
        <v>journalism</v>
      </c>
      <c r="R575" s="8" t="str">
        <v>audio</v>
      </c>
      <c r="S575" s="12">
        <f>(((L575/60)/60)/24)+DATE(1970,1,1)</f>
        <v>41761.208333333336</v>
      </c>
      <c r="T575" s="12">
        <f>(((M575/60)/60)/24)+DATE(1970,1,1)</f>
        <v>41763.208333333336</v>
      </c>
      <c r="U575">
        <f t="shared" si="26"/>
        <v>2</v>
      </c>
    </row>
    <row r="576" spans="1:21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25"/>
        <v>369.14814814814815</v>
      </c>
      <c r="G576" t="s">
        <v>20</v>
      </c>
      <c r="H576" s="8">
        <f t="shared" si="24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s="8" t="str" cm="1">
        <f t="array" ref="Q576:R576">_xlfn.TEXTSPLIT(P576,"/")</f>
        <v>food</v>
      </c>
      <c r="R576" s="8" t="str">
        <v>food trucks</v>
      </c>
      <c r="S576" s="12">
        <f>(((L576/60)/60)/24)+DATE(1970,1,1)</f>
        <v>43806.25</v>
      </c>
      <c r="T576" s="12">
        <f>(((M576/60)/60)/24)+DATE(1970,1,1)</f>
        <v>43816.25</v>
      </c>
      <c r="U576">
        <f t="shared" si="26"/>
        <v>10</v>
      </c>
    </row>
    <row r="577" spans="1:21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25"/>
        <v>62.930372148859547</v>
      </c>
      <c r="G577" t="s">
        <v>14</v>
      </c>
      <c r="H577" s="8">
        <f t="shared" si="24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s="8" t="str" cm="1">
        <f t="array" ref="Q577:R577">_xlfn.TEXTSPLIT(P577,"/")</f>
        <v>theater</v>
      </c>
      <c r="R577" s="8" t="str">
        <v>plays</v>
      </c>
      <c r="S577" s="12">
        <f>(((L577/60)/60)/24)+DATE(1970,1,1)</f>
        <v>41779.208333333336</v>
      </c>
      <c r="T577" s="12">
        <f>(((M577/60)/60)/24)+DATE(1970,1,1)</f>
        <v>41782.208333333336</v>
      </c>
      <c r="U577">
        <f t="shared" si="26"/>
        <v>3</v>
      </c>
    </row>
    <row r="578" spans="1:21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25"/>
        <v>64.927835051546396</v>
      </c>
      <c r="G578" t="s">
        <v>14</v>
      </c>
      <c r="H578" s="8">
        <f t="shared" ref="H578:H641" si="27">E578/I578</f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s="8" t="str" cm="1">
        <f t="array" ref="Q578:R578">_xlfn.TEXTSPLIT(P578,"/")</f>
        <v>theater</v>
      </c>
      <c r="R578" s="8" t="str">
        <v>plays</v>
      </c>
      <c r="S578" s="12">
        <f>(((L578/60)/60)/24)+DATE(1970,1,1)</f>
        <v>43040.208333333328</v>
      </c>
      <c r="T578" s="12">
        <f>(((M578/60)/60)/24)+DATE(1970,1,1)</f>
        <v>43057.25</v>
      </c>
      <c r="U578">
        <f t="shared" si="26"/>
        <v>17</v>
      </c>
    </row>
    <row r="579" spans="1:21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28">(E579/D579)*100</f>
        <v>18.853658536585368</v>
      </c>
      <c r="G579" t="s">
        <v>74</v>
      </c>
      <c r="H579" s="8">
        <f t="shared" si="27"/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s="8" t="str" cm="1">
        <f t="array" ref="Q579:R579">_xlfn.TEXTSPLIT(P579,"/")</f>
        <v>music</v>
      </c>
      <c r="R579" s="8" t="str">
        <v>jazz</v>
      </c>
      <c r="S579" s="12">
        <f>(((L579/60)/60)/24)+DATE(1970,1,1)</f>
        <v>40613.25</v>
      </c>
      <c r="T579" s="12">
        <f>(((M579/60)/60)/24)+DATE(1970,1,1)</f>
        <v>40639.208333333336</v>
      </c>
      <c r="U579">
        <f t="shared" ref="U579:U642" si="29">_xlfn.DAYS(T579,S579)</f>
        <v>26</v>
      </c>
    </row>
    <row r="580" spans="1:21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28"/>
        <v>16.754404145077721</v>
      </c>
      <c r="G580" t="s">
        <v>14</v>
      </c>
      <c r="H580" s="8">
        <f t="shared" si="2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s="8" t="str" cm="1">
        <f t="array" ref="Q580:R580">_xlfn.TEXTSPLIT(P580,"/")</f>
        <v>film &amp; video</v>
      </c>
      <c r="R580" s="8" t="str">
        <v>science fiction</v>
      </c>
      <c r="S580" s="12">
        <f>(((L580/60)/60)/24)+DATE(1970,1,1)</f>
        <v>40878.25</v>
      </c>
      <c r="T580" s="12">
        <f>(((M580/60)/60)/24)+DATE(1970,1,1)</f>
        <v>40881.25</v>
      </c>
      <c r="U580">
        <f t="shared" si="29"/>
        <v>3</v>
      </c>
    </row>
    <row r="581" spans="1:21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28"/>
        <v>101.11290322580646</v>
      </c>
      <c r="G581" t="s">
        <v>20</v>
      </c>
      <c r="H581" s="8">
        <f t="shared" si="2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s="8" t="str" cm="1">
        <f t="array" ref="Q581:R581">_xlfn.TEXTSPLIT(P581,"/")</f>
        <v>music</v>
      </c>
      <c r="R581" s="8" t="str">
        <v>jazz</v>
      </c>
      <c r="S581" s="12">
        <f>(((L581/60)/60)/24)+DATE(1970,1,1)</f>
        <v>40762.208333333336</v>
      </c>
      <c r="T581" s="12">
        <f>(((M581/60)/60)/24)+DATE(1970,1,1)</f>
        <v>40774.208333333336</v>
      </c>
      <c r="U581">
        <f t="shared" si="29"/>
        <v>12</v>
      </c>
    </row>
    <row r="582" spans="1:21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28"/>
        <v>341.5022831050228</v>
      </c>
      <c r="G582" t="s">
        <v>20</v>
      </c>
      <c r="H582" s="8">
        <f t="shared" si="2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s="8" t="str" cm="1">
        <f t="array" ref="Q582:R582">_xlfn.TEXTSPLIT(P582,"/")</f>
        <v>theater</v>
      </c>
      <c r="R582" s="8" t="str">
        <v>plays</v>
      </c>
      <c r="S582" s="12">
        <f>(((L582/60)/60)/24)+DATE(1970,1,1)</f>
        <v>41696.25</v>
      </c>
      <c r="T582" s="12">
        <f>(((M582/60)/60)/24)+DATE(1970,1,1)</f>
        <v>41704.25</v>
      </c>
      <c r="U582">
        <f t="shared" si="29"/>
        <v>8</v>
      </c>
    </row>
    <row r="583" spans="1:21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28"/>
        <v>64.016666666666666</v>
      </c>
      <c r="G583" t="s">
        <v>14</v>
      </c>
      <c r="H583" s="8">
        <f t="shared" si="2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s="8" t="str" cm="1">
        <f t="array" ref="Q583:R583">_xlfn.TEXTSPLIT(P583,"/")</f>
        <v>technology</v>
      </c>
      <c r="R583" s="8" t="str">
        <v>web</v>
      </c>
      <c r="S583" s="12">
        <f>(((L583/60)/60)/24)+DATE(1970,1,1)</f>
        <v>40662.208333333336</v>
      </c>
      <c r="T583" s="12">
        <f>(((M583/60)/60)/24)+DATE(1970,1,1)</f>
        <v>40677.208333333336</v>
      </c>
      <c r="U583">
        <f t="shared" si="29"/>
        <v>15</v>
      </c>
    </row>
    <row r="584" spans="1:21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28"/>
        <v>52.080459770114942</v>
      </c>
      <c r="G584" t="s">
        <v>14</v>
      </c>
      <c r="H584" s="8">
        <f t="shared" si="2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s="8" t="str" cm="1">
        <f t="array" ref="Q584:R584">_xlfn.TEXTSPLIT(P584,"/")</f>
        <v>games</v>
      </c>
      <c r="R584" s="8" t="str">
        <v>video games</v>
      </c>
      <c r="S584" s="12">
        <f>(((L584/60)/60)/24)+DATE(1970,1,1)</f>
        <v>42165.208333333328</v>
      </c>
      <c r="T584" s="12">
        <f>(((M584/60)/60)/24)+DATE(1970,1,1)</f>
        <v>42170.208333333328</v>
      </c>
      <c r="U584">
        <f t="shared" si="29"/>
        <v>5</v>
      </c>
    </row>
    <row r="585" spans="1:21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28"/>
        <v>322.40211640211641</v>
      </c>
      <c r="G585" t="s">
        <v>20</v>
      </c>
      <c r="H585" s="8">
        <f t="shared" si="2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s="8" t="str" cm="1">
        <f t="array" ref="Q585:R585">_xlfn.TEXTSPLIT(P585,"/")</f>
        <v>film &amp; video</v>
      </c>
      <c r="R585" s="8" t="str">
        <v>documentary</v>
      </c>
      <c r="S585" s="12">
        <f>(((L585/60)/60)/24)+DATE(1970,1,1)</f>
        <v>40959.25</v>
      </c>
      <c r="T585" s="12">
        <f>(((M585/60)/60)/24)+DATE(1970,1,1)</f>
        <v>40976.25</v>
      </c>
      <c r="U585">
        <f t="shared" si="29"/>
        <v>17</v>
      </c>
    </row>
    <row r="586" spans="1:21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28"/>
        <v>119.50810185185186</v>
      </c>
      <c r="G586" t="s">
        <v>20</v>
      </c>
      <c r="H586" s="8">
        <f t="shared" si="2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s="8" t="str" cm="1">
        <f t="array" ref="Q586:R586">_xlfn.TEXTSPLIT(P586,"/")</f>
        <v>technology</v>
      </c>
      <c r="R586" s="8" t="str">
        <v>web</v>
      </c>
      <c r="S586" s="12">
        <f>(((L586/60)/60)/24)+DATE(1970,1,1)</f>
        <v>41024.208333333336</v>
      </c>
      <c r="T586" s="12">
        <f>(((M586/60)/60)/24)+DATE(1970,1,1)</f>
        <v>41038.208333333336</v>
      </c>
      <c r="U586">
        <f t="shared" si="29"/>
        <v>14</v>
      </c>
    </row>
    <row r="587" spans="1:21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28"/>
        <v>146.79775280898878</v>
      </c>
      <c r="G587" t="s">
        <v>20</v>
      </c>
      <c r="H587" s="8">
        <f t="shared" si="2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s="8" t="str" cm="1">
        <f t="array" ref="Q587:R587">_xlfn.TEXTSPLIT(P587,"/")</f>
        <v>publishing</v>
      </c>
      <c r="R587" s="8" t="str">
        <v>translations</v>
      </c>
      <c r="S587" s="12">
        <f>(((L587/60)/60)/24)+DATE(1970,1,1)</f>
        <v>40255.208333333336</v>
      </c>
      <c r="T587" s="12">
        <f>(((M587/60)/60)/24)+DATE(1970,1,1)</f>
        <v>40265.208333333336</v>
      </c>
      <c r="U587">
        <f t="shared" si="29"/>
        <v>10</v>
      </c>
    </row>
    <row r="588" spans="1:21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28"/>
        <v>950.57142857142856</v>
      </c>
      <c r="G588" t="s">
        <v>20</v>
      </c>
      <c r="H588" s="8">
        <f t="shared" si="2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s="8" t="str" cm="1">
        <f t="array" ref="Q588:R588">_xlfn.TEXTSPLIT(P588,"/")</f>
        <v>music</v>
      </c>
      <c r="R588" s="8" t="str">
        <v>rock</v>
      </c>
      <c r="S588" s="12">
        <f>(((L588/60)/60)/24)+DATE(1970,1,1)</f>
        <v>40499.25</v>
      </c>
      <c r="T588" s="12">
        <f>(((M588/60)/60)/24)+DATE(1970,1,1)</f>
        <v>40518.25</v>
      </c>
      <c r="U588">
        <f t="shared" si="29"/>
        <v>19</v>
      </c>
    </row>
    <row r="589" spans="1:21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28"/>
        <v>72.893617021276597</v>
      </c>
      <c r="G589" t="s">
        <v>14</v>
      </c>
      <c r="H589" s="8">
        <f t="shared" si="2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s="8" t="str" cm="1">
        <f t="array" ref="Q589:R589">_xlfn.TEXTSPLIT(P589,"/")</f>
        <v>food</v>
      </c>
      <c r="R589" s="8" t="str">
        <v>food trucks</v>
      </c>
      <c r="S589" s="12">
        <f>(((L589/60)/60)/24)+DATE(1970,1,1)</f>
        <v>43484.25</v>
      </c>
      <c r="T589" s="12">
        <f>(((M589/60)/60)/24)+DATE(1970,1,1)</f>
        <v>43536.208333333328</v>
      </c>
      <c r="U589">
        <f t="shared" si="29"/>
        <v>52</v>
      </c>
    </row>
    <row r="590" spans="1:21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28"/>
        <v>79.008248730964468</v>
      </c>
      <c r="G590" t="s">
        <v>14</v>
      </c>
      <c r="H590" s="8">
        <f t="shared" si="2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s="8" t="str" cm="1">
        <f t="array" ref="Q590:R590">_xlfn.TEXTSPLIT(P590,"/")</f>
        <v>theater</v>
      </c>
      <c r="R590" s="8" t="str">
        <v>plays</v>
      </c>
      <c r="S590" s="12">
        <f>(((L590/60)/60)/24)+DATE(1970,1,1)</f>
        <v>40262.208333333336</v>
      </c>
      <c r="T590" s="12">
        <f>(((M590/60)/60)/24)+DATE(1970,1,1)</f>
        <v>40293.208333333336</v>
      </c>
      <c r="U590">
        <f t="shared" si="29"/>
        <v>31</v>
      </c>
    </row>
    <row r="591" spans="1:21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28"/>
        <v>64.721518987341781</v>
      </c>
      <c r="G591" t="s">
        <v>14</v>
      </c>
      <c r="H591" s="8">
        <f t="shared" si="2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s="8" t="str" cm="1">
        <f t="array" ref="Q591:R591">_xlfn.TEXTSPLIT(P591,"/")</f>
        <v>film &amp; video</v>
      </c>
      <c r="R591" s="8" t="str">
        <v>documentary</v>
      </c>
      <c r="S591" s="12">
        <f>(((L591/60)/60)/24)+DATE(1970,1,1)</f>
        <v>42190.208333333328</v>
      </c>
      <c r="T591" s="12">
        <f>(((M591/60)/60)/24)+DATE(1970,1,1)</f>
        <v>42197.208333333328</v>
      </c>
      <c r="U591">
        <f t="shared" si="29"/>
        <v>7</v>
      </c>
    </row>
    <row r="592" spans="1:21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28"/>
        <v>82.028169014084511</v>
      </c>
      <c r="G592" t="s">
        <v>14</v>
      </c>
      <c r="H592" s="8">
        <f t="shared" si="2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s="8" t="str" cm="1">
        <f t="array" ref="Q592:R592">_xlfn.TEXTSPLIT(P592,"/")</f>
        <v>publishing</v>
      </c>
      <c r="R592" s="8" t="str">
        <v>radio &amp; podcasts</v>
      </c>
      <c r="S592" s="12">
        <f>(((L592/60)/60)/24)+DATE(1970,1,1)</f>
        <v>41994.25</v>
      </c>
      <c r="T592" s="12">
        <f>(((M592/60)/60)/24)+DATE(1970,1,1)</f>
        <v>42005.25</v>
      </c>
      <c r="U592">
        <f t="shared" si="29"/>
        <v>11</v>
      </c>
    </row>
    <row r="593" spans="1:21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28"/>
        <v>1037.6666666666667</v>
      </c>
      <c r="G593" t="s">
        <v>20</v>
      </c>
      <c r="H593" s="8">
        <f t="shared" si="2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s="8" t="str" cm="1">
        <f t="array" ref="Q593:R593">_xlfn.TEXTSPLIT(P593,"/")</f>
        <v>games</v>
      </c>
      <c r="R593" s="8" t="str">
        <v>video games</v>
      </c>
      <c r="S593" s="12">
        <f>(((L593/60)/60)/24)+DATE(1970,1,1)</f>
        <v>40373.208333333336</v>
      </c>
      <c r="T593" s="12">
        <f>(((M593/60)/60)/24)+DATE(1970,1,1)</f>
        <v>40383.208333333336</v>
      </c>
      <c r="U593">
        <f t="shared" si="29"/>
        <v>10</v>
      </c>
    </row>
    <row r="594" spans="1:21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28"/>
        <v>12.910076530612244</v>
      </c>
      <c r="G594" t="s">
        <v>14</v>
      </c>
      <c r="H594" s="8">
        <f t="shared" si="2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s="8" t="str" cm="1">
        <f t="array" ref="Q594:R594">_xlfn.TEXTSPLIT(P594,"/")</f>
        <v>theater</v>
      </c>
      <c r="R594" s="8" t="str">
        <v>plays</v>
      </c>
      <c r="S594" s="12">
        <f>(((L594/60)/60)/24)+DATE(1970,1,1)</f>
        <v>41789.208333333336</v>
      </c>
      <c r="T594" s="12">
        <f>(((M594/60)/60)/24)+DATE(1970,1,1)</f>
        <v>41798.208333333336</v>
      </c>
      <c r="U594">
        <f t="shared" si="29"/>
        <v>9</v>
      </c>
    </row>
    <row r="595" spans="1:21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28"/>
        <v>154.84210526315789</v>
      </c>
      <c r="G595" t="s">
        <v>20</v>
      </c>
      <c r="H595" s="8">
        <f t="shared" si="2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s="8" t="str" cm="1">
        <f t="array" ref="Q595:R595">_xlfn.TEXTSPLIT(P595,"/")</f>
        <v>film &amp; video</v>
      </c>
      <c r="R595" s="8" t="str">
        <v>animation</v>
      </c>
      <c r="S595" s="12">
        <f>(((L595/60)/60)/24)+DATE(1970,1,1)</f>
        <v>41724.208333333336</v>
      </c>
      <c r="T595" s="12">
        <f>(((M595/60)/60)/24)+DATE(1970,1,1)</f>
        <v>41737.208333333336</v>
      </c>
      <c r="U595">
        <f t="shared" si="29"/>
        <v>13</v>
      </c>
    </row>
    <row r="596" spans="1:21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28"/>
        <v>7.0991735537190088</v>
      </c>
      <c r="G596" t="s">
        <v>14</v>
      </c>
      <c r="H596" s="8">
        <f t="shared" si="2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s="8" t="str" cm="1">
        <f t="array" ref="Q596:R596">_xlfn.TEXTSPLIT(P596,"/")</f>
        <v>theater</v>
      </c>
      <c r="R596" s="8" t="str">
        <v>plays</v>
      </c>
      <c r="S596" s="12">
        <f>(((L596/60)/60)/24)+DATE(1970,1,1)</f>
        <v>42548.208333333328</v>
      </c>
      <c r="T596" s="12">
        <f>(((M596/60)/60)/24)+DATE(1970,1,1)</f>
        <v>42551.208333333328</v>
      </c>
      <c r="U596">
        <f t="shared" si="29"/>
        <v>3</v>
      </c>
    </row>
    <row r="597" spans="1:21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28"/>
        <v>208.52773826458036</v>
      </c>
      <c r="G597" t="s">
        <v>20</v>
      </c>
      <c r="H597" s="8">
        <f t="shared" si="2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s="8" t="str" cm="1">
        <f t="array" ref="Q597:R597">_xlfn.TEXTSPLIT(P597,"/")</f>
        <v>theater</v>
      </c>
      <c r="R597" s="8" t="str">
        <v>plays</v>
      </c>
      <c r="S597" s="12">
        <f>(((L597/60)/60)/24)+DATE(1970,1,1)</f>
        <v>40253.208333333336</v>
      </c>
      <c r="T597" s="12">
        <f>(((M597/60)/60)/24)+DATE(1970,1,1)</f>
        <v>40274.208333333336</v>
      </c>
      <c r="U597">
        <f t="shared" si="29"/>
        <v>21</v>
      </c>
    </row>
    <row r="598" spans="1:21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28"/>
        <v>99.683544303797461</v>
      </c>
      <c r="G598" t="s">
        <v>14</v>
      </c>
      <c r="H598" s="8">
        <f t="shared" si="2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s="8" t="str" cm="1">
        <f t="array" ref="Q598:R598">_xlfn.TEXTSPLIT(P598,"/")</f>
        <v>film &amp; video</v>
      </c>
      <c r="R598" s="8" t="str">
        <v>drama</v>
      </c>
      <c r="S598" s="12">
        <f>(((L598/60)/60)/24)+DATE(1970,1,1)</f>
        <v>42434.25</v>
      </c>
      <c r="T598" s="12">
        <f>(((M598/60)/60)/24)+DATE(1970,1,1)</f>
        <v>42441.25</v>
      </c>
      <c r="U598">
        <f t="shared" si="29"/>
        <v>7</v>
      </c>
    </row>
    <row r="599" spans="1:21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28"/>
        <v>201.59756097560978</v>
      </c>
      <c r="G599" t="s">
        <v>20</v>
      </c>
      <c r="H599" s="8">
        <f t="shared" si="2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s="8" t="str" cm="1">
        <f t="array" ref="Q599:R599">_xlfn.TEXTSPLIT(P599,"/")</f>
        <v>theater</v>
      </c>
      <c r="R599" s="8" t="str">
        <v>plays</v>
      </c>
      <c r="S599" s="12">
        <f>(((L599/60)/60)/24)+DATE(1970,1,1)</f>
        <v>43786.25</v>
      </c>
      <c r="T599" s="12">
        <f>(((M599/60)/60)/24)+DATE(1970,1,1)</f>
        <v>43804.25</v>
      </c>
      <c r="U599">
        <f t="shared" si="29"/>
        <v>18</v>
      </c>
    </row>
    <row r="600" spans="1:21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28"/>
        <v>162.09032258064516</v>
      </c>
      <c r="G600" t="s">
        <v>20</v>
      </c>
      <c r="H600" s="8">
        <f t="shared" si="2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s="8" t="str" cm="1">
        <f t="array" ref="Q600:R600">_xlfn.TEXTSPLIT(P600,"/")</f>
        <v>music</v>
      </c>
      <c r="R600" s="8" t="str">
        <v>rock</v>
      </c>
      <c r="S600" s="12">
        <f>(((L600/60)/60)/24)+DATE(1970,1,1)</f>
        <v>40344.208333333336</v>
      </c>
      <c r="T600" s="12">
        <f>(((M600/60)/60)/24)+DATE(1970,1,1)</f>
        <v>40373.208333333336</v>
      </c>
      <c r="U600">
        <f t="shared" si="29"/>
        <v>29</v>
      </c>
    </row>
    <row r="601" spans="1:21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28"/>
        <v>3.6436208125445471</v>
      </c>
      <c r="G601" t="s">
        <v>14</v>
      </c>
      <c r="H601" s="8">
        <f t="shared" si="2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s="8" t="str" cm="1">
        <f t="array" ref="Q601:R601">_xlfn.TEXTSPLIT(P601,"/")</f>
        <v>film &amp; video</v>
      </c>
      <c r="R601" s="8" t="str">
        <v>documentary</v>
      </c>
      <c r="S601" s="12">
        <f>(((L601/60)/60)/24)+DATE(1970,1,1)</f>
        <v>42047.25</v>
      </c>
      <c r="T601" s="12">
        <f>(((M601/60)/60)/24)+DATE(1970,1,1)</f>
        <v>42055.25</v>
      </c>
      <c r="U601">
        <f t="shared" si="29"/>
        <v>8</v>
      </c>
    </row>
    <row r="602" spans="1:21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28"/>
        <v>5</v>
      </c>
      <c r="G602" t="s">
        <v>14</v>
      </c>
      <c r="H602" s="8">
        <f t="shared" si="2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s="8" t="str" cm="1">
        <f t="array" ref="Q602:R602">_xlfn.TEXTSPLIT(P602,"/")</f>
        <v>food</v>
      </c>
      <c r="R602" s="8" t="str">
        <v>food trucks</v>
      </c>
      <c r="S602" s="12">
        <f>(((L602/60)/60)/24)+DATE(1970,1,1)</f>
        <v>41485.208333333336</v>
      </c>
      <c r="T602" s="12">
        <f>(((M602/60)/60)/24)+DATE(1970,1,1)</f>
        <v>41497.208333333336</v>
      </c>
      <c r="U602">
        <f t="shared" si="29"/>
        <v>12</v>
      </c>
    </row>
    <row r="603" spans="1:21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28"/>
        <v>206.63492063492063</v>
      </c>
      <c r="G603" t="s">
        <v>20</v>
      </c>
      <c r="H603" s="8">
        <f t="shared" si="2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s="8" t="str" cm="1">
        <f t="array" ref="Q603:R603">_xlfn.TEXTSPLIT(P603,"/")</f>
        <v>technology</v>
      </c>
      <c r="R603" s="8" t="str">
        <v>wearables</v>
      </c>
      <c r="S603" s="12">
        <f>(((L603/60)/60)/24)+DATE(1970,1,1)</f>
        <v>41789.208333333336</v>
      </c>
      <c r="T603" s="12">
        <f>(((M603/60)/60)/24)+DATE(1970,1,1)</f>
        <v>41806.208333333336</v>
      </c>
      <c r="U603">
        <f t="shared" si="29"/>
        <v>17</v>
      </c>
    </row>
    <row r="604" spans="1:21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28"/>
        <v>128.23628691983123</v>
      </c>
      <c r="G604" t="s">
        <v>20</v>
      </c>
      <c r="H604" s="8">
        <f t="shared" si="2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s="8" t="str" cm="1">
        <f t="array" ref="Q604:R604">_xlfn.TEXTSPLIT(P604,"/")</f>
        <v>theater</v>
      </c>
      <c r="R604" s="8" t="str">
        <v>plays</v>
      </c>
      <c r="S604" s="12">
        <f>(((L604/60)/60)/24)+DATE(1970,1,1)</f>
        <v>42160.208333333328</v>
      </c>
      <c r="T604" s="12">
        <f>(((M604/60)/60)/24)+DATE(1970,1,1)</f>
        <v>42171.208333333328</v>
      </c>
      <c r="U604">
        <f t="shared" si="29"/>
        <v>11</v>
      </c>
    </row>
    <row r="605" spans="1:21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28"/>
        <v>119.66037735849055</v>
      </c>
      <c r="G605" t="s">
        <v>20</v>
      </c>
      <c r="H605" s="8">
        <f t="shared" si="2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s="8" t="str" cm="1">
        <f t="array" ref="Q605:R605">_xlfn.TEXTSPLIT(P605,"/")</f>
        <v>theater</v>
      </c>
      <c r="R605" s="8" t="str">
        <v>plays</v>
      </c>
      <c r="S605" s="12">
        <f>(((L605/60)/60)/24)+DATE(1970,1,1)</f>
        <v>43573.208333333328</v>
      </c>
      <c r="T605" s="12">
        <f>(((M605/60)/60)/24)+DATE(1970,1,1)</f>
        <v>43600.208333333328</v>
      </c>
      <c r="U605">
        <f t="shared" si="29"/>
        <v>27</v>
      </c>
    </row>
    <row r="606" spans="1:21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28"/>
        <v>170.73055242390078</v>
      </c>
      <c r="G606" t="s">
        <v>20</v>
      </c>
      <c r="H606" s="8">
        <f t="shared" si="2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s="8" t="str" cm="1">
        <f t="array" ref="Q606:R606">_xlfn.TEXTSPLIT(P606,"/")</f>
        <v>theater</v>
      </c>
      <c r="R606" s="8" t="str">
        <v>plays</v>
      </c>
      <c r="S606" s="12">
        <f>(((L606/60)/60)/24)+DATE(1970,1,1)</f>
        <v>40565.25</v>
      </c>
      <c r="T606" s="12">
        <f>(((M606/60)/60)/24)+DATE(1970,1,1)</f>
        <v>40586.25</v>
      </c>
      <c r="U606">
        <f t="shared" si="29"/>
        <v>21</v>
      </c>
    </row>
    <row r="607" spans="1:21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28"/>
        <v>187.21212121212122</v>
      </c>
      <c r="G607" t="s">
        <v>20</v>
      </c>
      <c r="H607" s="8">
        <f t="shared" si="2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s="8" t="str" cm="1">
        <f t="array" ref="Q607:R607">_xlfn.TEXTSPLIT(P607,"/")</f>
        <v>publishing</v>
      </c>
      <c r="R607" s="8" t="str">
        <v>nonfiction</v>
      </c>
      <c r="S607" s="12">
        <f>(((L607/60)/60)/24)+DATE(1970,1,1)</f>
        <v>42280.208333333328</v>
      </c>
      <c r="T607" s="12">
        <f>(((M607/60)/60)/24)+DATE(1970,1,1)</f>
        <v>42321.25</v>
      </c>
      <c r="U607">
        <f t="shared" si="29"/>
        <v>41</v>
      </c>
    </row>
    <row r="608" spans="1:21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28"/>
        <v>188.38235294117646</v>
      </c>
      <c r="G608" t="s">
        <v>20</v>
      </c>
      <c r="H608" s="8">
        <f t="shared" si="2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s="8" t="str" cm="1">
        <f t="array" ref="Q608:R608">_xlfn.TEXTSPLIT(P608,"/")</f>
        <v>music</v>
      </c>
      <c r="R608" s="8" t="str">
        <v>rock</v>
      </c>
      <c r="S608" s="12">
        <f>(((L608/60)/60)/24)+DATE(1970,1,1)</f>
        <v>42436.25</v>
      </c>
      <c r="T608" s="12">
        <f>(((M608/60)/60)/24)+DATE(1970,1,1)</f>
        <v>42447.208333333328</v>
      </c>
      <c r="U608">
        <f t="shared" si="29"/>
        <v>11</v>
      </c>
    </row>
    <row r="609" spans="1:21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28"/>
        <v>131.29869186046511</v>
      </c>
      <c r="G609" t="s">
        <v>20</v>
      </c>
      <c r="H609" s="8">
        <f t="shared" si="2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s="8" t="str" cm="1">
        <f t="array" ref="Q609:R609">_xlfn.TEXTSPLIT(P609,"/")</f>
        <v>food</v>
      </c>
      <c r="R609" s="8" t="str">
        <v>food trucks</v>
      </c>
      <c r="S609" s="12">
        <f>(((L609/60)/60)/24)+DATE(1970,1,1)</f>
        <v>41721.208333333336</v>
      </c>
      <c r="T609" s="12">
        <f>(((M609/60)/60)/24)+DATE(1970,1,1)</f>
        <v>41723.208333333336</v>
      </c>
      <c r="U609">
        <f t="shared" si="29"/>
        <v>2</v>
      </c>
    </row>
    <row r="610" spans="1:21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28"/>
        <v>283.97435897435901</v>
      </c>
      <c r="G610" t="s">
        <v>20</v>
      </c>
      <c r="H610" s="8">
        <f t="shared" si="2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s="8" t="str" cm="1">
        <f t="array" ref="Q610:R610">_xlfn.TEXTSPLIT(P610,"/")</f>
        <v>music</v>
      </c>
      <c r="R610" s="8" t="str">
        <v>jazz</v>
      </c>
      <c r="S610" s="12">
        <f>(((L610/60)/60)/24)+DATE(1970,1,1)</f>
        <v>43530.25</v>
      </c>
      <c r="T610" s="12">
        <f>(((M610/60)/60)/24)+DATE(1970,1,1)</f>
        <v>43534.25</v>
      </c>
      <c r="U610">
        <f t="shared" si="29"/>
        <v>4</v>
      </c>
    </row>
    <row r="611" spans="1:21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28"/>
        <v>120.41999999999999</v>
      </c>
      <c r="G611" t="s">
        <v>20</v>
      </c>
      <c r="H611" s="8">
        <f t="shared" si="2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s="8" t="str" cm="1">
        <f t="array" ref="Q611:R611">_xlfn.TEXTSPLIT(P611,"/")</f>
        <v>film &amp; video</v>
      </c>
      <c r="R611" s="8" t="str">
        <v>science fiction</v>
      </c>
      <c r="S611" s="12">
        <f>(((L611/60)/60)/24)+DATE(1970,1,1)</f>
        <v>43481.25</v>
      </c>
      <c r="T611" s="12">
        <f>(((M611/60)/60)/24)+DATE(1970,1,1)</f>
        <v>43498.25</v>
      </c>
      <c r="U611">
        <f t="shared" si="29"/>
        <v>17</v>
      </c>
    </row>
    <row r="612" spans="1:21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28"/>
        <v>419.0560747663551</v>
      </c>
      <c r="G612" t="s">
        <v>20</v>
      </c>
      <c r="H612" s="8">
        <f t="shared" si="2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s="8" t="str" cm="1">
        <f t="array" ref="Q612:R612">_xlfn.TEXTSPLIT(P612,"/")</f>
        <v>theater</v>
      </c>
      <c r="R612" s="8" t="str">
        <v>plays</v>
      </c>
      <c r="S612" s="12">
        <f>(((L612/60)/60)/24)+DATE(1970,1,1)</f>
        <v>41259.25</v>
      </c>
      <c r="T612" s="12">
        <f>(((M612/60)/60)/24)+DATE(1970,1,1)</f>
        <v>41273.25</v>
      </c>
      <c r="U612">
        <f t="shared" si="29"/>
        <v>14</v>
      </c>
    </row>
    <row r="613" spans="1:21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28"/>
        <v>13.853658536585368</v>
      </c>
      <c r="G613" t="s">
        <v>74</v>
      </c>
      <c r="H613" s="8">
        <f t="shared" si="2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s="8" t="str" cm="1">
        <f t="array" ref="Q613:R613">_xlfn.TEXTSPLIT(P613,"/")</f>
        <v>theater</v>
      </c>
      <c r="R613" s="8" t="str">
        <v>plays</v>
      </c>
      <c r="S613" s="12">
        <f>(((L613/60)/60)/24)+DATE(1970,1,1)</f>
        <v>41480.208333333336</v>
      </c>
      <c r="T613" s="12">
        <f>(((M613/60)/60)/24)+DATE(1970,1,1)</f>
        <v>41492.208333333336</v>
      </c>
      <c r="U613">
        <f t="shared" si="29"/>
        <v>12</v>
      </c>
    </row>
    <row r="614" spans="1:21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28"/>
        <v>139.43548387096774</v>
      </c>
      <c r="G614" t="s">
        <v>20</v>
      </c>
      <c r="H614" s="8">
        <f t="shared" si="2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s="8" t="str" cm="1">
        <f t="array" ref="Q614:R614">_xlfn.TEXTSPLIT(P614,"/")</f>
        <v>music</v>
      </c>
      <c r="R614" s="8" t="str">
        <v>electric music</v>
      </c>
      <c r="S614" s="12">
        <f>(((L614/60)/60)/24)+DATE(1970,1,1)</f>
        <v>40474.208333333336</v>
      </c>
      <c r="T614" s="12">
        <f>(((M614/60)/60)/24)+DATE(1970,1,1)</f>
        <v>40497.25</v>
      </c>
      <c r="U614">
        <f t="shared" si="29"/>
        <v>23</v>
      </c>
    </row>
    <row r="615" spans="1:21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28"/>
        <v>174</v>
      </c>
      <c r="G615" t="s">
        <v>20</v>
      </c>
      <c r="H615" s="8">
        <f t="shared" si="2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s="8" t="str" cm="1">
        <f t="array" ref="Q615:R615">_xlfn.TEXTSPLIT(P615,"/")</f>
        <v>theater</v>
      </c>
      <c r="R615" s="8" t="str">
        <v>plays</v>
      </c>
      <c r="S615" s="12">
        <f>(((L615/60)/60)/24)+DATE(1970,1,1)</f>
        <v>42973.208333333328</v>
      </c>
      <c r="T615" s="12">
        <f>(((M615/60)/60)/24)+DATE(1970,1,1)</f>
        <v>42982.208333333328</v>
      </c>
      <c r="U615">
        <f t="shared" si="29"/>
        <v>9</v>
      </c>
    </row>
    <row r="616" spans="1:21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28"/>
        <v>155.49056603773585</v>
      </c>
      <c r="G616" t="s">
        <v>20</v>
      </c>
      <c r="H616" s="8">
        <f t="shared" si="2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s="8" t="str" cm="1">
        <f t="array" ref="Q616:R616">_xlfn.TEXTSPLIT(P616,"/")</f>
        <v>theater</v>
      </c>
      <c r="R616" s="8" t="str">
        <v>plays</v>
      </c>
      <c r="S616" s="12">
        <f>(((L616/60)/60)/24)+DATE(1970,1,1)</f>
        <v>42746.25</v>
      </c>
      <c r="T616" s="12">
        <f>(((M616/60)/60)/24)+DATE(1970,1,1)</f>
        <v>42764.25</v>
      </c>
      <c r="U616">
        <f t="shared" si="29"/>
        <v>18</v>
      </c>
    </row>
    <row r="617" spans="1:21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28"/>
        <v>170.44705882352943</v>
      </c>
      <c r="G617" t="s">
        <v>20</v>
      </c>
      <c r="H617" s="8">
        <f t="shared" si="2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s="8" t="str" cm="1">
        <f t="array" ref="Q617:R617">_xlfn.TEXTSPLIT(P617,"/")</f>
        <v>theater</v>
      </c>
      <c r="R617" s="8" t="str">
        <v>plays</v>
      </c>
      <c r="S617" s="12">
        <f>(((L617/60)/60)/24)+DATE(1970,1,1)</f>
        <v>42489.208333333328</v>
      </c>
      <c r="T617" s="12">
        <f>(((M617/60)/60)/24)+DATE(1970,1,1)</f>
        <v>42499.208333333328</v>
      </c>
      <c r="U617">
        <f t="shared" si="29"/>
        <v>10</v>
      </c>
    </row>
    <row r="618" spans="1:21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28"/>
        <v>189.515625</v>
      </c>
      <c r="G618" t="s">
        <v>20</v>
      </c>
      <c r="H618" s="8">
        <f t="shared" si="2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s="8" t="str" cm="1">
        <f t="array" ref="Q618:R618">_xlfn.TEXTSPLIT(P618,"/")</f>
        <v>music</v>
      </c>
      <c r="R618" s="8" t="str">
        <v>indie rock</v>
      </c>
      <c r="S618" s="12">
        <f>(((L618/60)/60)/24)+DATE(1970,1,1)</f>
        <v>41537.208333333336</v>
      </c>
      <c r="T618" s="12">
        <f>(((M618/60)/60)/24)+DATE(1970,1,1)</f>
        <v>41538.208333333336</v>
      </c>
      <c r="U618">
        <f t="shared" si="29"/>
        <v>1</v>
      </c>
    </row>
    <row r="619" spans="1:21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28"/>
        <v>249.71428571428572</v>
      </c>
      <c r="G619" t="s">
        <v>20</v>
      </c>
      <c r="H619" s="8">
        <f t="shared" si="2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s="8" t="str" cm="1">
        <f t="array" ref="Q619:R619">_xlfn.TEXTSPLIT(P619,"/")</f>
        <v>theater</v>
      </c>
      <c r="R619" s="8" t="str">
        <v>plays</v>
      </c>
      <c r="S619" s="12">
        <f>(((L619/60)/60)/24)+DATE(1970,1,1)</f>
        <v>41794.208333333336</v>
      </c>
      <c r="T619" s="12">
        <f>(((M619/60)/60)/24)+DATE(1970,1,1)</f>
        <v>41804.208333333336</v>
      </c>
      <c r="U619">
        <f t="shared" si="29"/>
        <v>10</v>
      </c>
    </row>
    <row r="620" spans="1:21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28"/>
        <v>48.860523665659613</v>
      </c>
      <c r="G620" t="s">
        <v>14</v>
      </c>
      <c r="H620" s="8">
        <f t="shared" si="2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s="8" t="str" cm="1">
        <f t="array" ref="Q620:R620">_xlfn.TEXTSPLIT(P620,"/")</f>
        <v>publishing</v>
      </c>
      <c r="R620" s="8" t="str">
        <v>nonfiction</v>
      </c>
      <c r="S620" s="12">
        <f>(((L620/60)/60)/24)+DATE(1970,1,1)</f>
        <v>41396.208333333336</v>
      </c>
      <c r="T620" s="12">
        <f>(((M620/60)/60)/24)+DATE(1970,1,1)</f>
        <v>41417.208333333336</v>
      </c>
      <c r="U620">
        <f t="shared" si="29"/>
        <v>21</v>
      </c>
    </row>
    <row r="621" spans="1:21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28"/>
        <v>28.461970393057683</v>
      </c>
      <c r="G621" t="s">
        <v>14</v>
      </c>
      <c r="H621" s="8">
        <f t="shared" si="2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s="8" t="str" cm="1">
        <f t="array" ref="Q621:R621">_xlfn.TEXTSPLIT(P621,"/")</f>
        <v>theater</v>
      </c>
      <c r="R621" s="8" t="str">
        <v>plays</v>
      </c>
      <c r="S621" s="12">
        <f>(((L621/60)/60)/24)+DATE(1970,1,1)</f>
        <v>40669.208333333336</v>
      </c>
      <c r="T621" s="12">
        <f>(((M621/60)/60)/24)+DATE(1970,1,1)</f>
        <v>40670.208333333336</v>
      </c>
      <c r="U621">
        <f t="shared" si="29"/>
        <v>1</v>
      </c>
    </row>
    <row r="622" spans="1:21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28"/>
        <v>268.02325581395348</v>
      </c>
      <c r="G622" t="s">
        <v>20</v>
      </c>
      <c r="H622" s="8">
        <f t="shared" si="2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s="8" t="str" cm="1">
        <f t="array" ref="Q622:R622">_xlfn.TEXTSPLIT(P622,"/")</f>
        <v>photography</v>
      </c>
      <c r="R622" s="8" t="str">
        <v>photography books</v>
      </c>
      <c r="S622" s="12">
        <f>(((L622/60)/60)/24)+DATE(1970,1,1)</f>
        <v>42559.208333333328</v>
      </c>
      <c r="T622" s="12">
        <f>(((M622/60)/60)/24)+DATE(1970,1,1)</f>
        <v>42563.208333333328</v>
      </c>
      <c r="U622">
        <f t="shared" si="29"/>
        <v>4</v>
      </c>
    </row>
    <row r="623" spans="1:21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28"/>
        <v>619.80078125</v>
      </c>
      <c r="G623" t="s">
        <v>20</v>
      </c>
      <c r="H623" s="8">
        <f t="shared" si="2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s="8" t="str" cm="1">
        <f t="array" ref="Q623:R623">_xlfn.TEXTSPLIT(P623,"/")</f>
        <v>theater</v>
      </c>
      <c r="R623" s="8" t="str">
        <v>plays</v>
      </c>
      <c r="S623" s="12">
        <f>(((L623/60)/60)/24)+DATE(1970,1,1)</f>
        <v>42626.208333333328</v>
      </c>
      <c r="T623" s="12">
        <f>(((M623/60)/60)/24)+DATE(1970,1,1)</f>
        <v>42631.208333333328</v>
      </c>
      <c r="U623">
        <f t="shared" si="29"/>
        <v>5</v>
      </c>
    </row>
    <row r="624" spans="1:21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28"/>
        <v>3.1301587301587301</v>
      </c>
      <c r="G624" t="s">
        <v>14</v>
      </c>
      <c r="H624" s="8">
        <f t="shared" si="2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s="8" t="str" cm="1">
        <f t="array" ref="Q624:R624">_xlfn.TEXTSPLIT(P624,"/")</f>
        <v>music</v>
      </c>
      <c r="R624" s="8" t="str">
        <v>indie rock</v>
      </c>
      <c r="S624" s="12">
        <f>(((L624/60)/60)/24)+DATE(1970,1,1)</f>
        <v>43205.208333333328</v>
      </c>
      <c r="T624" s="12">
        <f>(((M624/60)/60)/24)+DATE(1970,1,1)</f>
        <v>43231.208333333328</v>
      </c>
      <c r="U624">
        <f t="shared" si="29"/>
        <v>26</v>
      </c>
    </row>
    <row r="625" spans="1:21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28"/>
        <v>159.92152704135739</v>
      </c>
      <c r="G625" t="s">
        <v>20</v>
      </c>
      <c r="H625" s="8">
        <f t="shared" si="2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s="8" t="str" cm="1">
        <f t="array" ref="Q625:R625">_xlfn.TEXTSPLIT(P625,"/")</f>
        <v>theater</v>
      </c>
      <c r="R625" s="8" t="str">
        <v>plays</v>
      </c>
      <c r="S625" s="12">
        <f>(((L625/60)/60)/24)+DATE(1970,1,1)</f>
        <v>42201.208333333328</v>
      </c>
      <c r="T625" s="12">
        <f>(((M625/60)/60)/24)+DATE(1970,1,1)</f>
        <v>42206.208333333328</v>
      </c>
      <c r="U625">
        <f t="shared" si="29"/>
        <v>5</v>
      </c>
    </row>
    <row r="626" spans="1:21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28"/>
        <v>279.39215686274508</v>
      </c>
      <c r="G626" t="s">
        <v>20</v>
      </c>
      <c r="H626" s="8">
        <f t="shared" si="2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s="8" t="str" cm="1">
        <f t="array" ref="Q626:R626">_xlfn.TEXTSPLIT(P626,"/")</f>
        <v>photography</v>
      </c>
      <c r="R626" s="8" t="str">
        <v>photography books</v>
      </c>
      <c r="S626" s="12">
        <f>(((L626/60)/60)/24)+DATE(1970,1,1)</f>
        <v>42029.25</v>
      </c>
      <c r="T626" s="12">
        <f>(((M626/60)/60)/24)+DATE(1970,1,1)</f>
        <v>42035.25</v>
      </c>
      <c r="U626">
        <f t="shared" si="29"/>
        <v>6</v>
      </c>
    </row>
    <row r="627" spans="1:21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28"/>
        <v>77.373333333333335</v>
      </c>
      <c r="G627" t="s">
        <v>14</v>
      </c>
      <c r="H627" s="8">
        <f t="shared" si="2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s="8" t="str" cm="1">
        <f t="array" ref="Q627:R627">_xlfn.TEXTSPLIT(P627,"/")</f>
        <v>theater</v>
      </c>
      <c r="R627" s="8" t="str">
        <v>plays</v>
      </c>
      <c r="S627" s="12">
        <f>(((L627/60)/60)/24)+DATE(1970,1,1)</f>
        <v>43857.25</v>
      </c>
      <c r="T627" s="12">
        <f>(((M627/60)/60)/24)+DATE(1970,1,1)</f>
        <v>43871.25</v>
      </c>
      <c r="U627">
        <f t="shared" si="29"/>
        <v>14</v>
      </c>
    </row>
    <row r="628" spans="1:21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28"/>
        <v>206.32812500000003</v>
      </c>
      <c r="G628" t="s">
        <v>20</v>
      </c>
      <c r="H628" s="8">
        <f t="shared" si="2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s="8" t="str" cm="1">
        <f t="array" ref="Q628:R628">_xlfn.TEXTSPLIT(P628,"/")</f>
        <v>theater</v>
      </c>
      <c r="R628" s="8" t="str">
        <v>plays</v>
      </c>
      <c r="S628" s="12">
        <f>(((L628/60)/60)/24)+DATE(1970,1,1)</f>
        <v>40449.208333333336</v>
      </c>
      <c r="T628" s="12">
        <f>(((M628/60)/60)/24)+DATE(1970,1,1)</f>
        <v>40458.208333333336</v>
      </c>
      <c r="U628">
        <f t="shared" si="29"/>
        <v>9</v>
      </c>
    </row>
    <row r="629" spans="1:21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28"/>
        <v>694.25</v>
      </c>
      <c r="G629" t="s">
        <v>20</v>
      </c>
      <c r="H629" s="8">
        <f t="shared" si="2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s="8" t="str" cm="1">
        <f t="array" ref="Q629:R629">_xlfn.TEXTSPLIT(P629,"/")</f>
        <v>food</v>
      </c>
      <c r="R629" s="8" t="str">
        <v>food trucks</v>
      </c>
      <c r="S629" s="12">
        <f>(((L629/60)/60)/24)+DATE(1970,1,1)</f>
        <v>40345.208333333336</v>
      </c>
      <c r="T629" s="12">
        <f>(((M629/60)/60)/24)+DATE(1970,1,1)</f>
        <v>40369.208333333336</v>
      </c>
      <c r="U629">
        <f t="shared" si="29"/>
        <v>24</v>
      </c>
    </row>
    <row r="630" spans="1:21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28"/>
        <v>151.78947368421052</v>
      </c>
      <c r="G630" t="s">
        <v>20</v>
      </c>
      <c r="H630" s="8">
        <f t="shared" si="2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s="8" t="str" cm="1">
        <f t="array" ref="Q630:R630">_xlfn.TEXTSPLIT(P630,"/")</f>
        <v>music</v>
      </c>
      <c r="R630" s="8" t="str">
        <v>indie rock</v>
      </c>
      <c r="S630" s="12">
        <f>(((L630/60)/60)/24)+DATE(1970,1,1)</f>
        <v>40455.208333333336</v>
      </c>
      <c r="T630" s="12">
        <f>(((M630/60)/60)/24)+DATE(1970,1,1)</f>
        <v>40458.208333333336</v>
      </c>
      <c r="U630">
        <f t="shared" si="29"/>
        <v>3</v>
      </c>
    </row>
    <row r="631" spans="1:21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28"/>
        <v>64.58207217694995</v>
      </c>
      <c r="G631" t="s">
        <v>14</v>
      </c>
      <c r="H631" s="8">
        <f t="shared" si="2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s="8" t="str" cm="1">
        <f t="array" ref="Q631:R631">_xlfn.TEXTSPLIT(P631,"/")</f>
        <v>theater</v>
      </c>
      <c r="R631" s="8" t="str">
        <v>plays</v>
      </c>
      <c r="S631" s="12">
        <f>(((L631/60)/60)/24)+DATE(1970,1,1)</f>
        <v>42557.208333333328</v>
      </c>
      <c r="T631" s="12">
        <f>(((M631/60)/60)/24)+DATE(1970,1,1)</f>
        <v>42559.208333333328</v>
      </c>
      <c r="U631">
        <f t="shared" si="29"/>
        <v>2</v>
      </c>
    </row>
    <row r="632" spans="1:21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28"/>
        <v>62.873684210526314</v>
      </c>
      <c r="G632" t="s">
        <v>74</v>
      </c>
      <c r="H632" s="8">
        <f t="shared" si="27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s="8" t="str" cm="1">
        <f t="array" ref="Q632:R632">_xlfn.TEXTSPLIT(P632,"/")</f>
        <v>theater</v>
      </c>
      <c r="R632" s="8" t="str">
        <v>plays</v>
      </c>
      <c r="S632" s="12">
        <f>(((L632/60)/60)/24)+DATE(1970,1,1)</f>
        <v>43586.208333333328</v>
      </c>
      <c r="T632" s="12">
        <f>(((M632/60)/60)/24)+DATE(1970,1,1)</f>
        <v>43597.208333333328</v>
      </c>
      <c r="U632">
        <f t="shared" si="29"/>
        <v>11</v>
      </c>
    </row>
    <row r="633" spans="1:21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28"/>
        <v>310.39864864864865</v>
      </c>
      <c r="G633" t="s">
        <v>20</v>
      </c>
      <c r="H633" s="8">
        <f t="shared" si="2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s="8" t="str" cm="1">
        <f t="array" ref="Q633:R633">_xlfn.TEXTSPLIT(P633,"/")</f>
        <v>theater</v>
      </c>
      <c r="R633" s="8" t="str">
        <v>plays</v>
      </c>
      <c r="S633" s="12">
        <f>(((L633/60)/60)/24)+DATE(1970,1,1)</f>
        <v>43550.208333333328</v>
      </c>
      <c r="T633" s="12">
        <f>(((M633/60)/60)/24)+DATE(1970,1,1)</f>
        <v>43554.208333333328</v>
      </c>
      <c r="U633">
        <f t="shared" si="29"/>
        <v>4</v>
      </c>
    </row>
    <row r="634" spans="1:21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28"/>
        <v>42.859916782246884</v>
      </c>
      <c r="G634" t="s">
        <v>47</v>
      </c>
      <c r="H634" s="8">
        <f t="shared" si="2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s="8" t="str" cm="1">
        <f t="array" ref="Q634:R634">_xlfn.TEXTSPLIT(P634,"/")</f>
        <v>theater</v>
      </c>
      <c r="R634" s="8" t="str">
        <v>plays</v>
      </c>
      <c r="S634" s="12">
        <f>(((L634/60)/60)/24)+DATE(1970,1,1)</f>
        <v>41945.208333333336</v>
      </c>
      <c r="T634" s="12">
        <f>(((M634/60)/60)/24)+DATE(1970,1,1)</f>
        <v>41963.25</v>
      </c>
      <c r="U634">
        <f t="shared" si="29"/>
        <v>18</v>
      </c>
    </row>
    <row r="635" spans="1:21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28"/>
        <v>83.119402985074629</v>
      </c>
      <c r="G635" t="s">
        <v>14</v>
      </c>
      <c r="H635" s="8">
        <f t="shared" si="2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s="8" t="str" cm="1">
        <f t="array" ref="Q635:R635">_xlfn.TEXTSPLIT(P635,"/")</f>
        <v>film &amp; video</v>
      </c>
      <c r="R635" s="8" t="str">
        <v>animation</v>
      </c>
      <c r="S635" s="12">
        <f>(((L635/60)/60)/24)+DATE(1970,1,1)</f>
        <v>42315.25</v>
      </c>
      <c r="T635" s="12">
        <f>(((M635/60)/60)/24)+DATE(1970,1,1)</f>
        <v>42319.25</v>
      </c>
      <c r="U635">
        <f t="shared" si="29"/>
        <v>4</v>
      </c>
    </row>
    <row r="636" spans="1:21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28"/>
        <v>78.531302876480552</v>
      </c>
      <c r="G636" t="s">
        <v>74</v>
      </c>
      <c r="H636" s="8">
        <f t="shared" si="2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s="8" t="str" cm="1">
        <f t="array" ref="Q636:R636">_xlfn.TEXTSPLIT(P636,"/")</f>
        <v>film &amp; video</v>
      </c>
      <c r="R636" s="8" t="str">
        <v>television</v>
      </c>
      <c r="S636" s="12">
        <f>(((L636/60)/60)/24)+DATE(1970,1,1)</f>
        <v>42819.208333333328</v>
      </c>
      <c r="T636" s="12">
        <f>(((M636/60)/60)/24)+DATE(1970,1,1)</f>
        <v>42833.208333333328</v>
      </c>
      <c r="U636">
        <f t="shared" si="29"/>
        <v>14</v>
      </c>
    </row>
    <row r="637" spans="1:21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28"/>
        <v>114.09352517985612</v>
      </c>
      <c r="G637" t="s">
        <v>20</v>
      </c>
      <c r="H637" s="8">
        <f t="shared" si="2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s="8" t="str" cm="1">
        <f t="array" ref="Q637:R637">_xlfn.TEXTSPLIT(P637,"/")</f>
        <v>film &amp; video</v>
      </c>
      <c r="R637" s="8" t="str">
        <v>television</v>
      </c>
      <c r="S637" s="12">
        <f>(((L637/60)/60)/24)+DATE(1970,1,1)</f>
        <v>41314.25</v>
      </c>
      <c r="T637" s="12">
        <f>(((M637/60)/60)/24)+DATE(1970,1,1)</f>
        <v>41346.208333333336</v>
      </c>
      <c r="U637">
        <f t="shared" si="29"/>
        <v>32</v>
      </c>
    </row>
    <row r="638" spans="1:21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28"/>
        <v>64.537683358624179</v>
      </c>
      <c r="G638" t="s">
        <v>14</v>
      </c>
      <c r="H638" s="8">
        <f t="shared" si="2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s="8" t="str" cm="1">
        <f t="array" ref="Q638:R638">_xlfn.TEXTSPLIT(P638,"/")</f>
        <v>film &amp; video</v>
      </c>
      <c r="R638" s="8" t="str">
        <v>animation</v>
      </c>
      <c r="S638" s="12">
        <f>(((L638/60)/60)/24)+DATE(1970,1,1)</f>
        <v>40926.25</v>
      </c>
      <c r="T638" s="12">
        <f>(((M638/60)/60)/24)+DATE(1970,1,1)</f>
        <v>40971.25</v>
      </c>
      <c r="U638">
        <f t="shared" si="29"/>
        <v>45</v>
      </c>
    </row>
    <row r="639" spans="1:21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28"/>
        <v>79.411764705882348</v>
      </c>
      <c r="G639" t="s">
        <v>14</v>
      </c>
      <c r="H639" s="8">
        <f t="shared" si="27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s="8" t="str" cm="1">
        <f t="array" ref="Q639:R639">_xlfn.TEXTSPLIT(P639,"/")</f>
        <v>theater</v>
      </c>
      <c r="R639" s="8" t="str">
        <v>plays</v>
      </c>
      <c r="S639" s="12">
        <f>(((L639/60)/60)/24)+DATE(1970,1,1)</f>
        <v>42688.25</v>
      </c>
      <c r="T639" s="12">
        <f>(((M639/60)/60)/24)+DATE(1970,1,1)</f>
        <v>42696.25</v>
      </c>
      <c r="U639">
        <f t="shared" si="29"/>
        <v>8</v>
      </c>
    </row>
    <row r="640" spans="1:21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28"/>
        <v>11.419117647058824</v>
      </c>
      <c r="G640" t="s">
        <v>14</v>
      </c>
      <c r="H640" s="8">
        <f t="shared" si="27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s="8" t="str" cm="1">
        <f t="array" ref="Q640:R640">_xlfn.TEXTSPLIT(P640,"/")</f>
        <v>theater</v>
      </c>
      <c r="R640" s="8" t="str">
        <v>plays</v>
      </c>
      <c r="S640" s="12">
        <f>(((L640/60)/60)/24)+DATE(1970,1,1)</f>
        <v>40386.208333333336</v>
      </c>
      <c r="T640" s="12">
        <f>(((M640/60)/60)/24)+DATE(1970,1,1)</f>
        <v>40398.208333333336</v>
      </c>
      <c r="U640">
        <f t="shared" si="29"/>
        <v>12</v>
      </c>
    </row>
    <row r="641" spans="1:21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28"/>
        <v>56.186046511627907</v>
      </c>
      <c r="G641" t="s">
        <v>47</v>
      </c>
      <c r="H641" s="8">
        <f t="shared" si="27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s="8" t="str" cm="1">
        <f t="array" ref="Q641:R641">_xlfn.TEXTSPLIT(P641,"/")</f>
        <v>film &amp; video</v>
      </c>
      <c r="R641" s="8" t="str">
        <v>drama</v>
      </c>
      <c r="S641" s="12">
        <f>(((L641/60)/60)/24)+DATE(1970,1,1)</f>
        <v>43309.208333333328</v>
      </c>
      <c r="T641" s="12">
        <f>(((M641/60)/60)/24)+DATE(1970,1,1)</f>
        <v>43309.208333333328</v>
      </c>
      <c r="U641">
        <f t="shared" si="29"/>
        <v>0</v>
      </c>
    </row>
    <row r="642" spans="1:21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28"/>
        <v>16.501669449081803</v>
      </c>
      <c r="G642" t="s">
        <v>14</v>
      </c>
      <c r="H642" s="8">
        <f t="shared" ref="H642:H705" si="30">E642/I642</f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s="8" t="str" cm="1">
        <f t="array" ref="Q642:R642">_xlfn.TEXTSPLIT(P642,"/")</f>
        <v>theater</v>
      </c>
      <c r="R642" s="8" t="str">
        <v>plays</v>
      </c>
      <c r="S642" s="12">
        <f>(((L642/60)/60)/24)+DATE(1970,1,1)</f>
        <v>42387.25</v>
      </c>
      <c r="T642" s="12">
        <f>(((M642/60)/60)/24)+DATE(1970,1,1)</f>
        <v>42390.25</v>
      </c>
      <c r="U642">
        <f t="shared" si="29"/>
        <v>3</v>
      </c>
    </row>
    <row r="643" spans="1:21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31">(E643/D643)*100</f>
        <v>119.96808510638297</v>
      </c>
      <c r="G643" t="s">
        <v>20</v>
      </c>
      <c r="H643" s="8">
        <f t="shared" si="30"/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s="8" t="str" cm="1">
        <f t="array" ref="Q643:R643">_xlfn.TEXTSPLIT(P643,"/")</f>
        <v>theater</v>
      </c>
      <c r="R643" s="8" t="str">
        <v>plays</v>
      </c>
      <c r="S643" s="12">
        <f>(((L643/60)/60)/24)+DATE(1970,1,1)</f>
        <v>42786.25</v>
      </c>
      <c r="T643" s="12">
        <f>(((M643/60)/60)/24)+DATE(1970,1,1)</f>
        <v>42814.208333333328</v>
      </c>
      <c r="U643">
        <f t="shared" ref="U643:U706" si="32">_xlfn.DAYS(T643,S643)</f>
        <v>28</v>
      </c>
    </row>
    <row r="644" spans="1:21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31"/>
        <v>145.45652173913044</v>
      </c>
      <c r="G644" t="s">
        <v>20</v>
      </c>
      <c r="H644" s="8">
        <f t="shared" si="30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s="8" t="str" cm="1">
        <f t="array" ref="Q644:R644">_xlfn.TEXTSPLIT(P644,"/")</f>
        <v>technology</v>
      </c>
      <c r="R644" s="8" t="str">
        <v>wearables</v>
      </c>
      <c r="S644" s="12">
        <f>(((L644/60)/60)/24)+DATE(1970,1,1)</f>
        <v>43451.25</v>
      </c>
      <c r="T644" s="12">
        <f>(((M644/60)/60)/24)+DATE(1970,1,1)</f>
        <v>43460.25</v>
      </c>
      <c r="U644">
        <f t="shared" si="32"/>
        <v>9</v>
      </c>
    </row>
    <row r="645" spans="1:21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31"/>
        <v>221.38255033557047</v>
      </c>
      <c r="G645" t="s">
        <v>20</v>
      </c>
      <c r="H645" s="8">
        <f t="shared" si="30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s="8" t="str" cm="1">
        <f t="array" ref="Q645:R645">_xlfn.TEXTSPLIT(P645,"/")</f>
        <v>theater</v>
      </c>
      <c r="R645" s="8" t="str">
        <v>plays</v>
      </c>
      <c r="S645" s="12">
        <f>(((L645/60)/60)/24)+DATE(1970,1,1)</f>
        <v>42795.25</v>
      </c>
      <c r="T645" s="12">
        <f>(((M645/60)/60)/24)+DATE(1970,1,1)</f>
        <v>42813.208333333328</v>
      </c>
      <c r="U645">
        <f t="shared" si="32"/>
        <v>18</v>
      </c>
    </row>
    <row r="646" spans="1:21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31"/>
        <v>48.396694214876035</v>
      </c>
      <c r="G646" t="s">
        <v>14</v>
      </c>
      <c r="H646" s="8">
        <f t="shared" si="30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s="8" t="str" cm="1">
        <f t="array" ref="Q646:R646">_xlfn.TEXTSPLIT(P646,"/")</f>
        <v>theater</v>
      </c>
      <c r="R646" s="8" t="str">
        <v>plays</v>
      </c>
      <c r="S646" s="12">
        <f>(((L646/60)/60)/24)+DATE(1970,1,1)</f>
        <v>43452.25</v>
      </c>
      <c r="T646" s="12">
        <f>(((M646/60)/60)/24)+DATE(1970,1,1)</f>
        <v>43468.25</v>
      </c>
      <c r="U646">
        <f t="shared" si="32"/>
        <v>16</v>
      </c>
    </row>
    <row r="647" spans="1:21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31"/>
        <v>92.911504424778755</v>
      </c>
      <c r="G647" t="s">
        <v>14</v>
      </c>
      <c r="H647" s="8">
        <f t="shared" si="30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s="8" t="str" cm="1">
        <f t="array" ref="Q647:R647">_xlfn.TEXTSPLIT(P647,"/")</f>
        <v>music</v>
      </c>
      <c r="R647" s="8" t="str">
        <v>rock</v>
      </c>
      <c r="S647" s="12">
        <f>(((L647/60)/60)/24)+DATE(1970,1,1)</f>
        <v>43369.208333333328</v>
      </c>
      <c r="T647" s="12">
        <f>(((M647/60)/60)/24)+DATE(1970,1,1)</f>
        <v>43390.208333333328</v>
      </c>
      <c r="U647">
        <f t="shared" si="32"/>
        <v>21</v>
      </c>
    </row>
    <row r="648" spans="1:21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31"/>
        <v>88.599797365754824</v>
      </c>
      <c r="G648" t="s">
        <v>14</v>
      </c>
      <c r="H648" s="8">
        <f t="shared" si="30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s="8" t="str" cm="1">
        <f t="array" ref="Q648:R648">_xlfn.TEXTSPLIT(P648,"/")</f>
        <v>games</v>
      </c>
      <c r="R648" s="8" t="str">
        <v>video games</v>
      </c>
      <c r="S648" s="12">
        <f>(((L648/60)/60)/24)+DATE(1970,1,1)</f>
        <v>41346.208333333336</v>
      </c>
      <c r="T648" s="12">
        <f>(((M648/60)/60)/24)+DATE(1970,1,1)</f>
        <v>41357.208333333336</v>
      </c>
      <c r="U648">
        <f t="shared" si="32"/>
        <v>11</v>
      </c>
    </row>
    <row r="649" spans="1:21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31"/>
        <v>41.4</v>
      </c>
      <c r="G649" t="s">
        <v>14</v>
      </c>
      <c r="H649" s="8">
        <f t="shared" si="30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s="8" t="str" cm="1">
        <f t="array" ref="Q649:R649">_xlfn.TEXTSPLIT(P649,"/")</f>
        <v>publishing</v>
      </c>
      <c r="R649" s="8" t="str">
        <v>translations</v>
      </c>
      <c r="S649" s="12">
        <f>(((L649/60)/60)/24)+DATE(1970,1,1)</f>
        <v>43199.208333333328</v>
      </c>
      <c r="T649" s="12">
        <f>(((M649/60)/60)/24)+DATE(1970,1,1)</f>
        <v>43223.208333333328</v>
      </c>
      <c r="U649">
        <f t="shared" si="32"/>
        <v>24</v>
      </c>
    </row>
    <row r="650" spans="1:21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31"/>
        <v>63.056795131845846</v>
      </c>
      <c r="G650" t="s">
        <v>74</v>
      </c>
      <c r="H650" s="8">
        <f t="shared" si="30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s="8" t="str" cm="1">
        <f t="array" ref="Q650:R650">_xlfn.TEXTSPLIT(P650,"/")</f>
        <v>food</v>
      </c>
      <c r="R650" s="8" t="str">
        <v>food trucks</v>
      </c>
      <c r="S650" s="12">
        <f>(((L650/60)/60)/24)+DATE(1970,1,1)</f>
        <v>42922.208333333328</v>
      </c>
      <c r="T650" s="12">
        <f>(((M650/60)/60)/24)+DATE(1970,1,1)</f>
        <v>42940.208333333328</v>
      </c>
      <c r="U650">
        <f t="shared" si="32"/>
        <v>18</v>
      </c>
    </row>
    <row r="651" spans="1:21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31"/>
        <v>48.482333607230892</v>
      </c>
      <c r="G651" t="s">
        <v>14</v>
      </c>
      <c r="H651" s="8">
        <f t="shared" si="30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s="8" t="str" cm="1">
        <f t="array" ref="Q651:R651">_xlfn.TEXTSPLIT(P651,"/")</f>
        <v>theater</v>
      </c>
      <c r="R651" s="8" t="str">
        <v>plays</v>
      </c>
      <c r="S651" s="12">
        <f>(((L651/60)/60)/24)+DATE(1970,1,1)</f>
        <v>40471.208333333336</v>
      </c>
      <c r="T651" s="12">
        <f>(((M651/60)/60)/24)+DATE(1970,1,1)</f>
        <v>40482.208333333336</v>
      </c>
      <c r="U651">
        <f t="shared" si="32"/>
        <v>11</v>
      </c>
    </row>
    <row r="652" spans="1:21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31"/>
        <v>2</v>
      </c>
      <c r="G652" t="s">
        <v>14</v>
      </c>
      <c r="H652" s="8">
        <f t="shared" si="30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s="8" t="str" cm="1">
        <f t="array" ref="Q652:R652">_xlfn.TEXTSPLIT(P652,"/")</f>
        <v>music</v>
      </c>
      <c r="R652" s="8" t="str">
        <v>jazz</v>
      </c>
      <c r="S652" s="12">
        <f>(((L652/60)/60)/24)+DATE(1970,1,1)</f>
        <v>41828.208333333336</v>
      </c>
      <c r="T652" s="12">
        <f>(((M652/60)/60)/24)+DATE(1970,1,1)</f>
        <v>41855.208333333336</v>
      </c>
      <c r="U652">
        <f t="shared" si="32"/>
        <v>27</v>
      </c>
    </row>
    <row r="653" spans="1:21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31"/>
        <v>88.47941026944585</v>
      </c>
      <c r="G653" t="s">
        <v>14</v>
      </c>
      <c r="H653" s="8">
        <f t="shared" si="30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s="8" t="str" cm="1">
        <f t="array" ref="Q653:R653">_xlfn.TEXTSPLIT(P653,"/")</f>
        <v>film &amp; video</v>
      </c>
      <c r="R653" s="8" t="str">
        <v>shorts</v>
      </c>
      <c r="S653" s="12">
        <f>(((L653/60)/60)/24)+DATE(1970,1,1)</f>
        <v>41692.25</v>
      </c>
      <c r="T653" s="12">
        <f>(((M653/60)/60)/24)+DATE(1970,1,1)</f>
        <v>41707.25</v>
      </c>
      <c r="U653">
        <f t="shared" si="32"/>
        <v>15</v>
      </c>
    </row>
    <row r="654" spans="1:21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31"/>
        <v>126.84</v>
      </c>
      <c r="G654" t="s">
        <v>20</v>
      </c>
      <c r="H654" s="8">
        <f t="shared" si="30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s="8" t="str" cm="1">
        <f t="array" ref="Q654:R654">_xlfn.TEXTSPLIT(P654,"/")</f>
        <v>technology</v>
      </c>
      <c r="R654" s="8" t="str">
        <v>web</v>
      </c>
      <c r="S654" s="12">
        <f>(((L654/60)/60)/24)+DATE(1970,1,1)</f>
        <v>42587.208333333328</v>
      </c>
      <c r="T654" s="12">
        <f>(((M654/60)/60)/24)+DATE(1970,1,1)</f>
        <v>42630.208333333328</v>
      </c>
      <c r="U654">
        <f t="shared" si="32"/>
        <v>43</v>
      </c>
    </row>
    <row r="655" spans="1:21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31"/>
        <v>2338.833333333333</v>
      </c>
      <c r="G655" t="s">
        <v>20</v>
      </c>
      <c r="H655" s="8">
        <f t="shared" si="30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s="8" t="str" cm="1">
        <f t="array" ref="Q655:R655">_xlfn.TEXTSPLIT(P655,"/")</f>
        <v>technology</v>
      </c>
      <c r="R655" s="8" t="str">
        <v>web</v>
      </c>
      <c r="S655" s="12">
        <f>(((L655/60)/60)/24)+DATE(1970,1,1)</f>
        <v>42468.208333333328</v>
      </c>
      <c r="T655" s="12">
        <f>(((M655/60)/60)/24)+DATE(1970,1,1)</f>
        <v>42470.208333333328</v>
      </c>
      <c r="U655">
        <f t="shared" si="32"/>
        <v>2</v>
      </c>
    </row>
    <row r="656" spans="1:21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31"/>
        <v>508.38857142857148</v>
      </c>
      <c r="G656" t="s">
        <v>20</v>
      </c>
      <c r="H656" s="8">
        <f t="shared" si="30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s="8" t="str" cm="1">
        <f t="array" ref="Q656:R656">_xlfn.TEXTSPLIT(P656,"/")</f>
        <v>music</v>
      </c>
      <c r="R656" s="8" t="str">
        <v>metal</v>
      </c>
      <c r="S656" s="12">
        <f>(((L656/60)/60)/24)+DATE(1970,1,1)</f>
        <v>42240.208333333328</v>
      </c>
      <c r="T656" s="12">
        <f>(((M656/60)/60)/24)+DATE(1970,1,1)</f>
        <v>42245.208333333328</v>
      </c>
      <c r="U656">
        <f t="shared" si="32"/>
        <v>5</v>
      </c>
    </row>
    <row r="657" spans="1:21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31"/>
        <v>191.47826086956522</v>
      </c>
      <c r="G657" t="s">
        <v>20</v>
      </c>
      <c r="H657" s="8">
        <f t="shared" si="30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s="8" t="str" cm="1">
        <f t="array" ref="Q657:R657">_xlfn.TEXTSPLIT(P657,"/")</f>
        <v>photography</v>
      </c>
      <c r="R657" s="8" t="str">
        <v>photography books</v>
      </c>
      <c r="S657" s="12">
        <f>(((L657/60)/60)/24)+DATE(1970,1,1)</f>
        <v>42796.25</v>
      </c>
      <c r="T657" s="12">
        <f>(((M657/60)/60)/24)+DATE(1970,1,1)</f>
        <v>42809.208333333328</v>
      </c>
      <c r="U657">
        <f t="shared" si="32"/>
        <v>13</v>
      </c>
    </row>
    <row r="658" spans="1:21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31"/>
        <v>42.127533783783782</v>
      </c>
      <c r="G658" t="s">
        <v>14</v>
      </c>
      <c r="H658" s="8">
        <f t="shared" si="30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s="8" t="str" cm="1">
        <f t="array" ref="Q658:R658">_xlfn.TEXTSPLIT(P658,"/")</f>
        <v>food</v>
      </c>
      <c r="R658" s="8" t="str">
        <v>food trucks</v>
      </c>
      <c r="S658" s="12">
        <f>(((L658/60)/60)/24)+DATE(1970,1,1)</f>
        <v>43097.25</v>
      </c>
      <c r="T658" s="12">
        <f>(((M658/60)/60)/24)+DATE(1970,1,1)</f>
        <v>43102.25</v>
      </c>
      <c r="U658">
        <f t="shared" si="32"/>
        <v>5</v>
      </c>
    </row>
    <row r="659" spans="1:21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31"/>
        <v>8.24</v>
      </c>
      <c r="G659" t="s">
        <v>14</v>
      </c>
      <c r="H659" s="8">
        <f t="shared" si="30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s="8" t="str" cm="1">
        <f t="array" ref="Q659:R659">_xlfn.TEXTSPLIT(P659,"/")</f>
        <v>film &amp; video</v>
      </c>
      <c r="R659" s="8" t="str">
        <v>science fiction</v>
      </c>
      <c r="S659" s="12">
        <f>(((L659/60)/60)/24)+DATE(1970,1,1)</f>
        <v>43096.25</v>
      </c>
      <c r="T659" s="12">
        <f>(((M659/60)/60)/24)+DATE(1970,1,1)</f>
        <v>43112.25</v>
      </c>
      <c r="U659">
        <f t="shared" si="32"/>
        <v>16</v>
      </c>
    </row>
    <row r="660" spans="1:21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31"/>
        <v>60.064638783269963</v>
      </c>
      <c r="G660" t="s">
        <v>74</v>
      </c>
      <c r="H660" s="8">
        <f t="shared" si="30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s="8" t="str" cm="1">
        <f t="array" ref="Q660:R660">_xlfn.TEXTSPLIT(P660,"/")</f>
        <v>music</v>
      </c>
      <c r="R660" s="8" t="str">
        <v>rock</v>
      </c>
      <c r="S660" s="12">
        <f>(((L660/60)/60)/24)+DATE(1970,1,1)</f>
        <v>42246.208333333328</v>
      </c>
      <c r="T660" s="12">
        <f>(((M660/60)/60)/24)+DATE(1970,1,1)</f>
        <v>42269.208333333328</v>
      </c>
      <c r="U660">
        <f t="shared" si="32"/>
        <v>23</v>
      </c>
    </row>
    <row r="661" spans="1:21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31"/>
        <v>47.232808616404313</v>
      </c>
      <c r="G661" t="s">
        <v>14</v>
      </c>
      <c r="H661" s="8">
        <f t="shared" si="30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s="8" t="str" cm="1">
        <f t="array" ref="Q661:R661">_xlfn.TEXTSPLIT(P661,"/")</f>
        <v>film &amp; video</v>
      </c>
      <c r="R661" s="8" t="str">
        <v>documentary</v>
      </c>
      <c r="S661" s="12">
        <f>(((L661/60)/60)/24)+DATE(1970,1,1)</f>
        <v>40570.25</v>
      </c>
      <c r="T661" s="12">
        <f>(((M661/60)/60)/24)+DATE(1970,1,1)</f>
        <v>40571.25</v>
      </c>
      <c r="U661">
        <f t="shared" si="32"/>
        <v>1</v>
      </c>
    </row>
    <row r="662" spans="1:21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31"/>
        <v>81.736263736263737</v>
      </c>
      <c r="G662" t="s">
        <v>14</v>
      </c>
      <c r="H662" s="8">
        <f t="shared" si="30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s="8" t="str" cm="1">
        <f t="array" ref="Q662:R662">_xlfn.TEXTSPLIT(P662,"/")</f>
        <v>theater</v>
      </c>
      <c r="R662" s="8" t="str">
        <v>plays</v>
      </c>
      <c r="S662" s="12">
        <f>(((L662/60)/60)/24)+DATE(1970,1,1)</f>
        <v>42237.208333333328</v>
      </c>
      <c r="T662" s="12">
        <f>(((M662/60)/60)/24)+DATE(1970,1,1)</f>
        <v>42246.208333333328</v>
      </c>
      <c r="U662">
        <f t="shared" si="32"/>
        <v>9</v>
      </c>
    </row>
    <row r="663" spans="1:21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31"/>
        <v>54.187265917603</v>
      </c>
      <c r="G663" t="s">
        <v>14</v>
      </c>
      <c r="H663" s="8">
        <f t="shared" si="30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s="8" t="str" cm="1">
        <f t="array" ref="Q663:R663">_xlfn.TEXTSPLIT(P663,"/")</f>
        <v>music</v>
      </c>
      <c r="R663" s="8" t="str">
        <v>jazz</v>
      </c>
      <c r="S663" s="12">
        <f>(((L663/60)/60)/24)+DATE(1970,1,1)</f>
        <v>40996.208333333336</v>
      </c>
      <c r="T663" s="12">
        <f>(((M663/60)/60)/24)+DATE(1970,1,1)</f>
        <v>41026.208333333336</v>
      </c>
      <c r="U663">
        <f t="shared" si="32"/>
        <v>30</v>
      </c>
    </row>
    <row r="664" spans="1:21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31"/>
        <v>97.868131868131869</v>
      </c>
      <c r="G664" t="s">
        <v>14</v>
      </c>
      <c r="H664" s="8">
        <f t="shared" si="30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s="8" t="str" cm="1">
        <f t="array" ref="Q664:R664">_xlfn.TEXTSPLIT(P664,"/")</f>
        <v>theater</v>
      </c>
      <c r="R664" s="8" t="str">
        <v>plays</v>
      </c>
      <c r="S664" s="12">
        <f>(((L664/60)/60)/24)+DATE(1970,1,1)</f>
        <v>43443.25</v>
      </c>
      <c r="T664" s="12">
        <f>(((M664/60)/60)/24)+DATE(1970,1,1)</f>
        <v>43447.25</v>
      </c>
      <c r="U664">
        <f t="shared" si="32"/>
        <v>4</v>
      </c>
    </row>
    <row r="665" spans="1:21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31"/>
        <v>77.239999999999995</v>
      </c>
      <c r="G665" t="s">
        <v>14</v>
      </c>
      <c r="H665" s="8">
        <f t="shared" si="30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s="8" t="str" cm="1">
        <f t="array" ref="Q665:R665">_xlfn.TEXTSPLIT(P665,"/")</f>
        <v>theater</v>
      </c>
      <c r="R665" s="8" t="str">
        <v>plays</v>
      </c>
      <c r="S665" s="12">
        <f>(((L665/60)/60)/24)+DATE(1970,1,1)</f>
        <v>40458.208333333336</v>
      </c>
      <c r="T665" s="12">
        <f>(((M665/60)/60)/24)+DATE(1970,1,1)</f>
        <v>40481.208333333336</v>
      </c>
      <c r="U665">
        <f t="shared" si="32"/>
        <v>23</v>
      </c>
    </row>
    <row r="666" spans="1:21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31"/>
        <v>33.464735516372798</v>
      </c>
      <c r="G666" t="s">
        <v>14</v>
      </c>
      <c r="H666" s="8">
        <f t="shared" si="30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s="8" t="str" cm="1">
        <f t="array" ref="Q666:R666">_xlfn.TEXTSPLIT(P666,"/")</f>
        <v>music</v>
      </c>
      <c r="R666" s="8" t="str">
        <v>jazz</v>
      </c>
      <c r="S666" s="12">
        <f>(((L666/60)/60)/24)+DATE(1970,1,1)</f>
        <v>40959.25</v>
      </c>
      <c r="T666" s="12">
        <f>(((M666/60)/60)/24)+DATE(1970,1,1)</f>
        <v>40969.25</v>
      </c>
      <c r="U666">
        <f t="shared" si="32"/>
        <v>10</v>
      </c>
    </row>
    <row r="667" spans="1:21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31"/>
        <v>239.58823529411765</v>
      </c>
      <c r="G667" t="s">
        <v>20</v>
      </c>
      <c r="H667" s="8">
        <f t="shared" si="30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s="8" t="str" cm="1">
        <f t="array" ref="Q667:R667">_xlfn.TEXTSPLIT(P667,"/")</f>
        <v>film &amp; video</v>
      </c>
      <c r="R667" s="8" t="str">
        <v>documentary</v>
      </c>
      <c r="S667" s="12">
        <f>(((L667/60)/60)/24)+DATE(1970,1,1)</f>
        <v>40733.208333333336</v>
      </c>
      <c r="T667" s="12">
        <f>(((M667/60)/60)/24)+DATE(1970,1,1)</f>
        <v>40747.208333333336</v>
      </c>
      <c r="U667">
        <f t="shared" si="32"/>
        <v>14</v>
      </c>
    </row>
    <row r="668" spans="1:21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31"/>
        <v>64.032258064516128</v>
      </c>
      <c r="G668" t="s">
        <v>74</v>
      </c>
      <c r="H668" s="8">
        <f t="shared" si="30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s="8" t="str" cm="1">
        <f t="array" ref="Q668:R668">_xlfn.TEXTSPLIT(P668,"/")</f>
        <v>theater</v>
      </c>
      <c r="R668" s="8" t="str">
        <v>plays</v>
      </c>
      <c r="S668" s="12">
        <f>(((L668/60)/60)/24)+DATE(1970,1,1)</f>
        <v>41516.208333333336</v>
      </c>
      <c r="T668" s="12">
        <f>(((M668/60)/60)/24)+DATE(1970,1,1)</f>
        <v>41522.208333333336</v>
      </c>
      <c r="U668">
        <f t="shared" si="32"/>
        <v>6</v>
      </c>
    </row>
    <row r="669" spans="1:21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31"/>
        <v>176.15942028985506</v>
      </c>
      <c r="G669" t="s">
        <v>20</v>
      </c>
      <c r="H669" s="8">
        <f t="shared" si="30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s="8" t="str" cm="1">
        <f t="array" ref="Q669:R669">_xlfn.TEXTSPLIT(P669,"/")</f>
        <v>journalism</v>
      </c>
      <c r="R669" s="8" t="str">
        <v>audio</v>
      </c>
      <c r="S669" s="12">
        <f>(((L669/60)/60)/24)+DATE(1970,1,1)</f>
        <v>41892.208333333336</v>
      </c>
      <c r="T669" s="12">
        <f>(((M669/60)/60)/24)+DATE(1970,1,1)</f>
        <v>41901.208333333336</v>
      </c>
      <c r="U669">
        <f t="shared" si="32"/>
        <v>9</v>
      </c>
    </row>
    <row r="670" spans="1:21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31"/>
        <v>20.33818181818182</v>
      </c>
      <c r="G670" t="s">
        <v>14</v>
      </c>
      <c r="H670" s="8">
        <f t="shared" si="30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s="8" t="str" cm="1">
        <f t="array" ref="Q670:R670">_xlfn.TEXTSPLIT(P670,"/")</f>
        <v>theater</v>
      </c>
      <c r="R670" s="8" t="str">
        <v>plays</v>
      </c>
      <c r="S670" s="12">
        <f>(((L670/60)/60)/24)+DATE(1970,1,1)</f>
        <v>41122.208333333336</v>
      </c>
      <c r="T670" s="12">
        <f>(((M670/60)/60)/24)+DATE(1970,1,1)</f>
        <v>41134.208333333336</v>
      </c>
      <c r="U670">
        <f t="shared" si="32"/>
        <v>12</v>
      </c>
    </row>
    <row r="671" spans="1:21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31"/>
        <v>358.64754098360658</v>
      </c>
      <c r="G671" t="s">
        <v>20</v>
      </c>
      <c r="H671" s="8">
        <f t="shared" si="30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s="8" t="str" cm="1">
        <f t="array" ref="Q671:R671">_xlfn.TEXTSPLIT(P671,"/")</f>
        <v>theater</v>
      </c>
      <c r="R671" s="8" t="str">
        <v>plays</v>
      </c>
      <c r="S671" s="12">
        <f>(((L671/60)/60)/24)+DATE(1970,1,1)</f>
        <v>42912.208333333328</v>
      </c>
      <c r="T671" s="12">
        <f>(((M671/60)/60)/24)+DATE(1970,1,1)</f>
        <v>42921.208333333328</v>
      </c>
      <c r="U671">
        <f t="shared" si="32"/>
        <v>9</v>
      </c>
    </row>
    <row r="672" spans="1:21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31"/>
        <v>468.85802469135803</v>
      </c>
      <c r="G672" t="s">
        <v>20</v>
      </c>
      <c r="H672" s="8">
        <f t="shared" si="30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s="8" t="str" cm="1">
        <f t="array" ref="Q672:R672">_xlfn.TEXTSPLIT(P672,"/")</f>
        <v>music</v>
      </c>
      <c r="R672" s="8" t="str">
        <v>indie rock</v>
      </c>
      <c r="S672" s="12">
        <f>(((L672/60)/60)/24)+DATE(1970,1,1)</f>
        <v>42425.25</v>
      </c>
      <c r="T672" s="12">
        <f>(((M672/60)/60)/24)+DATE(1970,1,1)</f>
        <v>42437.25</v>
      </c>
      <c r="U672">
        <f t="shared" si="32"/>
        <v>12</v>
      </c>
    </row>
    <row r="673" spans="1:21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31"/>
        <v>122.05635245901641</v>
      </c>
      <c r="G673" t="s">
        <v>20</v>
      </c>
      <c r="H673" s="8">
        <f t="shared" si="30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s="8" t="str" cm="1">
        <f t="array" ref="Q673:R673">_xlfn.TEXTSPLIT(P673,"/")</f>
        <v>theater</v>
      </c>
      <c r="R673" s="8" t="str">
        <v>plays</v>
      </c>
      <c r="S673" s="12">
        <f>(((L673/60)/60)/24)+DATE(1970,1,1)</f>
        <v>40390.208333333336</v>
      </c>
      <c r="T673" s="12">
        <f>(((M673/60)/60)/24)+DATE(1970,1,1)</f>
        <v>40394.208333333336</v>
      </c>
      <c r="U673">
        <f t="shared" si="32"/>
        <v>4</v>
      </c>
    </row>
    <row r="674" spans="1:21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31"/>
        <v>55.931783729156137</v>
      </c>
      <c r="G674" t="s">
        <v>14</v>
      </c>
      <c r="H674" s="8">
        <f t="shared" si="30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s="8" t="str" cm="1">
        <f t="array" ref="Q674:R674">_xlfn.TEXTSPLIT(P674,"/")</f>
        <v>theater</v>
      </c>
      <c r="R674" s="8" t="str">
        <v>plays</v>
      </c>
      <c r="S674" s="12">
        <f>(((L674/60)/60)/24)+DATE(1970,1,1)</f>
        <v>43180.208333333328</v>
      </c>
      <c r="T674" s="12">
        <f>(((M674/60)/60)/24)+DATE(1970,1,1)</f>
        <v>43190.208333333328</v>
      </c>
      <c r="U674">
        <f t="shared" si="32"/>
        <v>10</v>
      </c>
    </row>
    <row r="675" spans="1:21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31"/>
        <v>43.660714285714285</v>
      </c>
      <c r="G675" t="s">
        <v>14</v>
      </c>
      <c r="H675" s="8">
        <f t="shared" si="30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s="8" t="str" cm="1">
        <f t="array" ref="Q675:R675">_xlfn.TEXTSPLIT(P675,"/")</f>
        <v>music</v>
      </c>
      <c r="R675" s="8" t="str">
        <v>indie rock</v>
      </c>
      <c r="S675" s="12">
        <f>(((L675/60)/60)/24)+DATE(1970,1,1)</f>
        <v>42475.208333333328</v>
      </c>
      <c r="T675" s="12">
        <f>(((M675/60)/60)/24)+DATE(1970,1,1)</f>
        <v>42496.208333333328</v>
      </c>
      <c r="U675">
        <f t="shared" si="32"/>
        <v>21</v>
      </c>
    </row>
    <row r="676" spans="1:21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31"/>
        <v>33.53837141183363</v>
      </c>
      <c r="G676" t="s">
        <v>74</v>
      </c>
      <c r="H676" s="8">
        <f t="shared" si="30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s="8" t="str" cm="1">
        <f t="array" ref="Q676:R676">_xlfn.TEXTSPLIT(P676,"/")</f>
        <v>photography</v>
      </c>
      <c r="R676" s="8" t="str">
        <v>photography books</v>
      </c>
      <c r="S676" s="12">
        <f>(((L676/60)/60)/24)+DATE(1970,1,1)</f>
        <v>40774.208333333336</v>
      </c>
      <c r="T676" s="12">
        <f>(((M676/60)/60)/24)+DATE(1970,1,1)</f>
        <v>40821.208333333336</v>
      </c>
      <c r="U676">
        <f t="shared" si="32"/>
        <v>47</v>
      </c>
    </row>
    <row r="677" spans="1:21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31"/>
        <v>122.97938144329896</v>
      </c>
      <c r="G677" t="s">
        <v>20</v>
      </c>
      <c r="H677" s="8">
        <f t="shared" si="30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s="8" t="str" cm="1">
        <f t="array" ref="Q677:R677">_xlfn.TEXTSPLIT(P677,"/")</f>
        <v>journalism</v>
      </c>
      <c r="R677" s="8" t="str">
        <v>audio</v>
      </c>
      <c r="S677" s="12">
        <f>(((L677/60)/60)/24)+DATE(1970,1,1)</f>
        <v>43719.208333333328</v>
      </c>
      <c r="T677" s="12">
        <f>(((M677/60)/60)/24)+DATE(1970,1,1)</f>
        <v>43726.208333333328</v>
      </c>
      <c r="U677">
        <f t="shared" si="32"/>
        <v>7</v>
      </c>
    </row>
    <row r="678" spans="1:21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31"/>
        <v>189.74959871589084</v>
      </c>
      <c r="G678" t="s">
        <v>20</v>
      </c>
      <c r="H678" s="8">
        <f t="shared" si="30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s="8" t="str" cm="1">
        <f t="array" ref="Q678:R678">_xlfn.TEXTSPLIT(P678,"/")</f>
        <v>photography</v>
      </c>
      <c r="R678" s="8" t="str">
        <v>photography books</v>
      </c>
      <c r="S678" s="12">
        <f>(((L678/60)/60)/24)+DATE(1970,1,1)</f>
        <v>41178.208333333336</v>
      </c>
      <c r="T678" s="12">
        <f>(((M678/60)/60)/24)+DATE(1970,1,1)</f>
        <v>41187.208333333336</v>
      </c>
      <c r="U678">
        <f t="shared" si="32"/>
        <v>9</v>
      </c>
    </row>
    <row r="679" spans="1:21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31"/>
        <v>83.622641509433961</v>
      </c>
      <c r="G679" t="s">
        <v>14</v>
      </c>
      <c r="H679" s="8">
        <f t="shared" si="30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s="8" t="str" cm="1">
        <f t="array" ref="Q679:R679">_xlfn.TEXTSPLIT(P679,"/")</f>
        <v>publishing</v>
      </c>
      <c r="R679" s="8" t="str">
        <v>fiction</v>
      </c>
      <c r="S679" s="12">
        <f>(((L679/60)/60)/24)+DATE(1970,1,1)</f>
        <v>42561.208333333328</v>
      </c>
      <c r="T679" s="12">
        <f>(((M679/60)/60)/24)+DATE(1970,1,1)</f>
        <v>42611.208333333328</v>
      </c>
      <c r="U679">
        <f t="shared" si="32"/>
        <v>50</v>
      </c>
    </row>
    <row r="680" spans="1:21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31"/>
        <v>17.968844221105527</v>
      </c>
      <c r="G680" t="s">
        <v>74</v>
      </c>
      <c r="H680" s="8">
        <f t="shared" si="30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s="8" t="str" cm="1">
        <f t="array" ref="Q680:R680">_xlfn.TEXTSPLIT(P680,"/")</f>
        <v>film &amp; video</v>
      </c>
      <c r="R680" s="8" t="str">
        <v>drama</v>
      </c>
      <c r="S680" s="12">
        <f>(((L680/60)/60)/24)+DATE(1970,1,1)</f>
        <v>43484.25</v>
      </c>
      <c r="T680" s="12">
        <f>(((M680/60)/60)/24)+DATE(1970,1,1)</f>
        <v>43486.25</v>
      </c>
      <c r="U680">
        <f t="shared" si="32"/>
        <v>2</v>
      </c>
    </row>
    <row r="681" spans="1:21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31"/>
        <v>1036.5</v>
      </c>
      <c r="G681" t="s">
        <v>20</v>
      </c>
      <c r="H681" s="8">
        <f t="shared" si="30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s="8" t="str" cm="1">
        <f t="array" ref="Q681:R681">_xlfn.TEXTSPLIT(P681,"/")</f>
        <v>food</v>
      </c>
      <c r="R681" s="8" t="str">
        <v>food trucks</v>
      </c>
      <c r="S681" s="12">
        <f>(((L681/60)/60)/24)+DATE(1970,1,1)</f>
        <v>43756.208333333328</v>
      </c>
      <c r="T681" s="12">
        <f>(((M681/60)/60)/24)+DATE(1970,1,1)</f>
        <v>43761.208333333328</v>
      </c>
      <c r="U681">
        <f t="shared" si="32"/>
        <v>5</v>
      </c>
    </row>
    <row r="682" spans="1:21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31"/>
        <v>97.405219780219781</v>
      </c>
      <c r="G682" t="s">
        <v>14</v>
      </c>
      <c r="H682" s="8">
        <f t="shared" si="30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s="8" t="str" cm="1">
        <f t="array" ref="Q682:R682">_xlfn.TEXTSPLIT(P682,"/")</f>
        <v>games</v>
      </c>
      <c r="R682" s="8" t="str">
        <v>mobile games</v>
      </c>
      <c r="S682" s="12">
        <f>(((L682/60)/60)/24)+DATE(1970,1,1)</f>
        <v>43813.25</v>
      </c>
      <c r="T682" s="12">
        <f>(((M682/60)/60)/24)+DATE(1970,1,1)</f>
        <v>43815.25</v>
      </c>
      <c r="U682">
        <f t="shared" si="32"/>
        <v>2</v>
      </c>
    </row>
    <row r="683" spans="1:21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31"/>
        <v>86.386203150461711</v>
      </c>
      <c r="G683" t="s">
        <v>14</v>
      </c>
      <c r="H683" s="8">
        <f t="shared" si="30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s="8" t="str" cm="1">
        <f t="array" ref="Q683:R683">_xlfn.TEXTSPLIT(P683,"/")</f>
        <v>theater</v>
      </c>
      <c r="R683" s="8" t="str">
        <v>plays</v>
      </c>
      <c r="S683" s="12">
        <f>(((L683/60)/60)/24)+DATE(1970,1,1)</f>
        <v>40898.25</v>
      </c>
      <c r="T683" s="12">
        <f>(((M683/60)/60)/24)+DATE(1970,1,1)</f>
        <v>40904.25</v>
      </c>
      <c r="U683">
        <f t="shared" si="32"/>
        <v>6</v>
      </c>
    </row>
    <row r="684" spans="1:21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31"/>
        <v>150.16666666666666</v>
      </c>
      <c r="G684" t="s">
        <v>20</v>
      </c>
      <c r="H684" s="8">
        <f t="shared" si="30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s="8" t="str" cm="1">
        <f t="array" ref="Q684:R684">_xlfn.TEXTSPLIT(P684,"/")</f>
        <v>theater</v>
      </c>
      <c r="R684" s="8" t="str">
        <v>plays</v>
      </c>
      <c r="S684" s="12">
        <f>(((L684/60)/60)/24)+DATE(1970,1,1)</f>
        <v>41619.25</v>
      </c>
      <c r="T684" s="12">
        <f>(((M684/60)/60)/24)+DATE(1970,1,1)</f>
        <v>41628.25</v>
      </c>
      <c r="U684">
        <f t="shared" si="32"/>
        <v>9</v>
      </c>
    </row>
    <row r="685" spans="1:21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31"/>
        <v>358.43478260869563</v>
      </c>
      <c r="G685" t="s">
        <v>20</v>
      </c>
      <c r="H685" s="8">
        <f t="shared" si="30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s="8" t="str" cm="1">
        <f t="array" ref="Q685:R685">_xlfn.TEXTSPLIT(P685,"/")</f>
        <v>theater</v>
      </c>
      <c r="R685" s="8" t="str">
        <v>plays</v>
      </c>
      <c r="S685" s="12">
        <f>(((L685/60)/60)/24)+DATE(1970,1,1)</f>
        <v>43359.208333333328</v>
      </c>
      <c r="T685" s="12">
        <f>(((M685/60)/60)/24)+DATE(1970,1,1)</f>
        <v>43361.208333333328</v>
      </c>
      <c r="U685">
        <f t="shared" si="32"/>
        <v>2</v>
      </c>
    </row>
    <row r="686" spans="1:21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31"/>
        <v>542.85714285714289</v>
      </c>
      <c r="G686" t="s">
        <v>20</v>
      </c>
      <c r="H686" s="8">
        <f t="shared" si="30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s="8" t="str" cm="1">
        <f t="array" ref="Q686:R686">_xlfn.TEXTSPLIT(P686,"/")</f>
        <v>publishing</v>
      </c>
      <c r="R686" s="8" t="str">
        <v>nonfiction</v>
      </c>
      <c r="S686" s="12">
        <f>(((L686/60)/60)/24)+DATE(1970,1,1)</f>
        <v>40358.208333333336</v>
      </c>
      <c r="T686" s="12">
        <f>(((M686/60)/60)/24)+DATE(1970,1,1)</f>
        <v>40378.208333333336</v>
      </c>
      <c r="U686">
        <f t="shared" si="32"/>
        <v>20</v>
      </c>
    </row>
    <row r="687" spans="1:21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31"/>
        <v>67.500714285714281</v>
      </c>
      <c r="G687" t="s">
        <v>14</v>
      </c>
      <c r="H687" s="8">
        <f t="shared" si="30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s="8" t="str" cm="1">
        <f t="array" ref="Q687:R687">_xlfn.TEXTSPLIT(P687,"/")</f>
        <v>theater</v>
      </c>
      <c r="R687" s="8" t="str">
        <v>plays</v>
      </c>
      <c r="S687" s="12">
        <f>(((L687/60)/60)/24)+DATE(1970,1,1)</f>
        <v>42239.208333333328</v>
      </c>
      <c r="T687" s="12">
        <f>(((M687/60)/60)/24)+DATE(1970,1,1)</f>
        <v>42263.208333333328</v>
      </c>
      <c r="U687">
        <f t="shared" si="32"/>
        <v>24</v>
      </c>
    </row>
    <row r="688" spans="1:21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31"/>
        <v>191.74666666666667</v>
      </c>
      <c r="G688" t="s">
        <v>20</v>
      </c>
      <c r="H688" s="8">
        <f t="shared" si="30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s="8" t="str" cm="1">
        <f t="array" ref="Q688:R688">_xlfn.TEXTSPLIT(P688,"/")</f>
        <v>technology</v>
      </c>
      <c r="R688" s="8" t="str">
        <v>wearables</v>
      </c>
      <c r="S688" s="12">
        <f>(((L688/60)/60)/24)+DATE(1970,1,1)</f>
        <v>43186.208333333328</v>
      </c>
      <c r="T688" s="12">
        <f>(((M688/60)/60)/24)+DATE(1970,1,1)</f>
        <v>43197.208333333328</v>
      </c>
      <c r="U688">
        <f t="shared" si="32"/>
        <v>11</v>
      </c>
    </row>
    <row r="689" spans="1:21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31"/>
        <v>932</v>
      </c>
      <c r="G689" t="s">
        <v>20</v>
      </c>
      <c r="H689" s="8">
        <f t="shared" si="30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s="8" t="str" cm="1">
        <f t="array" ref="Q689:R689">_xlfn.TEXTSPLIT(P689,"/")</f>
        <v>theater</v>
      </c>
      <c r="R689" s="8" t="str">
        <v>plays</v>
      </c>
      <c r="S689" s="12">
        <f>(((L689/60)/60)/24)+DATE(1970,1,1)</f>
        <v>42806.25</v>
      </c>
      <c r="T689" s="12">
        <f>(((M689/60)/60)/24)+DATE(1970,1,1)</f>
        <v>42809.208333333328</v>
      </c>
      <c r="U689">
        <f t="shared" si="32"/>
        <v>3</v>
      </c>
    </row>
    <row r="690" spans="1:21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31"/>
        <v>429.27586206896552</v>
      </c>
      <c r="G690" t="s">
        <v>20</v>
      </c>
      <c r="H690" s="8">
        <f t="shared" si="30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s="8" t="str" cm="1">
        <f t="array" ref="Q690:R690">_xlfn.TEXTSPLIT(P690,"/")</f>
        <v>film &amp; video</v>
      </c>
      <c r="R690" s="8" t="str">
        <v>television</v>
      </c>
      <c r="S690" s="12">
        <f>(((L690/60)/60)/24)+DATE(1970,1,1)</f>
        <v>43475.25</v>
      </c>
      <c r="T690" s="12">
        <f>(((M690/60)/60)/24)+DATE(1970,1,1)</f>
        <v>43491.25</v>
      </c>
      <c r="U690">
        <f t="shared" si="32"/>
        <v>16</v>
      </c>
    </row>
    <row r="691" spans="1:21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31"/>
        <v>100.65753424657535</v>
      </c>
      <c r="G691" t="s">
        <v>20</v>
      </c>
      <c r="H691" s="8">
        <f t="shared" si="30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s="8" t="str" cm="1">
        <f t="array" ref="Q691:R691">_xlfn.TEXTSPLIT(P691,"/")</f>
        <v>technology</v>
      </c>
      <c r="R691" s="8" t="str">
        <v>web</v>
      </c>
      <c r="S691" s="12">
        <f>(((L691/60)/60)/24)+DATE(1970,1,1)</f>
        <v>41576.208333333336</v>
      </c>
      <c r="T691" s="12">
        <f>(((M691/60)/60)/24)+DATE(1970,1,1)</f>
        <v>41588.25</v>
      </c>
      <c r="U691">
        <f t="shared" si="32"/>
        <v>12</v>
      </c>
    </row>
    <row r="692" spans="1:21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31"/>
        <v>226.61111111111109</v>
      </c>
      <c r="G692" t="s">
        <v>20</v>
      </c>
      <c r="H692" s="8">
        <f t="shared" si="30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s="8" t="str" cm="1">
        <f t="array" ref="Q692:R692">_xlfn.TEXTSPLIT(P692,"/")</f>
        <v>film &amp; video</v>
      </c>
      <c r="R692" s="8" t="str">
        <v>documentary</v>
      </c>
      <c r="S692" s="12">
        <f>(((L692/60)/60)/24)+DATE(1970,1,1)</f>
        <v>40874.25</v>
      </c>
      <c r="T692" s="12">
        <f>(((M692/60)/60)/24)+DATE(1970,1,1)</f>
        <v>40880.25</v>
      </c>
      <c r="U692">
        <f t="shared" si="32"/>
        <v>6</v>
      </c>
    </row>
    <row r="693" spans="1:21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31"/>
        <v>142.38</v>
      </c>
      <c r="G693" t="s">
        <v>20</v>
      </c>
      <c r="H693" s="8">
        <f t="shared" si="30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s="8" t="str" cm="1">
        <f t="array" ref="Q693:R693">_xlfn.TEXTSPLIT(P693,"/")</f>
        <v>film &amp; video</v>
      </c>
      <c r="R693" s="8" t="str">
        <v>documentary</v>
      </c>
      <c r="S693" s="12">
        <f>(((L693/60)/60)/24)+DATE(1970,1,1)</f>
        <v>41185.208333333336</v>
      </c>
      <c r="T693" s="12">
        <f>(((M693/60)/60)/24)+DATE(1970,1,1)</f>
        <v>41202.208333333336</v>
      </c>
      <c r="U693">
        <f t="shared" si="32"/>
        <v>17</v>
      </c>
    </row>
    <row r="694" spans="1:21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31"/>
        <v>90.633333333333326</v>
      </c>
      <c r="G694" t="s">
        <v>14</v>
      </c>
      <c r="H694" s="8">
        <f t="shared" si="30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s="8" t="str" cm="1">
        <f t="array" ref="Q694:R694">_xlfn.TEXTSPLIT(P694,"/")</f>
        <v>music</v>
      </c>
      <c r="R694" s="8" t="str">
        <v>rock</v>
      </c>
      <c r="S694" s="12">
        <f>(((L694/60)/60)/24)+DATE(1970,1,1)</f>
        <v>43655.208333333328</v>
      </c>
      <c r="T694" s="12">
        <f>(((M694/60)/60)/24)+DATE(1970,1,1)</f>
        <v>43673.208333333328</v>
      </c>
      <c r="U694">
        <f t="shared" si="32"/>
        <v>18</v>
      </c>
    </row>
    <row r="695" spans="1:21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31"/>
        <v>63.966740576496676</v>
      </c>
      <c r="G695" t="s">
        <v>14</v>
      </c>
      <c r="H695" s="8">
        <f t="shared" si="30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s="8" t="str" cm="1">
        <f t="array" ref="Q695:R695">_xlfn.TEXTSPLIT(P695,"/")</f>
        <v>theater</v>
      </c>
      <c r="R695" s="8" t="str">
        <v>plays</v>
      </c>
      <c r="S695" s="12">
        <f>(((L695/60)/60)/24)+DATE(1970,1,1)</f>
        <v>43025.208333333328</v>
      </c>
      <c r="T695" s="12">
        <f>(((M695/60)/60)/24)+DATE(1970,1,1)</f>
        <v>43042.208333333328</v>
      </c>
      <c r="U695">
        <f t="shared" si="32"/>
        <v>17</v>
      </c>
    </row>
    <row r="696" spans="1:21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31"/>
        <v>84.131868131868131</v>
      </c>
      <c r="G696" t="s">
        <v>14</v>
      </c>
      <c r="H696" s="8">
        <f t="shared" si="30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s="8" t="str" cm="1">
        <f t="array" ref="Q696:R696">_xlfn.TEXTSPLIT(P696,"/")</f>
        <v>theater</v>
      </c>
      <c r="R696" s="8" t="str">
        <v>plays</v>
      </c>
      <c r="S696" s="12">
        <f>(((L696/60)/60)/24)+DATE(1970,1,1)</f>
        <v>43066.25</v>
      </c>
      <c r="T696" s="12">
        <f>(((M696/60)/60)/24)+DATE(1970,1,1)</f>
        <v>43103.25</v>
      </c>
      <c r="U696">
        <f t="shared" si="32"/>
        <v>37</v>
      </c>
    </row>
    <row r="697" spans="1:21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31"/>
        <v>133.93478260869566</v>
      </c>
      <c r="G697" t="s">
        <v>20</v>
      </c>
      <c r="H697" s="8">
        <f t="shared" si="30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s="8" t="str" cm="1">
        <f t="array" ref="Q697:R697">_xlfn.TEXTSPLIT(P697,"/")</f>
        <v>music</v>
      </c>
      <c r="R697" s="8" t="str">
        <v>rock</v>
      </c>
      <c r="S697" s="12">
        <f>(((L697/60)/60)/24)+DATE(1970,1,1)</f>
        <v>42322.25</v>
      </c>
      <c r="T697" s="12">
        <f>(((M697/60)/60)/24)+DATE(1970,1,1)</f>
        <v>42338.25</v>
      </c>
      <c r="U697">
        <f t="shared" si="32"/>
        <v>16</v>
      </c>
    </row>
    <row r="698" spans="1:21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31"/>
        <v>59.042047531992694</v>
      </c>
      <c r="G698" t="s">
        <v>14</v>
      </c>
      <c r="H698" s="8">
        <f t="shared" si="30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s="8" t="str" cm="1">
        <f t="array" ref="Q698:R698">_xlfn.TEXTSPLIT(P698,"/")</f>
        <v>theater</v>
      </c>
      <c r="R698" s="8" t="str">
        <v>plays</v>
      </c>
      <c r="S698" s="12">
        <f>(((L698/60)/60)/24)+DATE(1970,1,1)</f>
        <v>42114.208333333328</v>
      </c>
      <c r="T698" s="12">
        <f>(((M698/60)/60)/24)+DATE(1970,1,1)</f>
        <v>42115.208333333328</v>
      </c>
      <c r="U698">
        <f t="shared" si="32"/>
        <v>1</v>
      </c>
    </row>
    <row r="699" spans="1:21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31"/>
        <v>152.80062063615205</v>
      </c>
      <c r="G699" t="s">
        <v>20</v>
      </c>
      <c r="H699" s="8">
        <f t="shared" si="30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s="8" t="str" cm="1">
        <f t="array" ref="Q699:R699">_xlfn.TEXTSPLIT(P699,"/")</f>
        <v>music</v>
      </c>
      <c r="R699" s="8" t="str">
        <v>electric music</v>
      </c>
      <c r="S699" s="12">
        <f>(((L699/60)/60)/24)+DATE(1970,1,1)</f>
        <v>43190.208333333328</v>
      </c>
      <c r="T699" s="12">
        <f>(((M699/60)/60)/24)+DATE(1970,1,1)</f>
        <v>43192.208333333328</v>
      </c>
      <c r="U699">
        <f t="shared" si="32"/>
        <v>2</v>
      </c>
    </row>
    <row r="700" spans="1:21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31"/>
        <v>446.69121140142522</v>
      </c>
      <c r="G700" t="s">
        <v>20</v>
      </c>
      <c r="H700" s="8">
        <f t="shared" si="30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s="8" t="str" cm="1">
        <f t="array" ref="Q700:R700">_xlfn.TEXTSPLIT(P700,"/")</f>
        <v>technology</v>
      </c>
      <c r="R700" s="8" t="str">
        <v>wearables</v>
      </c>
      <c r="S700" s="12">
        <f>(((L700/60)/60)/24)+DATE(1970,1,1)</f>
        <v>40871.25</v>
      </c>
      <c r="T700" s="12">
        <f>(((M700/60)/60)/24)+DATE(1970,1,1)</f>
        <v>40885.25</v>
      </c>
      <c r="U700">
        <f t="shared" si="32"/>
        <v>14</v>
      </c>
    </row>
    <row r="701" spans="1:21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31"/>
        <v>84.391891891891888</v>
      </c>
      <c r="G701" t="s">
        <v>14</v>
      </c>
      <c r="H701" s="8">
        <f t="shared" si="30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s="8" t="str" cm="1">
        <f t="array" ref="Q701:R701">_xlfn.TEXTSPLIT(P701,"/")</f>
        <v>film &amp; video</v>
      </c>
      <c r="R701" s="8" t="str">
        <v>drama</v>
      </c>
      <c r="S701" s="12">
        <f>(((L701/60)/60)/24)+DATE(1970,1,1)</f>
        <v>43641.208333333328</v>
      </c>
      <c r="T701" s="12">
        <f>(((M701/60)/60)/24)+DATE(1970,1,1)</f>
        <v>43642.208333333328</v>
      </c>
      <c r="U701">
        <f t="shared" si="32"/>
        <v>1</v>
      </c>
    </row>
    <row r="702" spans="1:21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31"/>
        <v>3</v>
      </c>
      <c r="G702" t="s">
        <v>14</v>
      </c>
      <c r="H702" s="8">
        <f t="shared" si="30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s="8" t="str" cm="1">
        <f t="array" ref="Q702:R702">_xlfn.TEXTSPLIT(P702,"/")</f>
        <v>technology</v>
      </c>
      <c r="R702" s="8" t="str">
        <v>wearables</v>
      </c>
      <c r="S702" s="12">
        <f>(((L702/60)/60)/24)+DATE(1970,1,1)</f>
        <v>40203.25</v>
      </c>
      <c r="T702" s="12">
        <f>(((M702/60)/60)/24)+DATE(1970,1,1)</f>
        <v>40218.25</v>
      </c>
      <c r="U702">
        <f t="shared" si="32"/>
        <v>15</v>
      </c>
    </row>
    <row r="703" spans="1:21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31"/>
        <v>175.02692307692308</v>
      </c>
      <c r="G703" t="s">
        <v>20</v>
      </c>
      <c r="H703" s="8">
        <f t="shared" si="30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s="8" t="str" cm="1">
        <f t="array" ref="Q703:R703">_xlfn.TEXTSPLIT(P703,"/")</f>
        <v>theater</v>
      </c>
      <c r="R703" s="8" t="str">
        <v>plays</v>
      </c>
      <c r="S703" s="12">
        <f>(((L703/60)/60)/24)+DATE(1970,1,1)</f>
        <v>40629.208333333336</v>
      </c>
      <c r="T703" s="12">
        <f>(((M703/60)/60)/24)+DATE(1970,1,1)</f>
        <v>40636.208333333336</v>
      </c>
      <c r="U703">
        <f t="shared" si="32"/>
        <v>7</v>
      </c>
    </row>
    <row r="704" spans="1:21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31"/>
        <v>54.137931034482754</v>
      </c>
      <c r="G704" t="s">
        <v>14</v>
      </c>
      <c r="H704" s="8">
        <f t="shared" si="30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s="8" t="str" cm="1">
        <f t="array" ref="Q704:R704">_xlfn.TEXTSPLIT(P704,"/")</f>
        <v>technology</v>
      </c>
      <c r="R704" s="8" t="str">
        <v>wearables</v>
      </c>
      <c r="S704" s="12">
        <f>(((L704/60)/60)/24)+DATE(1970,1,1)</f>
        <v>41477.208333333336</v>
      </c>
      <c r="T704" s="12">
        <f>(((M704/60)/60)/24)+DATE(1970,1,1)</f>
        <v>41482.208333333336</v>
      </c>
      <c r="U704">
        <f t="shared" si="32"/>
        <v>5</v>
      </c>
    </row>
    <row r="705" spans="1:21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31"/>
        <v>311.87381703470032</v>
      </c>
      <c r="G705" t="s">
        <v>20</v>
      </c>
      <c r="H705" s="8">
        <f t="shared" si="30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s="8" t="str" cm="1">
        <f t="array" ref="Q705:R705">_xlfn.TEXTSPLIT(P705,"/")</f>
        <v>publishing</v>
      </c>
      <c r="R705" s="8" t="str">
        <v>translations</v>
      </c>
      <c r="S705" s="12">
        <f>(((L705/60)/60)/24)+DATE(1970,1,1)</f>
        <v>41020.208333333336</v>
      </c>
      <c r="T705" s="12">
        <f>(((M705/60)/60)/24)+DATE(1970,1,1)</f>
        <v>41037.208333333336</v>
      </c>
      <c r="U705">
        <f t="shared" si="32"/>
        <v>17</v>
      </c>
    </row>
    <row r="706" spans="1:21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31"/>
        <v>122.78160919540231</v>
      </c>
      <c r="G706" t="s">
        <v>20</v>
      </c>
      <c r="H706" s="8">
        <f t="shared" ref="H706:H769" si="33">E706/I706</f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s="8" t="str" cm="1">
        <f t="array" ref="Q706:R706">_xlfn.TEXTSPLIT(P706,"/")</f>
        <v>film &amp; video</v>
      </c>
      <c r="R706" s="8" t="str">
        <v>animation</v>
      </c>
      <c r="S706" s="12">
        <f>(((L706/60)/60)/24)+DATE(1970,1,1)</f>
        <v>42555.208333333328</v>
      </c>
      <c r="T706" s="12">
        <f>(((M706/60)/60)/24)+DATE(1970,1,1)</f>
        <v>42570.208333333328</v>
      </c>
      <c r="U706">
        <f t="shared" si="32"/>
        <v>15</v>
      </c>
    </row>
    <row r="707" spans="1:21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34">(E707/D707)*100</f>
        <v>99.026517383618156</v>
      </c>
      <c r="G707" t="s">
        <v>14</v>
      </c>
      <c r="H707" s="8">
        <f t="shared" si="33"/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s="8" t="str" cm="1">
        <f t="array" ref="Q707:R707">_xlfn.TEXTSPLIT(P707,"/")</f>
        <v>publishing</v>
      </c>
      <c r="R707" s="8" t="str">
        <v>nonfiction</v>
      </c>
      <c r="S707" s="12">
        <f>(((L707/60)/60)/24)+DATE(1970,1,1)</f>
        <v>41619.25</v>
      </c>
      <c r="T707" s="12">
        <f>(((M707/60)/60)/24)+DATE(1970,1,1)</f>
        <v>41623.25</v>
      </c>
      <c r="U707">
        <f t="shared" ref="U707:U770" si="35">_xlfn.DAYS(T707,S707)</f>
        <v>4</v>
      </c>
    </row>
    <row r="708" spans="1:21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34"/>
        <v>127.84686346863469</v>
      </c>
      <c r="G708" t="s">
        <v>20</v>
      </c>
      <c r="H708" s="8">
        <f t="shared" si="33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s="8" t="str" cm="1">
        <f t="array" ref="Q708:R708">_xlfn.TEXTSPLIT(P708,"/")</f>
        <v>technology</v>
      </c>
      <c r="R708" s="8" t="str">
        <v>web</v>
      </c>
      <c r="S708" s="12">
        <f>(((L708/60)/60)/24)+DATE(1970,1,1)</f>
        <v>43471.25</v>
      </c>
      <c r="T708" s="12">
        <f>(((M708/60)/60)/24)+DATE(1970,1,1)</f>
        <v>43479.25</v>
      </c>
      <c r="U708">
        <f t="shared" si="35"/>
        <v>8</v>
      </c>
    </row>
    <row r="709" spans="1:21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34"/>
        <v>158.61643835616439</v>
      </c>
      <c r="G709" t="s">
        <v>20</v>
      </c>
      <c r="H709" s="8">
        <f t="shared" si="33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s="8" t="str" cm="1">
        <f t="array" ref="Q709:R709">_xlfn.TEXTSPLIT(P709,"/")</f>
        <v>film &amp; video</v>
      </c>
      <c r="R709" s="8" t="str">
        <v>drama</v>
      </c>
      <c r="S709" s="12">
        <f>(((L709/60)/60)/24)+DATE(1970,1,1)</f>
        <v>43442.25</v>
      </c>
      <c r="T709" s="12">
        <f>(((M709/60)/60)/24)+DATE(1970,1,1)</f>
        <v>43478.25</v>
      </c>
      <c r="U709">
        <f t="shared" si="35"/>
        <v>36</v>
      </c>
    </row>
    <row r="710" spans="1:21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34"/>
        <v>707.05882352941171</v>
      </c>
      <c r="G710" t="s">
        <v>20</v>
      </c>
      <c r="H710" s="8">
        <f t="shared" si="33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s="8" t="str" cm="1">
        <f t="array" ref="Q710:R710">_xlfn.TEXTSPLIT(P710,"/")</f>
        <v>theater</v>
      </c>
      <c r="R710" s="8" t="str">
        <v>plays</v>
      </c>
      <c r="S710" s="12">
        <f>(((L710/60)/60)/24)+DATE(1970,1,1)</f>
        <v>42877.208333333328</v>
      </c>
      <c r="T710" s="12">
        <f>(((M710/60)/60)/24)+DATE(1970,1,1)</f>
        <v>42887.208333333328</v>
      </c>
      <c r="U710">
        <f t="shared" si="35"/>
        <v>10</v>
      </c>
    </row>
    <row r="711" spans="1:21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34"/>
        <v>142.38775510204081</v>
      </c>
      <c r="G711" t="s">
        <v>20</v>
      </c>
      <c r="H711" s="8">
        <f t="shared" si="33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s="8" t="str" cm="1">
        <f t="array" ref="Q711:R711">_xlfn.TEXTSPLIT(P711,"/")</f>
        <v>theater</v>
      </c>
      <c r="R711" s="8" t="str">
        <v>plays</v>
      </c>
      <c r="S711" s="12">
        <f>(((L711/60)/60)/24)+DATE(1970,1,1)</f>
        <v>41018.208333333336</v>
      </c>
      <c r="T711" s="12">
        <f>(((M711/60)/60)/24)+DATE(1970,1,1)</f>
        <v>41025.208333333336</v>
      </c>
      <c r="U711">
        <f t="shared" si="35"/>
        <v>7</v>
      </c>
    </row>
    <row r="712" spans="1:21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34"/>
        <v>147.86046511627907</v>
      </c>
      <c r="G712" t="s">
        <v>20</v>
      </c>
      <c r="H712" s="8">
        <f t="shared" si="33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s="8" t="str" cm="1">
        <f t="array" ref="Q712:R712">_xlfn.TEXTSPLIT(P712,"/")</f>
        <v>theater</v>
      </c>
      <c r="R712" s="8" t="str">
        <v>plays</v>
      </c>
      <c r="S712" s="12">
        <f>(((L712/60)/60)/24)+DATE(1970,1,1)</f>
        <v>43295.208333333328</v>
      </c>
      <c r="T712" s="12">
        <f>(((M712/60)/60)/24)+DATE(1970,1,1)</f>
        <v>43302.208333333328</v>
      </c>
      <c r="U712">
        <f t="shared" si="35"/>
        <v>7</v>
      </c>
    </row>
    <row r="713" spans="1:21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34"/>
        <v>20.322580645161288</v>
      </c>
      <c r="G713" t="s">
        <v>14</v>
      </c>
      <c r="H713" s="8">
        <f t="shared" si="33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s="8" t="str" cm="1">
        <f t="array" ref="Q713:R713">_xlfn.TEXTSPLIT(P713,"/")</f>
        <v>theater</v>
      </c>
      <c r="R713" s="8" t="str">
        <v>plays</v>
      </c>
      <c r="S713" s="12">
        <f>(((L713/60)/60)/24)+DATE(1970,1,1)</f>
        <v>42393.25</v>
      </c>
      <c r="T713" s="12">
        <f>(((M713/60)/60)/24)+DATE(1970,1,1)</f>
        <v>42395.25</v>
      </c>
      <c r="U713">
        <f t="shared" si="35"/>
        <v>2</v>
      </c>
    </row>
    <row r="714" spans="1:21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34"/>
        <v>1840.625</v>
      </c>
      <c r="G714" t="s">
        <v>20</v>
      </c>
      <c r="H714" s="8">
        <f t="shared" si="33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s="8" t="str" cm="1">
        <f t="array" ref="Q714:R714">_xlfn.TEXTSPLIT(P714,"/")</f>
        <v>theater</v>
      </c>
      <c r="R714" s="8" t="str">
        <v>plays</v>
      </c>
      <c r="S714" s="12">
        <f>(((L714/60)/60)/24)+DATE(1970,1,1)</f>
        <v>42559.208333333328</v>
      </c>
      <c r="T714" s="12">
        <f>(((M714/60)/60)/24)+DATE(1970,1,1)</f>
        <v>42600.208333333328</v>
      </c>
      <c r="U714">
        <f t="shared" si="35"/>
        <v>41</v>
      </c>
    </row>
    <row r="715" spans="1:21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34"/>
        <v>161.94202898550725</v>
      </c>
      <c r="G715" t="s">
        <v>20</v>
      </c>
      <c r="H715" s="8">
        <f t="shared" si="33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s="8" t="str" cm="1">
        <f t="array" ref="Q715:R715">_xlfn.TEXTSPLIT(P715,"/")</f>
        <v>publishing</v>
      </c>
      <c r="R715" s="8" t="str">
        <v>radio &amp; podcasts</v>
      </c>
      <c r="S715" s="12">
        <f>(((L715/60)/60)/24)+DATE(1970,1,1)</f>
        <v>42604.208333333328</v>
      </c>
      <c r="T715" s="12">
        <f>(((M715/60)/60)/24)+DATE(1970,1,1)</f>
        <v>42616.208333333328</v>
      </c>
      <c r="U715">
        <f t="shared" si="35"/>
        <v>12</v>
      </c>
    </row>
    <row r="716" spans="1:21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34"/>
        <v>472.82077922077923</v>
      </c>
      <c r="G716" t="s">
        <v>20</v>
      </c>
      <c r="H716" s="8">
        <f t="shared" si="33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s="8" t="str" cm="1">
        <f t="array" ref="Q716:R716">_xlfn.TEXTSPLIT(P716,"/")</f>
        <v>music</v>
      </c>
      <c r="R716" s="8" t="str">
        <v>rock</v>
      </c>
      <c r="S716" s="12">
        <f>(((L716/60)/60)/24)+DATE(1970,1,1)</f>
        <v>41870.208333333336</v>
      </c>
      <c r="T716" s="12">
        <f>(((M716/60)/60)/24)+DATE(1970,1,1)</f>
        <v>41871.208333333336</v>
      </c>
      <c r="U716">
        <f t="shared" si="35"/>
        <v>1</v>
      </c>
    </row>
    <row r="717" spans="1:21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34"/>
        <v>24.466101694915253</v>
      </c>
      <c r="G717" t="s">
        <v>14</v>
      </c>
      <c r="H717" s="8">
        <f t="shared" si="33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s="8" t="str" cm="1">
        <f t="array" ref="Q717:R717">_xlfn.TEXTSPLIT(P717,"/")</f>
        <v>games</v>
      </c>
      <c r="R717" s="8" t="str">
        <v>mobile games</v>
      </c>
      <c r="S717" s="12">
        <f>(((L717/60)/60)/24)+DATE(1970,1,1)</f>
        <v>40397.208333333336</v>
      </c>
      <c r="T717" s="12">
        <f>(((M717/60)/60)/24)+DATE(1970,1,1)</f>
        <v>40402.208333333336</v>
      </c>
      <c r="U717">
        <f t="shared" si="35"/>
        <v>5</v>
      </c>
    </row>
    <row r="718" spans="1:21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34"/>
        <v>517.65</v>
      </c>
      <c r="G718" t="s">
        <v>20</v>
      </c>
      <c r="H718" s="8">
        <f t="shared" si="33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s="8" t="str" cm="1">
        <f t="array" ref="Q718:R718">_xlfn.TEXTSPLIT(P718,"/")</f>
        <v>theater</v>
      </c>
      <c r="R718" s="8" t="str">
        <v>plays</v>
      </c>
      <c r="S718" s="12">
        <f>(((L718/60)/60)/24)+DATE(1970,1,1)</f>
        <v>41465.208333333336</v>
      </c>
      <c r="T718" s="12">
        <f>(((M718/60)/60)/24)+DATE(1970,1,1)</f>
        <v>41493.208333333336</v>
      </c>
      <c r="U718">
        <f t="shared" si="35"/>
        <v>28</v>
      </c>
    </row>
    <row r="719" spans="1:21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34"/>
        <v>247.64285714285714</v>
      </c>
      <c r="G719" t="s">
        <v>20</v>
      </c>
      <c r="H719" s="8">
        <f t="shared" si="33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s="8" t="str" cm="1">
        <f t="array" ref="Q719:R719">_xlfn.TEXTSPLIT(P719,"/")</f>
        <v>film &amp; video</v>
      </c>
      <c r="R719" s="8" t="str">
        <v>documentary</v>
      </c>
      <c r="S719" s="12">
        <f>(((L719/60)/60)/24)+DATE(1970,1,1)</f>
        <v>40777.208333333336</v>
      </c>
      <c r="T719" s="12">
        <f>(((M719/60)/60)/24)+DATE(1970,1,1)</f>
        <v>40798.208333333336</v>
      </c>
      <c r="U719">
        <f t="shared" si="35"/>
        <v>21</v>
      </c>
    </row>
    <row r="720" spans="1:21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34"/>
        <v>100.20481927710843</v>
      </c>
      <c r="G720" t="s">
        <v>20</v>
      </c>
      <c r="H720" s="8">
        <f t="shared" si="33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s="8" t="str" cm="1">
        <f t="array" ref="Q720:R720">_xlfn.TEXTSPLIT(P720,"/")</f>
        <v>technology</v>
      </c>
      <c r="R720" s="8" t="str">
        <v>wearables</v>
      </c>
      <c r="S720" s="12">
        <f>(((L720/60)/60)/24)+DATE(1970,1,1)</f>
        <v>41442.208333333336</v>
      </c>
      <c r="T720" s="12">
        <f>(((M720/60)/60)/24)+DATE(1970,1,1)</f>
        <v>41468.208333333336</v>
      </c>
      <c r="U720">
        <f t="shared" si="35"/>
        <v>26</v>
      </c>
    </row>
    <row r="721" spans="1:21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34"/>
        <v>153</v>
      </c>
      <c r="G721" t="s">
        <v>20</v>
      </c>
      <c r="H721" s="8">
        <f t="shared" si="33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s="8" t="str" cm="1">
        <f t="array" ref="Q721:R721">_xlfn.TEXTSPLIT(P721,"/")</f>
        <v>publishing</v>
      </c>
      <c r="R721" s="8" t="str">
        <v>fiction</v>
      </c>
      <c r="S721" s="12">
        <f>(((L721/60)/60)/24)+DATE(1970,1,1)</f>
        <v>41058.208333333336</v>
      </c>
      <c r="T721" s="12">
        <f>(((M721/60)/60)/24)+DATE(1970,1,1)</f>
        <v>41069.208333333336</v>
      </c>
      <c r="U721">
        <f t="shared" si="35"/>
        <v>11</v>
      </c>
    </row>
    <row r="722" spans="1:21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34"/>
        <v>37.091954022988503</v>
      </c>
      <c r="G722" t="s">
        <v>74</v>
      </c>
      <c r="H722" s="8">
        <f t="shared" si="33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s="8" t="str" cm="1">
        <f t="array" ref="Q722:R722">_xlfn.TEXTSPLIT(P722,"/")</f>
        <v>theater</v>
      </c>
      <c r="R722" s="8" t="str">
        <v>plays</v>
      </c>
      <c r="S722" s="12">
        <f>(((L722/60)/60)/24)+DATE(1970,1,1)</f>
        <v>43152.25</v>
      </c>
      <c r="T722" s="12">
        <f>(((M722/60)/60)/24)+DATE(1970,1,1)</f>
        <v>43166.25</v>
      </c>
      <c r="U722">
        <f t="shared" si="35"/>
        <v>14</v>
      </c>
    </row>
    <row r="723" spans="1:21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34"/>
        <v>4.392394822006473</v>
      </c>
      <c r="G723" t="s">
        <v>74</v>
      </c>
      <c r="H723" s="8">
        <f t="shared" si="33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s="8" t="str" cm="1">
        <f t="array" ref="Q723:R723">_xlfn.TEXTSPLIT(P723,"/")</f>
        <v>music</v>
      </c>
      <c r="R723" s="8" t="str">
        <v>rock</v>
      </c>
      <c r="S723" s="12">
        <f>(((L723/60)/60)/24)+DATE(1970,1,1)</f>
        <v>43194.208333333328</v>
      </c>
      <c r="T723" s="12">
        <f>(((M723/60)/60)/24)+DATE(1970,1,1)</f>
        <v>43200.208333333328</v>
      </c>
      <c r="U723">
        <f t="shared" si="35"/>
        <v>6</v>
      </c>
    </row>
    <row r="724" spans="1:21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34"/>
        <v>156.50721649484535</v>
      </c>
      <c r="G724" t="s">
        <v>20</v>
      </c>
      <c r="H724" s="8">
        <f t="shared" si="33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s="8" t="str" cm="1">
        <f t="array" ref="Q724:R724">_xlfn.TEXTSPLIT(P724,"/")</f>
        <v>film &amp; video</v>
      </c>
      <c r="R724" s="8" t="str">
        <v>documentary</v>
      </c>
      <c r="S724" s="12">
        <f>(((L724/60)/60)/24)+DATE(1970,1,1)</f>
        <v>43045.25</v>
      </c>
      <c r="T724" s="12">
        <f>(((M724/60)/60)/24)+DATE(1970,1,1)</f>
        <v>43072.25</v>
      </c>
      <c r="U724">
        <f t="shared" si="35"/>
        <v>27</v>
      </c>
    </row>
    <row r="725" spans="1:21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34"/>
        <v>270.40816326530609</v>
      </c>
      <c r="G725" t="s">
        <v>20</v>
      </c>
      <c r="H725" s="8">
        <f t="shared" si="33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s="8" t="str" cm="1">
        <f t="array" ref="Q725:R725">_xlfn.TEXTSPLIT(P725,"/")</f>
        <v>theater</v>
      </c>
      <c r="R725" s="8" t="str">
        <v>plays</v>
      </c>
      <c r="S725" s="12">
        <f>(((L725/60)/60)/24)+DATE(1970,1,1)</f>
        <v>42431.25</v>
      </c>
      <c r="T725" s="12">
        <f>(((M725/60)/60)/24)+DATE(1970,1,1)</f>
        <v>42452.208333333328</v>
      </c>
      <c r="U725">
        <f t="shared" si="35"/>
        <v>21</v>
      </c>
    </row>
    <row r="726" spans="1:21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34"/>
        <v>134.05952380952382</v>
      </c>
      <c r="G726" t="s">
        <v>20</v>
      </c>
      <c r="H726" s="8">
        <f t="shared" si="33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s="8" t="str" cm="1">
        <f t="array" ref="Q726:R726">_xlfn.TEXTSPLIT(P726,"/")</f>
        <v>theater</v>
      </c>
      <c r="R726" s="8" t="str">
        <v>plays</v>
      </c>
      <c r="S726" s="12">
        <f>(((L726/60)/60)/24)+DATE(1970,1,1)</f>
        <v>41934.208333333336</v>
      </c>
      <c r="T726" s="12">
        <f>(((M726/60)/60)/24)+DATE(1970,1,1)</f>
        <v>41936.208333333336</v>
      </c>
      <c r="U726">
        <f t="shared" si="35"/>
        <v>2</v>
      </c>
    </row>
    <row r="727" spans="1:21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34"/>
        <v>50.398033126293996</v>
      </c>
      <c r="G727" t="s">
        <v>14</v>
      </c>
      <c r="H727" s="8">
        <f t="shared" si="33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s="8" t="str" cm="1">
        <f t="array" ref="Q727:R727">_xlfn.TEXTSPLIT(P727,"/")</f>
        <v>games</v>
      </c>
      <c r="R727" s="8" t="str">
        <v>mobile games</v>
      </c>
      <c r="S727" s="12">
        <f>(((L727/60)/60)/24)+DATE(1970,1,1)</f>
        <v>41958.25</v>
      </c>
      <c r="T727" s="12">
        <f>(((M727/60)/60)/24)+DATE(1970,1,1)</f>
        <v>41960.25</v>
      </c>
      <c r="U727">
        <f t="shared" si="35"/>
        <v>2</v>
      </c>
    </row>
    <row r="728" spans="1:21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34"/>
        <v>88.815837937384899</v>
      </c>
      <c r="G728" t="s">
        <v>74</v>
      </c>
      <c r="H728" s="8">
        <f t="shared" si="33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s="8" t="str" cm="1">
        <f t="array" ref="Q728:R728">_xlfn.TEXTSPLIT(P728,"/")</f>
        <v>theater</v>
      </c>
      <c r="R728" s="8" t="str">
        <v>plays</v>
      </c>
      <c r="S728" s="12">
        <f>(((L728/60)/60)/24)+DATE(1970,1,1)</f>
        <v>40476.208333333336</v>
      </c>
      <c r="T728" s="12">
        <f>(((M728/60)/60)/24)+DATE(1970,1,1)</f>
        <v>40482.208333333336</v>
      </c>
      <c r="U728">
        <f t="shared" si="35"/>
        <v>6</v>
      </c>
    </row>
    <row r="729" spans="1:21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34"/>
        <v>165</v>
      </c>
      <c r="G729" t="s">
        <v>20</v>
      </c>
      <c r="H729" s="8">
        <f t="shared" si="33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s="8" t="str" cm="1">
        <f t="array" ref="Q729:R729">_xlfn.TEXTSPLIT(P729,"/")</f>
        <v>technology</v>
      </c>
      <c r="R729" s="8" t="str">
        <v>web</v>
      </c>
      <c r="S729" s="12">
        <f>(((L729/60)/60)/24)+DATE(1970,1,1)</f>
        <v>43485.25</v>
      </c>
      <c r="T729" s="12">
        <f>(((M729/60)/60)/24)+DATE(1970,1,1)</f>
        <v>43543.208333333328</v>
      </c>
      <c r="U729">
        <f t="shared" si="35"/>
        <v>58</v>
      </c>
    </row>
    <row r="730" spans="1:21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34"/>
        <v>17.5</v>
      </c>
      <c r="G730" t="s">
        <v>14</v>
      </c>
      <c r="H730" s="8">
        <f t="shared" si="33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s="8" t="str" cm="1">
        <f t="array" ref="Q730:R730">_xlfn.TEXTSPLIT(P730,"/")</f>
        <v>theater</v>
      </c>
      <c r="R730" s="8" t="str">
        <v>plays</v>
      </c>
      <c r="S730" s="12">
        <f>(((L730/60)/60)/24)+DATE(1970,1,1)</f>
        <v>42515.208333333328</v>
      </c>
      <c r="T730" s="12">
        <f>(((M730/60)/60)/24)+DATE(1970,1,1)</f>
        <v>42526.208333333328</v>
      </c>
      <c r="U730">
        <f t="shared" si="35"/>
        <v>11</v>
      </c>
    </row>
    <row r="731" spans="1:21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34"/>
        <v>185.66071428571428</v>
      </c>
      <c r="G731" t="s">
        <v>20</v>
      </c>
      <c r="H731" s="8">
        <f t="shared" si="33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s="8" t="str" cm="1">
        <f t="array" ref="Q731:R731">_xlfn.TEXTSPLIT(P731,"/")</f>
        <v>film &amp; video</v>
      </c>
      <c r="R731" s="8" t="str">
        <v>drama</v>
      </c>
      <c r="S731" s="12">
        <f>(((L731/60)/60)/24)+DATE(1970,1,1)</f>
        <v>41309.25</v>
      </c>
      <c r="T731" s="12">
        <f>(((M731/60)/60)/24)+DATE(1970,1,1)</f>
        <v>41311.25</v>
      </c>
      <c r="U731">
        <f t="shared" si="35"/>
        <v>2</v>
      </c>
    </row>
    <row r="732" spans="1:21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34"/>
        <v>412.6631944444444</v>
      </c>
      <c r="G732" t="s">
        <v>20</v>
      </c>
      <c r="H732" s="8">
        <f t="shared" si="33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s="8" t="str" cm="1">
        <f t="array" ref="Q732:R732">_xlfn.TEXTSPLIT(P732,"/")</f>
        <v>technology</v>
      </c>
      <c r="R732" s="8" t="str">
        <v>wearables</v>
      </c>
      <c r="S732" s="12">
        <f>(((L732/60)/60)/24)+DATE(1970,1,1)</f>
        <v>42147.208333333328</v>
      </c>
      <c r="T732" s="12">
        <f>(((M732/60)/60)/24)+DATE(1970,1,1)</f>
        <v>42153.208333333328</v>
      </c>
      <c r="U732">
        <f t="shared" si="35"/>
        <v>6</v>
      </c>
    </row>
    <row r="733" spans="1:21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34"/>
        <v>90.25</v>
      </c>
      <c r="G733" t="s">
        <v>74</v>
      </c>
      <c r="H733" s="8">
        <f t="shared" si="33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s="8" t="str" cm="1">
        <f t="array" ref="Q733:R733">_xlfn.TEXTSPLIT(P733,"/")</f>
        <v>technology</v>
      </c>
      <c r="R733" s="8" t="str">
        <v>web</v>
      </c>
      <c r="S733" s="12">
        <f>(((L733/60)/60)/24)+DATE(1970,1,1)</f>
        <v>42939.208333333328</v>
      </c>
      <c r="T733" s="12">
        <f>(((M733/60)/60)/24)+DATE(1970,1,1)</f>
        <v>42940.208333333328</v>
      </c>
      <c r="U733">
        <f t="shared" si="35"/>
        <v>1</v>
      </c>
    </row>
    <row r="734" spans="1:21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34"/>
        <v>91.984615384615381</v>
      </c>
      <c r="G734" t="s">
        <v>14</v>
      </c>
      <c r="H734" s="8">
        <f t="shared" si="33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s="8" t="str" cm="1">
        <f t="array" ref="Q734:R734">_xlfn.TEXTSPLIT(P734,"/")</f>
        <v>music</v>
      </c>
      <c r="R734" s="8" t="str">
        <v>rock</v>
      </c>
      <c r="S734" s="12">
        <f>(((L734/60)/60)/24)+DATE(1970,1,1)</f>
        <v>42816.208333333328</v>
      </c>
      <c r="T734" s="12">
        <f>(((M734/60)/60)/24)+DATE(1970,1,1)</f>
        <v>42839.208333333328</v>
      </c>
      <c r="U734">
        <f t="shared" si="35"/>
        <v>23</v>
      </c>
    </row>
    <row r="735" spans="1:21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34"/>
        <v>527.00632911392404</v>
      </c>
      <c r="G735" t="s">
        <v>20</v>
      </c>
      <c r="H735" s="8">
        <f t="shared" si="33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s="8" t="str" cm="1">
        <f t="array" ref="Q735:R735">_xlfn.TEXTSPLIT(P735,"/")</f>
        <v>music</v>
      </c>
      <c r="R735" s="8" t="str">
        <v>metal</v>
      </c>
      <c r="S735" s="12">
        <f>(((L735/60)/60)/24)+DATE(1970,1,1)</f>
        <v>41844.208333333336</v>
      </c>
      <c r="T735" s="12">
        <f>(((M735/60)/60)/24)+DATE(1970,1,1)</f>
        <v>41857.208333333336</v>
      </c>
      <c r="U735">
        <f t="shared" si="35"/>
        <v>13</v>
      </c>
    </row>
    <row r="736" spans="1:21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34"/>
        <v>319.14285714285711</v>
      </c>
      <c r="G736" t="s">
        <v>20</v>
      </c>
      <c r="H736" s="8">
        <f t="shared" si="33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s="8" t="str" cm="1">
        <f t="array" ref="Q736:R736">_xlfn.TEXTSPLIT(P736,"/")</f>
        <v>theater</v>
      </c>
      <c r="R736" s="8" t="str">
        <v>plays</v>
      </c>
      <c r="S736" s="12">
        <f>(((L736/60)/60)/24)+DATE(1970,1,1)</f>
        <v>42763.25</v>
      </c>
      <c r="T736" s="12">
        <f>(((M736/60)/60)/24)+DATE(1970,1,1)</f>
        <v>42775.25</v>
      </c>
      <c r="U736">
        <f t="shared" si="35"/>
        <v>12</v>
      </c>
    </row>
    <row r="737" spans="1:21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34"/>
        <v>354.18867924528303</v>
      </c>
      <c r="G737" t="s">
        <v>20</v>
      </c>
      <c r="H737" s="8">
        <f t="shared" si="33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s="8" t="str" cm="1">
        <f t="array" ref="Q737:R737">_xlfn.TEXTSPLIT(P737,"/")</f>
        <v>photography</v>
      </c>
      <c r="R737" s="8" t="str">
        <v>photography books</v>
      </c>
      <c r="S737" s="12">
        <f>(((L737/60)/60)/24)+DATE(1970,1,1)</f>
        <v>42459.208333333328</v>
      </c>
      <c r="T737" s="12">
        <f>(((M737/60)/60)/24)+DATE(1970,1,1)</f>
        <v>42466.208333333328</v>
      </c>
      <c r="U737">
        <f t="shared" si="35"/>
        <v>7</v>
      </c>
    </row>
    <row r="738" spans="1:21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34"/>
        <v>32.896103896103895</v>
      </c>
      <c r="G738" t="s">
        <v>74</v>
      </c>
      <c r="H738" s="8">
        <f t="shared" si="33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s="8" t="str" cm="1">
        <f t="array" ref="Q738:R738">_xlfn.TEXTSPLIT(P738,"/")</f>
        <v>publishing</v>
      </c>
      <c r="R738" s="8" t="str">
        <v>nonfiction</v>
      </c>
      <c r="S738" s="12">
        <f>(((L738/60)/60)/24)+DATE(1970,1,1)</f>
        <v>42055.25</v>
      </c>
      <c r="T738" s="12">
        <f>(((M738/60)/60)/24)+DATE(1970,1,1)</f>
        <v>42059.25</v>
      </c>
      <c r="U738">
        <f t="shared" si="35"/>
        <v>4</v>
      </c>
    </row>
    <row r="739" spans="1:21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34"/>
        <v>135.8918918918919</v>
      </c>
      <c r="G739" t="s">
        <v>20</v>
      </c>
      <c r="H739" s="8">
        <f t="shared" si="33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s="8" t="str" cm="1">
        <f t="array" ref="Q739:R739">_xlfn.TEXTSPLIT(P739,"/")</f>
        <v>music</v>
      </c>
      <c r="R739" s="8" t="str">
        <v>indie rock</v>
      </c>
      <c r="S739" s="12">
        <f>(((L739/60)/60)/24)+DATE(1970,1,1)</f>
        <v>42685.25</v>
      </c>
      <c r="T739" s="12">
        <f>(((M739/60)/60)/24)+DATE(1970,1,1)</f>
        <v>42697.25</v>
      </c>
      <c r="U739">
        <f t="shared" si="35"/>
        <v>12</v>
      </c>
    </row>
    <row r="740" spans="1:21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34"/>
        <v>2.0843373493975905</v>
      </c>
      <c r="G740" t="s">
        <v>14</v>
      </c>
      <c r="H740" s="8">
        <f t="shared" si="33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s="8" t="str" cm="1">
        <f t="array" ref="Q740:R740">_xlfn.TEXTSPLIT(P740,"/")</f>
        <v>theater</v>
      </c>
      <c r="R740" s="8" t="str">
        <v>plays</v>
      </c>
      <c r="S740" s="12">
        <f>(((L740/60)/60)/24)+DATE(1970,1,1)</f>
        <v>41959.25</v>
      </c>
      <c r="T740" s="12">
        <f>(((M740/60)/60)/24)+DATE(1970,1,1)</f>
        <v>41981.25</v>
      </c>
      <c r="U740">
        <f t="shared" si="35"/>
        <v>22</v>
      </c>
    </row>
    <row r="741" spans="1:21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34"/>
        <v>61</v>
      </c>
      <c r="G741" t="s">
        <v>14</v>
      </c>
      <c r="H741" s="8">
        <f t="shared" si="33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s="8" t="str" cm="1">
        <f t="array" ref="Q741:R741">_xlfn.TEXTSPLIT(P741,"/")</f>
        <v>music</v>
      </c>
      <c r="R741" s="8" t="str">
        <v>indie rock</v>
      </c>
      <c r="S741" s="12">
        <f>(((L741/60)/60)/24)+DATE(1970,1,1)</f>
        <v>41089.208333333336</v>
      </c>
      <c r="T741" s="12">
        <f>(((M741/60)/60)/24)+DATE(1970,1,1)</f>
        <v>41090.208333333336</v>
      </c>
      <c r="U741">
        <f t="shared" si="35"/>
        <v>1</v>
      </c>
    </row>
    <row r="742" spans="1:21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34"/>
        <v>30.037735849056602</v>
      </c>
      <c r="G742" t="s">
        <v>14</v>
      </c>
      <c r="H742" s="8">
        <f t="shared" si="33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s="8" t="str" cm="1">
        <f t="array" ref="Q742:R742">_xlfn.TEXTSPLIT(P742,"/")</f>
        <v>theater</v>
      </c>
      <c r="R742" s="8" t="str">
        <v>plays</v>
      </c>
      <c r="S742" s="12">
        <f>(((L742/60)/60)/24)+DATE(1970,1,1)</f>
        <v>42769.25</v>
      </c>
      <c r="T742" s="12">
        <f>(((M742/60)/60)/24)+DATE(1970,1,1)</f>
        <v>42772.25</v>
      </c>
      <c r="U742">
        <f t="shared" si="35"/>
        <v>3</v>
      </c>
    </row>
    <row r="743" spans="1:21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34"/>
        <v>1179.1666666666665</v>
      </c>
      <c r="G743" t="s">
        <v>20</v>
      </c>
      <c r="H743" s="8">
        <f t="shared" si="33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s="8" t="str" cm="1">
        <f t="array" ref="Q743:R743">_xlfn.TEXTSPLIT(P743,"/")</f>
        <v>theater</v>
      </c>
      <c r="R743" s="8" t="str">
        <v>plays</v>
      </c>
      <c r="S743" s="12">
        <f>(((L743/60)/60)/24)+DATE(1970,1,1)</f>
        <v>40321.208333333336</v>
      </c>
      <c r="T743" s="12">
        <f>(((M743/60)/60)/24)+DATE(1970,1,1)</f>
        <v>40322.208333333336</v>
      </c>
      <c r="U743">
        <f t="shared" si="35"/>
        <v>1</v>
      </c>
    </row>
    <row r="744" spans="1:21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34"/>
        <v>1126.0833333333335</v>
      </c>
      <c r="G744" t="s">
        <v>20</v>
      </c>
      <c r="H744" s="8">
        <f t="shared" si="33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s="8" t="str" cm="1">
        <f t="array" ref="Q744:R744">_xlfn.TEXTSPLIT(P744,"/")</f>
        <v>music</v>
      </c>
      <c r="R744" s="8" t="str">
        <v>electric music</v>
      </c>
      <c r="S744" s="12">
        <f>(((L744/60)/60)/24)+DATE(1970,1,1)</f>
        <v>40197.25</v>
      </c>
      <c r="T744" s="12">
        <f>(((M744/60)/60)/24)+DATE(1970,1,1)</f>
        <v>40239.25</v>
      </c>
      <c r="U744">
        <f t="shared" si="35"/>
        <v>42</v>
      </c>
    </row>
    <row r="745" spans="1:21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34"/>
        <v>12.923076923076923</v>
      </c>
      <c r="G745" t="s">
        <v>14</v>
      </c>
      <c r="H745" s="8">
        <f t="shared" si="33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s="8" t="str" cm="1">
        <f t="array" ref="Q745:R745">_xlfn.TEXTSPLIT(P745,"/")</f>
        <v>theater</v>
      </c>
      <c r="R745" s="8" t="str">
        <v>plays</v>
      </c>
      <c r="S745" s="12">
        <f>(((L745/60)/60)/24)+DATE(1970,1,1)</f>
        <v>42298.208333333328</v>
      </c>
      <c r="T745" s="12">
        <f>(((M745/60)/60)/24)+DATE(1970,1,1)</f>
        <v>42304.208333333328</v>
      </c>
      <c r="U745">
        <f t="shared" si="35"/>
        <v>6</v>
      </c>
    </row>
    <row r="746" spans="1:21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34"/>
        <v>712</v>
      </c>
      <c r="G746" t="s">
        <v>20</v>
      </c>
      <c r="H746" s="8">
        <f t="shared" si="33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s="8" t="str" cm="1">
        <f t="array" ref="Q746:R746">_xlfn.TEXTSPLIT(P746,"/")</f>
        <v>theater</v>
      </c>
      <c r="R746" s="8" t="str">
        <v>plays</v>
      </c>
      <c r="S746" s="12">
        <f>(((L746/60)/60)/24)+DATE(1970,1,1)</f>
        <v>43322.208333333328</v>
      </c>
      <c r="T746" s="12">
        <f>(((M746/60)/60)/24)+DATE(1970,1,1)</f>
        <v>43324.208333333328</v>
      </c>
      <c r="U746">
        <f t="shared" si="35"/>
        <v>2</v>
      </c>
    </row>
    <row r="747" spans="1:21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34"/>
        <v>30.304347826086957</v>
      </c>
      <c r="G747" t="s">
        <v>14</v>
      </c>
      <c r="H747" s="8">
        <f t="shared" si="33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s="8" t="str" cm="1">
        <f t="array" ref="Q747:R747">_xlfn.TEXTSPLIT(P747,"/")</f>
        <v>technology</v>
      </c>
      <c r="R747" s="8" t="str">
        <v>wearables</v>
      </c>
      <c r="S747" s="12">
        <f>(((L747/60)/60)/24)+DATE(1970,1,1)</f>
        <v>40328.208333333336</v>
      </c>
      <c r="T747" s="12">
        <f>(((M747/60)/60)/24)+DATE(1970,1,1)</f>
        <v>40355.208333333336</v>
      </c>
      <c r="U747">
        <f t="shared" si="35"/>
        <v>27</v>
      </c>
    </row>
    <row r="748" spans="1:21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34"/>
        <v>212.50896057347671</v>
      </c>
      <c r="G748" t="s">
        <v>20</v>
      </c>
      <c r="H748" s="8">
        <f t="shared" si="33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s="8" t="str" cm="1">
        <f t="array" ref="Q748:R748">_xlfn.TEXTSPLIT(P748,"/")</f>
        <v>technology</v>
      </c>
      <c r="R748" s="8" t="str">
        <v>web</v>
      </c>
      <c r="S748" s="12">
        <f>(((L748/60)/60)/24)+DATE(1970,1,1)</f>
        <v>40825.208333333336</v>
      </c>
      <c r="T748" s="12">
        <f>(((M748/60)/60)/24)+DATE(1970,1,1)</f>
        <v>40830.208333333336</v>
      </c>
      <c r="U748">
        <f t="shared" si="35"/>
        <v>5</v>
      </c>
    </row>
    <row r="749" spans="1:21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34"/>
        <v>228.85714285714286</v>
      </c>
      <c r="G749" t="s">
        <v>20</v>
      </c>
      <c r="H749" s="8">
        <f t="shared" si="33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s="8" t="str" cm="1">
        <f t="array" ref="Q749:R749">_xlfn.TEXTSPLIT(P749,"/")</f>
        <v>theater</v>
      </c>
      <c r="R749" s="8" t="str">
        <v>plays</v>
      </c>
      <c r="S749" s="12">
        <f>(((L749/60)/60)/24)+DATE(1970,1,1)</f>
        <v>40423.208333333336</v>
      </c>
      <c r="T749" s="12">
        <f>(((M749/60)/60)/24)+DATE(1970,1,1)</f>
        <v>40434.208333333336</v>
      </c>
      <c r="U749">
        <f t="shared" si="35"/>
        <v>11</v>
      </c>
    </row>
    <row r="750" spans="1:21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34"/>
        <v>34.959979476654695</v>
      </c>
      <c r="G750" t="s">
        <v>74</v>
      </c>
      <c r="H750" s="8">
        <f t="shared" si="33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s="8" t="str" cm="1">
        <f t="array" ref="Q750:R750">_xlfn.TEXTSPLIT(P750,"/")</f>
        <v>film &amp; video</v>
      </c>
      <c r="R750" s="8" t="str">
        <v>animation</v>
      </c>
      <c r="S750" s="12">
        <f>(((L750/60)/60)/24)+DATE(1970,1,1)</f>
        <v>40238.25</v>
      </c>
      <c r="T750" s="12">
        <f>(((M750/60)/60)/24)+DATE(1970,1,1)</f>
        <v>40263.208333333336</v>
      </c>
      <c r="U750">
        <f t="shared" si="35"/>
        <v>25</v>
      </c>
    </row>
    <row r="751" spans="1:21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34"/>
        <v>157.29069767441862</v>
      </c>
      <c r="G751" t="s">
        <v>20</v>
      </c>
      <c r="H751" s="8">
        <f t="shared" si="33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s="8" t="str" cm="1">
        <f t="array" ref="Q751:R751">_xlfn.TEXTSPLIT(P751,"/")</f>
        <v>technology</v>
      </c>
      <c r="R751" s="8" t="str">
        <v>wearables</v>
      </c>
      <c r="S751" s="12">
        <f>(((L751/60)/60)/24)+DATE(1970,1,1)</f>
        <v>41920.208333333336</v>
      </c>
      <c r="T751" s="12">
        <f>(((M751/60)/60)/24)+DATE(1970,1,1)</f>
        <v>41932.208333333336</v>
      </c>
      <c r="U751">
        <f t="shared" si="35"/>
        <v>12</v>
      </c>
    </row>
    <row r="752" spans="1:21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34"/>
        <v>1</v>
      </c>
      <c r="G752" t="s">
        <v>14</v>
      </c>
      <c r="H752" s="8">
        <f t="shared" si="33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s="8" t="str" cm="1">
        <f t="array" ref="Q752:R752">_xlfn.TEXTSPLIT(P752,"/")</f>
        <v>music</v>
      </c>
      <c r="R752" s="8" t="str">
        <v>electric music</v>
      </c>
      <c r="S752" s="12">
        <f>(((L752/60)/60)/24)+DATE(1970,1,1)</f>
        <v>40360.208333333336</v>
      </c>
      <c r="T752" s="12">
        <f>(((M752/60)/60)/24)+DATE(1970,1,1)</f>
        <v>40385.208333333336</v>
      </c>
      <c r="U752">
        <f t="shared" si="35"/>
        <v>25</v>
      </c>
    </row>
    <row r="753" spans="1:21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34"/>
        <v>232.30555555555554</v>
      </c>
      <c r="G753" t="s">
        <v>20</v>
      </c>
      <c r="H753" s="8">
        <f t="shared" si="33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s="8" t="str" cm="1">
        <f t="array" ref="Q753:R753">_xlfn.TEXTSPLIT(P753,"/")</f>
        <v>publishing</v>
      </c>
      <c r="R753" s="8" t="str">
        <v>nonfiction</v>
      </c>
      <c r="S753" s="12">
        <f>(((L753/60)/60)/24)+DATE(1970,1,1)</f>
        <v>42446.208333333328</v>
      </c>
      <c r="T753" s="12">
        <f>(((M753/60)/60)/24)+DATE(1970,1,1)</f>
        <v>42461.208333333328</v>
      </c>
      <c r="U753">
        <f t="shared" si="35"/>
        <v>15</v>
      </c>
    </row>
    <row r="754" spans="1:21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34"/>
        <v>92.448275862068968</v>
      </c>
      <c r="G754" t="s">
        <v>74</v>
      </c>
      <c r="H754" s="8">
        <f t="shared" si="33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s="8" t="str" cm="1">
        <f t="array" ref="Q754:R754">_xlfn.TEXTSPLIT(P754,"/")</f>
        <v>theater</v>
      </c>
      <c r="R754" s="8" t="str">
        <v>plays</v>
      </c>
      <c r="S754" s="12">
        <f>(((L754/60)/60)/24)+DATE(1970,1,1)</f>
        <v>40395.208333333336</v>
      </c>
      <c r="T754" s="12">
        <f>(((M754/60)/60)/24)+DATE(1970,1,1)</f>
        <v>40413.208333333336</v>
      </c>
      <c r="U754">
        <f t="shared" si="35"/>
        <v>18</v>
      </c>
    </row>
    <row r="755" spans="1:21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34"/>
        <v>256.70212765957444</v>
      </c>
      <c r="G755" t="s">
        <v>20</v>
      </c>
      <c r="H755" s="8">
        <f t="shared" si="33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s="8" t="str" cm="1">
        <f t="array" ref="Q755:R755">_xlfn.TEXTSPLIT(P755,"/")</f>
        <v>photography</v>
      </c>
      <c r="R755" s="8" t="str">
        <v>photography books</v>
      </c>
      <c r="S755" s="12">
        <f>(((L755/60)/60)/24)+DATE(1970,1,1)</f>
        <v>40321.208333333336</v>
      </c>
      <c r="T755" s="12">
        <f>(((M755/60)/60)/24)+DATE(1970,1,1)</f>
        <v>40336.208333333336</v>
      </c>
      <c r="U755">
        <f t="shared" si="35"/>
        <v>15</v>
      </c>
    </row>
    <row r="756" spans="1:21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34"/>
        <v>168.47017045454547</v>
      </c>
      <c r="G756" t="s">
        <v>20</v>
      </c>
      <c r="H756" s="8">
        <f t="shared" si="33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s="8" t="str" cm="1">
        <f t="array" ref="Q756:R756">_xlfn.TEXTSPLIT(P756,"/")</f>
        <v>theater</v>
      </c>
      <c r="R756" s="8" t="str">
        <v>plays</v>
      </c>
      <c r="S756" s="12">
        <f>(((L756/60)/60)/24)+DATE(1970,1,1)</f>
        <v>41210.208333333336</v>
      </c>
      <c r="T756" s="12">
        <f>(((M756/60)/60)/24)+DATE(1970,1,1)</f>
        <v>41263.25</v>
      </c>
      <c r="U756">
        <f t="shared" si="35"/>
        <v>53</v>
      </c>
    </row>
    <row r="757" spans="1:21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34"/>
        <v>166.57777777777778</v>
      </c>
      <c r="G757" t="s">
        <v>20</v>
      </c>
      <c r="H757" s="8">
        <f t="shared" si="33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s="8" t="str" cm="1">
        <f t="array" ref="Q757:R757">_xlfn.TEXTSPLIT(P757,"/")</f>
        <v>theater</v>
      </c>
      <c r="R757" s="8" t="str">
        <v>plays</v>
      </c>
      <c r="S757" s="12">
        <f>(((L757/60)/60)/24)+DATE(1970,1,1)</f>
        <v>43096.25</v>
      </c>
      <c r="T757" s="12">
        <f>(((M757/60)/60)/24)+DATE(1970,1,1)</f>
        <v>43108.25</v>
      </c>
      <c r="U757">
        <f t="shared" si="35"/>
        <v>12</v>
      </c>
    </row>
    <row r="758" spans="1:21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34"/>
        <v>772.07692307692309</v>
      </c>
      <c r="G758" t="s">
        <v>20</v>
      </c>
      <c r="H758" s="8">
        <f t="shared" si="33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s="8" t="str" cm="1">
        <f t="array" ref="Q758:R758">_xlfn.TEXTSPLIT(P758,"/")</f>
        <v>theater</v>
      </c>
      <c r="R758" s="8" t="str">
        <v>plays</v>
      </c>
      <c r="S758" s="12">
        <f>(((L758/60)/60)/24)+DATE(1970,1,1)</f>
        <v>42024.25</v>
      </c>
      <c r="T758" s="12">
        <f>(((M758/60)/60)/24)+DATE(1970,1,1)</f>
        <v>42030.25</v>
      </c>
      <c r="U758">
        <f t="shared" si="35"/>
        <v>6</v>
      </c>
    </row>
    <row r="759" spans="1:21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34"/>
        <v>406.85714285714283</v>
      </c>
      <c r="G759" t="s">
        <v>20</v>
      </c>
      <c r="H759" s="8">
        <f t="shared" si="33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s="8" t="str" cm="1">
        <f t="array" ref="Q759:R759">_xlfn.TEXTSPLIT(P759,"/")</f>
        <v>film &amp; video</v>
      </c>
      <c r="R759" s="8" t="str">
        <v>drama</v>
      </c>
      <c r="S759" s="12">
        <f>(((L759/60)/60)/24)+DATE(1970,1,1)</f>
        <v>40675.208333333336</v>
      </c>
      <c r="T759" s="12">
        <f>(((M759/60)/60)/24)+DATE(1970,1,1)</f>
        <v>40679.208333333336</v>
      </c>
      <c r="U759">
        <f t="shared" si="35"/>
        <v>4</v>
      </c>
    </row>
    <row r="760" spans="1:21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34"/>
        <v>564.20608108108115</v>
      </c>
      <c r="G760" t="s">
        <v>20</v>
      </c>
      <c r="H760" s="8">
        <f t="shared" si="33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s="8" t="str" cm="1">
        <f t="array" ref="Q760:R760">_xlfn.TEXTSPLIT(P760,"/")</f>
        <v>music</v>
      </c>
      <c r="R760" s="8" t="str">
        <v>rock</v>
      </c>
      <c r="S760" s="12">
        <f>(((L760/60)/60)/24)+DATE(1970,1,1)</f>
        <v>41936.208333333336</v>
      </c>
      <c r="T760" s="12">
        <f>(((M760/60)/60)/24)+DATE(1970,1,1)</f>
        <v>41945.208333333336</v>
      </c>
      <c r="U760">
        <f t="shared" si="35"/>
        <v>9</v>
      </c>
    </row>
    <row r="761" spans="1:21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34"/>
        <v>68.426865671641792</v>
      </c>
      <c r="G761" t="s">
        <v>14</v>
      </c>
      <c r="H761" s="8">
        <f t="shared" si="33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s="8" t="str" cm="1">
        <f t="array" ref="Q761:R761">_xlfn.TEXTSPLIT(P761,"/")</f>
        <v>music</v>
      </c>
      <c r="R761" s="8" t="str">
        <v>electric music</v>
      </c>
      <c r="S761" s="12">
        <f>(((L761/60)/60)/24)+DATE(1970,1,1)</f>
        <v>43136.25</v>
      </c>
      <c r="T761" s="12">
        <f>(((M761/60)/60)/24)+DATE(1970,1,1)</f>
        <v>43166.25</v>
      </c>
      <c r="U761">
        <f t="shared" si="35"/>
        <v>30</v>
      </c>
    </row>
    <row r="762" spans="1:21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34"/>
        <v>34.351966873706004</v>
      </c>
      <c r="G762" t="s">
        <v>14</v>
      </c>
      <c r="H762" s="8">
        <f t="shared" si="33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s="8" t="str" cm="1">
        <f t="array" ref="Q762:R762">_xlfn.TEXTSPLIT(P762,"/")</f>
        <v>games</v>
      </c>
      <c r="R762" s="8" t="str">
        <v>video games</v>
      </c>
      <c r="S762" s="12">
        <f>(((L762/60)/60)/24)+DATE(1970,1,1)</f>
        <v>43678.208333333328</v>
      </c>
      <c r="T762" s="12">
        <f>(((M762/60)/60)/24)+DATE(1970,1,1)</f>
        <v>43707.208333333328</v>
      </c>
      <c r="U762">
        <f t="shared" si="35"/>
        <v>29</v>
      </c>
    </row>
    <row r="763" spans="1:21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34"/>
        <v>655.4545454545455</v>
      </c>
      <c r="G763" t="s">
        <v>20</v>
      </c>
      <c r="H763" s="8">
        <f t="shared" si="33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s="8" t="str" cm="1">
        <f t="array" ref="Q763:R763">_xlfn.TEXTSPLIT(P763,"/")</f>
        <v>music</v>
      </c>
      <c r="R763" s="8" t="str">
        <v>rock</v>
      </c>
      <c r="S763" s="12">
        <f>(((L763/60)/60)/24)+DATE(1970,1,1)</f>
        <v>42938.208333333328</v>
      </c>
      <c r="T763" s="12">
        <f>(((M763/60)/60)/24)+DATE(1970,1,1)</f>
        <v>42943.208333333328</v>
      </c>
      <c r="U763">
        <f t="shared" si="35"/>
        <v>5</v>
      </c>
    </row>
    <row r="764" spans="1:21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34"/>
        <v>177.25714285714284</v>
      </c>
      <c r="G764" t="s">
        <v>20</v>
      </c>
      <c r="H764" s="8">
        <f t="shared" si="33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s="8" t="str" cm="1">
        <f t="array" ref="Q764:R764">_xlfn.TEXTSPLIT(P764,"/")</f>
        <v>music</v>
      </c>
      <c r="R764" s="8" t="str">
        <v>jazz</v>
      </c>
      <c r="S764" s="12">
        <f>(((L764/60)/60)/24)+DATE(1970,1,1)</f>
        <v>41241.25</v>
      </c>
      <c r="T764" s="12">
        <f>(((M764/60)/60)/24)+DATE(1970,1,1)</f>
        <v>41252.25</v>
      </c>
      <c r="U764">
        <f t="shared" si="35"/>
        <v>11</v>
      </c>
    </row>
    <row r="765" spans="1:21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34"/>
        <v>113.17857142857144</v>
      </c>
      <c r="G765" t="s">
        <v>20</v>
      </c>
      <c r="H765" s="8">
        <f t="shared" si="33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s="8" t="str" cm="1">
        <f t="array" ref="Q765:R765">_xlfn.TEXTSPLIT(P765,"/")</f>
        <v>theater</v>
      </c>
      <c r="R765" s="8" t="str">
        <v>plays</v>
      </c>
      <c r="S765" s="12">
        <f>(((L765/60)/60)/24)+DATE(1970,1,1)</f>
        <v>41037.208333333336</v>
      </c>
      <c r="T765" s="12">
        <f>(((M765/60)/60)/24)+DATE(1970,1,1)</f>
        <v>41072.208333333336</v>
      </c>
      <c r="U765">
        <f t="shared" si="35"/>
        <v>35</v>
      </c>
    </row>
    <row r="766" spans="1:21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34"/>
        <v>728.18181818181824</v>
      </c>
      <c r="G766" t="s">
        <v>20</v>
      </c>
      <c r="H766" s="8">
        <f t="shared" si="33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s="8" t="str" cm="1">
        <f t="array" ref="Q766:R766">_xlfn.TEXTSPLIT(P766,"/")</f>
        <v>music</v>
      </c>
      <c r="R766" s="8" t="str">
        <v>rock</v>
      </c>
      <c r="S766" s="12">
        <f>(((L766/60)/60)/24)+DATE(1970,1,1)</f>
        <v>40676.208333333336</v>
      </c>
      <c r="T766" s="12">
        <f>(((M766/60)/60)/24)+DATE(1970,1,1)</f>
        <v>40684.208333333336</v>
      </c>
      <c r="U766">
        <f t="shared" si="35"/>
        <v>8</v>
      </c>
    </row>
    <row r="767" spans="1:21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34"/>
        <v>208.33333333333334</v>
      </c>
      <c r="G767" t="s">
        <v>20</v>
      </c>
      <c r="H767" s="8">
        <f t="shared" si="33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s="8" t="str" cm="1">
        <f t="array" ref="Q767:R767">_xlfn.TEXTSPLIT(P767,"/")</f>
        <v>music</v>
      </c>
      <c r="R767" s="8" t="str">
        <v>indie rock</v>
      </c>
      <c r="S767" s="12">
        <f>(((L767/60)/60)/24)+DATE(1970,1,1)</f>
        <v>42840.208333333328</v>
      </c>
      <c r="T767" s="12">
        <f>(((M767/60)/60)/24)+DATE(1970,1,1)</f>
        <v>42865.208333333328</v>
      </c>
      <c r="U767">
        <f t="shared" si="35"/>
        <v>25</v>
      </c>
    </row>
    <row r="768" spans="1:21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34"/>
        <v>31.171232876712331</v>
      </c>
      <c r="G768" t="s">
        <v>14</v>
      </c>
      <c r="H768" s="8">
        <f t="shared" si="33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s="8" t="str" cm="1">
        <f t="array" ref="Q768:R768">_xlfn.TEXTSPLIT(P768,"/")</f>
        <v>film &amp; video</v>
      </c>
      <c r="R768" s="8" t="str">
        <v>science fiction</v>
      </c>
      <c r="S768" s="12">
        <f>(((L768/60)/60)/24)+DATE(1970,1,1)</f>
        <v>43362.208333333328</v>
      </c>
      <c r="T768" s="12">
        <f>(((M768/60)/60)/24)+DATE(1970,1,1)</f>
        <v>43363.208333333328</v>
      </c>
      <c r="U768">
        <f t="shared" si="35"/>
        <v>1</v>
      </c>
    </row>
    <row r="769" spans="1:21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34"/>
        <v>56.967078189300416</v>
      </c>
      <c r="G769" t="s">
        <v>14</v>
      </c>
      <c r="H769" s="8">
        <f t="shared" si="33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s="8" t="str" cm="1">
        <f t="array" ref="Q769:R769">_xlfn.TEXTSPLIT(P769,"/")</f>
        <v>publishing</v>
      </c>
      <c r="R769" s="8" t="str">
        <v>translations</v>
      </c>
      <c r="S769" s="12">
        <f>(((L769/60)/60)/24)+DATE(1970,1,1)</f>
        <v>42283.208333333328</v>
      </c>
      <c r="T769" s="12">
        <f>(((M769/60)/60)/24)+DATE(1970,1,1)</f>
        <v>42328.25</v>
      </c>
      <c r="U769">
        <f t="shared" si="35"/>
        <v>45</v>
      </c>
    </row>
    <row r="770" spans="1:21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34"/>
        <v>231</v>
      </c>
      <c r="G770" t="s">
        <v>20</v>
      </c>
      <c r="H770" s="8">
        <f t="shared" ref="H770:H833" si="36">E770/I770</f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s="8" t="str" cm="1">
        <f t="array" ref="Q770:R770">_xlfn.TEXTSPLIT(P770,"/")</f>
        <v>theater</v>
      </c>
      <c r="R770" s="8" t="str">
        <v>plays</v>
      </c>
      <c r="S770" s="12">
        <f>(((L770/60)/60)/24)+DATE(1970,1,1)</f>
        <v>41619.25</v>
      </c>
      <c r="T770" s="12">
        <f>(((M770/60)/60)/24)+DATE(1970,1,1)</f>
        <v>41634.25</v>
      </c>
      <c r="U770">
        <f t="shared" si="35"/>
        <v>15</v>
      </c>
    </row>
    <row r="771" spans="1:21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37">(E771/D771)*100</f>
        <v>86.867834394904463</v>
      </c>
      <c r="G771" t="s">
        <v>14</v>
      </c>
      <c r="H771" s="8">
        <f t="shared" si="36"/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s="8" t="str" cm="1">
        <f t="array" ref="Q771:R771">_xlfn.TEXTSPLIT(P771,"/")</f>
        <v>games</v>
      </c>
      <c r="R771" s="8" t="str">
        <v>video games</v>
      </c>
      <c r="S771" s="12">
        <f>(((L771/60)/60)/24)+DATE(1970,1,1)</f>
        <v>41501.208333333336</v>
      </c>
      <c r="T771" s="12">
        <f>(((M771/60)/60)/24)+DATE(1970,1,1)</f>
        <v>41527.208333333336</v>
      </c>
      <c r="U771">
        <f t="shared" ref="U771:U834" si="38">_xlfn.DAYS(T771,S771)</f>
        <v>26</v>
      </c>
    </row>
    <row r="772" spans="1:21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37"/>
        <v>270.74418604651163</v>
      </c>
      <c r="G772" t="s">
        <v>20</v>
      </c>
      <c r="H772" s="8">
        <f t="shared" si="36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s="8" t="str" cm="1">
        <f t="array" ref="Q772:R772">_xlfn.TEXTSPLIT(P772,"/")</f>
        <v>theater</v>
      </c>
      <c r="R772" s="8" t="str">
        <v>plays</v>
      </c>
      <c r="S772" s="12">
        <f>(((L772/60)/60)/24)+DATE(1970,1,1)</f>
        <v>41743.208333333336</v>
      </c>
      <c r="T772" s="12">
        <f>(((M772/60)/60)/24)+DATE(1970,1,1)</f>
        <v>41750.208333333336</v>
      </c>
      <c r="U772">
        <f t="shared" si="38"/>
        <v>7</v>
      </c>
    </row>
    <row r="773" spans="1:21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37"/>
        <v>49.446428571428569</v>
      </c>
      <c r="G773" t="s">
        <v>74</v>
      </c>
      <c r="H773" s="8">
        <f t="shared" si="36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s="8" t="str" cm="1">
        <f t="array" ref="Q773:R773">_xlfn.TEXTSPLIT(P773,"/")</f>
        <v>theater</v>
      </c>
      <c r="R773" s="8" t="str">
        <v>plays</v>
      </c>
      <c r="S773" s="12">
        <f>(((L773/60)/60)/24)+DATE(1970,1,1)</f>
        <v>43491.25</v>
      </c>
      <c r="T773" s="12">
        <f>(((M773/60)/60)/24)+DATE(1970,1,1)</f>
        <v>43518.25</v>
      </c>
      <c r="U773">
        <f t="shared" si="38"/>
        <v>27</v>
      </c>
    </row>
    <row r="774" spans="1:21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37"/>
        <v>113.3596256684492</v>
      </c>
      <c r="G774" t="s">
        <v>20</v>
      </c>
      <c r="H774" s="8">
        <f t="shared" si="36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s="8" t="str" cm="1">
        <f t="array" ref="Q774:R774">_xlfn.TEXTSPLIT(P774,"/")</f>
        <v>music</v>
      </c>
      <c r="R774" s="8" t="str">
        <v>indie rock</v>
      </c>
      <c r="S774" s="12">
        <f>(((L774/60)/60)/24)+DATE(1970,1,1)</f>
        <v>43505.25</v>
      </c>
      <c r="T774" s="12">
        <f>(((M774/60)/60)/24)+DATE(1970,1,1)</f>
        <v>43509.25</v>
      </c>
      <c r="U774">
        <f t="shared" si="38"/>
        <v>4</v>
      </c>
    </row>
    <row r="775" spans="1:21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37"/>
        <v>190.55555555555554</v>
      </c>
      <c r="G775" t="s">
        <v>20</v>
      </c>
      <c r="H775" s="8">
        <f t="shared" si="36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s="8" t="str" cm="1">
        <f t="array" ref="Q775:R775">_xlfn.TEXTSPLIT(P775,"/")</f>
        <v>theater</v>
      </c>
      <c r="R775" s="8" t="str">
        <v>plays</v>
      </c>
      <c r="S775" s="12">
        <f>(((L775/60)/60)/24)+DATE(1970,1,1)</f>
        <v>42838.208333333328</v>
      </c>
      <c r="T775" s="12">
        <f>(((M775/60)/60)/24)+DATE(1970,1,1)</f>
        <v>42848.208333333328</v>
      </c>
      <c r="U775">
        <f t="shared" si="38"/>
        <v>10</v>
      </c>
    </row>
    <row r="776" spans="1:21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37"/>
        <v>135.5</v>
      </c>
      <c r="G776" t="s">
        <v>20</v>
      </c>
      <c r="H776" s="8">
        <f t="shared" si="36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s="8" t="str" cm="1">
        <f t="array" ref="Q776:R776">_xlfn.TEXTSPLIT(P776,"/")</f>
        <v>technology</v>
      </c>
      <c r="R776" s="8" t="str">
        <v>web</v>
      </c>
      <c r="S776" s="12">
        <f>(((L776/60)/60)/24)+DATE(1970,1,1)</f>
        <v>42513.208333333328</v>
      </c>
      <c r="T776" s="12">
        <f>(((M776/60)/60)/24)+DATE(1970,1,1)</f>
        <v>42554.208333333328</v>
      </c>
      <c r="U776">
        <f t="shared" si="38"/>
        <v>41</v>
      </c>
    </row>
    <row r="777" spans="1:21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37"/>
        <v>10.297872340425531</v>
      </c>
      <c r="G777" t="s">
        <v>14</v>
      </c>
      <c r="H777" s="8">
        <f t="shared" si="36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s="8" t="str" cm="1">
        <f t="array" ref="Q777:R777">_xlfn.TEXTSPLIT(P777,"/")</f>
        <v>music</v>
      </c>
      <c r="R777" s="8" t="str">
        <v>rock</v>
      </c>
      <c r="S777" s="12">
        <f>(((L777/60)/60)/24)+DATE(1970,1,1)</f>
        <v>41949.25</v>
      </c>
      <c r="T777" s="12">
        <f>(((M777/60)/60)/24)+DATE(1970,1,1)</f>
        <v>41959.25</v>
      </c>
      <c r="U777">
        <f t="shared" si="38"/>
        <v>10</v>
      </c>
    </row>
    <row r="778" spans="1:21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37"/>
        <v>65.544223826714799</v>
      </c>
      <c r="G778" t="s">
        <v>14</v>
      </c>
      <c r="H778" s="8">
        <f t="shared" si="36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s="8" t="str" cm="1">
        <f t="array" ref="Q778:R778">_xlfn.TEXTSPLIT(P778,"/")</f>
        <v>theater</v>
      </c>
      <c r="R778" s="8" t="str">
        <v>plays</v>
      </c>
      <c r="S778" s="12">
        <f>(((L778/60)/60)/24)+DATE(1970,1,1)</f>
        <v>43650.208333333328</v>
      </c>
      <c r="T778" s="12">
        <f>(((M778/60)/60)/24)+DATE(1970,1,1)</f>
        <v>43668.208333333328</v>
      </c>
      <c r="U778">
        <f t="shared" si="38"/>
        <v>18</v>
      </c>
    </row>
    <row r="779" spans="1:21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37"/>
        <v>49.026652452025587</v>
      </c>
      <c r="G779" t="s">
        <v>14</v>
      </c>
      <c r="H779" s="8">
        <f t="shared" si="36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s="8" t="str" cm="1">
        <f t="array" ref="Q779:R779">_xlfn.TEXTSPLIT(P779,"/")</f>
        <v>theater</v>
      </c>
      <c r="R779" s="8" t="str">
        <v>plays</v>
      </c>
      <c r="S779" s="12">
        <f>(((L779/60)/60)/24)+DATE(1970,1,1)</f>
        <v>40809.208333333336</v>
      </c>
      <c r="T779" s="12">
        <f>(((M779/60)/60)/24)+DATE(1970,1,1)</f>
        <v>40838.208333333336</v>
      </c>
      <c r="U779">
        <f t="shared" si="38"/>
        <v>29</v>
      </c>
    </row>
    <row r="780" spans="1:21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37"/>
        <v>787.92307692307691</v>
      </c>
      <c r="G780" t="s">
        <v>20</v>
      </c>
      <c r="H780" s="8">
        <f t="shared" si="36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s="8" t="str" cm="1">
        <f t="array" ref="Q780:R780">_xlfn.TEXTSPLIT(P780,"/")</f>
        <v>film &amp; video</v>
      </c>
      <c r="R780" s="8" t="str">
        <v>animation</v>
      </c>
      <c r="S780" s="12">
        <f>(((L780/60)/60)/24)+DATE(1970,1,1)</f>
        <v>40768.208333333336</v>
      </c>
      <c r="T780" s="12">
        <f>(((M780/60)/60)/24)+DATE(1970,1,1)</f>
        <v>40773.208333333336</v>
      </c>
      <c r="U780">
        <f t="shared" si="38"/>
        <v>5</v>
      </c>
    </row>
    <row r="781" spans="1:21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37"/>
        <v>80.306347746090154</v>
      </c>
      <c r="G781" t="s">
        <v>14</v>
      </c>
      <c r="H781" s="8">
        <f t="shared" si="36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s="8" t="str" cm="1">
        <f t="array" ref="Q781:R781">_xlfn.TEXTSPLIT(P781,"/")</f>
        <v>theater</v>
      </c>
      <c r="R781" s="8" t="str">
        <v>plays</v>
      </c>
      <c r="S781" s="12">
        <f>(((L781/60)/60)/24)+DATE(1970,1,1)</f>
        <v>42230.208333333328</v>
      </c>
      <c r="T781" s="12">
        <f>(((M781/60)/60)/24)+DATE(1970,1,1)</f>
        <v>42239.208333333328</v>
      </c>
      <c r="U781">
        <f t="shared" si="38"/>
        <v>9</v>
      </c>
    </row>
    <row r="782" spans="1:21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37"/>
        <v>106.29411764705883</v>
      </c>
      <c r="G782" t="s">
        <v>20</v>
      </c>
      <c r="H782" s="8">
        <f t="shared" si="36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s="8" t="str" cm="1">
        <f t="array" ref="Q782:R782">_xlfn.TEXTSPLIT(P782,"/")</f>
        <v>film &amp; video</v>
      </c>
      <c r="R782" s="8" t="str">
        <v>drama</v>
      </c>
      <c r="S782" s="12">
        <f>(((L782/60)/60)/24)+DATE(1970,1,1)</f>
        <v>42573.208333333328</v>
      </c>
      <c r="T782" s="12">
        <f>(((M782/60)/60)/24)+DATE(1970,1,1)</f>
        <v>42592.208333333328</v>
      </c>
      <c r="U782">
        <f t="shared" si="38"/>
        <v>19</v>
      </c>
    </row>
    <row r="783" spans="1:21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37"/>
        <v>50.735632183908038</v>
      </c>
      <c r="G783" t="s">
        <v>74</v>
      </c>
      <c r="H783" s="8">
        <f t="shared" si="36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s="8" t="str" cm="1">
        <f t="array" ref="Q783:R783">_xlfn.TEXTSPLIT(P783,"/")</f>
        <v>theater</v>
      </c>
      <c r="R783" s="8" t="str">
        <v>plays</v>
      </c>
      <c r="S783" s="12">
        <f>(((L783/60)/60)/24)+DATE(1970,1,1)</f>
        <v>40482.208333333336</v>
      </c>
      <c r="T783" s="12">
        <f>(((M783/60)/60)/24)+DATE(1970,1,1)</f>
        <v>40533.25</v>
      </c>
      <c r="U783">
        <f t="shared" si="38"/>
        <v>51</v>
      </c>
    </row>
    <row r="784" spans="1:21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37"/>
        <v>215.31372549019611</v>
      </c>
      <c r="G784" t="s">
        <v>20</v>
      </c>
      <c r="H784" s="8">
        <f t="shared" si="36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s="8" t="str" cm="1">
        <f t="array" ref="Q784:R784">_xlfn.TEXTSPLIT(P784,"/")</f>
        <v>film &amp; video</v>
      </c>
      <c r="R784" s="8" t="str">
        <v>animation</v>
      </c>
      <c r="S784" s="12">
        <f>(((L784/60)/60)/24)+DATE(1970,1,1)</f>
        <v>40603.25</v>
      </c>
      <c r="T784" s="12">
        <f>(((M784/60)/60)/24)+DATE(1970,1,1)</f>
        <v>40631.208333333336</v>
      </c>
      <c r="U784">
        <f t="shared" si="38"/>
        <v>28</v>
      </c>
    </row>
    <row r="785" spans="1:21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37"/>
        <v>141.22972972972974</v>
      </c>
      <c r="G785" t="s">
        <v>20</v>
      </c>
      <c r="H785" s="8">
        <f t="shared" si="36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s="8" t="str" cm="1">
        <f t="array" ref="Q785:R785">_xlfn.TEXTSPLIT(P785,"/")</f>
        <v>music</v>
      </c>
      <c r="R785" s="8" t="str">
        <v>rock</v>
      </c>
      <c r="S785" s="12">
        <f>(((L785/60)/60)/24)+DATE(1970,1,1)</f>
        <v>41625.25</v>
      </c>
      <c r="T785" s="12">
        <f>(((M785/60)/60)/24)+DATE(1970,1,1)</f>
        <v>41632.25</v>
      </c>
      <c r="U785">
        <f t="shared" si="38"/>
        <v>7</v>
      </c>
    </row>
    <row r="786" spans="1:21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37"/>
        <v>115.33745781777279</v>
      </c>
      <c r="G786" t="s">
        <v>20</v>
      </c>
      <c r="H786" s="8">
        <f t="shared" si="36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s="8" t="str" cm="1">
        <f t="array" ref="Q786:R786">_xlfn.TEXTSPLIT(P786,"/")</f>
        <v>technology</v>
      </c>
      <c r="R786" s="8" t="str">
        <v>web</v>
      </c>
      <c r="S786" s="12">
        <f>(((L786/60)/60)/24)+DATE(1970,1,1)</f>
        <v>42435.25</v>
      </c>
      <c r="T786" s="12">
        <f>(((M786/60)/60)/24)+DATE(1970,1,1)</f>
        <v>42446.208333333328</v>
      </c>
      <c r="U786">
        <f t="shared" si="38"/>
        <v>11</v>
      </c>
    </row>
    <row r="787" spans="1:21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37"/>
        <v>193.11940298507463</v>
      </c>
      <c r="G787" t="s">
        <v>20</v>
      </c>
      <c r="H787" s="8">
        <f t="shared" si="36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s="8" t="str" cm="1">
        <f t="array" ref="Q787:R787">_xlfn.TEXTSPLIT(P787,"/")</f>
        <v>film &amp; video</v>
      </c>
      <c r="R787" s="8" t="str">
        <v>animation</v>
      </c>
      <c r="S787" s="12">
        <f>(((L787/60)/60)/24)+DATE(1970,1,1)</f>
        <v>43582.208333333328</v>
      </c>
      <c r="T787" s="12">
        <f>(((M787/60)/60)/24)+DATE(1970,1,1)</f>
        <v>43616.208333333328</v>
      </c>
      <c r="U787">
        <f t="shared" si="38"/>
        <v>34</v>
      </c>
    </row>
    <row r="788" spans="1:21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37"/>
        <v>729.73333333333335</v>
      </c>
      <c r="G788" t="s">
        <v>20</v>
      </c>
      <c r="H788" s="8">
        <f t="shared" si="36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s="8" t="str" cm="1">
        <f t="array" ref="Q788:R788">_xlfn.TEXTSPLIT(P788,"/")</f>
        <v>music</v>
      </c>
      <c r="R788" s="8" t="str">
        <v>jazz</v>
      </c>
      <c r="S788" s="12">
        <f>(((L788/60)/60)/24)+DATE(1970,1,1)</f>
        <v>43186.208333333328</v>
      </c>
      <c r="T788" s="12">
        <f>(((M788/60)/60)/24)+DATE(1970,1,1)</f>
        <v>43193.208333333328</v>
      </c>
      <c r="U788">
        <f t="shared" si="38"/>
        <v>7</v>
      </c>
    </row>
    <row r="789" spans="1:21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37"/>
        <v>99.66339869281046</v>
      </c>
      <c r="G789" t="s">
        <v>14</v>
      </c>
      <c r="H789" s="8">
        <f t="shared" si="36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s="8" t="str" cm="1">
        <f t="array" ref="Q789:R789">_xlfn.TEXTSPLIT(P789,"/")</f>
        <v>music</v>
      </c>
      <c r="R789" s="8" t="str">
        <v>rock</v>
      </c>
      <c r="S789" s="12">
        <f>(((L789/60)/60)/24)+DATE(1970,1,1)</f>
        <v>40684.208333333336</v>
      </c>
      <c r="T789" s="12">
        <f>(((M789/60)/60)/24)+DATE(1970,1,1)</f>
        <v>40693.208333333336</v>
      </c>
      <c r="U789">
        <f t="shared" si="38"/>
        <v>9</v>
      </c>
    </row>
    <row r="790" spans="1:21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37"/>
        <v>88.166666666666671</v>
      </c>
      <c r="G790" t="s">
        <v>47</v>
      </c>
      <c r="H790" s="8">
        <f t="shared" si="36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s="8" t="str" cm="1">
        <f t="array" ref="Q790:R790">_xlfn.TEXTSPLIT(P790,"/")</f>
        <v>film &amp; video</v>
      </c>
      <c r="R790" s="8" t="str">
        <v>animation</v>
      </c>
      <c r="S790" s="12">
        <f>(((L790/60)/60)/24)+DATE(1970,1,1)</f>
        <v>41202.208333333336</v>
      </c>
      <c r="T790" s="12">
        <f>(((M790/60)/60)/24)+DATE(1970,1,1)</f>
        <v>41223.25</v>
      </c>
      <c r="U790">
        <f t="shared" si="38"/>
        <v>21</v>
      </c>
    </row>
    <row r="791" spans="1:21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37"/>
        <v>37.233333333333334</v>
      </c>
      <c r="G791" t="s">
        <v>14</v>
      </c>
      <c r="H791" s="8">
        <f t="shared" si="36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s="8" t="str" cm="1">
        <f t="array" ref="Q791:R791">_xlfn.TEXTSPLIT(P791,"/")</f>
        <v>theater</v>
      </c>
      <c r="R791" s="8" t="str">
        <v>plays</v>
      </c>
      <c r="S791" s="12">
        <f>(((L791/60)/60)/24)+DATE(1970,1,1)</f>
        <v>41786.208333333336</v>
      </c>
      <c r="T791" s="12">
        <f>(((M791/60)/60)/24)+DATE(1970,1,1)</f>
        <v>41823.208333333336</v>
      </c>
      <c r="U791">
        <f t="shared" si="38"/>
        <v>37</v>
      </c>
    </row>
    <row r="792" spans="1:21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37"/>
        <v>30.540075309306079</v>
      </c>
      <c r="G792" t="s">
        <v>74</v>
      </c>
      <c r="H792" s="8">
        <f t="shared" si="36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s="8" t="str" cm="1">
        <f t="array" ref="Q792:R792">_xlfn.TEXTSPLIT(P792,"/")</f>
        <v>theater</v>
      </c>
      <c r="R792" s="8" t="str">
        <v>plays</v>
      </c>
      <c r="S792" s="12">
        <f>(((L792/60)/60)/24)+DATE(1970,1,1)</f>
        <v>40223.25</v>
      </c>
      <c r="T792" s="12">
        <f>(((M792/60)/60)/24)+DATE(1970,1,1)</f>
        <v>40229.25</v>
      </c>
      <c r="U792">
        <f t="shared" si="38"/>
        <v>6</v>
      </c>
    </row>
    <row r="793" spans="1:21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37"/>
        <v>25.714285714285712</v>
      </c>
      <c r="G793" t="s">
        <v>14</v>
      </c>
      <c r="H793" s="8">
        <f t="shared" si="36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s="8" t="str" cm="1">
        <f t="array" ref="Q793:R793">_xlfn.TEXTSPLIT(P793,"/")</f>
        <v>food</v>
      </c>
      <c r="R793" s="8" t="str">
        <v>food trucks</v>
      </c>
      <c r="S793" s="12">
        <f>(((L793/60)/60)/24)+DATE(1970,1,1)</f>
        <v>42715.25</v>
      </c>
      <c r="T793" s="12">
        <f>(((M793/60)/60)/24)+DATE(1970,1,1)</f>
        <v>42731.25</v>
      </c>
      <c r="U793">
        <f t="shared" si="38"/>
        <v>16</v>
      </c>
    </row>
    <row r="794" spans="1:21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37"/>
        <v>34</v>
      </c>
      <c r="G794" t="s">
        <v>14</v>
      </c>
      <c r="H794" s="8">
        <f t="shared" si="36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s="8" t="str" cm="1">
        <f t="array" ref="Q794:R794">_xlfn.TEXTSPLIT(P794,"/")</f>
        <v>theater</v>
      </c>
      <c r="R794" s="8" t="str">
        <v>plays</v>
      </c>
      <c r="S794" s="12">
        <f>(((L794/60)/60)/24)+DATE(1970,1,1)</f>
        <v>41451.208333333336</v>
      </c>
      <c r="T794" s="12">
        <f>(((M794/60)/60)/24)+DATE(1970,1,1)</f>
        <v>41479.208333333336</v>
      </c>
      <c r="U794">
        <f t="shared" si="38"/>
        <v>28</v>
      </c>
    </row>
    <row r="795" spans="1:21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37"/>
        <v>1185.909090909091</v>
      </c>
      <c r="G795" t="s">
        <v>20</v>
      </c>
      <c r="H795" s="8">
        <f t="shared" si="36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s="8" t="str" cm="1">
        <f t="array" ref="Q795:R795">_xlfn.TEXTSPLIT(P795,"/")</f>
        <v>publishing</v>
      </c>
      <c r="R795" s="8" t="str">
        <v>nonfiction</v>
      </c>
      <c r="S795" s="12">
        <f>(((L795/60)/60)/24)+DATE(1970,1,1)</f>
        <v>41450.208333333336</v>
      </c>
      <c r="T795" s="12">
        <f>(((M795/60)/60)/24)+DATE(1970,1,1)</f>
        <v>41454.208333333336</v>
      </c>
      <c r="U795">
        <f t="shared" si="38"/>
        <v>4</v>
      </c>
    </row>
    <row r="796" spans="1:21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37"/>
        <v>125.39393939393939</v>
      </c>
      <c r="G796" t="s">
        <v>20</v>
      </c>
      <c r="H796" s="8">
        <f t="shared" si="36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s="8" t="str" cm="1">
        <f t="array" ref="Q796:R796">_xlfn.TEXTSPLIT(P796,"/")</f>
        <v>music</v>
      </c>
      <c r="R796" s="8" t="str">
        <v>rock</v>
      </c>
      <c r="S796" s="12">
        <f>(((L796/60)/60)/24)+DATE(1970,1,1)</f>
        <v>43091.25</v>
      </c>
      <c r="T796" s="12">
        <f>(((M796/60)/60)/24)+DATE(1970,1,1)</f>
        <v>43103.25</v>
      </c>
      <c r="U796">
        <f t="shared" si="38"/>
        <v>12</v>
      </c>
    </row>
    <row r="797" spans="1:21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37"/>
        <v>14.394366197183098</v>
      </c>
      <c r="G797" t="s">
        <v>14</v>
      </c>
      <c r="H797" s="8">
        <f t="shared" si="36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s="8" t="str" cm="1">
        <f t="array" ref="Q797:R797">_xlfn.TEXTSPLIT(P797,"/")</f>
        <v>film &amp; video</v>
      </c>
      <c r="R797" s="8" t="str">
        <v>drama</v>
      </c>
      <c r="S797" s="12">
        <f>(((L797/60)/60)/24)+DATE(1970,1,1)</f>
        <v>42675.208333333328</v>
      </c>
      <c r="T797" s="12">
        <f>(((M797/60)/60)/24)+DATE(1970,1,1)</f>
        <v>42678.208333333328</v>
      </c>
      <c r="U797">
        <f t="shared" si="38"/>
        <v>3</v>
      </c>
    </row>
    <row r="798" spans="1:21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37"/>
        <v>54.807692307692314</v>
      </c>
      <c r="G798" t="s">
        <v>14</v>
      </c>
      <c r="H798" s="8">
        <f t="shared" si="36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s="8" t="str" cm="1">
        <f t="array" ref="Q798:R798">_xlfn.TEXTSPLIT(P798,"/")</f>
        <v>games</v>
      </c>
      <c r="R798" s="8" t="str">
        <v>mobile games</v>
      </c>
      <c r="S798" s="12">
        <f>(((L798/60)/60)/24)+DATE(1970,1,1)</f>
        <v>41859.208333333336</v>
      </c>
      <c r="T798" s="12">
        <f>(((M798/60)/60)/24)+DATE(1970,1,1)</f>
        <v>41866.208333333336</v>
      </c>
      <c r="U798">
        <f t="shared" si="38"/>
        <v>7</v>
      </c>
    </row>
    <row r="799" spans="1:21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37"/>
        <v>109.63157894736841</v>
      </c>
      <c r="G799" t="s">
        <v>20</v>
      </c>
      <c r="H799" s="8">
        <f t="shared" si="36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s="8" t="str" cm="1">
        <f t="array" ref="Q799:R799">_xlfn.TEXTSPLIT(P799,"/")</f>
        <v>technology</v>
      </c>
      <c r="R799" s="8" t="str">
        <v>web</v>
      </c>
      <c r="S799" s="12">
        <f>(((L799/60)/60)/24)+DATE(1970,1,1)</f>
        <v>43464.25</v>
      </c>
      <c r="T799" s="12">
        <f>(((M799/60)/60)/24)+DATE(1970,1,1)</f>
        <v>43487.25</v>
      </c>
      <c r="U799">
        <f t="shared" si="38"/>
        <v>23</v>
      </c>
    </row>
    <row r="800" spans="1:21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37"/>
        <v>188.47058823529412</v>
      </c>
      <c r="G800" t="s">
        <v>20</v>
      </c>
      <c r="H800" s="8">
        <f t="shared" si="36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s="8" t="str" cm="1">
        <f t="array" ref="Q800:R800">_xlfn.TEXTSPLIT(P800,"/")</f>
        <v>theater</v>
      </c>
      <c r="R800" s="8" t="str">
        <v>plays</v>
      </c>
      <c r="S800" s="12">
        <f>(((L800/60)/60)/24)+DATE(1970,1,1)</f>
        <v>41060.208333333336</v>
      </c>
      <c r="T800" s="12">
        <f>(((M800/60)/60)/24)+DATE(1970,1,1)</f>
        <v>41088.208333333336</v>
      </c>
      <c r="U800">
        <f t="shared" si="38"/>
        <v>28</v>
      </c>
    </row>
    <row r="801" spans="1:21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37"/>
        <v>87.008284023668637</v>
      </c>
      <c r="G801" t="s">
        <v>14</v>
      </c>
      <c r="H801" s="8">
        <f t="shared" si="36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s="8" t="str" cm="1">
        <f t="array" ref="Q801:R801">_xlfn.TEXTSPLIT(P801,"/")</f>
        <v>theater</v>
      </c>
      <c r="R801" s="8" t="str">
        <v>plays</v>
      </c>
      <c r="S801" s="12">
        <f>(((L801/60)/60)/24)+DATE(1970,1,1)</f>
        <v>42399.25</v>
      </c>
      <c r="T801" s="12">
        <f>(((M801/60)/60)/24)+DATE(1970,1,1)</f>
        <v>42403.25</v>
      </c>
      <c r="U801">
        <f t="shared" si="38"/>
        <v>4</v>
      </c>
    </row>
    <row r="802" spans="1:21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37"/>
        <v>1</v>
      </c>
      <c r="G802" t="s">
        <v>14</v>
      </c>
      <c r="H802" s="8">
        <f t="shared" si="36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s="8" t="str" cm="1">
        <f t="array" ref="Q802:R802">_xlfn.TEXTSPLIT(P802,"/")</f>
        <v>music</v>
      </c>
      <c r="R802" s="8" t="str">
        <v>rock</v>
      </c>
      <c r="S802" s="12">
        <f>(((L802/60)/60)/24)+DATE(1970,1,1)</f>
        <v>42167.208333333328</v>
      </c>
      <c r="T802" s="12">
        <f>(((M802/60)/60)/24)+DATE(1970,1,1)</f>
        <v>42171.208333333328</v>
      </c>
      <c r="U802">
        <f t="shared" si="38"/>
        <v>4</v>
      </c>
    </row>
    <row r="803" spans="1:21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37"/>
        <v>202.9130434782609</v>
      </c>
      <c r="G803" t="s">
        <v>20</v>
      </c>
      <c r="H803" s="8">
        <f t="shared" si="36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s="8" t="str" cm="1">
        <f t="array" ref="Q803:R803">_xlfn.TEXTSPLIT(P803,"/")</f>
        <v>photography</v>
      </c>
      <c r="R803" s="8" t="str">
        <v>photography books</v>
      </c>
      <c r="S803" s="12">
        <f>(((L803/60)/60)/24)+DATE(1970,1,1)</f>
        <v>43830.25</v>
      </c>
      <c r="T803" s="12">
        <f>(((M803/60)/60)/24)+DATE(1970,1,1)</f>
        <v>43852.25</v>
      </c>
      <c r="U803">
        <f t="shared" si="38"/>
        <v>22</v>
      </c>
    </row>
    <row r="804" spans="1:21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37"/>
        <v>197.03225806451613</v>
      </c>
      <c r="G804" t="s">
        <v>20</v>
      </c>
      <c r="H804" s="8">
        <f t="shared" si="36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s="8" t="str" cm="1">
        <f t="array" ref="Q804:R804">_xlfn.TEXTSPLIT(P804,"/")</f>
        <v>photography</v>
      </c>
      <c r="R804" s="8" t="str">
        <v>photography books</v>
      </c>
      <c r="S804" s="12">
        <f>(((L804/60)/60)/24)+DATE(1970,1,1)</f>
        <v>43650.208333333328</v>
      </c>
      <c r="T804" s="12">
        <f>(((M804/60)/60)/24)+DATE(1970,1,1)</f>
        <v>43652.208333333328</v>
      </c>
      <c r="U804">
        <f t="shared" si="38"/>
        <v>2</v>
      </c>
    </row>
    <row r="805" spans="1:21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37"/>
        <v>107</v>
      </c>
      <c r="G805" t="s">
        <v>20</v>
      </c>
      <c r="H805" s="8">
        <f t="shared" si="36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s="8" t="str" cm="1">
        <f t="array" ref="Q805:R805">_xlfn.TEXTSPLIT(P805,"/")</f>
        <v>theater</v>
      </c>
      <c r="R805" s="8" t="str">
        <v>plays</v>
      </c>
      <c r="S805" s="12">
        <f>(((L805/60)/60)/24)+DATE(1970,1,1)</f>
        <v>43492.25</v>
      </c>
      <c r="T805" s="12">
        <f>(((M805/60)/60)/24)+DATE(1970,1,1)</f>
        <v>43526.25</v>
      </c>
      <c r="U805">
        <f t="shared" si="38"/>
        <v>34</v>
      </c>
    </row>
    <row r="806" spans="1:21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37"/>
        <v>268.73076923076923</v>
      </c>
      <c r="G806" t="s">
        <v>20</v>
      </c>
      <c r="H806" s="8">
        <f t="shared" si="36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s="8" t="str" cm="1">
        <f t="array" ref="Q806:R806">_xlfn.TEXTSPLIT(P806,"/")</f>
        <v>music</v>
      </c>
      <c r="R806" s="8" t="str">
        <v>rock</v>
      </c>
      <c r="S806" s="12">
        <f>(((L806/60)/60)/24)+DATE(1970,1,1)</f>
        <v>43102.25</v>
      </c>
      <c r="T806" s="12">
        <f>(((M806/60)/60)/24)+DATE(1970,1,1)</f>
        <v>43122.25</v>
      </c>
      <c r="U806">
        <f t="shared" si="38"/>
        <v>20</v>
      </c>
    </row>
    <row r="807" spans="1:21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37"/>
        <v>50.845360824742272</v>
      </c>
      <c r="G807" t="s">
        <v>14</v>
      </c>
      <c r="H807" s="8">
        <f t="shared" si="36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s="8" t="str" cm="1">
        <f t="array" ref="Q807:R807">_xlfn.TEXTSPLIT(P807,"/")</f>
        <v>film &amp; video</v>
      </c>
      <c r="R807" s="8" t="str">
        <v>documentary</v>
      </c>
      <c r="S807" s="12">
        <f>(((L807/60)/60)/24)+DATE(1970,1,1)</f>
        <v>41958.25</v>
      </c>
      <c r="T807" s="12">
        <f>(((M807/60)/60)/24)+DATE(1970,1,1)</f>
        <v>42009.25</v>
      </c>
      <c r="U807">
        <f t="shared" si="38"/>
        <v>51</v>
      </c>
    </row>
    <row r="808" spans="1:21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37"/>
        <v>1180.2857142857142</v>
      </c>
      <c r="G808" t="s">
        <v>20</v>
      </c>
      <c r="H808" s="8">
        <f t="shared" si="36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s="8" t="str" cm="1">
        <f t="array" ref="Q808:R808">_xlfn.TEXTSPLIT(P808,"/")</f>
        <v>film &amp; video</v>
      </c>
      <c r="R808" s="8" t="str">
        <v>drama</v>
      </c>
      <c r="S808" s="12">
        <f>(((L808/60)/60)/24)+DATE(1970,1,1)</f>
        <v>40973.25</v>
      </c>
      <c r="T808" s="12">
        <f>(((M808/60)/60)/24)+DATE(1970,1,1)</f>
        <v>40997.208333333336</v>
      </c>
      <c r="U808">
        <f t="shared" si="38"/>
        <v>24</v>
      </c>
    </row>
    <row r="809" spans="1:21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37"/>
        <v>264</v>
      </c>
      <c r="G809" t="s">
        <v>20</v>
      </c>
      <c r="H809" s="8">
        <f t="shared" si="36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s="8" t="str" cm="1">
        <f t="array" ref="Q809:R809">_xlfn.TEXTSPLIT(P809,"/")</f>
        <v>theater</v>
      </c>
      <c r="R809" s="8" t="str">
        <v>plays</v>
      </c>
      <c r="S809" s="12">
        <f>(((L809/60)/60)/24)+DATE(1970,1,1)</f>
        <v>43753.208333333328</v>
      </c>
      <c r="T809" s="12">
        <f>(((M809/60)/60)/24)+DATE(1970,1,1)</f>
        <v>43797.25</v>
      </c>
      <c r="U809">
        <f t="shared" si="38"/>
        <v>44</v>
      </c>
    </row>
    <row r="810" spans="1:21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37"/>
        <v>30.44230769230769</v>
      </c>
      <c r="G810" t="s">
        <v>14</v>
      </c>
      <c r="H810" s="8">
        <f t="shared" si="36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s="8" t="str" cm="1">
        <f t="array" ref="Q810:R810">_xlfn.TEXTSPLIT(P810,"/")</f>
        <v>food</v>
      </c>
      <c r="R810" s="8" t="str">
        <v>food trucks</v>
      </c>
      <c r="S810" s="12">
        <f>(((L810/60)/60)/24)+DATE(1970,1,1)</f>
        <v>42507.208333333328</v>
      </c>
      <c r="T810" s="12">
        <f>(((M810/60)/60)/24)+DATE(1970,1,1)</f>
        <v>42524.208333333328</v>
      </c>
      <c r="U810">
        <f t="shared" si="38"/>
        <v>17</v>
      </c>
    </row>
    <row r="811" spans="1:21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37"/>
        <v>62.880681818181813</v>
      </c>
      <c r="G811" t="s">
        <v>14</v>
      </c>
      <c r="H811" s="8">
        <f t="shared" si="36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s="8" t="str" cm="1">
        <f t="array" ref="Q811:R811">_xlfn.TEXTSPLIT(P811,"/")</f>
        <v>film &amp; video</v>
      </c>
      <c r="R811" s="8" t="str">
        <v>documentary</v>
      </c>
      <c r="S811" s="12">
        <f>(((L811/60)/60)/24)+DATE(1970,1,1)</f>
        <v>41135.208333333336</v>
      </c>
      <c r="T811" s="12">
        <f>(((M811/60)/60)/24)+DATE(1970,1,1)</f>
        <v>41136.208333333336</v>
      </c>
      <c r="U811">
        <f t="shared" si="38"/>
        <v>1</v>
      </c>
    </row>
    <row r="812" spans="1:21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37"/>
        <v>193.125</v>
      </c>
      <c r="G812" t="s">
        <v>20</v>
      </c>
      <c r="H812" s="8">
        <f t="shared" si="36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s="8" t="str" cm="1">
        <f t="array" ref="Q812:R812">_xlfn.TEXTSPLIT(P812,"/")</f>
        <v>theater</v>
      </c>
      <c r="R812" s="8" t="str">
        <v>plays</v>
      </c>
      <c r="S812" s="12">
        <f>(((L812/60)/60)/24)+DATE(1970,1,1)</f>
        <v>43067.25</v>
      </c>
      <c r="T812" s="12">
        <f>(((M812/60)/60)/24)+DATE(1970,1,1)</f>
        <v>43077.25</v>
      </c>
      <c r="U812">
        <f t="shared" si="38"/>
        <v>10</v>
      </c>
    </row>
    <row r="813" spans="1:21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37"/>
        <v>77.102702702702715</v>
      </c>
      <c r="G813" t="s">
        <v>14</v>
      </c>
      <c r="H813" s="8">
        <f t="shared" si="36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s="8" t="str" cm="1">
        <f t="array" ref="Q813:R813">_xlfn.TEXTSPLIT(P813,"/")</f>
        <v>games</v>
      </c>
      <c r="R813" s="8" t="str">
        <v>video games</v>
      </c>
      <c r="S813" s="12">
        <f>(((L813/60)/60)/24)+DATE(1970,1,1)</f>
        <v>42378.25</v>
      </c>
      <c r="T813" s="12">
        <f>(((M813/60)/60)/24)+DATE(1970,1,1)</f>
        <v>42380.25</v>
      </c>
      <c r="U813">
        <f t="shared" si="38"/>
        <v>2</v>
      </c>
    </row>
    <row r="814" spans="1:21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37"/>
        <v>225.52763819095478</v>
      </c>
      <c r="G814" t="s">
        <v>20</v>
      </c>
      <c r="H814" s="8">
        <f t="shared" si="36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s="8" t="str" cm="1">
        <f t="array" ref="Q814:R814">_xlfn.TEXTSPLIT(P814,"/")</f>
        <v>publishing</v>
      </c>
      <c r="R814" s="8" t="str">
        <v>nonfiction</v>
      </c>
      <c r="S814" s="12">
        <f>(((L814/60)/60)/24)+DATE(1970,1,1)</f>
        <v>43206.208333333328</v>
      </c>
      <c r="T814" s="12">
        <f>(((M814/60)/60)/24)+DATE(1970,1,1)</f>
        <v>43211.208333333328</v>
      </c>
      <c r="U814">
        <f t="shared" si="38"/>
        <v>5</v>
      </c>
    </row>
    <row r="815" spans="1:21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37"/>
        <v>239.40625</v>
      </c>
      <c r="G815" t="s">
        <v>20</v>
      </c>
      <c r="H815" s="8">
        <f t="shared" si="36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s="8" t="str" cm="1">
        <f t="array" ref="Q815:R815">_xlfn.TEXTSPLIT(P815,"/")</f>
        <v>games</v>
      </c>
      <c r="R815" s="8" t="str">
        <v>video games</v>
      </c>
      <c r="S815" s="12">
        <f>(((L815/60)/60)/24)+DATE(1970,1,1)</f>
        <v>41148.208333333336</v>
      </c>
      <c r="T815" s="12">
        <f>(((M815/60)/60)/24)+DATE(1970,1,1)</f>
        <v>41158.208333333336</v>
      </c>
      <c r="U815">
        <f t="shared" si="38"/>
        <v>10</v>
      </c>
    </row>
    <row r="816" spans="1:21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37"/>
        <v>92.1875</v>
      </c>
      <c r="G816" t="s">
        <v>14</v>
      </c>
      <c r="H816" s="8">
        <f t="shared" si="36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s="8" t="str" cm="1">
        <f t="array" ref="Q816:R816">_xlfn.TEXTSPLIT(P816,"/")</f>
        <v>music</v>
      </c>
      <c r="R816" s="8" t="str">
        <v>rock</v>
      </c>
      <c r="S816" s="12">
        <f>(((L816/60)/60)/24)+DATE(1970,1,1)</f>
        <v>42517.208333333328</v>
      </c>
      <c r="T816" s="12">
        <f>(((M816/60)/60)/24)+DATE(1970,1,1)</f>
        <v>42519.208333333328</v>
      </c>
      <c r="U816">
        <f t="shared" si="38"/>
        <v>2</v>
      </c>
    </row>
    <row r="817" spans="1:21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37"/>
        <v>130.23333333333335</v>
      </c>
      <c r="G817" t="s">
        <v>20</v>
      </c>
      <c r="H817" s="8">
        <f t="shared" si="36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s="8" t="str" cm="1">
        <f t="array" ref="Q817:R817">_xlfn.TEXTSPLIT(P817,"/")</f>
        <v>music</v>
      </c>
      <c r="R817" s="8" t="str">
        <v>rock</v>
      </c>
      <c r="S817" s="12">
        <f>(((L817/60)/60)/24)+DATE(1970,1,1)</f>
        <v>43068.25</v>
      </c>
      <c r="T817" s="12">
        <f>(((M817/60)/60)/24)+DATE(1970,1,1)</f>
        <v>43094.25</v>
      </c>
      <c r="U817">
        <f t="shared" si="38"/>
        <v>26</v>
      </c>
    </row>
    <row r="818" spans="1:21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37"/>
        <v>615.21739130434787</v>
      </c>
      <c r="G818" t="s">
        <v>20</v>
      </c>
      <c r="H818" s="8">
        <f t="shared" si="36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s="8" t="str" cm="1">
        <f t="array" ref="Q818:R818">_xlfn.TEXTSPLIT(P818,"/")</f>
        <v>theater</v>
      </c>
      <c r="R818" s="8" t="str">
        <v>plays</v>
      </c>
      <c r="S818" s="12">
        <f>(((L818/60)/60)/24)+DATE(1970,1,1)</f>
        <v>41680.25</v>
      </c>
      <c r="T818" s="12">
        <f>(((M818/60)/60)/24)+DATE(1970,1,1)</f>
        <v>41682.25</v>
      </c>
      <c r="U818">
        <f t="shared" si="38"/>
        <v>2</v>
      </c>
    </row>
    <row r="819" spans="1:21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37"/>
        <v>368.79532163742692</v>
      </c>
      <c r="G819" t="s">
        <v>20</v>
      </c>
      <c r="H819" s="8">
        <f t="shared" si="36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s="8" t="str" cm="1">
        <f t="array" ref="Q819:R819">_xlfn.TEXTSPLIT(P819,"/")</f>
        <v>publishing</v>
      </c>
      <c r="R819" s="8" t="str">
        <v>nonfiction</v>
      </c>
      <c r="S819" s="12">
        <f>(((L819/60)/60)/24)+DATE(1970,1,1)</f>
        <v>43589.208333333328</v>
      </c>
      <c r="T819" s="12">
        <f>(((M819/60)/60)/24)+DATE(1970,1,1)</f>
        <v>43617.208333333328</v>
      </c>
      <c r="U819">
        <f t="shared" si="38"/>
        <v>28</v>
      </c>
    </row>
    <row r="820" spans="1:21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37"/>
        <v>1094.8571428571429</v>
      </c>
      <c r="G820" t="s">
        <v>20</v>
      </c>
      <c r="H820" s="8">
        <f t="shared" si="36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s="8" t="str" cm="1">
        <f t="array" ref="Q820:R820">_xlfn.TEXTSPLIT(P820,"/")</f>
        <v>theater</v>
      </c>
      <c r="R820" s="8" t="str">
        <v>plays</v>
      </c>
      <c r="S820" s="12">
        <f>(((L820/60)/60)/24)+DATE(1970,1,1)</f>
        <v>43486.25</v>
      </c>
      <c r="T820" s="12">
        <f>(((M820/60)/60)/24)+DATE(1970,1,1)</f>
        <v>43499.25</v>
      </c>
      <c r="U820">
        <f t="shared" si="38"/>
        <v>13</v>
      </c>
    </row>
    <row r="821" spans="1:21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37"/>
        <v>50.662921348314605</v>
      </c>
      <c r="G821" t="s">
        <v>14</v>
      </c>
      <c r="H821" s="8">
        <f t="shared" si="36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s="8" t="str" cm="1">
        <f t="array" ref="Q821:R821">_xlfn.TEXTSPLIT(P821,"/")</f>
        <v>games</v>
      </c>
      <c r="R821" s="8" t="str">
        <v>video games</v>
      </c>
      <c r="S821" s="12">
        <f>(((L821/60)/60)/24)+DATE(1970,1,1)</f>
        <v>41237.25</v>
      </c>
      <c r="T821" s="12">
        <f>(((M821/60)/60)/24)+DATE(1970,1,1)</f>
        <v>41252.25</v>
      </c>
      <c r="U821">
        <f t="shared" si="38"/>
        <v>15</v>
      </c>
    </row>
    <row r="822" spans="1:21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37"/>
        <v>800.6</v>
      </c>
      <c r="G822" t="s">
        <v>20</v>
      </c>
      <c r="H822" s="8">
        <f t="shared" si="36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s="8" t="str" cm="1">
        <f t="array" ref="Q822:R822">_xlfn.TEXTSPLIT(P822,"/")</f>
        <v>music</v>
      </c>
      <c r="R822" s="8" t="str">
        <v>rock</v>
      </c>
      <c r="S822" s="12">
        <f>(((L822/60)/60)/24)+DATE(1970,1,1)</f>
        <v>43310.208333333328</v>
      </c>
      <c r="T822" s="12">
        <f>(((M822/60)/60)/24)+DATE(1970,1,1)</f>
        <v>43323.208333333328</v>
      </c>
      <c r="U822">
        <f t="shared" si="38"/>
        <v>13</v>
      </c>
    </row>
    <row r="823" spans="1:21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37"/>
        <v>291.28571428571428</v>
      </c>
      <c r="G823" t="s">
        <v>20</v>
      </c>
      <c r="H823" s="8">
        <f t="shared" si="36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s="8" t="str" cm="1">
        <f t="array" ref="Q823:R823">_xlfn.TEXTSPLIT(P823,"/")</f>
        <v>film &amp; video</v>
      </c>
      <c r="R823" s="8" t="str">
        <v>documentary</v>
      </c>
      <c r="S823" s="12">
        <f>(((L823/60)/60)/24)+DATE(1970,1,1)</f>
        <v>42794.25</v>
      </c>
      <c r="T823" s="12">
        <f>(((M823/60)/60)/24)+DATE(1970,1,1)</f>
        <v>42807.208333333328</v>
      </c>
      <c r="U823">
        <f t="shared" si="38"/>
        <v>13</v>
      </c>
    </row>
    <row r="824" spans="1:21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37"/>
        <v>349.9666666666667</v>
      </c>
      <c r="G824" t="s">
        <v>20</v>
      </c>
      <c r="H824" s="8">
        <f t="shared" si="36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s="8" t="str" cm="1">
        <f t="array" ref="Q824:R824">_xlfn.TEXTSPLIT(P824,"/")</f>
        <v>music</v>
      </c>
      <c r="R824" s="8" t="str">
        <v>rock</v>
      </c>
      <c r="S824" s="12">
        <f>(((L824/60)/60)/24)+DATE(1970,1,1)</f>
        <v>41698.25</v>
      </c>
      <c r="T824" s="12">
        <f>(((M824/60)/60)/24)+DATE(1970,1,1)</f>
        <v>41715.208333333336</v>
      </c>
      <c r="U824">
        <f t="shared" si="38"/>
        <v>17</v>
      </c>
    </row>
    <row r="825" spans="1:21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37"/>
        <v>357.07317073170731</v>
      </c>
      <c r="G825" t="s">
        <v>20</v>
      </c>
      <c r="H825" s="8">
        <f t="shared" si="36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s="8" t="str" cm="1">
        <f t="array" ref="Q825:R825">_xlfn.TEXTSPLIT(P825,"/")</f>
        <v>music</v>
      </c>
      <c r="R825" s="8" t="str">
        <v>rock</v>
      </c>
      <c r="S825" s="12">
        <f>(((L825/60)/60)/24)+DATE(1970,1,1)</f>
        <v>41892.208333333336</v>
      </c>
      <c r="T825" s="12">
        <f>(((M825/60)/60)/24)+DATE(1970,1,1)</f>
        <v>41917.208333333336</v>
      </c>
      <c r="U825">
        <f t="shared" si="38"/>
        <v>25</v>
      </c>
    </row>
    <row r="826" spans="1:21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37"/>
        <v>126.48941176470588</v>
      </c>
      <c r="G826" t="s">
        <v>20</v>
      </c>
      <c r="H826" s="8">
        <f t="shared" si="36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s="8" t="str" cm="1">
        <f t="array" ref="Q826:R826">_xlfn.TEXTSPLIT(P826,"/")</f>
        <v>publishing</v>
      </c>
      <c r="R826" s="8" t="str">
        <v>nonfiction</v>
      </c>
      <c r="S826" s="12">
        <f>(((L826/60)/60)/24)+DATE(1970,1,1)</f>
        <v>40348.208333333336</v>
      </c>
      <c r="T826" s="12">
        <f>(((M826/60)/60)/24)+DATE(1970,1,1)</f>
        <v>40380.208333333336</v>
      </c>
      <c r="U826">
        <f t="shared" si="38"/>
        <v>32</v>
      </c>
    </row>
    <row r="827" spans="1:21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37"/>
        <v>387.5</v>
      </c>
      <c r="G827" t="s">
        <v>20</v>
      </c>
      <c r="H827" s="8">
        <f t="shared" si="36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s="8" t="str" cm="1">
        <f t="array" ref="Q827:R827">_xlfn.TEXTSPLIT(P827,"/")</f>
        <v>film &amp; video</v>
      </c>
      <c r="R827" s="8" t="str">
        <v>shorts</v>
      </c>
      <c r="S827" s="12">
        <f>(((L827/60)/60)/24)+DATE(1970,1,1)</f>
        <v>42941.208333333328</v>
      </c>
      <c r="T827" s="12">
        <f>(((M827/60)/60)/24)+DATE(1970,1,1)</f>
        <v>42953.208333333328</v>
      </c>
      <c r="U827">
        <f t="shared" si="38"/>
        <v>12</v>
      </c>
    </row>
    <row r="828" spans="1:21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37"/>
        <v>457.03571428571428</v>
      </c>
      <c r="G828" t="s">
        <v>20</v>
      </c>
      <c r="H828" s="8">
        <f t="shared" si="36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s="8" t="str" cm="1">
        <f t="array" ref="Q828:R828">_xlfn.TEXTSPLIT(P828,"/")</f>
        <v>theater</v>
      </c>
      <c r="R828" s="8" t="str">
        <v>plays</v>
      </c>
      <c r="S828" s="12">
        <f>(((L828/60)/60)/24)+DATE(1970,1,1)</f>
        <v>40525.25</v>
      </c>
      <c r="T828" s="12">
        <f>(((M828/60)/60)/24)+DATE(1970,1,1)</f>
        <v>40553.25</v>
      </c>
      <c r="U828">
        <f t="shared" si="38"/>
        <v>28</v>
      </c>
    </row>
    <row r="829" spans="1:21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37"/>
        <v>266.69565217391306</v>
      </c>
      <c r="G829" t="s">
        <v>20</v>
      </c>
      <c r="H829" s="8">
        <f t="shared" si="36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s="8" t="str" cm="1">
        <f t="array" ref="Q829:R829">_xlfn.TEXTSPLIT(P829,"/")</f>
        <v>film &amp; video</v>
      </c>
      <c r="R829" s="8" t="str">
        <v>drama</v>
      </c>
      <c r="S829" s="12">
        <f>(((L829/60)/60)/24)+DATE(1970,1,1)</f>
        <v>40666.208333333336</v>
      </c>
      <c r="T829" s="12">
        <f>(((M829/60)/60)/24)+DATE(1970,1,1)</f>
        <v>40678.208333333336</v>
      </c>
      <c r="U829">
        <f t="shared" si="38"/>
        <v>12</v>
      </c>
    </row>
    <row r="830" spans="1:21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37"/>
        <v>69</v>
      </c>
      <c r="G830" t="s">
        <v>14</v>
      </c>
      <c r="H830" s="8">
        <f t="shared" si="36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s="8" t="str" cm="1">
        <f t="array" ref="Q830:R830">_xlfn.TEXTSPLIT(P830,"/")</f>
        <v>theater</v>
      </c>
      <c r="R830" s="8" t="str">
        <v>plays</v>
      </c>
      <c r="S830" s="12">
        <f>(((L830/60)/60)/24)+DATE(1970,1,1)</f>
        <v>43340.208333333328</v>
      </c>
      <c r="T830" s="12">
        <f>(((M830/60)/60)/24)+DATE(1970,1,1)</f>
        <v>43365.208333333328</v>
      </c>
      <c r="U830">
        <f t="shared" si="38"/>
        <v>25</v>
      </c>
    </row>
    <row r="831" spans="1:21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37"/>
        <v>51.34375</v>
      </c>
      <c r="G831" t="s">
        <v>14</v>
      </c>
      <c r="H831" s="8">
        <f t="shared" si="36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s="8" t="str" cm="1">
        <f t="array" ref="Q831:R831">_xlfn.TEXTSPLIT(P831,"/")</f>
        <v>theater</v>
      </c>
      <c r="R831" s="8" t="str">
        <v>plays</v>
      </c>
      <c r="S831" s="12">
        <f>(((L831/60)/60)/24)+DATE(1970,1,1)</f>
        <v>42164.208333333328</v>
      </c>
      <c r="T831" s="12">
        <f>(((M831/60)/60)/24)+DATE(1970,1,1)</f>
        <v>42179.208333333328</v>
      </c>
      <c r="U831">
        <f t="shared" si="38"/>
        <v>15</v>
      </c>
    </row>
    <row r="832" spans="1:21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37"/>
        <v>1.1710526315789473</v>
      </c>
      <c r="G832" t="s">
        <v>14</v>
      </c>
      <c r="H832" s="8">
        <f t="shared" si="36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s="8" t="str" cm="1">
        <f t="array" ref="Q832:R832">_xlfn.TEXTSPLIT(P832,"/")</f>
        <v>theater</v>
      </c>
      <c r="R832" s="8" t="str">
        <v>plays</v>
      </c>
      <c r="S832" s="12">
        <f>(((L832/60)/60)/24)+DATE(1970,1,1)</f>
        <v>43103.25</v>
      </c>
      <c r="T832" s="12">
        <f>(((M832/60)/60)/24)+DATE(1970,1,1)</f>
        <v>43162.25</v>
      </c>
      <c r="U832">
        <f t="shared" si="38"/>
        <v>59</v>
      </c>
    </row>
    <row r="833" spans="1:21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37"/>
        <v>108.97734294541709</v>
      </c>
      <c r="G833" t="s">
        <v>20</v>
      </c>
      <c r="H833" s="8">
        <f t="shared" si="36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s="8" t="str" cm="1">
        <f t="array" ref="Q833:R833">_xlfn.TEXTSPLIT(P833,"/")</f>
        <v>photography</v>
      </c>
      <c r="R833" s="8" t="str">
        <v>photography books</v>
      </c>
      <c r="S833" s="12">
        <f>(((L833/60)/60)/24)+DATE(1970,1,1)</f>
        <v>40994.208333333336</v>
      </c>
      <c r="T833" s="12">
        <f>(((M833/60)/60)/24)+DATE(1970,1,1)</f>
        <v>41028.208333333336</v>
      </c>
      <c r="U833">
        <f t="shared" si="38"/>
        <v>34</v>
      </c>
    </row>
    <row r="834" spans="1:21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37"/>
        <v>315.17592592592592</v>
      </c>
      <c r="G834" t="s">
        <v>20</v>
      </c>
      <c r="H834" s="8">
        <f t="shared" ref="H834:H897" si="39">E834/I834</f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s="8" t="str" cm="1">
        <f t="array" ref="Q834:R834">_xlfn.TEXTSPLIT(P834,"/")</f>
        <v>publishing</v>
      </c>
      <c r="R834" s="8" t="str">
        <v>translations</v>
      </c>
      <c r="S834" s="12">
        <f>(((L834/60)/60)/24)+DATE(1970,1,1)</f>
        <v>42299.208333333328</v>
      </c>
      <c r="T834" s="12">
        <f>(((M834/60)/60)/24)+DATE(1970,1,1)</f>
        <v>42333.25</v>
      </c>
      <c r="U834">
        <f t="shared" si="38"/>
        <v>34</v>
      </c>
    </row>
    <row r="835" spans="1:21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40">(E835/D835)*100</f>
        <v>157.69117647058823</v>
      </c>
      <c r="G835" t="s">
        <v>20</v>
      </c>
      <c r="H835" s="8">
        <f t="shared" si="39"/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s="8" t="str" cm="1">
        <f t="array" ref="Q835:R835">_xlfn.TEXTSPLIT(P835,"/")</f>
        <v>publishing</v>
      </c>
      <c r="R835" s="8" t="str">
        <v>translations</v>
      </c>
      <c r="S835" s="12">
        <f>(((L835/60)/60)/24)+DATE(1970,1,1)</f>
        <v>40588.25</v>
      </c>
      <c r="T835" s="12">
        <f>(((M835/60)/60)/24)+DATE(1970,1,1)</f>
        <v>40599.25</v>
      </c>
      <c r="U835">
        <f t="shared" ref="U835:U898" si="41">_xlfn.DAYS(T835,S835)</f>
        <v>11</v>
      </c>
    </row>
    <row r="836" spans="1:21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40"/>
        <v>153.8082191780822</v>
      </c>
      <c r="G836" t="s">
        <v>20</v>
      </c>
      <c r="H836" s="8">
        <f t="shared" si="39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s="8" t="str" cm="1">
        <f t="array" ref="Q836:R836">_xlfn.TEXTSPLIT(P836,"/")</f>
        <v>theater</v>
      </c>
      <c r="R836" s="8" t="str">
        <v>plays</v>
      </c>
      <c r="S836" s="12">
        <f>(((L836/60)/60)/24)+DATE(1970,1,1)</f>
        <v>41448.208333333336</v>
      </c>
      <c r="T836" s="12">
        <f>(((M836/60)/60)/24)+DATE(1970,1,1)</f>
        <v>41454.208333333336</v>
      </c>
      <c r="U836">
        <f t="shared" si="41"/>
        <v>6</v>
      </c>
    </row>
    <row r="837" spans="1:21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40"/>
        <v>89.738979118329468</v>
      </c>
      <c r="G837" t="s">
        <v>14</v>
      </c>
      <c r="H837" s="8">
        <f t="shared" si="39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s="8" t="str" cm="1">
        <f t="array" ref="Q837:R837">_xlfn.TEXTSPLIT(P837,"/")</f>
        <v>technology</v>
      </c>
      <c r="R837" s="8" t="str">
        <v>web</v>
      </c>
      <c r="S837" s="12">
        <f>(((L837/60)/60)/24)+DATE(1970,1,1)</f>
        <v>42063.25</v>
      </c>
      <c r="T837" s="12">
        <f>(((M837/60)/60)/24)+DATE(1970,1,1)</f>
        <v>42069.25</v>
      </c>
      <c r="U837">
        <f t="shared" si="41"/>
        <v>6</v>
      </c>
    </row>
    <row r="838" spans="1:21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40"/>
        <v>75.135802469135797</v>
      </c>
      <c r="G838" t="s">
        <v>14</v>
      </c>
      <c r="H838" s="8">
        <f t="shared" si="39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s="8" t="str" cm="1">
        <f t="array" ref="Q838:R838">_xlfn.TEXTSPLIT(P838,"/")</f>
        <v>music</v>
      </c>
      <c r="R838" s="8" t="str">
        <v>indie rock</v>
      </c>
      <c r="S838" s="12">
        <f>(((L838/60)/60)/24)+DATE(1970,1,1)</f>
        <v>40214.25</v>
      </c>
      <c r="T838" s="12">
        <f>(((M838/60)/60)/24)+DATE(1970,1,1)</f>
        <v>40225.25</v>
      </c>
      <c r="U838">
        <f t="shared" si="41"/>
        <v>11</v>
      </c>
    </row>
    <row r="839" spans="1:21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40"/>
        <v>852.88135593220341</v>
      </c>
      <c r="G839" t="s">
        <v>20</v>
      </c>
      <c r="H839" s="8">
        <f t="shared" si="39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s="8" t="str" cm="1">
        <f t="array" ref="Q839:R839">_xlfn.TEXTSPLIT(P839,"/")</f>
        <v>music</v>
      </c>
      <c r="R839" s="8" t="str">
        <v>jazz</v>
      </c>
      <c r="S839" s="12">
        <f>(((L839/60)/60)/24)+DATE(1970,1,1)</f>
        <v>40629.208333333336</v>
      </c>
      <c r="T839" s="12">
        <f>(((M839/60)/60)/24)+DATE(1970,1,1)</f>
        <v>40683.208333333336</v>
      </c>
      <c r="U839">
        <f t="shared" si="41"/>
        <v>54</v>
      </c>
    </row>
    <row r="840" spans="1:21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40"/>
        <v>138.90625</v>
      </c>
      <c r="G840" t="s">
        <v>20</v>
      </c>
      <c r="H840" s="8">
        <f t="shared" si="39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s="8" t="str" cm="1">
        <f t="array" ref="Q840:R840">_xlfn.TEXTSPLIT(P840,"/")</f>
        <v>theater</v>
      </c>
      <c r="R840" s="8" t="str">
        <v>plays</v>
      </c>
      <c r="S840" s="12">
        <f>(((L840/60)/60)/24)+DATE(1970,1,1)</f>
        <v>43370.208333333328</v>
      </c>
      <c r="T840" s="12">
        <f>(((M840/60)/60)/24)+DATE(1970,1,1)</f>
        <v>43379.208333333328</v>
      </c>
      <c r="U840">
        <f t="shared" si="41"/>
        <v>9</v>
      </c>
    </row>
    <row r="841" spans="1:21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40"/>
        <v>190.18181818181819</v>
      </c>
      <c r="G841" t="s">
        <v>20</v>
      </c>
      <c r="H841" s="8">
        <f t="shared" si="39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s="8" t="str" cm="1">
        <f t="array" ref="Q841:R841">_xlfn.TEXTSPLIT(P841,"/")</f>
        <v>film &amp; video</v>
      </c>
      <c r="R841" s="8" t="str">
        <v>documentary</v>
      </c>
      <c r="S841" s="12">
        <f>(((L841/60)/60)/24)+DATE(1970,1,1)</f>
        <v>41715.208333333336</v>
      </c>
      <c r="T841" s="12">
        <f>(((M841/60)/60)/24)+DATE(1970,1,1)</f>
        <v>41760.208333333336</v>
      </c>
      <c r="U841">
        <f t="shared" si="41"/>
        <v>45</v>
      </c>
    </row>
    <row r="842" spans="1:21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40"/>
        <v>100.24333619948409</v>
      </c>
      <c r="G842" t="s">
        <v>20</v>
      </c>
      <c r="H842" s="8">
        <f t="shared" si="39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s="8" t="str" cm="1">
        <f t="array" ref="Q842:R842">_xlfn.TEXTSPLIT(P842,"/")</f>
        <v>theater</v>
      </c>
      <c r="R842" s="8" t="str">
        <v>plays</v>
      </c>
      <c r="S842" s="12">
        <f>(((L842/60)/60)/24)+DATE(1970,1,1)</f>
        <v>41836.208333333336</v>
      </c>
      <c r="T842" s="12">
        <f>(((M842/60)/60)/24)+DATE(1970,1,1)</f>
        <v>41838.208333333336</v>
      </c>
      <c r="U842">
        <f t="shared" si="41"/>
        <v>2</v>
      </c>
    </row>
    <row r="843" spans="1:21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40"/>
        <v>142.75824175824175</v>
      </c>
      <c r="G843" t="s">
        <v>20</v>
      </c>
      <c r="H843" s="8">
        <f t="shared" si="39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s="8" t="str" cm="1">
        <f t="array" ref="Q843:R843">_xlfn.TEXTSPLIT(P843,"/")</f>
        <v>technology</v>
      </c>
      <c r="R843" s="8" t="str">
        <v>web</v>
      </c>
      <c r="S843" s="12">
        <f>(((L843/60)/60)/24)+DATE(1970,1,1)</f>
        <v>42419.25</v>
      </c>
      <c r="T843" s="12">
        <f>(((M843/60)/60)/24)+DATE(1970,1,1)</f>
        <v>42435.25</v>
      </c>
      <c r="U843">
        <f t="shared" si="41"/>
        <v>16</v>
      </c>
    </row>
    <row r="844" spans="1:21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40"/>
        <v>563.13333333333333</v>
      </c>
      <c r="G844" t="s">
        <v>20</v>
      </c>
      <c r="H844" s="8">
        <f t="shared" si="39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s="8" t="str" cm="1">
        <f t="array" ref="Q844:R844">_xlfn.TEXTSPLIT(P844,"/")</f>
        <v>technology</v>
      </c>
      <c r="R844" s="8" t="str">
        <v>wearables</v>
      </c>
      <c r="S844" s="12">
        <f>(((L844/60)/60)/24)+DATE(1970,1,1)</f>
        <v>43266.208333333328</v>
      </c>
      <c r="T844" s="12">
        <f>(((M844/60)/60)/24)+DATE(1970,1,1)</f>
        <v>43269.208333333328</v>
      </c>
      <c r="U844">
        <f t="shared" si="41"/>
        <v>3</v>
      </c>
    </row>
    <row r="845" spans="1:21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40"/>
        <v>30.715909090909086</v>
      </c>
      <c r="G845" t="s">
        <v>14</v>
      </c>
      <c r="H845" s="8">
        <f t="shared" si="39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s="8" t="str" cm="1">
        <f t="array" ref="Q845:R845">_xlfn.TEXTSPLIT(P845,"/")</f>
        <v>photography</v>
      </c>
      <c r="R845" s="8" t="str">
        <v>photography books</v>
      </c>
      <c r="S845" s="12">
        <f>(((L845/60)/60)/24)+DATE(1970,1,1)</f>
        <v>43338.208333333328</v>
      </c>
      <c r="T845" s="12">
        <f>(((M845/60)/60)/24)+DATE(1970,1,1)</f>
        <v>43344.208333333328</v>
      </c>
      <c r="U845">
        <f t="shared" si="41"/>
        <v>6</v>
      </c>
    </row>
    <row r="846" spans="1:21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40"/>
        <v>99.39772727272728</v>
      </c>
      <c r="G846" t="s">
        <v>74</v>
      </c>
      <c r="H846" s="8">
        <f t="shared" si="39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s="8" t="str" cm="1">
        <f t="array" ref="Q846:R846">_xlfn.TEXTSPLIT(P846,"/")</f>
        <v>film &amp; video</v>
      </c>
      <c r="R846" s="8" t="str">
        <v>documentary</v>
      </c>
      <c r="S846" s="12">
        <f>(((L846/60)/60)/24)+DATE(1970,1,1)</f>
        <v>40930.25</v>
      </c>
      <c r="T846" s="12">
        <f>(((M846/60)/60)/24)+DATE(1970,1,1)</f>
        <v>40933.25</v>
      </c>
      <c r="U846">
        <f t="shared" si="41"/>
        <v>3</v>
      </c>
    </row>
    <row r="847" spans="1:21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40"/>
        <v>197.54935622317598</v>
      </c>
      <c r="G847" t="s">
        <v>20</v>
      </c>
      <c r="H847" s="8">
        <f t="shared" si="39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s="8" t="str" cm="1">
        <f t="array" ref="Q847:R847">_xlfn.TEXTSPLIT(P847,"/")</f>
        <v>technology</v>
      </c>
      <c r="R847" s="8" t="str">
        <v>web</v>
      </c>
      <c r="S847" s="12">
        <f>(((L847/60)/60)/24)+DATE(1970,1,1)</f>
        <v>43235.208333333328</v>
      </c>
      <c r="T847" s="12">
        <f>(((M847/60)/60)/24)+DATE(1970,1,1)</f>
        <v>43272.208333333328</v>
      </c>
      <c r="U847">
        <f t="shared" si="41"/>
        <v>37</v>
      </c>
    </row>
    <row r="848" spans="1:21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40"/>
        <v>508.5</v>
      </c>
      <c r="G848" t="s">
        <v>20</v>
      </c>
      <c r="H848" s="8">
        <f t="shared" si="39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s="8" t="str" cm="1">
        <f t="array" ref="Q848:R848">_xlfn.TEXTSPLIT(P848,"/")</f>
        <v>technology</v>
      </c>
      <c r="R848" s="8" t="str">
        <v>web</v>
      </c>
      <c r="S848" s="12">
        <f>(((L848/60)/60)/24)+DATE(1970,1,1)</f>
        <v>43302.208333333328</v>
      </c>
      <c r="T848" s="12">
        <f>(((M848/60)/60)/24)+DATE(1970,1,1)</f>
        <v>43338.208333333328</v>
      </c>
      <c r="U848">
        <f t="shared" si="41"/>
        <v>36</v>
      </c>
    </row>
    <row r="849" spans="1:21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40"/>
        <v>237.74468085106383</v>
      </c>
      <c r="G849" t="s">
        <v>20</v>
      </c>
      <c r="H849" s="8">
        <f t="shared" si="39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s="8" t="str" cm="1">
        <f t="array" ref="Q849:R849">_xlfn.TEXTSPLIT(P849,"/")</f>
        <v>food</v>
      </c>
      <c r="R849" s="8" t="str">
        <v>food trucks</v>
      </c>
      <c r="S849" s="12">
        <f>(((L849/60)/60)/24)+DATE(1970,1,1)</f>
        <v>43107.25</v>
      </c>
      <c r="T849" s="12">
        <f>(((M849/60)/60)/24)+DATE(1970,1,1)</f>
        <v>43110.25</v>
      </c>
      <c r="U849">
        <f t="shared" si="41"/>
        <v>3</v>
      </c>
    </row>
    <row r="850" spans="1:21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40"/>
        <v>338.46875</v>
      </c>
      <c r="G850" t="s">
        <v>20</v>
      </c>
      <c r="H850" s="8">
        <f t="shared" si="39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s="8" t="str" cm="1">
        <f t="array" ref="Q850:R850">_xlfn.TEXTSPLIT(P850,"/")</f>
        <v>film &amp; video</v>
      </c>
      <c r="R850" s="8" t="str">
        <v>drama</v>
      </c>
      <c r="S850" s="12">
        <f>(((L850/60)/60)/24)+DATE(1970,1,1)</f>
        <v>40341.208333333336</v>
      </c>
      <c r="T850" s="12">
        <f>(((M850/60)/60)/24)+DATE(1970,1,1)</f>
        <v>40350.208333333336</v>
      </c>
      <c r="U850">
        <f t="shared" si="41"/>
        <v>9</v>
      </c>
    </row>
    <row r="851" spans="1:21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40"/>
        <v>133.08955223880596</v>
      </c>
      <c r="G851" t="s">
        <v>20</v>
      </c>
      <c r="H851" s="8">
        <f t="shared" si="39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s="8" t="str" cm="1">
        <f t="array" ref="Q851:R851">_xlfn.TEXTSPLIT(P851,"/")</f>
        <v>music</v>
      </c>
      <c r="R851" s="8" t="str">
        <v>indie rock</v>
      </c>
      <c r="S851" s="12">
        <f>(((L851/60)/60)/24)+DATE(1970,1,1)</f>
        <v>40948.25</v>
      </c>
      <c r="T851" s="12">
        <f>(((M851/60)/60)/24)+DATE(1970,1,1)</f>
        <v>40951.25</v>
      </c>
      <c r="U851">
        <f t="shared" si="41"/>
        <v>3</v>
      </c>
    </row>
    <row r="852" spans="1:21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40"/>
        <v>1</v>
      </c>
      <c r="G852" t="s">
        <v>14</v>
      </c>
      <c r="H852" s="8">
        <f t="shared" si="39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s="8" t="str" cm="1">
        <f t="array" ref="Q852:R852">_xlfn.TEXTSPLIT(P852,"/")</f>
        <v>music</v>
      </c>
      <c r="R852" s="8" t="str">
        <v>rock</v>
      </c>
      <c r="S852" s="12">
        <f>(((L852/60)/60)/24)+DATE(1970,1,1)</f>
        <v>40866.25</v>
      </c>
      <c r="T852" s="12">
        <f>(((M852/60)/60)/24)+DATE(1970,1,1)</f>
        <v>40881.25</v>
      </c>
      <c r="U852">
        <f t="shared" si="41"/>
        <v>15</v>
      </c>
    </row>
    <row r="853" spans="1:21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40"/>
        <v>207.79999999999998</v>
      </c>
      <c r="G853" t="s">
        <v>20</v>
      </c>
      <c r="H853" s="8">
        <f t="shared" si="39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s="8" t="str" cm="1">
        <f t="array" ref="Q853:R853">_xlfn.TEXTSPLIT(P853,"/")</f>
        <v>music</v>
      </c>
      <c r="R853" s="8" t="str">
        <v>electric music</v>
      </c>
      <c r="S853" s="12">
        <f>(((L853/60)/60)/24)+DATE(1970,1,1)</f>
        <v>41031.208333333336</v>
      </c>
      <c r="T853" s="12">
        <f>(((M853/60)/60)/24)+DATE(1970,1,1)</f>
        <v>41064.208333333336</v>
      </c>
      <c r="U853">
        <f t="shared" si="41"/>
        <v>33</v>
      </c>
    </row>
    <row r="854" spans="1:21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40"/>
        <v>51.122448979591837</v>
      </c>
      <c r="G854" t="s">
        <v>14</v>
      </c>
      <c r="H854" s="8">
        <f t="shared" si="39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s="8" t="str" cm="1">
        <f t="array" ref="Q854:R854">_xlfn.TEXTSPLIT(P854,"/")</f>
        <v>games</v>
      </c>
      <c r="R854" s="8" t="str">
        <v>video games</v>
      </c>
      <c r="S854" s="12">
        <f>(((L854/60)/60)/24)+DATE(1970,1,1)</f>
        <v>40740.208333333336</v>
      </c>
      <c r="T854" s="12">
        <f>(((M854/60)/60)/24)+DATE(1970,1,1)</f>
        <v>40750.208333333336</v>
      </c>
      <c r="U854">
        <f t="shared" si="41"/>
        <v>10</v>
      </c>
    </row>
    <row r="855" spans="1:21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40"/>
        <v>652.05847953216369</v>
      </c>
      <c r="G855" t="s">
        <v>20</v>
      </c>
      <c r="H855" s="8">
        <f t="shared" si="39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s="8" t="str" cm="1">
        <f t="array" ref="Q855:R855">_xlfn.TEXTSPLIT(P855,"/")</f>
        <v>music</v>
      </c>
      <c r="R855" s="8" t="str">
        <v>indie rock</v>
      </c>
      <c r="S855" s="12">
        <f>(((L855/60)/60)/24)+DATE(1970,1,1)</f>
        <v>40714.208333333336</v>
      </c>
      <c r="T855" s="12">
        <f>(((M855/60)/60)/24)+DATE(1970,1,1)</f>
        <v>40719.208333333336</v>
      </c>
      <c r="U855">
        <f t="shared" si="41"/>
        <v>5</v>
      </c>
    </row>
    <row r="856" spans="1:21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40"/>
        <v>113.63099415204678</v>
      </c>
      <c r="G856" t="s">
        <v>20</v>
      </c>
      <c r="H856" s="8">
        <f t="shared" si="39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s="8" t="str" cm="1">
        <f t="array" ref="Q856:R856">_xlfn.TEXTSPLIT(P856,"/")</f>
        <v>publishing</v>
      </c>
      <c r="R856" s="8" t="str">
        <v>fiction</v>
      </c>
      <c r="S856" s="12">
        <f>(((L856/60)/60)/24)+DATE(1970,1,1)</f>
        <v>43787.25</v>
      </c>
      <c r="T856" s="12">
        <f>(((M856/60)/60)/24)+DATE(1970,1,1)</f>
        <v>43814.25</v>
      </c>
      <c r="U856">
        <f t="shared" si="41"/>
        <v>27</v>
      </c>
    </row>
    <row r="857" spans="1:21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40"/>
        <v>102.37606837606839</v>
      </c>
      <c r="G857" t="s">
        <v>20</v>
      </c>
      <c r="H857" s="8">
        <f t="shared" si="39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s="8" t="str" cm="1">
        <f t="array" ref="Q857:R857">_xlfn.TEXTSPLIT(P857,"/")</f>
        <v>theater</v>
      </c>
      <c r="R857" s="8" t="str">
        <v>plays</v>
      </c>
      <c r="S857" s="12">
        <f>(((L857/60)/60)/24)+DATE(1970,1,1)</f>
        <v>40712.208333333336</v>
      </c>
      <c r="T857" s="12">
        <f>(((M857/60)/60)/24)+DATE(1970,1,1)</f>
        <v>40743.208333333336</v>
      </c>
      <c r="U857">
        <f t="shared" si="41"/>
        <v>31</v>
      </c>
    </row>
    <row r="858" spans="1:21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40"/>
        <v>356.58333333333331</v>
      </c>
      <c r="G858" t="s">
        <v>20</v>
      </c>
      <c r="H858" s="8">
        <f t="shared" si="39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s="8" t="str" cm="1">
        <f t="array" ref="Q858:R858">_xlfn.TEXTSPLIT(P858,"/")</f>
        <v>food</v>
      </c>
      <c r="R858" s="8" t="str">
        <v>food trucks</v>
      </c>
      <c r="S858" s="12">
        <f>(((L858/60)/60)/24)+DATE(1970,1,1)</f>
        <v>41023.208333333336</v>
      </c>
      <c r="T858" s="12">
        <f>(((M858/60)/60)/24)+DATE(1970,1,1)</f>
        <v>41040.208333333336</v>
      </c>
      <c r="U858">
        <f t="shared" si="41"/>
        <v>17</v>
      </c>
    </row>
    <row r="859" spans="1:21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40"/>
        <v>139.86792452830187</v>
      </c>
      <c r="G859" t="s">
        <v>20</v>
      </c>
      <c r="H859" s="8">
        <f t="shared" si="39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s="8" t="str" cm="1">
        <f t="array" ref="Q859:R859">_xlfn.TEXTSPLIT(P859,"/")</f>
        <v>film &amp; video</v>
      </c>
      <c r="R859" s="8" t="str">
        <v>shorts</v>
      </c>
      <c r="S859" s="12">
        <f>(((L859/60)/60)/24)+DATE(1970,1,1)</f>
        <v>40944.25</v>
      </c>
      <c r="T859" s="12">
        <f>(((M859/60)/60)/24)+DATE(1970,1,1)</f>
        <v>40967.25</v>
      </c>
      <c r="U859">
        <f t="shared" si="41"/>
        <v>23</v>
      </c>
    </row>
    <row r="860" spans="1:21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40"/>
        <v>69.45</v>
      </c>
      <c r="G860" t="s">
        <v>14</v>
      </c>
      <c r="H860" s="8">
        <f t="shared" si="39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s="8" t="str" cm="1">
        <f t="array" ref="Q860:R860">_xlfn.TEXTSPLIT(P860,"/")</f>
        <v>food</v>
      </c>
      <c r="R860" s="8" t="str">
        <v>food trucks</v>
      </c>
      <c r="S860" s="12">
        <f>(((L860/60)/60)/24)+DATE(1970,1,1)</f>
        <v>43211.208333333328</v>
      </c>
      <c r="T860" s="12">
        <f>(((M860/60)/60)/24)+DATE(1970,1,1)</f>
        <v>43218.208333333328</v>
      </c>
      <c r="U860">
        <f t="shared" si="41"/>
        <v>7</v>
      </c>
    </row>
    <row r="861" spans="1:21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40"/>
        <v>35.534246575342465</v>
      </c>
      <c r="G861" t="s">
        <v>14</v>
      </c>
      <c r="H861" s="8">
        <f t="shared" si="39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s="8" t="str" cm="1">
        <f t="array" ref="Q861:R861">_xlfn.TEXTSPLIT(P861,"/")</f>
        <v>theater</v>
      </c>
      <c r="R861" s="8" t="str">
        <v>plays</v>
      </c>
      <c r="S861" s="12">
        <f>(((L861/60)/60)/24)+DATE(1970,1,1)</f>
        <v>41334.25</v>
      </c>
      <c r="T861" s="12">
        <f>(((M861/60)/60)/24)+DATE(1970,1,1)</f>
        <v>41352.208333333336</v>
      </c>
      <c r="U861">
        <f t="shared" si="41"/>
        <v>18</v>
      </c>
    </row>
    <row r="862" spans="1:21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40"/>
        <v>251.65</v>
      </c>
      <c r="G862" t="s">
        <v>20</v>
      </c>
      <c r="H862" s="8">
        <f t="shared" si="39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s="8" t="str" cm="1">
        <f t="array" ref="Q862:R862">_xlfn.TEXTSPLIT(P862,"/")</f>
        <v>technology</v>
      </c>
      <c r="R862" s="8" t="str">
        <v>wearables</v>
      </c>
      <c r="S862" s="12">
        <f>(((L862/60)/60)/24)+DATE(1970,1,1)</f>
        <v>43515.25</v>
      </c>
      <c r="T862" s="12">
        <f>(((M862/60)/60)/24)+DATE(1970,1,1)</f>
        <v>43525.25</v>
      </c>
      <c r="U862">
        <f t="shared" si="41"/>
        <v>10</v>
      </c>
    </row>
    <row r="863" spans="1:21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40"/>
        <v>105.87500000000001</v>
      </c>
      <c r="G863" t="s">
        <v>20</v>
      </c>
      <c r="H863" s="8">
        <f t="shared" si="39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s="8" t="str" cm="1">
        <f t="array" ref="Q863:R863">_xlfn.TEXTSPLIT(P863,"/")</f>
        <v>theater</v>
      </c>
      <c r="R863" s="8" t="str">
        <v>plays</v>
      </c>
      <c r="S863" s="12">
        <f>(((L863/60)/60)/24)+DATE(1970,1,1)</f>
        <v>40258.208333333336</v>
      </c>
      <c r="T863" s="12">
        <f>(((M863/60)/60)/24)+DATE(1970,1,1)</f>
        <v>40266.208333333336</v>
      </c>
      <c r="U863">
        <f t="shared" si="41"/>
        <v>8</v>
      </c>
    </row>
    <row r="864" spans="1:21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40"/>
        <v>187.42857142857144</v>
      </c>
      <c r="G864" t="s">
        <v>20</v>
      </c>
      <c r="H864" s="8">
        <f t="shared" si="39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s="8" t="str" cm="1">
        <f t="array" ref="Q864:R864">_xlfn.TEXTSPLIT(P864,"/")</f>
        <v>theater</v>
      </c>
      <c r="R864" s="8" t="str">
        <v>plays</v>
      </c>
      <c r="S864" s="12">
        <f>(((L864/60)/60)/24)+DATE(1970,1,1)</f>
        <v>40756.208333333336</v>
      </c>
      <c r="T864" s="12">
        <f>(((M864/60)/60)/24)+DATE(1970,1,1)</f>
        <v>40760.208333333336</v>
      </c>
      <c r="U864">
        <f t="shared" si="41"/>
        <v>4</v>
      </c>
    </row>
    <row r="865" spans="1:21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40"/>
        <v>386.78571428571428</v>
      </c>
      <c r="G865" t="s">
        <v>20</v>
      </c>
      <c r="H865" s="8">
        <f t="shared" si="39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s="8" t="str" cm="1">
        <f t="array" ref="Q865:R865">_xlfn.TEXTSPLIT(P865,"/")</f>
        <v>film &amp; video</v>
      </c>
      <c r="R865" s="8" t="str">
        <v>television</v>
      </c>
      <c r="S865" s="12">
        <f>(((L865/60)/60)/24)+DATE(1970,1,1)</f>
        <v>42172.208333333328</v>
      </c>
      <c r="T865" s="12">
        <f>(((M865/60)/60)/24)+DATE(1970,1,1)</f>
        <v>42195.208333333328</v>
      </c>
      <c r="U865">
        <f t="shared" si="41"/>
        <v>23</v>
      </c>
    </row>
    <row r="866" spans="1:21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40"/>
        <v>347.07142857142856</v>
      </c>
      <c r="G866" t="s">
        <v>20</v>
      </c>
      <c r="H866" s="8">
        <f t="shared" si="39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s="8" t="str" cm="1">
        <f t="array" ref="Q866:R866">_xlfn.TEXTSPLIT(P866,"/")</f>
        <v>film &amp; video</v>
      </c>
      <c r="R866" s="8" t="str">
        <v>shorts</v>
      </c>
      <c r="S866" s="12">
        <f>(((L866/60)/60)/24)+DATE(1970,1,1)</f>
        <v>42601.208333333328</v>
      </c>
      <c r="T866" s="12">
        <f>(((M866/60)/60)/24)+DATE(1970,1,1)</f>
        <v>42606.208333333328</v>
      </c>
      <c r="U866">
        <f t="shared" si="41"/>
        <v>5</v>
      </c>
    </row>
    <row r="867" spans="1:21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40"/>
        <v>185.82098765432099</v>
      </c>
      <c r="G867" t="s">
        <v>20</v>
      </c>
      <c r="H867" s="8">
        <f t="shared" si="39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s="8" t="str" cm="1">
        <f t="array" ref="Q867:R867">_xlfn.TEXTSPLIT(P867,"/")</f>
        <v>theater</v>
      </c>
      <c r="R867" s="8" t="str">
        <v>plays</v>
      </c>
      <c r="S867" s="12">
        <f>(((L867/60)/60)/24)+DATE(1970,1,1)</f>
        <v>41897.208333333336</v>
      </c>
      <c r="T867" s="12">
        <f>(((M867/60)/60)/24)+DATE(1970,1,1)</f>
        <v>41906.208333333336</v>
      </c>
      <c r="U867">
        <f t="shared" si="41"/>
        <v>9</v>
      </c>
    </row>
    <row r="868" spans="1:21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40"/>
        <v>43.241247264770237</v>
      </c>
      <c r="G868" t="s">
        <v>74</v>
      </c>
      <c r="H868" s="8">
        <f t="shared" si="39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s="8" t="str" cm="1">
        <f t="array" ref="Q868:R868">_xlfn.TEXTSPLIT(P868,"/")</f>
        <v>photography</v>
      </c>
      <c r="R868" s="8" t="str">
        <v>photography books</v>
      </c>
      <c r="S868" s="12">
        <f>(((L868/60)/60)/24)+DATE(1970,1,1)</f>
        <v>40671.208333333336</v>
      </c>
      <c r="T868" s="12">
        <f>(((M868/60)/60)/24)+DATE(1970,1,1)</f>
        <v>40672.208333333336</v>
      </c>
      <c r="U868">
        <f t="shared" si="41"/>
        <v>1</v>
      </c>
    </row>
    <row r="869" spans="1:21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40"/>
        <v>162.4375</v>
      </c>
      <c r="G869" t="s">
        <v>20</v>
      </c>
      <c r="H869" s="8">
        <f t="shared" si="39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s="8" t="str" cm="1">
        <f t="array" ref="Q869:R869">_xlfn.TEXTSPLIT(P869,"/")</f>
        <v>food</v>
      </c>
      <c r="R869" s="8" t="str">
        <v>food trucks</v>
      </c>
      <c r="S869" s="12">
        <f>(((L869/60)/60)/24)+DATE(1970,1,1)</f>
        <v>43382.208333333328</v>
      </c>
      <c r="T869" s="12">
        <f>(((M869/60)/60)/24)+DATE(1970,1,1)</f>
        <v>43388.208333333328</v>
      </c>
      <c r="U869">
        <f t="shared" si="41"/>
        <v>6</v>
      </c>
    </row>
    <row r="870" spans="1:21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40"/>
        <v>184.84285714285716</v>
      </c>
      <c r="G870" t="s">
        <v>20</v>
      </c>
      <c r="H870" s="8">
        <f t="shared" si="39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s="8" t="str" cm="1">
        <f t="array" ref="Q870:R870">_xlfn.TEXTSPLIT(P870,"/")</f>
        <v>theater</v>
      </c>
      <c r="R870" s="8" t="str">
        <v>plays</v>
      </c>
      <c r="S870" s="12">
        <f>(((L870/60)/60)/24)+DATE(1970,1,1)</f>
        <v>41559.208333333336</v>
      </c>
      <c r="T870" s="12">
        <f>(((M870/60)/60)/24)+DATE(1970,1,1)</f>
        <v>41570.208333333336</v>
      </c>
      <c r="U870">
        <f t="shared" si="41"/>
        <v>11</v>
      </c>
    </row>
    <row r="871" spans="1:21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40"/>
        <v>23.703520691785052</v>
      </c>
      <c r="G871" t="s">
        <v>14</v>
      </c>
      <c r="H871" s="8">
        <f t="shared" si="39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s="8" t="str" cm="1">
        <f t="array" ref="Q871:R871">_xlfn.TEXTSPLIT(P871,"/")</f>
        <v>film &amp; video</v>
      </c>
      <c r="R871" s="8" t="str">
        <v>drama</v>
      </c>
      <c r="S871" s="12">
        <f>(((L871/60)/60)/24)+DATE(1970,1,1)</f>
        <v>40350.208333333336</v>
      </c>
      <c r="T871" s="12">
        <f>(((M871/60)/60)/24)+DATE(1970,1,1)</f>
        <v>40364.208333333336</v>
      </c>
      <c r="U871">
        <f t="shared" si="41"/>
        <v>14</v>
      </c>
    </row>
    <row r="872" spans="1:21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40"/>
        <v>89.870129870129873</v>
      </c>
      <c r="G872" t="s">
        <v>14</v>
      </c>
      <c r="H872" s="8">
        <f t="shared" si="39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s="8" t="str" cm="1">
        <f t="array" ref="Q872:R872">_xlfn.TEXTSPLIT(P872,"/")</f>
        <v>theater</v>
      </c>
      <c r="R872" s="8" t="str">
        <v>plays</v>
      </c>
      <c r="S872" s="12">
        <f>(((L872/60)/60)/24)+DATE(1970,1,1)</f>
        <v>42240.208333333328</v>
      </c>
      <c r="T872" s="12">
        <f>(((M872/60)/60)/24)+DATE(1970,1,1)</f>
        <v>42265.208333333328</v>
      </c>
      <c r="U872">
        <f t="shared" si="41"/>
        <v>25</v>
      </c>
    </row>
    <row r="873" spans="1:21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40"/>
        <v>272.6041958041958</v>
      </c>
      <c r="G873" t="s">
        <v>20</v>
      </c>
      <c r="H873" s="8">
        <f t="shared" si="39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s="8" t="str" cm="1">
        <f t="array" ref="Q873:R873">_xlfn.TEXTSPLIT(P873,"/")</f>
        <v>theater</v>
      </c>
      <c r="R873" s="8" t="str">
        <v>plays</v>
      </c>
      <c r="S873" s="12">
        <f>(((L873/60)/60)/24)+DATE(1970,1,1)</f>
        <v>43040.208333333328</v>
      </c>
      <c r="T873" s="12">
        <f>(((M873/60)/60)/24)+DATE(1970,1,1)</f>
        <v>43058.25</v>
      </c>
      <c r="U873">
        <f t="shared" si="41"/>
        <v>18</v>
      </c>
    </row>
    <row r="874" spans="1:21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40"/>
        <v>170.04255319148936</v>
      </c>
      <c r="G874" t="s">
        <v>20</v>
      </c>
      <c r="H874" s="8">
        <f t="shared" si="39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s="8" t="str" cm="1">
        <f t="array" ref="Q874:R874">_xlfn.TEXTSPLIT(P874,"/")</f>
        <v>film &amp; video</v>
      </c>
      <c r="R874" s="8" t="str">
        <v>science fiction</v>
      </c>
      <c r="S874" s="12">
        <f>(((L874/60)/60)/24)+DATE(1970,1,1)</f>
        <v>43346.208333333328</v>
      </c>
      <c r="T874" s="12">
        <f>(((M874/60)/60)/24)+DATE(1970,1,1)</f>
        <v>43351.208333333328</v>
      </c>
      <c r="U874">
        <f t="shared" si="41"/>
        <v>5</v>
      </c>
    </row>
    <row r="875" spans="1:21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40"/>
        <v>188.28503562945369</v>
      </c>
      <c r="G875" t="s">
        <v>20</v>
      </c>
      <c r="H875" s="8">
        <f t="shared" si="39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s="8" t="str" cm="1">
        <f t="array" ref="Q875:R875">_xlfn.TEXTSPLIT(P875,"/")</f>
        <v>photography</v>
      </c>
      <c r="R875" s="8" t="str">
        <v>photography books</v>
      </c>
      <c r="S875" s="12">
        <f>(((L875/60)/60)/24)+DATE(1970,1,1)</f>
        <v>41647.25</v>
      </c>
      <c r="T875" s="12">
        <f>(((M875/60)/60)/24)+DATE(1970,1,1)</f>
        <v>41652.25</v>
      </c>
      <c r="U875">
        <f t="shared" si="41"/>
        <v>5</v>
      </c>
    </row>
    <row r="876" spans="1:21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40"/>
        <v>346.93532338308455</v>
      </c>
      <c r="G876" t="s">
        <v>20</v>
      </c>
      <c r="H876" s="8">
        <f t="shared" si="39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s="8" t="str" cm="1">
        <f t="array" ref="Q876:R876">_xlfn.TEXTSPLIT(P876,"/")</f>
        <v>photography</v>
      </c>
      <c r="R876" s="8" t="str">
        <v>photography books</v>
      </c>
      <c r="S876" s="12">
        <f>(((L876/60)/60)/24)+DATE(1970,1,1)</f>
        <v>40291.208333333336</v>
      </c>
      <c r="T876" s="12">
        <f>(((M876/60)/60)/24)+DATE(1970,1,1)</f>
        <v>40329.208333333336</v>
      </c>
      <c r="U876">
        <f t="shared" si="41"/>
        <v>38</v>
      </c>
    </row>
    <row r="877" spans="1:21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40"/>
        <v>69.177215189873422</v>
      </c>
      <c r="G877" t="s">
        <v>14</v>
      </c>
      <c r="H877" s="8">
        <f t="shared" si="39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s="8" t="str" cm="1">
        <f t="array" ref="Q877:R877">_xlfn.TEXTSPLIT(P877,"/")</f>
        <v>music</v>
      </c>
      <c r="R877" s="8" t="str">
        <v>rock</v>
      </c>
      <c r="S877" s="12">
        <f>(((L877/60)/60)/24)+DATE(1970,1,1)</f>
        <v>40556.25</v>
      </c>
      <c r="T877" s="12">
        <f>(((M877/60)/60)/24)+DATE(1970,1,1)</f>
        <v>40557.25</v>
      </c>
      <c r="U877">
        <f t="shared" si="41"/>
        <v>1</v>
      </c>
    </row>
    <row r="878" spans="1:21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40"/>
        <v>25.433734939759034</v>
      </c>
      <c r="G878" t="s">
        <v>14</v>
      </c>
      <c r="H878" s="8">
        <f t="shared" si="39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s="8" t="str" cm="1">
        <f t="array" ref="Q878:R878">_xlfn.TEXTSPLIT(P878,"/")</f>
        <v>photography</v>
      </c>
      <c r="R878" s="8" t="str">
        <v>photography books</v>
      </c>
      <c r="S878" s="12">
        <f>(((L878/60)/60)/24)+DATE(1970,1,1)</f>
        <v>43624.208333333328</v>
      </c>
      <c r="T878" s="12">
        <f>(((M878/60)/60)/24)+DATE(1970,1,1)</f>
        <v>43648.208333333328</v>
      </c>
      <c r="U878">
        <f t="shared" si="41"/>
        <v>24</v>
      </c>
    </row>
    <row r="879" spans="1:21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40"/>
        <v>77.400977995110026</v>
      </c>
      <c r="G879" t="s">
        <v>14</v>
      </c>
      <c r="H879" s="8">
        <f t="shared" si="39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s="8" t="str" cm="1">
        <f t="array" ref="Q879:R879">_xlfn.TEXTSPLIT(P879,"/")</f>
        <v>food</v>
      </c>
      <c r="R879" s="8" t="str">
        <v>food trucks</v>
      </c>
      <c r="S879" s="12">
        <f>(((L879/60)/60)/24)+DATE(1970,1,1)</f>
        <v>42577.208333333328</v>
      </c>
      <c r="T879" s="12">
        <f>(((M879/60)/60)/24)+DATE(1970,1,1)</f>
        <v>42578.208333333328</v>
      </c>
      <c r="U879">
        <f t="shared" si="41"/>
        <v>1</v>
      </c>
    </row>
    <row r="880" spans="1:21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40"/>
        <v>37.481481481481481</v>
      </c>
      <c r="G880" t="s">
        <v>14</v>
      </c>
      <c r="H880" s="8">
        <f t="shared" si="39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s="8" t="str" cm="1">
        <f t="array" ref="Q880:R880">_xlfn.TEXTSPLIT(P880,"/")</f>
        <v>music</v>
      </c>
      <c r="R880" s="8" t="str">
        <v>metal</v>
      </c>
      <c r="S880" s="12">
        <f>(((L880/60)/60)/24)+DATE(1970,1,1)</f>
        <v>43845.25</v>
      </c>
      <c r="T880" s="12">
        <f>(((M880/60)/60)/24)+DATE(1970,1,1)</f>
        <v>43869.25</v>
      </c>
      <c r="U880">
        <f t="shared" si="41"/>
        <v>24</v>
      </c>
    </row>
    <row r="881" spans="1:21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40"/>
        <v>543.79999999999995</v>
      </c>
      <c r="G881" t="s">
        <v>20</v>
      </c>
      <c r="H881" s="8">
        <f t="shared" si="39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s="8" t="str" cm="1">
        <f t="array" ref="Q881:R881">_xlfn.TEXTSPLIT(P881,"/")</f>
        <v>publishing</v>
      </c>
      <c r="R881" s="8" t="str">
        <v>nonfiction</v>
      </c>
      <c r="S881" s="12">
        <f>(((L881/60)/60)/24)+DATE(1970,1,1)</f>
        <v>42788.25</v>
      </c>
      <c r="T881" s="12">
        <f>(((M881/60)/60)/24)+DATE(1970,1,1)</f>
        <v>42797.25</v>
      </c>
      <c r="U881">
        <f t="shared" si="41"/>
        <v>9</v>
      </c>
    </row>
    <row r="882" spans="1:21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40"/>
        <v>228.52189349112427</v>
      </c>
      <c r="G882" t="s">
        <v>20</v>
      </c>
      <c r="H882" s="8">
        <f t="shared" si="39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s="8" t="str" cm="1">
        <f t="array" ref="Q882:R882">_xlfn.TEXTSPLIT(P882,"/")</f>
        <v>music</v>
      </c>
      <c r="R882" s="8" t="str">
        <v>electric music</v>
      </c>
      <c r="S882" s="12">
        <f>(((L882/60)/60)/24)+DATE(1970,1,1)</f>
        <v>43667.208333333328</v>
      </c>
      <c r="T882" s="12">
        <f>(((M882/60)/60)/24)+DATE(1970,1,1)</f>
        <v>43669.208333333328</v>
      </c>
      <c r="U882">
        <f t="shared" si="41"/>
        <v>2</v>
      </c>
    </row>
    <row r="883" spans="1:21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40"/>
        <v>38.948339483394832</v>
      </c>
      <c r="G883" t="s">
        <v>14</v>
      </c>
      <c r="H883" s="8">
        <f t="shared" si="39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s="8" t="str" cm="1">
        <f t="array" ref="Q883:R883">_xlfn.TEXTSPLIT(P883,"/")</f>
        <v>theater</v>
      </c>
      <c r="R883" s="8" t="str">
        <v>plays</v>
      </c>
      <c r="S883" s="12">
        <f>(((L883/60)/60)/24)+DATE(1970,1,1)</f>
        <v>42194.208333333328</v>
      </c>
      <c r="T883" s="12">
        <f>(((M883/60)/60)/24)+DATE(1970,1,1)</f>
        <v>42223.208333333328</v>
      </c>
      <c r="U883">
        <f t="shared" si="41"/>
        <v>29</v>
      </c>
    </row>
    <row r="884" spans="1:21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40"/>
        <v>370</v>
      </c>
      <c r="G884" t="s">
        <v>20</v>
      </c>
      <c r="H884" s="8">
        <f t="shared" si="39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s="8" t="str" cm="1">
        <f t="array" ref="Q884:R884">_xlfn.TEXTSPLIT(P884,"/")</f>
        <v>theater</v>
      </c>
      <c r="R884" s="8" t="str">
        <v>plays</v>
      </c>
      <c r="S884" s="12">
        <f>(((L884/60)/60)/24)+DATE(1970,1,1)</f>
        <v>42025.25</v>
      </c>
      <c r="T884" s="12">
        <f>(((M884/60)/60)/24)+DATE(1970,1,1)</f>
        <v>42029.25</v>
      </c>
      <c r="U884">
        <f t="shared" si="41"/>
        <v>4</v>
      </c>
    </row>
    <row r="885" spans="1:21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40"/>
        <v>237.91176470588232</v>
      </c>
      <c r="G885" t="s">
        <v>20</v>
      </c>
      <c r="H885" s="8">
        <f t="shared" si="39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s="8" t="str" cm="1">
        <f t="array" ref="Q885:R885">_xlfn.TEXTSPLIT(P885,"/")</f>
        <v>film &amp; video</v>
      </c>
      <c r="R885" s="8" t="str">
        <v>shorts</v>
      </c>
      <c r="S885" s="12">
        <f>(((L885/60)/60)/24)+DATE(1970,1,1)</f>
        <v>40323.208333333336</v>
      </c>
      <c r="T885" s="12">
        <f>(((M885/60)/60)/24)+DATE(1970,1,1)</f>
        <v>40359.208333333336</v>
      </c>
      <c r="U885">
        <f t="shared" si="41"/>
        <v>36</v>
      </c>
    </row>
    <row r="886" spans="1:21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40"/>
        <v>64.036299765807954</v>
      </c>
      <c r="G886" t="s">
        <v>14</v>
      </c>
      <c r="H886" s="8">
        <f t="shared" si="39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s="8" t="str" cm="1">
        <f t="array" ref="Q886:R886">_xlfn.TEXTSPLIT(P886,"/")</f>
        <v>theater</v>
      </c>
      <c r="R886" s="8" t="str">
        <v>plays</v>
      </c>
      <c r="S886" s="12">
        <f>(((L886/60)/60)/24)+DATE(1970,1,1)</f>
        <v>41763.208333333336</v>
      </c>
      <c r="T886" s="12">
        <f>(((M886/60)/60)/24)+DATE(1970,1,1)</f>
        <v>41765.208333333336</v>
      </c>
      <c r="U886">
        <f t="shared" si="41"/>
        <v>2</v>
      </c>
    </row>
    <row r="887" spans="1:21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40"/>
        <v>118.27777777777777</v>
      </c>
      <c r="G887" t="s">
        <v>20</v>
      </c>
      <c r="H887" s="8">
        <f t="shared" si="39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s="8" t="str" cm="1">
        <f t="array" ref="Q887:R887">_xlfn.TEXTSPLIT(P887,"/")</f>
        <v>theater</v>
      </c>
      <c r="R887" s="8" t="str">
        <v>plays</v>
      </c>
      <c r="S887" s="12">
        <f>(((L887/60)/60)/24)+DATE(1970,1,1)</f>
        <v>40335.208333333336</v>
      </c>
      <c r="T887" s="12">
        <f>(((M887/60)/60)/24)+DATE(1970,1,1)</f>
        <v>40373.208333333336</v>
      </c>
      <c r="U887">
        <f t="shared" si="41"/>
        <v>38</v>
      </c>
    </row>
    <row r="888" spans="1:21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40"/>
        <v>84.824037184594957</v>
      </c>
      <c r="G888" t="s">
        <v>14</v>
      </c>
      <c r="H888" s="8">
        <f t="shared" si="39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s="8" t="str" cm="1">
        <f t="array" ref="Q888:R888">_xlfn.TEXTSPLIT(P888,"/")</f>
        <v>music</v>
      </c>
      <c r="R888" s="8" t="str">
        <v>indie rock</v>
      </c>
      <c r="S888" s="12">
        <f>(((L888/60)/60)/24)+DATE(1970,1,1)</f>
        <v>40416.208333333336</v>
      </c>
      <c r="T888" s="12">
        <f>(((M888/60)/60)/24)+DATE(1970,1,1)</f>
        <v>40434.208333333336</v>
      </c>
      <c r="U888">
        <f t="shared" si="41"/>
        <v>18</v>
      </c>
    </row>
    <row r="889" spans="1:21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40"/>
        <v>29.346153846153843</v>
      </c>
      <c r="G889" t="s">
        <v>14</v>
      </c>
      <c r="H889" s="8">
        <f t="shared" si="39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s="8" t="str" cm="1">
        <f t="array" ref="Q889:R889">_xlfn.TEXTSPLIT(P889,"/")</f>
        <v>theater</v>
      </c>
      <c r="R889" s="8" t="str">
        <v>plays</v>
      </c>
      <c r="S889" s="12">
        <f>(((L889/60)/60)/24)+DATE(1970,1,1)</f>
        <v>42202.208333333328</v>
      </c>
      <c r="T889" s="12">
        <f>(((M889/60)/60)/24)+DATE(1970,1,1)</f>
        <v>42249.208333333328</v>
      </c>
      <c r="U889">
        <f t="shared" si="41"/>
        <v>47</v>
      </c>
    </row>
    <row r="890" spans="1:21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40"/>
        <v>209.89655172413794</v>
      </c>
      <c r="G890" t="s">
        <v>20</v>
      </c>
      <c r="H890" s="8">
        <f t="shared" si="39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s="8" t="str" cm="1">
        <f t="array" ref="Q890:R890">_xlfn.TEXTSPLIT(P890,"/")</f>
        <v>theater</v>
      </c>
      <c r="R890" s="8" t="str">
        <v>plays</v>
      </c>
      <c r="S890" s="12">
        <f>(((L890/60)/60)/24)+DATE(1970,1,1)</f>
        <v>42836.208333333328</v>
      </c>
      <c r="T890" s="12">
        <f>(((M890/60)/60)/24)+DATE(1970,1,1)</f>
        <v>42855.208333333328</v>
      </c>
      <c r="U890">
        <f t="shared" si="41"/>
        <v>19</v>
      </c>
    </row>
    <row r="891" spans="1:21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40"/>
        <v>169.78571428571431</v>
      </c>
      <c r="G891" t="s">
        <v>20</v>
      </c>
      <c r="H891" s="8">
        <f t="shared" si="39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s="8" t="str" cm="1">
        <f t="array" ref="Q891:R891">_xlfn.TEXTSPLIT(P891,"/")</f>
        <v>music</v>
      </c>
      <c r="R891" s="8" t="str">
        <v>electric music</v>
      </c>
      <c r="S891" s="12">
        <f>(((L891/60)/60)/24)+DATE(1970,1,1)</f>
        <v>41710.208333333336</v>
      </c>
      <c r="T891" s="12">
        <f>(((M891/60)/60)/24)+DATE(1970,1,1)</f>
        <v>41717.208333333336</v>
      </c>
      <c r="U891">
        <f t="shared" si="41"/>
        <v>7</v>
      </c>
    </row>
    <row r="892" spans="1:21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40"/>
        <v>115.95907738095239</v>
      </c>
      <c r="G892" t="s">
        <v>20</v>
      </c>
      <c r="H892" s="8">
        <f t="shared" si="39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s="8" t="str" cm="1">
        <f t="array" ref="Q892:R892">_xlfn.TEXTSPLIT(P892,"/")</f>
        <v>music</v>
      </c>
      <c r="R892" s="8" t="str">
        <v>indie rock</v>
      </c>
      <c r="S892" s="12">
        <f>(((L892/60)/60)/24)+DATE(1970,1,1)</f>
        <v>43640.208333333328</v>
      </c>
      <c r="T892" s="12">
        <f>(((M892/60)/60)/24)+DATE(1970,1,1)</f>
        <v>43641.208333333328</v>
      </c>
      <c r="U892">
        <f t="shared" si="41"/>
        <v>1</v>
      </c>
    </row>
    <row r="893" spans="1:21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40"/>
        <v>258.59999999999997</v>
      </c>
      <c r="G893" t="s">
        <v>20</v>
      </c>
      <c r="H893" s="8">
        <f t="shared" si="39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s="8" t="str" cm="1">
        <f t="array" ref="Q893:R893">_xlfn.TEXTSPLIT(P893,"/")</f>
        <v>film &amp; video</v>
      </c>
      <c r="R893" s="8" t="str">
        <v>documentary</v>
      </c>
      <c r="S893" s="12">
        <f>(((L893/60)/60)/24)+DATE(1970,1,1)</f>
        <v>40880.25</v>
      </c>
      <c r="T893" s="12">
        <f>(((M893/60)/60)/24)+DATE(1970,1,1)</f>
        <v>40924.25</v>
      </c>
      <c r="U893">
        <f t="shared" si="41"/>
        <v>44</v>
      </c>
    </row>
    <row r="894" spans="1:21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40"/>
        <v>230.58333333333331</v>
      </c>
      <c r="G894" t="s">
        <v>20</v>
      </c>
      <c r="H894" s="8">
        <f t="shared" si="39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s="8" t="str" cm="1">
        <f t="array" ref="Q894:R894">_xlfn.TEXTSPLIT(P894,"/")</f>
        <v>publishing</v>
      </c>
      <c r="R894" s="8" t="str">
        <v>translations</v>
      </c>
      <c r="S894" s="12">
        <f>(((L894/60)/60)/24)+DATE(1970,1,1)</f>
        <v>40319.208333333336</v>
      </c>
      <c r="T894" s="12">
        <f>(((M894/60)/60)/24)+DATE(1970,1,1)</f>
        <v>40360.208333333336</v>
      </c>
      <c r="U894">
        <f t="shared" si="41"/>
        <v>41</v>
      </c>
    </row>
    <row r="895" spans="1:21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40"/>
        <v>128.21428571428572</v>
      </c>
      <c r="G895" t="s">
        <v>20</v>
      </c>
      <c r="H895" s="8">
        <f t="shared" si="39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s="8" t="str" cm="1">
        <f t="array" ref="Q895:R895">_xlfn.TEXTSPLIT(P895,"/")</f>
        <v>film &amp; video</v>
      </c>
      <c r="R895" s="8" t="str">
        <v>documentary</v>
      </c>
      <c r="S895" s="12">
        <f>(((L895/60)/60)/24)+DATE(1970,1,1)</f>
        <v>42170.208333333328</v>
      </c>
      <c r="T895" s="12">
        <f>(((M895/60)/60)/24)+DATE(1970,1,1)</f>
        <v>42174.208333333328</v>
      </c>
      <c r="U895">
        <f t="shared" si="41"/>
        <v>4</v>
      </c>
    </row>
    <row r="896" spans="1:21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40"/>
        <v>188.70588235294116</v>
      </c>
      <c r="G896" t="s">
        <v>20</v>
      </c>
      <c r="H896" s="8">
        <f t="shared" si="39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s="8" t="str" cm="1">
        <f t="array" ref="Q896:R896">_xlfn.TEXTSPLIT(P896,"/")</f>
        <v>film &amp; video</v>
      </c>
      <c r="R896" s="8" t="str">
        <v>television</v>
      </c>
      <c r="S896" s="12">
        <f>(((L896/60)/60)/24)+DATE(1970,1,1)</f>
        <v>41466.208333333336</v>
      </c>
      <c r="T896" s="12">
        <f>(((M896/60)/60)/24)+DATE(1970,1,1)</f>
        <v>41496.208333333336</v>
      </c>
      <c r="U896">
        <f t="shared" si="41"/>
        <v>30</v>
      </c>
    </row>
    <row r="897" spans="1:21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40"/>
        <v>6.9511889862327907</v>
      </c>
      <c r="G897" t="s">
        <v>14</v>
      </c>
      <c r="H897" s="8">
        <f t="shared" si="39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s="8" t="str" cm="1">
        <f t="array" ref="Q897:R897">_xlfn.TEXTSPLIT(P897,"/")</f>
        <v>theater</v>
      </c>
      <c r="R897" s="8" t="str">
        <v>plays</v>
      </c>
      <c r="S897" s="12">
        <f>(((L897/60)/60)/24)+DATE(1970,1,1)</f>
        <v>43134.25</v>
      </c>
      <c r="T897" s="12">
        <f>(((M897/60)/60)/24)+DATE(1970,1,1)</f>
        <v>43143.25</v>
      </c>
      <c r="U897">
        <f t="shared" si="41"/>
        <v>9</v>
      </c>
    </row>
    <row r="898" spans="1:21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40"/>
        <v>774.43434343434342</v>
      </c>
      <c r="G898" t="s">
        <v>20</v>
      </c>
      <c r="H898" s="8">
        <f t="shared" ref="H898:H961" si="42">E898/I898</f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s="8" t="str" cm="1">
        <f t="array" ref="Q898:R898">_xlfn.TEXTSPLIT(P898,"/")</f>
        <v>food</v>
      </c>
      <c r="R898" s="8" t="str">
        <v>food trucks</v>
      </c>
      <c r="S898" s="12">
        <f>(((L898/60)/60)/24)+DATE(1970,1,1)</f>
        <v>40738.208333333336</v>
      </c>
      <c r="T898" s="12">
        <f>(((M898/60)/60)/24)+DATE(1970,1,1)</f>
        <v>40741.208333333336</v>
      </c>
      <c r="U898">
        <f t="shared" si="41"/>
        <v>3</v>
      </c>
    </row>
    <row r="899" spans="1:21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43">(E899/D899)*100</f>
        <v>27.693181818181817</v>
      </c>
      <c r="G899" t="s">
        <v>14</v>
      </c>
      <c r="H899" s="8">
        <f t="shared" si="42"/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s="8" t="str" cm="1">
        <f t="array" ref="Q899:R899">_xlfn.TEXTSPLIT(P899,"/")</f>
        <v>theater</v>
      </c>
      <c r="R899" s="8" t="str">
        <v>plays</v>
      </c>
      <c r="S899" s="12">
        <f>(((L899/60)/60)/24)+DATE(1970,1,1)</f>
        <v>43583.208333333328</v>
      </c>
      <c r="T899" s="12">
        <f>(((M899/60)/60)/24)+DATE(1970,1,1)</f>
        <v>43585.208333333328</v>
      </c>
      <c r="U899">
        <f t="shared" ref="U899:U962" si="44">_xlfn.DAYS(T899,S899)</f>
        <v>2</v>
      </c>
    </row>
    <row r="900" spans="1:21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43"/>
        <v>52.479620323841424</v>
      </c>
      <c r="G900" t="s">
        <v>14</v>
      </c>
      <c r="H900" s="8">
        <f t="shared" si="42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s="8" t="str" cm="1">
        <f t="array" ref="Q900:R900">_xlfn.TEXTSPLIT(P900,"/")</f>
        <v>film &amp; video</v>
      </c>
      <c r="R900" s="8" t="str">
        <v>documentary</v>
      </c>
      <c r="S900" s="12">
        <f>(((L900/60)/60)/24)+DATE(1970,1,1)</f>
        <v>43815.25</v>
      </c>
      <c r="T900" s="12">
        <f>(((M900/60)/60)/24)+DATE(1970,1,1)</f>
        <v>43821.25</v>
      </c>
      <c r="U900">
        <f t="shared" si="44"/>
        <v>6</v>
      </c>
    </row>
    <row r="901" spans="1:21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43"/>
        <v>407.09677419354841</v>
      </c>
      <c r="G901" t="s">
        <v>20</v>
      </c>
      <c r="H901" s="8">
        <f t="shared" si="42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s="8" t="str" cm="1">
        <f t="array" ref="Q901:R901">_xlfn.TEXTSPLIT(P901,"/")</f>
        <v>music</v>
      </c>
      <c r="R901" s="8" t="str">
        <v>jazz</v>
      </c>
      <c r="S901" s="12">
        <f>(((L901/60)/60)/24)+DATE(1970,1,1)</f>
        <v>41554.208333333336</v>
      </c>
      <c r="T901" s="12">
        <f>(((M901/60)/60)/24)+DATE(1970,1,1)</f>
        <v>41572.208333333336</v>
      </c>
      <c r="U901">
        <f t="shared" si="44"/>
        <v>18</v>
      </c>
    </row>
    <row r="902" spans="1:21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43"/>
        <v>2</v>
      </c>
      <c r="G902" t="s">
        <v>14</v>
      </c>
      <c r="H902" s="8">
        <f t="shared" si="42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s="8" t="str" cm="1">
        <f t="array" ref="Q902:R902">_xlfn.TEXTSPLIT(P902,"/")</f>
        <v>technology</v>
      </c>
      <c r="R902" s="8" t="str">
        <v>web</v>
      </c>
      <c r="S902" s="12">
        <f>(((L902/60)/60)/24)+DATE(1970,1,1)</f>
        <v>41901.208333333336</v>
      </c>
      <c r="T902" s="12">
        <f>(((M902/60)/60)/24)+DATE(1970,1,1)</f>
        <v>41902.208333333336</v>
      </c>
      <c r="U902">
        <f t="shared" si="44"/>
        <v>1</v>
      </c>
    </row>
    <row r="903" spans="1:21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43"/>
        <v>156.17857142857144</v>
      </c>
      <c r="G903" t="s">
        <v>20</v>
      </c>
      <c r="H903" s="8">
        <f t="shared" si="42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s="8" t="str" cm="1">
        <f t="array" ref="Q903:R903">_xlfn.TEXTSPLIT(P903,"/")</f>
        <v>music</v>
      </c>
      <c r="R903" s="8" t="str">
        <v>rock</v>
      </c>
      <c r="S903" s="12">
        <f>(((L903/60)/60)/24)+DATE(1970,1,1)</f>
        <v>43298.208333333328</v>
      </c>
      <c r="T903" s="12">
        <f>(((M903/60)/60)/24)+DATE(1970,1,1)</f>
        <v>43331.208333333328</v>
      </c>
      <c r="U903">
        <f t="shared" si="44"/>
        <v>33</v>
      </c>
    </row>
    <row r="904" spans="1:21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43"/>
        <v>252.42857142857144</v>
      </c>
      <c r="G904" t="s">
        <v>20</v>
      </c>
      <c r="H904" s="8">
        <f t="shared" si="42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s="8" t="str" cm="1">
        <f t="array" ref="Q904:R904">_xlfn.TEXTSPLIT(P904,"/")</f>
        <v>technology</v>
      </c>
      <c r="R904" s="8" t="str">
        <v>web</v>
      </c>
      <c r="S904" s="12">
        <f>(((L904/60)/60)/24)+DATE(1970,1,1)</f>
        <v>42399.25</v>
      </c>
      <c r="T904" s="12">
        <f>(((M904/60)/60)/24)+DATE(1970,1,1)</f>
        <v>42441.25</v>
      </c>
      <c r="U904">
        <f t="shared" si="44"/>
        <v>42</v>
      </c>
    </row>
    <row r="905" spans="1:21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43"/>
        <v>1.729268292682927</v>
      </c>
      <c r="G905" t="s">
        <v>47</v>
      </c>
      <c r="H905" s="8">
        <f t="shared" si="42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s="8" t="str" cm="1">
        <f t="array" ref="Q905:R905">_xlfn.TEXTSPLIT(P905,"/")</f>
        <v>publishing</v>
      </c>
      <c r="R905" s="8" t="str">
        <v>nonfiction</v>
      </c>
      <c r="S905" s="12">
        <f>(((L905/60)/60)/24)+DATE(1970,1,1)</f>
        <v>41034.208333333336</v>
      </c>
      <c r="T905" s="12">
        <f>(((M905/60)/60)/24)+DATE(1970,1,1)</f>
        <v>41049.208333333336</v>
      </c>
      <c r="U905">
        <f t="shared" si="44"/>
        <v>15</v>
      </c>
    </row>
    <row r="906" spans="1:21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43"/>
        <v>12.230769230769232</v>
      </c>
      <c r="G906" t="s">
        <v>14</v>
      </c>
      <c r="H906" s="8">
        <f t="shared" si="42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s="8" t="str" cm="1">
        <f t="array" ref="Q906:R906">_xlfn.TEXTSPLIT(P906,"/")</f>
        <v>publishing</v>
      </c>
      <c r="R906" s="8" t="str">
        <v>radio &amp; podcasts</v>
      </c>
      <c r="S906" s="12">
        <f>(((L906/60)/60)/24)+DATE(1970,1,1)</f>
        <v>41186.208333333336</v>
      </c>
      <c r="T906" s="12">
        <f>(((M906/60)/60)/24)+DATE(1970,1,1)</f>
        <v>41190.208333333336</v>
      </c>
      <c r="U906">
        <f t="shared" si="44"/>
        <v>4</v>
      </c>
    </row>
    <row r="907" spans="1:21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43"/>
        <v>163.98734177215189</v>
      </c>
      <c r="G907" t="s">
        <v>20</v>
      </c>
      <c r="H907" s="8">
        <f t="shared" si="42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s="8" t="str" cm="1">
        <f t="array" ref="Q907:R907">_xlfn.TEXTSPLIT(P907,"/")</f>
        <v>theater</v>
      </c>
      <c r="R907" s="8" t="str">
        <v>plays</v>
      </c>
      <c r="S907" s="12">
        <f>(((L907/60)/60)/24)+DATE(1970,1,1)</f>
        <v>41536.208333333336</v>
      </c>
      <c r="T907" s="12">
        <f>(((M907/60)/60)/24)+DATE(1970,1,1)</f>
        <v>41539.208333333336</v>
      </c>
      <c r="U907">
        <f t="shared" si="44"/>
        <v>3</v>
      </c>
    </row>
    <row r="908" spans="1:21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43"/>
        <v>162.98181818181817</v>
      </c>
      <c r="G908" t="s">
        <v>20</v>
      </c>
      <c r="H908" s="8">
        <f t="shared" si="42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s="8" t="str" cm="1">
        <f t="array" ref="Q908:R908">_xlfn.TEXTSPLIT(P908,"/")</f>
        <v>film &amp; video</v>
      </c>
      <c r="R908" s="8" t="str">
        <v>documentary</v>
      </c>
      <c r="S908" s="12">
        <f>(((L908/60)/60)/24)+DATE(1970,1,1)</f>
        <v>42868.208333333328</v>
      </c>
      <c r="T908" s="12">
        <f>(((M908/60)/60)/24)+DATE(1970,1,1)</f>
        <v>42904.208333333328</v>
      </c>
      <c r="U908">
        <f t="shared" si="44"/>
        <v>36</v>
      </c>
    </row>
    <row r="909" spans="1:21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43"/>
        <v>20.252747252747252</v>
      </c>
      <c r="G909" t="s">
        <v>14</v>
      </c>
      <c r="H909" s="8">
        <f t="shared" si="42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s="8" t="str" cm="1">
        <f t="array" ref="Q909:R909">_xlfn.TEXTSPLIT(P909,"/")</f>
        <v>theater</v>
      </c>
      <c r="R909" s="8" t="str">
        <v>plays</v>
      </c>
      <c r="S909" s="12">
        <f>(((L909/60)/60)/24)+DATE(1970,1,1)</f>
        <v>40660.208333333336</v>
      </c>
      <c r="T909" s="12">
        <f>(((M909/60)/60)/24)+DATE(1970,1,1)</f>
        <v>40667.208333333336</v>
      </c>
      <c r="U909">
        <f t="shared" si="44"/>
        <v>7</v>
      </c>
    </row>
    <row r="910" spans="1:21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43"/>
        <v>319.24083769633506</v>
      </c>
      <c r="G910" t="s">
        <v>20</v>
      </c>
      <c r="H910" s="8">
        <f t="shared" si="42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s="8" t="str" cm="1">
        <f t="array" ref="Q910:R910">_xlfn.TEXTSPLIT(P910,"/")</f>
        <v>games</v>
      </c>
      <c r="R910" s="8" t="str">
        <v>video games</v>
      </c>
      <c r="S910" s="12">
        <f>(((L910/60)/60)/24)+DATE(1970,1,1)</f>
        <v>41031.208333333336</v>
      </c>
      <c r="T910" s="12">
        <f>(((M910/60)/60)/24)+DATE(1970,1,1)</f>
        <v>41042.208333333336</v>
      </c>
      <c r="U910">
        <f t="shared" si="44"/>
        <v>11</v>
      </c>
    </row>
    <row r="911" spans="1:21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43"/>
        <v>478.94444444444446</v>
      </c>
      <c r="G911" t="s">
        <v>20</v>
      </c>
      <c r="H911" s="8">
        <f t="shared" si="42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s="8" t="str" cm="1">
        <f t="array" ref="Q911:R911">_xlfn.TEXTSPLIT(P911,"/")</f>
        <v>theater</v>
      </c>
      <c r="R911" s="8" t="str">
        <v>plays</v>
      </c>
      <c r="S911" s="12">
        <f>(((L911/60)/60)/24)+DATE(1970,1,1)</f>
        <v>43255.208333333328</v>
      </c>
      <c r="T911" s="12">
        <f>(((M911/60)/60)/24)+DATE(1970,1,1)</f>
        <v>43282.208333333328</v>
      </c>
      <c r="U911">
        <f t="shared" si="44"/>
        <v>27</v>
      </c>
    </row>
    <row r="912" spans="1:21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43"/>
        <v>19.556634304207122</v>
      </c>
      <c r="G912" t="s">
        <v>74</v>
      </c>
      <c r="H912" s="8">
        <f t="shared" si="42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s="8" t="str" cm="1">
        <f t="array" ref="Q912:R912">_xlfn.TEXTSPLIT(P912,"/")</f>
        <v>theater</v>
      </c>
      <c r="R912" s="8" t="str">
        <v>plays</v>
      </c>
      <c r="S912" s="12">
        <f>(((L912/60)/60)/24)+DATE(1970,1,1)</f>
        <v>42026.25</v>
      </c>
      <c r="T912" s="12">
        <f>(((M912/60)/60)/24)+DATE(1970,1,1)</f>
        <v>42027.25</v>
      </c>
      <c r="U912">
        <f t="shared" si="44"/>
        <v>1</v>
      </c>
    </row>
    <row r="913" spans="1:21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43"/>
        <v>198.94827586206895</v>
      </c>
      <c r="G913" t="s">
        <v>20</v>
      </c>
      <c r="H913" s="8">
        <f t="shared" si="42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s="8" t="str" cm="1">
        <f t="array" ref="Q913:R913">_xlfn.TEXTSPLIT(P913,"/")</f>
        <v>technology</v>
      </c>
      <c r="R913" s="8" t="str">
        <v>web</v>
      </c>
      <c r="S913" s="12">
        <f>(((L913/60)/60)/24)+DATE(1970,1,1)</f>
        <v>43717.208333333328</v>
      </c>
      <c r="T913" s="12">
        <f>(((M913/60)/60)/24)+DATE(1970,1,1)</f>
        <v>43719.208333333328</v>
      </c>
      <c r="U913">
        <f t="shared" si="44"/>
        <v>2</v>
      </c>
    </row>
    <row r="914" spans="1:21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43"/>
        <v>795</v>
      </c>
      <c r="G914" t="s">
        <v>20</v>
      </c>
      <c r="H914" s="8">
        <f t="shared" si="42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s="8" t="str" cm="1">
        <f t="array" ref="Q914:R914">_xlfn.TEXTSPLIT(P914,"/")</f>
        <v>film &amp; video</v>
      </c>
      <c r="R914" s="8" t="str">
        <v>drama</v>
      </c>
      <c r="S914" s="12">
        <f>(((L914/60)/60)/24)+DATE(1970,1,1)</f>
        <v>41157.208333333336</v>
      </c>
      <c r="T914" s="12">
        <f>(((M914/60)/60)/24)+DATE(1970,1,1)</f>
        <v>41170.208333333336</v>
      </c>
      <c r="U914">
        <f t="shared" si="44"/>
        <v>13</v>
      </c>
    </row>
    <row r="915" spans="1:21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43"/>
        <v>50.621082621082621</v>
      </c>
      <c r="G915" t="s">
        <v>14</v>
      </c>
      <c r="H915" s="8">
        <f t="shared" si="42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s="8" t="str" cm="1">
        <f t="array" ref="Q915:R915">_xlfn.TEXTSPLIT(P915,"/")</f>
        <v>film &amp; video</v>
      </c>
      <c r="R915" s="8" t="str">
        <v>drama</v>
      </c>
      <c r="S915" s="12">
        <f>(((L915/60)/60)/24)+DATE(1970,1,1)</f>
        <v>43597.208333333328</v>
      </c>
      <c r="T915" s="12">
        <f>(((M915/60)/60)/24)+DATE(1970,1,1)</f>
        <v>43610.208333333328</v>
      </c>
      <c r="U915">
        <f t="shared" si="44"/>
        <v>13</v>
      </c>
    </row>
    <row r="916" spans="1:21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43"/>
        <v>57.4375</v>
      </c>
      <c r="G916" t="s">
        <v>14</v>
      </c>
      <c r="H916" s="8">
        <f t="shared" si="42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s="8" t="str" cm="1">
        <f t="array" ref="Q916:R916">_xlfn.TEXTSPLIT(P916,"/")</f>
        <v>theater</v>
      </c>
      <c r="R916" s="8" t="str">
        <v>plays</v>
      </c>
      <c r="S916" s="12">
        <f>(((L916/60)/60)/24)+DATE(1970,1,1)</f>
        <v>41490.208333333336</v>
      </c>
      <c r="T916" s="12">
        <f>(((M916/60)/60)/24)+DATE(1970,1,1)</f>
        <v>41502.208333333336</v>
      </c>
      <c r="U916">
        <f t="shared" si="44"/>
        <v>12</v>
      </c>
    </row>
    <row r="917" spans="1:21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43"/>
        <v>155.62827640984909</v>
      </c>
      <c r="G917" t="s">
        <v>20</v>
      </c>
      <c r="H917" s="8">
        <f t="shared" si="42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s="8" t="str" cm="1">
        <f t="array" ref="Q917:R917">_xlfn.TEXTSPLIT(P917,"/")</f>
        <v>film &amp; video</v>
      </c>
      <c r="R917" s="8" t="str">
        <v>television</v>
      </c>
      <c r="S917" s="12">
        <f>(((L917/60)/60)/24)+DATE(1970,1,1)</f>
        <v>42976.208333333328</v>
      </c>
      <c r="T917" s="12">
        <f>(((M917/60)/60)/24)+DATE(1970,1,1)</f>
        <v>42985.208333333328</v>
      </c>
      <c r="U917">
        <f t="shared" si="44"/>
        <v>9</v>
      </c>
    </row>
    <row r="918" spans="1:21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43"/>
        <v>36.297297297297298</v>
      </c>
      <c r="G918" t="s">
        <v>14</v>
      </c>
      <c r="H918" s="8">
        <f t="shared" si="42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s="8" t="str" cm="1">
        <f t="array" ref="Q918:R918">_xlfn.TEXTSPLIT(P918,"/")</f>
        <v>photography</v>
      </c>
      <c r="R918" s="8" t="str">
        <v>photography books</v>
      </c>
      <c r="S918" s="12">
        <f>(((L918/60)/60)/24)+DATE(1970,1,1)</f>
        <v>41991.25</v>
      </c>
      <c r="T918" s="12">
        <f>(((M918/60)/60)/24)+DATE(1970,1,1)</f>
        <v>42000.25</v>
      </c>
      <c r="U918">
        <f t="shared" si="44"/>
        <v>9</v>
      </c>
    </row>
    <row r="919" spans="1:21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43"/>
        <v>58.25</v>
      </c>
      <c r="G919" t="s">
        <v>47</v>
      </c>
      <c r="H919" s="8">
        <f t="shared" si="42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s="8" t="str" cm="1">
        <f t="array" ref="Q919:R919">_xlfn.TEXTSPLIT(P919,"/")</f>
        <v>film &amp; video</v>
      </c>
      <c r="R919" s="8" t="str">
        <v>shorts</v>
      </c>
      <c r="S919" s="12">
        <f>(((L919/60)/60)/24)+DATE(1970,1,1)</f>
        <v>40722.208333333336</v>
      </c>
      <c r="T919" s="12">
        <f>(((M919/60)/60)/24)+DATE(1970,1,1)</f>
        <v>40746.208333333336</v>
      </c>
      <c r="U919">
        <f t="shared" si="44"/>
        <v>24</v>
      </c>
    </row>
    <row r="920" spans="1:21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43"/>
        <v>237.39473684210526</v>
      </c>
      <c r="G920" t="s">
        <v>20</v>
      </c>
      <c r="H920" s="8">
        <f t="shared" si="42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s="8" t="str" cm="1">
        <f t="array" ref="Q920:R920">_xlfn.TEXTSPLIT(P920,"/")</f>
        <v>publishing</v>
      </c>
      <c r="R920" s="8" t="str">
        <v>radio &amp; podcasts</v>
      </c>
      <c r="S920" s="12">
        <f>(((L920/60)/60)/24)+DATE(1970,1,1)</f>
        <v>41117.208333333336</v>
      </c>
      <c r="T920" s="12">
        <f>(((M920/60)/60)/24)+DATE(1970,1,1)</f>
        <v>41128.208333333336</v>
      </c>
      <c r="U920">
        <f t="shared" si="44"/>
        <v>11</v>
      </c>
    </row>
    <row r="921" spans="1:21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43"/>
        <v>58.75</v>
      </c>
      <c r="G921" t="s">
        <v>14</v>
      </c>
      <c r="H921" s="8">
        <f t="shared" si="42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s="8" t="str" cm="1">
        <f t="array" ref="Q921:R921">_xlfn.TEXTSPLIT(P921,"/")</f>
        <v>theater</v>
      </c>
      <c r="R921" s="8" t="str">
        <v>plays</v>
      </c>
      <c r="S921" s="12">
        <f>(((L921/60)/60)/24)+DATE(1970,1,1)</f>
        <v>43022.208333333328</v>
      </c>
      <c r="T921" s="12">
        <f>(((M921/60)/60)/24)+DATE(1970,1,1)</f>
        <v>43054.25</v>
      </c>
      <c r="U921">
        <f t="shared" si="44"/>
        <v>32</v>
      </c>
    </row>
    <row r="922" spans="1:21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43"/>
        <v>182.56603773584905</v>
      </c>
      <c r="G922" t="s">
        <v>20</v>
      </c>
      <c r="H922" s="8">
        <f t="shared" si="42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s="8" t="str" cm="1">
        <f t="array" ref="Q922:R922">_xlfn.TEXTSPLIT(P922,"/")</f>
        <v>film &amp; video</v>
      </c>
      <c r="R922" s="8" t="str">
        <v>animation</v>
      </c>
      <c r="S922" s="12">
        <f>(((L922/60)/60)/24)+DATE(1970,1,1)</f>
        <v>43503.25</v>
      </c>
      <c r="T922" s="12">
        <f>(((M922/60)/60)/24)+DATE(1970,1,1)</f>
        <v>43523.25</v>
      </c>
      <c r="U922">
        <f t="shared" si="44"/>
        <v>20</v>
      </c>
    </row>
    <row r="923" spans="1:21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43"/>
        <v>0.75436408977556113</v>
      </c>
      <c r="G923" t="s">
        <v>14</v>
      </c>
      <c r="H923" s="8">
        <f t="shared" si="42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s="8" t="str" cm="1">
        <f t="array" ref="Q923:R923">_xlfn.TEXTSPLIT(P923,"/")</f>
        <v>technology</v>
      </c>
      <c r="R923" s="8" t="str">
        <v>web</v>
      </c>
      <c r="S923" s="12">
        <f>(((L923/60)/60)/24)+DATE(1970,1,1)</f>
        <v>40951.25</v>
      </c>
      <c r="T923" s="12">
        <f>(((M923/60)/60)/24)+DATE(1970,1,1)</f>
        <v>40965.25</v>
      </c>
      <c r="U923">
        <f t="shared" si="44"/>
        <v>14</v>
      </c>
    </row>
    <row r="924" spans="1:21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43"/>
        <v>175.95330739299609</v>
      </c>
      <c r="G924" t="s">
        <v>20</v>
      </c>
      <c r="H924" s="8">
        <f t="shared" si="42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s="8" t="str" cm="1">
        <f t="array" ref="Q924:R924">_xlfn.TEXTSPLIT(P924,"/")</f>
        <v>music</v>
      </c>
      <c r="R924" s="8" t="str">
        <v>world music</v>
      </c>
      <c r="S924" s="12">
        <f>(((L924/60)/60)/24)+DATE(1970,1,1)</f>
        <v>43443.25</v>
      </c>
      <c r="T924" s="12">
        <f>(((M924/60)/60)/24)+DATE(1970,1,1)</f>
        <v>43452.25</v>
      </c>
      <c r="U924">
        <f t="shared" si="44"/>
        <v>9</v>
      </c>
    </row>
    <row r="925" spans="1:21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43"/>
        <v>237.88235294117646</v>
      </c>
      <c r="G925" t="s">
        <v>20</v>
      </c>
      <c r="H925" s="8">
        <f t="shared" si="42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s="8" t="str" cm="1">
        <f t="array" ref="Q925:R925">_xlfn.TEXTSPLIT(P925,"/")</f>
        <v>theater</v>
      </c>
      <c r="R925" s="8" t="str">
        <v>plays</v>
      </c>
      <c r="S925" s="12">
        <f>(((L925/60)/60)/24)+DATE(1970,1,1)</f>
        <v>40373.208333333336</v>
      </c>
      <c r="T925" s="12">
        <f>(((M925/60)/60)/24)+DATE(1970,1,1)</f>
        <v>40374.208333333336</v>
      </c>
      <c r="U925">
        <f t="shared" si="44"/>
        <v>1</v>
      </c>
    </row>
    <row r="926" spans="1:21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43"/>
        <v>488.05076142131981</v>
      </c>
      <c r="G926" t="s">
        <v>20</v>
      </c>
      <c r="H926" s="8">
        <f t="shared" si="42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s="8" t="str" cm="1">
        <f t="array" ref="Q926:R926">_xlfn.TEXTSPLIT(P926,"/")</f>
        <v>theater</v>
      </c>
      <c r="R926" s="8" t="str">
        <v>plays</v>
      </c>
      <c r="S926" s="12">
        <f>(((L926/60)/60)/24)+DATE(1970,1,1)</f>
        <v>43769.208333333328</v>
      </c>
      <c r="T926" s="12">
        <f>(((M926/60)/60)/24)+DATE(1970,1,1)</f>
        <v>43780.25</v>
      </c>
      <c r="U926">
        <f t="shared" si="44"/>
        <v>11</v>
      </c>
    </row>
    <row r="927" spans="1:21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43"/>
        <v>224.06666666666669</v>
      </c>
      <c r="G927" t="s">
        <v>20</v>
      </c>
      <c r="H927" s="8">
        <f t="shared" si="42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s="8" t="str" cm="1">
        <f t="array" ref="Q927:R927">_xlfn.TEXTSPLIT(P927,"/")</f>
        <v>theater</v>
      </c>
      <c r="R927" s="8" t="str">
        <v>plays</v>
      </c>
      <c r="S927" s="12">
        <f>(((L927/60)/60)/24)+DATE(1970,1,1)</f>
        <v>43000.208333333328</v>
      </c>
      <c r="T927" s="12">
        <f>(((M927/60)/60)/24)+DATE(1970,1,1)</f>
        <v>43012.208333333328</v>
      </c>
      <c r="U927">
        <f t="shared" si="44"/>
        <v>12</v>
      </c>
    </row>
    <row r="928" spans="1:21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43"/>
        <v>18.126436781609197</v>
      </c>
      <c r="G928" t="s">
        <v>14</v>
      </c>
      <c r="H928" s="8">
        <f t="shared" si="42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s="8" t="str" cm="1">
        <f t="array" ref="Q928:R928">_xlfn.TEXTSPLIT(P928,"/")</f>
        <v>food</v>
      </c>
      <c r="R928" s="8" t="str">
        <v>food trucks</v>
      </c>
      <c r="S928" s="12">
        <f>(((L928/60)/60)/24)+DATE(1970,1,1)</f>
        <v>42502.208333333328</v>
      </c>
      <c r="T928" s="12">
        <f>(((M928/60)/60)/24)+DATE(1970,1,1)</f>
        <v>42506.208333333328</v>
      </c>
      <c r="U928">
        <f t="shared" si="44"/>
        <v>4</v>
      </c>
    </row>
    <row r="929" spans="1:21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43"/>
        <v>45.847222222222221</v>
      </c>
      <c r="G929" t="s">
        <v>14</v>
      </c>
      <c r="H929" s="8">
        <f t="shared" si="42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s="8" t="str" cm="1">
        <f t="array" ref="Q929:R929">_xlfn.TEXTSPLIT(P929,"/")</f>
        <v>theater</v>
      </c>
      <c r="R929" s="8" t="str">
        <v>plays</v>
      </c>
      <c r="S929" s="12">
        <f>(((L929/60)/60)/24)+DATE(1970,1,1)</f>
        <v>41102.208333333336</v>
      </c>
      <c r="T929" s="12">
        <f>(((M929/60)/60)/24)+DATE(1970,1,1)</f>
        <v>41131.208333333336</v>
      </c>
      <c r="U929">
        <f t="shared" si="44"/>
        <v>29</v>
      </c>
    </row>
    <row r="930" spans="1:21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43"/>
        <v>117.31541218637993</v>
      </c>
      <c r="G930" t="s">
        <v>20</v>
      </c>
      <c r="H930" s="8">
        <f t="shared" si="42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s="8" t="str" cm="1">
        <f t="array" ref="Q930:R930">_xlfn.TEXTSPLIT(P930,"/")</f>
        <v>technology</v>
      </c>
      <c r="R930" s="8" t="str">
        <v>web</v>
      </c>
      <c r="S930" s="12">
        <f>(((L930/60)/60)/24)+DATE(1970,1,1)</f>
        <v>41637.25</v>
      </c>
      <c r="T930" s="12">
        <f>(((M930/60)/60)/24)+DATE(1970,1,1)</f>
        <v>41646.25</v>
      </c>
      <c r="U930">
        <f t="shared" si="44"/>
        <v>9</v>
      </c>
    </row>
    <row r="931" spans="1:21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43"/>
        <v>217.30909090909088</v>
      </c>
      <c r="G931" t="s">
        <v>20</v>
      </c>
      <c r="H931" s="8">
        <f t="shared" si="42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s="8" t="str" cm="1">
        <f t="array" ref="Q931:R931">_xlfn.TEXTSPLIT(P931,"/")</f>
        <v>theater</v>
      </c>
      <c r="R931" s="8" t="str">
        <v>plays</v>
      </c>
      <c r="S931" s="12">
        <f>(((L931/60)/60)/24)+DATE(1970,1,1)</f>
        <v>42858.208333333328</v>
      </c>
      <c r="T931" s="12">
        <f>(((M931/60)/60)/24)+DATE(1970,1,1)</f>
        <v>42872.208333333328</v>
      </c>
      <c r="U931">
        <f t="shared" si="44"/>
        <v>14</v>
      </c>
    </row>
    <row r="932" spans="1:21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43"/>
        <v>112.28571428571428</v>
      </c>
      <c r="G932" t="s">
        <v>20</v>
      </c>
      <c r="H932" s="8">
        <f t="shared" si="42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s="8" t="str" cm="1">
        <f t="array" ref="Q932:R932">_xlfn.TEXTSPLIT(P932,"/")</f>
        <v>theater</v>
      </c>
      <c r="R932" s="8" t="str">
        <v>plays</v>
      </c>
      <c r="S932" s="12">
        <f>(((L932/60)/60)/24)+DATE(1970,1,1)</f>
        <v>42060.25</v>
      </c>
      <c r="T932" s="12">
        <f>(((M932/60)/60)/24)+DATE(1970,1,1)</f>
        <v>42067.25</v>
      </c>
      <c r="U932">
        <f t="shared" si="44"/>
        <v>7</v>
      </c>
    </row>
    <row r="933" spans="1:21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43"/>
        <v>72.51898734177216</v>
      </c>
      <c r="G933" t="s">
        <v>14</v>
      </c>
      <c r="H933" s="8">
        <f t="shared" si="42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s="8" t="str" cm="1">
        <f t="array" ref="Q933:R933">_xlfn.TEXTSPLIT(P933,"/")</f>
        <v>theater</v>
      </c>
      <c r="R933" s="8" t="str">
        <v>plays</v>
      </c>
      <c r="S933" s="12">
        <f>(((L933/60)/60)/24)+DATE(1970,1,1)</f>
        <v>41818.208333333336</v>
      </c>
      <c r="T933" s="12">
        <f>(((M933/60)/60)/24)+DATE(1970,1,1)</f>
        <v>41820.208333333336</v>
      </c>
      <c r="U933">
        <f t="shared" si="44"/>
        <v>2</v>
      </c>
    </row>
    <row r="934" spans="1:21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43"/>
        <v>212.30434782608697</v>
      </c>
      <c r="G934" t="s">
        <v>20</v>
      </c>
      <c r="H934" s="8">
        <f t="shared" si="42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s="8" t="str" cm="1">
        <f t="array" ref="Q934:R934">_xlfn.TEXTSPLIT(P934,"/")</f>
        <v>music</v>
      </c>
      <c r="R934" s="8" t="str">
        <v>rock</v>
      </c>
      <c r="S934" s="12">
        <f>(((L934/60)/60)/24)+DATE(1970,1,1)</f>
        <v>41709.208333333336</v>
      </c>
      <c r="T934" s="12">
        <f>(((M934/60)/60)/24)+DATE(1970,1,1)</f>
        <v>41712.208333333336</v>
      </c>
      <c r="U934">
        <f t="shared" si="44"/>
        <v>3</v>
      </c>
    </row>
    <row r="935" spans="1:21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43"/>
        <v>239.74657534246577</v>
      </c>
      <c r="G935" t="s">
        <v>20</v>
      </c>
      <c r="H935" s="8">
        <f t="shared" si="42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s="8" t="str" cm="1">
        <f t="array" ref="Q935:R935">_xlfn.TEXTSPLIT(P935,"/")</f>
        <v>theater</v>
      </c>
      <c r="R935" s="8" t="str">
        <v>plays</v>
      </c>
      <c r="S935" s="12">
        <f>(((L935/60)/60)/24)+DATE(1970,1,1)</f>
        <v>41372.208333333336</v>
      </c>
      <c r="T935" s="12">
        <f>(((M935/60)/60)/24)+DATE(1970,1,1)</f>
        <v>41385.208333333336</v>
      </c>
      <c r="U935">
        <f t="shared" si="44"/>
        <v>13</v>
      </c>
    </row>
    <row r="936" spans="1:21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43"/>
        <v>181.93548387096774</v>
      </c>
      <c r="G936" t="s">
        <v>20</v>
      </c>
      <c r="H936" s="8">
        <f t="shared" si="42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s="8" t="str" cm="1">
        <f t="array" ref="Q936:R936">_xlfn.TEXTSPLIT(P936,"/")</f>
        <v>theater</v>
      </c>
      <c r="R936" s="8" t="str">
        <v>plays</v>
      </c>
      <c r="S936" s="12">
        <f>(((L936/60)/60)/24)+DATE(1970,1,1)</f>
        <v>42422.25</v>
      </c>
      <c r="T936" s="12">
        <f>(((M936/60)/60)/24)+DATE(1970,1,1)</f>
        <v>42428.25</v>
      </c>
      <c r="U936">
        <f t="shared" si="44"/>
        <v>6</v>
      </c>
    </row>
    <row r="937" spans="1:21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43"/>
        <v>164.13114754098362</v>
      </c>
      <c r="G937" t="s">
        <v>20</v>
      </c>
      <c r="H937" s="8">
        <f t="shared" si="42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s="8" t="str" cm="1">
        <f t="array" ref="Q937:R937">_xlfn.TEXTSPLIT(P937,"/")</f>
        <v>theater</v>
      </c>
      <c r="R937" s="8" t="str">
        <v>plays</v>
      </c>
      <c r="S937" s="12">
        <f>(((L937/60)/60)/24)+DATE(1970,1,1)</f>
        <v>42209.208333333328</v>
      </c>
      <c r="T937" s="12">
        <f>(((M937/60)/60)/24)+DATE(1970,1,1)</f>
        <v>42216.208333333328</v>
      </c>
      <c r="U937">
        <f t="shared" si="44"/>
        <v>7</v>
      </c>
    </row>
    <row r="938" spans="1:21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43"/>
        <v>1.6375968992248062</v>
      </c>
      <c r="G938" t="s">
        <v>14</v>
      </c>
      <c r="H938" s="8">
        <f t="shared" si="42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s="8" t="str" cm="1">
        <f t="array" ref="Q938:R938">_xlfn.TEXTSPLIT(P938,"/")</f>
        <v>theater</v>
      </c>
      <c r="R938" s="8" t="str">
        <v>plays</v>
      </c>
      <c r="S938" s="12">
        <f>(((L938/60)/60)/24)+DATE(1970,1,1)</f>
        <v>43668.208333333328</v>
      </c>
      <c r="T938" s="12">
        <f>(((M938/60)/60)/24)+DATE(1970,1,1)</f>
        <v>43671.208333333328</v>
      </c>
      <c r="U938">
        <f t="shared" si="44"/>
        <v>3</v>
      </c>
    </row>
    <row r="939" spans="1:21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43"/>
        <v>49.64385964912281</v>
      </c>
      <c r="G939" t="s">
        <v>74</v>
      </c>
      <c r="H939" s="8">
        <f t="shared" si="42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s="8" t="str" cm="1">
        <f t="array" ref="Q939:R939">_xlfn.TEXTSPLIT(P939,"/")</f>
        <v>film &amp; video</v>
      </c>
      <c r="R939" s="8" t="str">
        <v>documentary</v>
      </c>
      <c r="S939" s="12">
        <f>(((L939/60)/60)/24)+DATE(1970,1,1)</f>
        <v>42334.25</v>
      </c>
      <c r="T939" s="12">
        <f>(((M939/60)/60)/24)+DATE(1970,1,1)</f>
        <v>42343.25</v>
      </c>
      <c r="U939">
        <f t="shared" si="44"/>
        <v>9</v>
      </c>
    </row>
    <row r="940" spans="1:21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43"/>
        <v>109.70652173913042</v>
      </c>
      <c r="G940" t="s">
        <v>20</v>
      </c>
      <c r="H940" s="8">
        <f t="shared" si="42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s="8" t="str" cm="1">
        <f t="array" ref="Q940:R940">_xlfn.TEXTSPLIT(P940,"/")</f>
        <v>publishing</v>
      </c>
      <c r="R940" s="8" t="str">
        <v>fiction</v>
      </c>
      <c r="S940" s="12">
        <f>(((L940/60)/60)/24)+DATE(1970,1,1)</f>
        <v>43263.208333333328</v>
      </c>
      <c r="T940" s="12">
        <f>(((M940/60)/60)/24)+DATE(1970,1,1)</f>
        <v>43299.208333333328</v>
      </c>
      <c r="U940">
        <f t="shared" si="44"/>
        <v>36</v>
      </c>
    </row>
    <row r="941" spans="1:21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43"/>
        <v>49.217948717948715</v>
      </c>
      <c r="G941" t="s">
        <v>14</v>
      </c>
      <c r="H941" s="8">
        <f t="shared" si="42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s="8" t="str" cm="1">
        <f t="array" ref="Q941:R941">_xlfn.TEXTSPLIT(P941,"/")</f>
        <v>games</v>
      </c>
      <c r="R941" s="8" t="str">
        <v>video games</v>
      </c>
      <c r="S941" s="12">
        <f>(((L941/60)/60)/24)+DATE(1970,1,1)</f>
        <v>40670.208333333336</v>
      </c>
      <c r="T941" s="12">
        <f>(((M941/60)/60)/24)+DATE(1970,1,1)</f>
        <v>40687.208333333336</v>
      </c>
      <c r="U941">
        <f t="shared" si="44"/>
        <v>17</v>
      </c>
    </row>
    <row r="942" spans="1:21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43"/>
        <v>62.232323232323225</v>
      </c>
      <c r="G942" t="s">
        <v>47</v>
      </c>
      <c r="H942" s="8">
        <f t="shared" si="42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s="8" t="str" cm="1">
        <f t="array" ref="Q942:R942">_xlfn.TEXTSPLIT(P942,"/")</f>
        <v>technology</v>
      </c>
      <c r="R942" s="8" t="str">
        <v>web</v>
      </c>
      <c r="S942" s="12">
        <f>(((L942/60)/60)/24)+DATE(1970,1,1)</f>
        <v>41244.25</v>
      </c>
      <c r="T942" s="12">
        <f>(((M942/60)/60)/24)+DATE(1970,1,1)</f>
        <v>41266.25</v>
      </c>
      <c r="U942">
        <f t="shared" si="44"/>
        <v>22</v>
      </c>
    </row>
    <row r="943" spans="1:21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43"/>
        <v>13.05813953488372</v>
      </c>
      <c r="G943" t="s">
        <v>14</v>
      </c>
      <c r="H943" s="8">
        <f t="shared" si="42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s="8" t="str" cm="1">
        <f t="array" ref="Q943:R943">_xlfn.TEXTSPLIT(P943,"/")</f>
        <v>theater</v>
      </c>
      <c r="R943" s="8" t="str">
        <v>plays</v>
      </c>
      <c r="S943" s="12">
        <f>(((L943/60)/60)/24)+DATE(1970,1,1)</f>
        <v>40552.25</v>
      </c>
      <c r="T943" s="12">
        <f>(((M943/60)/60)/24)+DATE(1970,1,1)</f>
        <v>40587.25</v>
      </c>
      <c r="U943">
        <f t="shared" si="44"/>
        <v>35</v>
      </c>
    </row>
    <row r="944" spans="1:21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43"/>
        <v>64.635416666666671</v>
      </c>
      <c r="G944" t="s">
        <v>14</v>
      </c>
      <c r="H944" s="8">
        <f t="shared" si="42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s="8" t="str" cm="1">
        <f t="array" ref="Q944:R944">_xlfn.TEXTSPLIT(P944,"/")</f>
        <v>theater</v>
      </c>
      <c r="R944" s="8" t="str">
        <v>plays</v>
      </c>
      <c r="S944" s="12">
        <f>(((L944/60)/60)/24)+DATE(1970,1,1)</f>
        <v>40568.25</v>
      </c>
      <c r="T944" s="12">
        <f>(((M944/60)/60)/24)+DATE(1970,1,1)</f>
        <v>40571.25</v>
      </c>
      <c r="U944">
        <f t="shared" si="44"/>
        <v>3</v>
      </c>
    </row>
    <row r="945" spans="1:21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43"/>
        <v>159.58666666666667</v>
      </c>
      <c r="G945" t="s">
        <v>20</v>
      </c>
      <c r="H945" s="8">
        <f t="shared" si="42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s="8" t="str" cm="1">
        <f t="array" ref="Q945:R945">_xlfn.TEXTSPLIT(P945,"/")</f>
        <v>food</v>
      </c>
      <c r="R945" s="8" t="str">
        <v>food trucks</v>
      </c>
      <c r="S945" s="12">
        <f>(((L945/60)/60)/24)+DATE(1970,1,1)</f>
        <v>41906.208333333336</v>
      </c>
      <c r="T945" s="12">
        <f>(((M945/60)/60)/24)+DATE(1970,1,1)</f>
        <v>41941.208333333336</v>
      </c>
      <c r="U945">
        <f t="shared" si="44"/>
        <v>35</v>
      </c>
    </row>
    <row r="946" spans="1:21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43"/>
        <v>81.42</v>
      </c>
      <c r="G946" t="s">
        <v>14</v>
      </c>
      <c r="H946" s="8">
        <f t="shared" si="42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s="8" t="str" cm="1">
        <f t="array" ref="Q946:R946">_xlfn.TEXTSPLIT(P946,"/")</f>
        <v>photography</v>
      </c>
      <c r="R946" s="8" t="str">
        <v>photography books</v>
      </c>
      <c r="S946" s="12">
        <f>(((L946/60)/60)/24)+DATE(1970,1,1)</f>
        <v>42776.25</v>
      </c>
      <c r="T946" s="12">
        <f>(((M946/60)/60)/24)+DATE(1970,1,1)</f>
        <v>42795.25</v>
      </c>
      <c r="U946">
        <f t="shared" si="44"/>
        <v>19</v>
      </c>
    </row>
    <row r="947" spans="1:21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43"/>
        <v>32.444767441860463</v>
      </c>
      <c r="G947" t="s">
        <v>14</v>
      </c>
      <c r="H947" s="8">
        <f t="shared" si="42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s="8" t="str" cm="1">
        <f t="array" ref="Q947:R947">_xlfn.TEXTSPLIT(P947,"/")</f>
        <v>photography</v>
      </c>
      <c r="R947" s="8" t="str">
        <v>photography books</v>
      </c>
      <c r="S947" s="12">
        <f>(((L947/60)/60)/24)+DATE(1970,1,1)</f>
        <v>41004.208333333336</v>
      </c>
      <c r="T947" s="12">
        <f>(((M947/60)/60)/24)+DATE(1970,1,1)</f>
        <v>41019.208333333336</v>
      </c>
      <c r="U947">
        <f t="shared" si="44"/>
        <v>15</v>
      </c>
    </row>
    <row r="948" spans="1:21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43"/>
        <v>9.9141184124918666</v>
      </c>
      <c r="G948" t="s">
        <v>14</v>
      </c>
      <c r="H948" s="8">
        <f t="shared" si="42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s="8" t="str" cm="1">
        <f t="array" ref="Q948:R948">_xlfn.TEXTSPLIT(P948,"/")</f>
        <v>theater</v>
      </c>
      <c r="R948" s="8" t="str">
        <v>plays</v>
      </c>
      <c r="S948" s="12">
        <f>(((L948/60)/60)/24)+DATE(1970,1,1)</f>
        <v>40710.208333333336</v>
      </c>
      <c r="T948" s="12">
        <f>(((M948/60)/60)/24)+DATE(1970,1,1)</f>
        <v>40712.208333333336</v>
      </c>
      <c r="U948">
        <f t="shared" si="44"/>
        <v>2</v>
      </c>
    </row>
    <row r="949" spans="1:21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43"/>
        <v>26.694444444444443</v>
      </c>
      <c r="G949" t="s">
        <v>14</v>
      </c>
      <c r="H949" s="8">
        <f t="shared" si="42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s="8" t="str" cm="1">
        <f t="array" ref="Q949:R949">_xlfn.TEXTSPLIT(P949,"/")</f>
        <v>theater</v>
      </c>
      <c r="R949" s="8" t="str">
        <v>plays</v>
      </c>
      <c r="S949" s="12">
        <f>(((L949/60)/60)/24)+DATE(1970,1,1)</f>
        <v>41908.208333333336</v>
      </c>
      <c r="T949" s="12">
        <f>(((M949/60)/60)/24)+DATE(1970,1,1)</f>
        <v>41915.208333333336</v>
      </c>
      <c r="U949">
        <f t="shared" si="44"/>
        <v>7</v>
      </c>
    </row>
    <row r="950" spans="1:21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43"/>
        <v>62.957446808510639</v>
      </c>
      <c r="G950" t="s">
        <v>74</v>
      </c>
      <c r="H950" s="8">
        <f t="shared" si="42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s="8" t="str" cm="1">
        <f t="array" ref="Q950:R950">_xlfn.TEXTSPLIT(P950,"/")</f>
        <v>film &amp; video</v>
      </c>
      <c r="R950" s="8" t="str">
        <v>documentary</v>
      </c>
      <c r="S950" s="12">
        <f>(((L950/60)/60)/24)+DATE(1970,1,1)</f>
        <v>41985.25</v>
      </c>
      <c r="T950" s="12">
        <f>(((M950/60)/60)/24)+DATE(1970,1,1)</f>
        <v>41995.25</v>
      </c>
      <c r="U950">
        <f t="shared" si="44"/>
        <v>10</v>
      </c>
    </row>
    <row r="951" spans="1:21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43"/>
        <v>161.35593220338984</v>
      </c>
      <c r="G951" t="s">
        <v>20</v>
      </c>
      <c r="H951" s="8">
        <f t="shared" si="42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s="8" t="str" cm="1">
        <f t="array" ref="Q951:R951">_xlfn.TEXTSPLIT(P951,"/")</f>
        <v>technology</v>
      </c>
      <c r="R951" s="8" t="str">
        <v>web</v>
      </c>
      <c r="S951" s="12">
        <f>(((L951/60)/60)/24)+DATE(1970,1,1)</f>
        <v>42112.208333333328</v>
      </c>
      <c r="T951" s="12">
        <f>(((M951/60)/60)/24)+DATE(1970,1,1)</f>
        <v>42131.208333333328</v>
      </c>
      <c r="U951">
        <f t="shared" si="44"/>
        <v>19</v>
      </c>
    </row>
    <row r="952" spans="1:21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43"/>
        <v>5</v>
      </c>
      <c r="G952" t="s">
        <v>14</v>
      </c>
      <c r="H952" s="8">
        <f t="shared" si="42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s="8" t="str" cm="1">
        <f t="array" ref="Q952:R952">_xlfn.TEXTSPLIT(P952,"/")</f>
        <v>theater</v>
      </c>
      <c r="R952" s="8" t="str">
        <v>plays</v>
      </c>
      <c r="S952" s="12">
        <f>(((L952/60)/60)/24)+DATE(1970,1,1)</f>
        <v>43571.208333333328</v>
      </c>
      <c r="T952" s="12">
        <f>(((M952/60)/60)/24)+DATE(1970,1,1)</f>
        <v>43576.208333333328</v>
      </c>
      <c r="U952">
        <f t="shared" si="44"/>
        <v>5</v>
      </c>
    </row>
    <row r="953" spans="1:21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43"/>
        <v>1096.9379310344827</v>
      </c>
      <c r="G953" t="s">
        <v>20</v>
      </c>
      <c r="H953" s="8">
        <f t="shared" si="42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s="8" t="str" cm="1">
        <f t="array" ref="Q953:R953">_xlfn.TEXTSPLIT(P953,"/")</f>
        <v>music</v>
      </c>
      <c r="R953" s="8" t="str">
        <v>rock</v>
      </c>
      <c r="S953" s="12">
        <f>(((L953/60)/60)/24)+DATE(1970,1,1)</f>
        <v>42730.25</v>
      </c>
      <c r="T953" s="12">
        <f>(((M953/60)/60)/24)+DATE(1970,1,1)</f>
        <v>42731.25</v>
      </c>
      <c r="U953">
        <f t="shared" si="44"/>
        <v>1</v>
      </c>
    </row>
    <row r="954" spans="1:21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43"/>
        <v>70.094158075601371</v>
      </c>
      <c r="G954" t="s">
        <v>74</v>
      </c>
      <c r="H954" s="8">
        <f t="shared" si="42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s="8" t="str" cm="1">
        <f t="array" ref="Q954:R954">_xlfn.TEXTSPLIT(P954,"/")</f>
        <v>film &amp; video</v>
      </c>
      <c r="R954" s="8" t="str">
        <v>documentary</v>
      </c>
      <c r="S954" s="12">
        <f>(((L954/60)/60)/24)+DATE(1970,1,1)</f>
        <v>42591.208333333328</v>
      </c>
      <c r="T954" s="12">
        <f>(((M954/60)/60)/24)+DATE(1970,1,1)</f>
        <v>42605.208333333328</v>
      </c>
      <c r="U954">
        <f t="shared" si="44"/>
        <v>14</v>
      </c>
    </row>
    <row r="955" spans="1:21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43"/>
        <v>60</v>
      </c>
      <c r="G955" t="s">
        <v>14</v>
      </c>
      <c r="H955" s="8">
        <f t="shared" si="42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s="8" t="str" cm="1">
        <f t="array" ref="Q955:R955">_xlfn.TEXTSPLIT(P955,"/")</f>
        <v>film &amp; video</v>
      </c>
      <c r="R955" s="8" t="str">
        <v>science fiction</v>
      </c>
      <c r="S955" s="12">
        <f>(((L955/60)/60)/24)+DATE(1970,1,1)</f>
        <v>42358.25</v>
      </c>
      <c r="T955" s="12">
        <f>(((M955/60)/60)/24)+DATE(1970,1,1)</f>
        <v>42394.25</v>
      </c>
      <c r="U955">
        <f t="shared" si="44"/>
        <v>36</v>
      </c>
    </row>
    <row r="956" spans="1:21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43"/>
        <v>367.0985915492958</v>
      </c>
      <c r="G956" t="s">
        <v>20</v>
      </c>
      <c r="H956" s="8">
        <f t="shared" si="42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s="8" t="str" cm="1">
        <f t="array" ref="Q956:R956">_xlfn.TEXTSPLIT(P956,"/")</f>
        <v>technology</v>
      </c>
      <c r="R956" s="8" t="str">
        <v>web</v>
      </c>
      <c r="S956" s="12">
        <f>(((L956/60)/60)/24)+DATE(1970,1,1)</f>
        <v>41174.208333333336</v>
      </c>
      <c r="T956" s="12">
        <f>(((M956/60)/60)/24)+DATE(1970,1,1)</f>
        <v>41198.208333333336</v>
      </c>
      <c r="U956">
        <f t="shared" si="44"/>
        <v>24</v>
      </c>
    </row>
    <row r="957" spans="1:21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43"/>
        <v>1109</v>
      </c>
      <c r="G957" t="s">
        <v>20</v>
      </c>
      <c r="H957" s="8">
        <f t="shared" si="42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s="8" t="str" cm="1">
        <f t="array" ref="Q957:R957">_xlfn.TEXTSPLIT(P957,"/")</f>
        <v>theater</v>
      </c>
      <c r="R957" s="8" t="str">
        <v>plays</v>
      </c>
      <c r="S957" s="12">
        <f>(((L957/60)/60)/24)+DATE(1970,1,1)</f>
        <v>41238.25</v>
      </c>
      <c r="T957" s="12">
        <f>(((M957/60)/60)/24)+DATE(1970,1,1)</f>
        <v>41240.25</v>
      </c>
      <c r="U957">
        <f t="shared" si="44"/>
        <v>2</v>
      </c>
    </row>
    <row r="958" spans="1:21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43"/>
        <v>19.028784648187631</v>
      </c>
      <c r="G958" t="s">
        <v>14</v>
      </c>
      <c r="H958" s="8">
        <f t="shared" si="42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s="8" t="str" cm="1">
        <f t="array" ref="Q958:R958">_xlfn.TEXTSPLIT(P958,"/")</f>
        <v>film &amp; video</v>
      </c>
      <c r="R958" s="8" t="str">
        <v>science fiction</v>
      </c>
      <c r="S958" s="12">
        <f>(((L958/60)/60)/24)+DATE(1970,1,1)</f>
        <v>42360.25</v>
      </c>
      <c r="T958" s="12">
        <f>(((M958/60)/60)/24)+DATE(1970,1,1)</f>
        <v>42364.25</v>
      </c>
      <c r="U958">
        <f t="shared" si="44"/>
        <v>4</v>
      </c>
    </row>
    <row r="959" spans="1:21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43"/>
        <v>126.87755102040816</v>
      </c>
      <c r="G959" t="s">
        <v>20</v>
      </c>
      <c r="H959" s="8">
        <f t="shared" si="42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s="8" t="str" cm="1">
        <f t="array" ref="Q959:R959">_xlfn.TEXTSPLIT(P959,"/")</f>
        <v>theater</v>
      </c>
      <c r="R959" s="8" t="str">
        <v>plays</v>
      </c>
      <c r="S959" s="12">
        <f>(((L959/60)/60)/24)+DATE(1970,1,1)</f>
        <v>40955.25</v>
      </c>
      <c r="T959" s="12">
        <f>(((M959/60)/60)/24)+DATE(1970,1,1)</f>
        <v>40958.25</v>
      </c>
      <c r="U959">
        <f t="shared" si="44"/>
        <v>3</v>
      </c>
    </row>
    <row r="960" spans="1:21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43"/>
        <v>734.63636363636363</v>
      </c>
      <c r="G960" t="s">
        <v>20</v>
      </c>
      <c r="H960" s="8">
        <f t="shared" si="42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s="8" t="str" cm="1">
        <f t="array" ref="Q960:R960">_xlfn.TEXTSPLIT(P960,"/")</f>
        <v>film &amp; video</v>
      </c>
      <c r="R960" s="8" t="str">
        <v>animation</v>
      </c>
      <c r="S960" s="12">
        <f>(((L960/60)/60)/24)+DATE(1970,1,1)</f>
        <v>40350.208333333336</v>
      </c>
      <c r="T960" s="12">
        <f>(((M960/60)/60)/24)+DATE(1970,1,1)</f>
        <v>40372.208333333336</v>
      </c>
      <c r="U960">
        <f t="shared" si="44"/>
        <v>22</v>
      </c>
    </row>
    <row r="961" spans="1:21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43"/>
        <v>4.5731034482758623</v>
      </c>
      <c r="G961" t="s">
        <v>14</v>
      </c>
      <c r="H961" s="8">
        <f t="shared" si="42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s="8" t="str" cm="1">
        <f t="array" ref="Q961:R961">_xlfn.TEXTSPLIT(P961,"/")</f>
        <v>publishing</v>
      </c>
      <c r="R961" s="8" t="str">
        <v>translations</v>
      </c>
      <c r="S961" s="12">
        <f>(((L961/60)/60)/24)+DATE(1970,1,1)</f>
        <v>40357.208333333336</v>
      </c>
      <c r="T961" s="12">
        <f>(((M961/60)/60)/24)+DATE(1970,1,1)</f>
        <v>40385.208333333336</v>
      </c>
      <c r="U961">
        <f t="shared" si="44"/>
        <v>28</v>
      </c>
    </row>
    <row r="962" spans="1:21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43"/>
        <v>85.054545454545448</v>
      </c>
      <c r="G962" t="s">
        <v>14</v>
      </c>
      <c r="H962" s="8">
        <f t="shared" ref="H962:H1025" si="45">E962/I962</f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s="8" t="str" cm="1">
        <f t="array" ref="Q962:R962">_xlfn.TEXTSPLIT(P962,"/")</f>
        <v>technology</v>
      </c>
      <c r="R962" s="8" t="str">
        <v>web</v>
      </c>
      <c r="S962" s="12">
        <f>(((L962/60)/60)/24)+DATE(1970,1,1)</f>
        <v>42408.25</v>
      </c>
      <c r="T962" s="12">
        <f>(((M962/60)/60)/24)+DATE(1970,1,1)</f>
        <v>42445.208333333328</v>
      </c>
      <c r="U962">
        <f t="shared" si="44"/>
        <v>37</v>
      </c>
    </row>
    <row r="963" spans="1:21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46">(E963/D963)*100</f>
        <v>119.29824561403508</v>
      </c>
      <c r="G963" t="s">
        <v>20</v>
      </c>
      <c r="H963" s="8">
        <f t="shared" si="45"/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s="8" t="str" cm="1">
        <f t="array" ref="Q963:R963">_xlfn.TEXTSPLIT(P963,"/")</f>
        <v>publishing</v>
      </c>
      <c r="R963" s="8" t="str">
        <v>translations</v>
      </c>
      <c r="S963" s="12">
        <f>(((L963/60)/60)/24)+DATE(1970,1,1)</f>
        <v>40591.25</v>
      </c>
      <c r="T963" s="12">
        <f>(((M963/60)/60)/24)+DATE(1970,1,1)</f>
        <v>40595.25</v>
      </c>
      <c r="U963">
        <f t="shared" ref="U963:U1001" si="47">_xlfn.DAYS(T963,S963)</f>
        <v>4</v>
      </c>
    </row>
    <row r="964" spans="1:21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46"/>
        <v>296.02777777777777</v>
      </c>
      <c r="G964" t="s">
        <v>20</v>
      </c>
      <c r="H964" s="8">
        <f t="shared" si="45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s="8" t="str" cm="1">
        <f t="array" ref="Q964:R964">_xlfn.TEXTSPLIT(P964,"/")</f>
        <v>food</v>
      </c>
      <c r="R964" s="8" t="str">
        <v>food trucks</v>
      </c>
      <c r="S964" s="12">
        <f>(((L964/60)/60)/24)+DATE(1970,1,1)</f>
        <v>41592.25</v>
      </c>
      <c r="T964" s="12">
        <f>(((M964/60)/60)/24)+DATE(1970,1,1)</f>
        <v>41613.25</v>
      </c>
      <c r="U964">
        <f t="shared" si="47"/>
        <v>21</v>
      </c>
    </row>
    <row r="965" spans="1:21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46"/>
        <v>84.694915254237287</v>
      </c>
      <c r="G965" t="s">
        <v>14</v>
      </c>
      <c r="H965" s="8">
        <f t="shared" si="45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s="8" t="str" cm="1">
        <f t="array" ref="Q965:R965">_xlfn.TEXTSPLIT(P965,"/")</f>
        <v>photography</v>
      </c>
      <c r="R965" s="8" t="str">
        <v>photography books</v>
      </c>
      <c r="S965" s="12">
        <f>(((L965/60)/60)/24)+DATE(1970,1,1)</f>
        <v>40607.25</v>
      </c>
      <c r="T965" s="12">
        <f>(((M965/60)/60)/24)+DATE(1970,1,1)</f>
        <v>40613.25</v>
      </c>
      <c r="U965">
        <f t="shared" si="47"/>
        <v>6</v>
      </c>
    </row>
    <row r="966" spans="1:21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46"/>
        <v>355.7837837837838</v>
      </c>
      <c r="G966" t="s">
        <v>20</v>
      </c>
      <c r="H966" s="8">
        <f t="shared" si="45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s="8" t="str" cm="1">
        <f t="array" ref="Q966:R966">_xlfn.TEXTSPLIT(P966,"/")</f>
        <v>theater</v>
      </c>
      <c r="R966" s="8" t="str">
        <v>plays</v>
      </c>
      <c r="S966" s="12">
        <f>(((L966/60)/60)/24)+DATE(1970,1,1)</f>
        <v>42135.208333333328</v>
      </c>
      <c r="T966" s="12">
        <f>(((M966/60)/60)/24)+DATE(1970,1,1)</f>
        <v>42140.208333333328</v>
      </c>
      <c r="U966">
        <f t="shared" si="47"/>
        <v>5</v>
      </c>
    </row>
    <row r="967" spans="1:21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46"/>
        <v>386.40909090909093</v>
      </c>
      <c r="G967" t="s">
        <v>20</v>
      </c>
      <c r="H967" s="8">
        <f t="shared" si="45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s="8" t="str" cm="1">
        <f t="array" ref="Q967:R967">_xlfn.TEXTSPLIT(P967,"/")</f>
        <v>music</v>
      </c>
      <c r="R967" s="8" t="str">
        <v>rock</v>
      </c>
      <c r="S967" s="12">
        <f>(((L967/60)/60)/24)+DATE(1970,1,1)</f>
        <v>40203.25</v>
      </c>
      <c r="T967" s="12">
        <f>(((M967/60)/60)/24)+DATE(1970,1,1)</f>
        <v>40243.25</v>
      </c>
      <c r="U967">
        <f t="shared" si="47"/>
        <v>40</v>
      </c>
    </row>
    <row r="968" spans="1:21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46"/>
        <v>792.23529411764707</v>
      </c>
      <c r="G968" t="s">
        <v>20</v>
      </c>
      <c r="H968" s="8">
        <f t="shared" si="45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s="8" t="str" cm="1">
        <f t="array" ref="Q968:R968">_xlfn.TEXTSPLIT(P968,"/")</f>
        <v>theater</v>
      </c>
      <c r="R968" s="8" t="str">
        <v>plays</v>
      </c>
      <c r="S968" s="12">
        <f>(((L968/60)/60)/24)+DATE(1970,1,1)</f>
        <v>42901.208333333328</v>
      </c>
      <c r="T968" s="12">
        <f>(((M968/60)/60)/24)+DATE(1970,1,1)</f>
        <v>42903.208333333328</v>
      </c>
      <c r="U968">
        <f t="shared" si="47"/>
        <v>2</v>
      </c>
    </row>
    <row r="969" spans="1:21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46"/>
        <v>137.03393665158373</v>
      </c>
      <c r="G969" t="s">
        <v>20</v>
      </c>
      <c r="H969" s="8">
        <f t="shared" si="45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s="8" t="str" cm="1">
        <f t="array" ref="Q969:R969">_xlfn.TEXTSPLIT(P969,"/")</f>
        <v>music</v>
      </c>
      <c r="R969" s="8" t="str">
        <v>world music</v>
      </c>
      <c r="S969" s="12">
        <f>(((L969/60)/60)/24)+DATE(1970,1,1)</f>
        <v>41005.208333333336</v>
      </c>
      <c r="T969" s="12">
        <f>(((M969/60)/60)/24)+DATE(1970,1,1)</f>
        <v>41042.208333333336</v>
      </c>
      <c r="U969">
        <f t="shared" si="47"/>
        <v>37</v>
      </c>
    </row>
    <row r="970" spans="1:21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46"/>
        <v>338.20833333333337</v>
      </c>
      <c r="G970" t="s">
        <v>20</v>
      </c>
      <c r="H970" s="8">
        <f t="shared" si="45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s="8" t="str" cm="1">
        <f t="array" ref="Q970:R970">_xlfn.TEXTSPLIT(P970,"/")</f>
        <v>food</v>
      </c>
      <c r="R970" s="8" t="str">
        <v>food trucks</v>
      </c>
      <c r="S970" s="12">
        <f>(((L970/60)/60)/24)+DATE(1970,1,1)</f>
        <v>40544.25</v>
      </c>
      <c r="T970" s="12">
        <f>(((M970/60)/60)/24)+DATE(1970,1,1)</f>
        <v>40559.25</v>
      </c>
      <c r="U970">
        <f t="shared" si="47"/>
        <v>15</v>
      </c>
    </row>
    <row r="971" spans="1:21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46"/>
        <v>108.22784810126582</v>
      </c>
      <c r="G971" t="s">
        <v>20</v>
      </c>
      <c r="H971" s="8">
        <f t="shared" si="45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s="8" t="str" cm="1">
        <f t="array" ref="Q971:R971">_xlfn.TEXTSPLIT(P971,"/")</f>
        <v>theater</v>
      </c>
      <c r="R971" s="8" t="str">
        <v>plays</v>
      </c>
      <c r="S971" s="12">
        <f>(((L971/60)/60)/24)+DATE(1970,1,1)</f>
        <v>43821.25</v>
      </c>
      <c r="T971" s="12">
        <f>(((M971/60)/60)/24)+DATE(1970,1,1)</f>
        <v>43828.25</v>
      </c>
      <c r="U971">
        <f t="shared" si="47"/>
        <v>7</v>
      </c>
    </row>
    <row r="972" spans="1:21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46"/>
        <v>60.757639620653315</v>
      </c>
      <c r="G972" t="s">
        <v>14</v>
      </c>
      <c r="H972" s="8">
        <f t="shared" si="45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s="8" t="str" cm="1">
        <f t="array" ref="Q972:R972">_xlfn.TEXTSPLIT(P972,"/")</f>
        <v>theater</v>
      </c>
      <c r="R972" s="8" t="str">
        <v>plays</v>
      </c>
      <c r="S972" s="12">
        <f>(((L972/60)/60)/24)+DATE(1970,1,1)</f>
        <v>40672.208333333336</v>
      </c>
      <c r="T972" s="12">
        <f>(((M972/60)/60)/24)+DATE(1970,1,1)</f>
        <v>40673.208333333336</v>
      </c>
      <c r="U972">
        <f t="shared" si="47"/>
        <v>1</v>
      </c>
    </row>
    <row r="973" spans="1:21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46"/>
        <v>27.725490196078432</v>
      </c>
      <c r="G973" t="s">
        <v>14</v>
      </c>
      <c r="H973" s="8">
        <f t="shared" si="45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s="8" t="str" cm="1">
        <f t="array" ref="Q973:R973">_xlfn.TEXTSPLIT(P973,"/")</f>
        <v>film &amp; video</v>
      </c>
      <c r="R973" s="8" t="str">
        <v>television</v>
      </c>
      <c r="S973" s="12">
        <f>(((L973/60)/60)/24)+DATE(1970,1,1)</f>
        <v>41555.208333333336</v>
      </c>
      <c r="T973" s="12">
        <f>(((M973/60)/60)/24)+DATE(1970,1,1)</f>
        <v>41561.208333333336</v>
      </c>
      <c r="U973">
        <f t="shared" si="47"/>
        <v>6</v>
      </c>
    </row>
    <row r="974" spans="1:21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46"/>
        <v>228.3934426229508</v>
      </c>
      <c r="G974" t="s">
        <v>20</v>
      </c>
      <c r="H974" s="8">
        <f t="shared" si="45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s="8" t="str" cm="1">
        <f t="array" ref="Q974:R974">_xlfn.TEXTSPLIT(P974,"/")</f>
        <v>technology</v>
      </c>
      <c r="R974" s="8" t="str">
        <v>web</v>
      </c>
      <c r="S974" s="12">
        <f>(((L974/60)/60)/24)+DATE(1970,1,1)</f>
        <v>41792.208333333336</v>
      </c>
      <c r="T974" s="12">
        <f>(((M974/60)/60)/24)+DATE(1970,1,1)</f>
        <v>41801.208333333336</v>
      </c>
      <c r="U974">
        <f t="shared" si="47"/>
        <v>9</v>
      </c>
    </row>
    <row r="975" spans="1:21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46"/>
        <v>21.615194054500414</v>
      </c>
      <c r="G975" t="s">
        <v>14</v>
      </c>
      <c r="H975" s="8">
        <f t="shared" si="45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s="8" t="str" cm="1">
        <f t="array" ref="Q975:R975">_xlfn.TEXTSPLIT(P975,"/")</f>
        <v>theater</v>
      </c>
      <c r="R975" s="8" t="str">
        <v>plays</v>
      </c>
      <c r="S975" s="12">
        <f>(((L975/60)/60)/24)+DATE(1970,1,1)</f>
        <v>40522.25</v>
      </c>
      <c r="T975" s="12">
        <f>(((M975/60)/60)/24)+DATE(1970,1,1)</f>
        <v>40524.25</v>
      </c>
      <c r="U975">
        <f t="shared" si="47"/>
        <v>2</v>
      </c>
    </row>
    <row r="976" spans="1:21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46"/>
        <v>373.875</v>
      </c>
      <c r="G976" t="s">
        <v>20</v>
      </c>
      <c r="H976" s="8">
        <f t="shared" si="45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s="8" t="str" cm="1">
        <f t="array" ref="Q976:R976">_xlfn.TEXTSPLIT(P976,"/")</f>
        <v>music</v>
      </c>
      <c r="R976" s="8" t="str">
        <v>indie rock</v>
      </c>
      <c r="S976" s="12">
        <f>(((L976/60)/60)/24)+DATE(1970,1,1)</f>
        <v>41412.208333333336</v>
      </c>
      <c r="T976" s="12">
        <f>(((M976/60)/60)/24)+DATE(1970,1,1)</f>
        <v>41413.208333333336</v>
      </c>
      <c r="U976">
        <f t="shared" si="47"/>
        <v>1</v>
      </c>
    </row>
    <row r="977" spans="1:21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46"/>
        <v>154.92592592592592</v>
      </c>
      <c r="G977" t="s">
        <v>20</v>
      </c>
      <c r="H977" s="8">
        <f t="shared" si="45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s="8" t="str" cm="1">
        <f t="array" ref="Q977:R977">_xlfn.TEXTSPLIT(P977,"/")</f>
        <v>theater</v>
      </c>
      <c r="R977" s="8" t="str">
        <v>plays</v>
      </c>
      <c r="S977" s="12">
        <f>(((L977/60)/60)/24)+DATE(1970,1,1)</f>
        <v>42337.25</v>
      </c>
      <c r="T977" s="12">
        <f>(((M977/60)/60)/24)+DATE(1970,1,1)</f>
        <v>42376.25</v>
      </c>
      <c r="U977">
        <f t="shared" si="47"/>
        <v>39</v>
      </c>
    </row>
    <row r="978" spans="1:21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46"/>
        <v>322.14999999999998</v>
      </c>
      <c r="G978" t="s">
        <v>20</v>
      </c>
      <c r="H978" s="8">
        <f t="shared" si="45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s="8" t="str" cm="1">
        <f t="array" ref="Q978:R978">_xlfn.TEXTSPLIT(P978,"/")</f>
        <v>theater</v>
      </c>
      <c r="R978" s="8" t="str">
        <v>plays</v>
      </c>
      <c r="S978" s="12">
        <f>(((L978/60)/60)/24)+DATE(1970,1,1)</f>
        <v>40571.25</v>
      </c>
      <c r="T978" s="12">
        <f>(((M978/60)/60)/24)+DATE(1970,1,1)</f>
        <v>40577.25</v>
      </c>
      <c r="U978">
        <f t="shared" si="47"/>
        <v>6</v>
      </c>
    </row>
    <row r="979" spans="1:21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46"/>
        <v>73.957142857142856</v>
      </c>
      <c r="G979" t="s">
        <v>14</v>
      </c>
      <c r="H979" s="8">
        <f t="shared" si="45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s="8" t="str" cm="1">
        <f t="array" ref="Q979:R979">_xlfn.TEXTSPLIT(P979,"/")</f>
        <v>food</v>
      </c>
      <c r="R979" s="8" t="str">
        <v>food trucks</v>
      </c>
      <c r="S979" s="12">
        <f>(((L979/60)/60)/24)+DATE(1970,1,1)</f>
        <v>43138.25</v>
      </c>
      <c r="T979" s="12">
        <f>(((M979/60)/60)/24)+DATE(1970,1,1)</f>
        <v>43170.25</v>
      </c>
      <c r="U979">
        <f t="shared" si="47"/>
        <v>32</v>
      </c>
    </row>
    <row r="980" spans="1:21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46"/>
        <v>864.1</v>
      </c>
      <c r="G980" t="s">
        <v>20</v>
      </c>
      <c r="H980" s="8">
        <f t="shared" si="45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s="8" t="str" cm="1">
        <f t="array" ref="Q980:R980">_xlfn.TEXTSPLIT(P980,"/")</f>
        <v>games</v>
      </c>
      <c r="R980" s="8" t="str">
        <v>video games</v>
      </c>
      <c r="S980" s="12">
        <f>(((L980/60)/60)/24)+DATE(1970,1,1)</f>
        <v>42686.25</v>
      </c>
      <c r="T980" s="12">
        <f>(((M980/60)/60)/24)+DATE(1970,1,1)</f>
        <v>42708.25</v>
      </c>
      <c r="U980">
        <f t="shared" si="47"/>
        <v>22</v>
      </c>
    </row>
    <row r="981" spans="1:21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46"/>
        <v>143.26245847176079</v>
      </c>
      <c r="G981" t="s">
        <v>20</v>
      </c>
      <c r="H981" s="8">
        <f t="shared" si="45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s="8" t="str" cm="1">
        <f t="array" ref="Q981:R981">_xlfn.TEXTSPLIT(P981,"/")</f>
        <v>theater</v>
      </c>
      <c r="R981" s="8" t="str">
        <v>plays</v>
      </c>
      <c r="S981" s="12">
        <f>(((L981/60)/60)/24)+DATE(1970,1,1)</f>
        <v>42078.208333333328</v>
      </c>
      <c r="T981" s="12">
        <f>(((M981/60)/60)/24)+DATE(1970,1,1)</f>
        <v>42084.208333333328</v>
      </c>
      <c r="U981">
        <f t="shared" si="47"/>
        <v>6</v>
      </c>
    </row>
    <row r="982" spans="1:21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46"/>
        <v>40.281762295081968</v>
      </c>
      <c r="G982" t="s">
        <v>14</v>
      </c>
      <c r="H982" s="8">
        <f t="shared" si="45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s="8" t="str" cm="1">
        <f t="array" ref="Q982:R982">_xlfn.TEXTSPLIT(P982,"/")</f>
        <v>publishing</v>
      </c>
      <c r="R982" s="8" t="str">
        <v>nonfiction</v>
      </c>
      <c r="S982" s="12">
        <f>(((L982/60)/60)/24)+DATE(1970,1,1)</f>
        <v>42307.208333333328</v>
      </c>
      <c r="T982" s="12">
        <f>(((M982/60)/60)/24)+DATE(1970,1,1)</f>
        <v>42312.25</v>
      </c>
      <c r="U982">
        <f t="shared" si="47"/>
        <v>5</v>
      </c>
    </row>
    <row r="983" spans="1:21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46"/>
        <v>178.22388059701493</v>
      </c>
      <c r="G983" t="s">
        <v>20</v>
      </c>
      <c r="H983" s="8">
        <f t="shared" si="45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s="8" t="str" cm="1">
        <f t="array" ref="Q983:R983">_xlfn.TEXTSPLIT(P983,"/")</f>
        <v>technology</v>
      </c>
      <c r="R983" s="8" t="str">
        <v>web</v>
      </c>
      <c r="S983" s="12">
        <f>(((L983/60)/60)/24)+DATE(1970,1,1)</f>
        <v>43094.25</v>
      </c>
      <c r="T983" s="12">
        <f>(((M983/60)/60)/24)+DATE(1970,1,1)</f>
        <v>43127.25</v>
      </c>
      <c r="U983">
        <f t="shared" si="47"/>
        <v>33</v>
      </c>
    </row>
    <row r="984" spans="1:21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46"/>
        <v>84.930555555555557</v>
      </c>
      <c r="G984" t="s">
        <v>14</v>
      </c>
      <c r="H984" s="8">
        <f t="shared" si="45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s="8" t="str" cm="1">
        <f t="array" ref="Q984:R984">_xlfn.TEXTSPLIT(P984,"/")</f>
        <v>film &amp; video</v>
      </c>
      <c r="R984" s="8" t="str">
        <v>documentary</v>
      </c>
      <c r="S984" s="12">
        <f>(((L984/60)/60)/24)+DATE(1970,1,1)</f>
        <v>40743.208333333336</v>
      </c>
      <c r="T984" s="12">
        <f>(((M984/60)/60)/24)+DATE(1970,1,1)</f>
        <v>40745.208333333336</v>
      </c>
      <c r="U984">
        <f t="shared" si="47"/>
        <v>2</v>
      </c>
    </row>
    <row r="985" spans="1:21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46"/>
        <v>145.93648334624322</v>
      </c>
      <c r="G985" t="s">
        <v>20</v>
      </c>
      <c r="H985" s="8">
        <f t="shared" si="45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s="8" t="str" cm="1">
        <f t="array" ref="Q985:R985">_xlfn.TEXTSPLIT(P985,"/")</f>
        <v>film &amp; video</v>
      </c>
      <c r="R985" s="8" t="str">
        <v>documentary</v>
      </c>
      <c r="S985" s="12">
        <f>(((L985/60)/60)/24)+DATE(1970,1,1)</f>
        <v>43681.208333333328</v>
      </c>
      <c r="T985" s="12">
        <f>(((M985/60)/60)/24)+DATE(1970,1,1)</f>
        <v>43696.208333333328</v>
      </c>
      <c r="U985">
        <f t="shared" si="47"/>
        <v>15</v>
      </c>
    </row>
    <row r="986" spans="1:21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46"/>
        <v>152.46153846153848</v>
      </c>
      <c r="G986" t="s">
        <v>20</v>
      </c>
      <c r="H986" s="8">
        <f t="shared" si="45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s="8" t="str" cm="1">
        <f t="array" ref="Q986:R986">_xlfn.TEXTSPLIT(P986,"/")</f>
        <v>theater</v>
      </c>
      <c r="R986" s="8" t="str">
        <v>plays</v>
      </c>
      <c r="S986" s="12">
        <f>(((L986/60)/60)/24)+DATE(1970,1,1)</f>
        <v>43716.208333333328</v>
      </c>
      <c r="T986" s="12">
        <f>(((M986/60)/60)/24)+DATE(1970,1,1)</f>
        <v>43742.208333333328</v>
      </c>
      <c r="U986">
        <f t="shared" si="47"/>
        <v>26</v>
      </c>
    </row>
    <row r="987" spans="1:21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46"/>
        <v>67.129542790152414</v>
      </c>
      <c r="G987" t="s">
        <v>14</v>
      </c>
      <c r="H987" s="8">
        <f t="shared" si="45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s="8" t="str" cm="1">
        <f t="array" ref="Q987:R987">_xlfn.TEXTSPLIT(P987,"/")</f>
        <v>music</v>
      </c>
      <c r="R987" s="8" t="str">
        <v>rock</v>
      </c>
      <c r="S987" s="12">
        <f>(((L987/60)/60)/24)+DATE(1970,1,1)</f>
        <v>41614.25</v>
      </c>
      <c r="T987" s="12">
        <f>(((M987/60)/60)/24)+DATE(1970,1,1)</f>
        <v>41640.25</v>
      </c>
      <c r="U987">
        <f t="shared" si="47"/>
        <v>26</v>
      </c>
    </row>
    <row r="988" spans="1:21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46"/>
        <v>40.307692307692307</v>
      </c>
      <c r="G988" t="s">
        <v>14</v>
      </c>
      <c r="H988" s="8">
        <f t="shared" si="45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s="8" t="str" cm="1">
        <f t="array" ref="Q988:R988">_xlfn.TEXTSPLIT(P988,"/")</f>
        <v>music</v>
      </c>
      <c r="R988" s="8" t="str">
        <v>rock</v>
      </c>
      <c r="S988" s="12">
        <f>(((L988/60)/60)/24)+DATE(1970,1,1)</f>
        <v>40638.208333333336</v>
      </c>
      <c r="T988" s="12">
        <f>(((M988/60)/60)/24)+DATE(1970,1,1)</f>
        <v>40652.208333333336</v>
      </c>
      <c r="U988">
        <f t="shared" si="47"/>
        <v>14</v>
      </c>
    </row>
    <row r="989" spans="1:21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46"/>
        <v>216.79032258064518</v>
      </c>
      <c r="G989" t="s">
        <v>20</v>
      </c>
      <c r="H989" s="8">
        <f t="shared" si="45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s="8" t="str" cm="1">
        <f t="array" ref="Q989:R989">_xlfn.TEXTSPLIT(P989,"/")</f>
        <v>film &amp; video</v>
      </c>
      <c r="R989" s="8" t="str">
        <v>documentary</v>
      </c>
      <c r="S989" s="12">
        <f>(((L989/60)/60)/24)+DATE(1970,1,1)</f>
        <v>42852.208333333328</v>
      </c>
      <c r="T989" s="12">
        <f>(((M989/60)/60)/24)+DATE(1970,1,1)</f>
        <v>42866.208333333328</v>
      </c>
      <c r="U989">
        <f t="shared" si="47"/>
        <v>14</v>
      </c>
    </row>
    <row r="990" spans="1:21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46"/>
        <v>52.117021276595743</v>
      </c>
      <c r="G990" t="s">
        <v>14</v>
      </c>
      <c r="H990" s="8">
        <f t="shared" si="45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s="8" t="str" cm="1">
        <f t="array" ref="Q990:R990">_xlfn.TEXTSPLIT(P990,"/")</f>
        <v>publishing</v>
      </c>
      <c r="R990" s="8" t="str">
        <v>radio &amp; podcasts</v>
      </c>
      <c r="S990" s="12">
        <f>(((L990/60)/60)/24)+DATE(1970,1,1)</f>
        <v>42686.25</v>
      </c>
      <c r="T990" s="12">
        <f>(((M990/60)/60)/24)+DATE(1970,1,1)</f>
        <v>42707.25</v>
      </c>
      <c r="U990">
        <f t="shared" si="47"/>
        <v>21</v>
      </c>
    </row>
    <row r="991" spans="1:21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46"/>
        <v>499.58333333333337</v>
      </c>
      <c r="G991" t="s">
        <v>20</v>
      </c>
      <c r="H991" s="8">
        <f t="shared" si="45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s="8" t="str" cm="1">
        <f t="array" ref="Q991:R991">_xlfn.TEXTSPLIT(P991,"/")</f>
        <v>publishing</v>
      </c>
      <c r="R991" s="8" t="str">
        <v>translations</v>
      </c>
      <c r="S991" s="12">
        <f>(((L991/60)/60)/24)+DATE(1970,1,1)</f>
        <v>43571.208333333328</v>
      </c>
      <c r="T991" s="12">
        <f>(((M991/60)/60)/24)+DATE(1970,1,1)</f>
        <v>43576.208333333328</v>
      </c>
      <c r="U991">
        <f t="shared" si="47"/>
        <v>5</v>
      </c>
    </row>
    <row r="992" spans="1:21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46"/>
        <v>87.679487179487182</v>
      </c>
      <c r="G992" t="s">
        <v>14</v>
      </c>
      <c r="H992" s="8">
        <f t="shared" si="45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s="8" t="str" cm="1">
        <f t="array" ref="Q992:R992">_xlfn.TEXTSPLIT(P992,"/")</f>
        <v>film &amp; video</v>
      </c>
      <c r="R992" s="8" t="str">
        <v>drama</v>
      </c>
      <c r="S992" s="12">
        <f>(((L992/60)/60)/24)+DATE(1970,1,1)</f>
        <v>42432.25</v>
      </c>
      <c r="T992" s="12">
        <f>(((M992/60)/60)/24)+DATE(1970,1,1)</f>
        <v>42454.208333333328</v>
      </c>
      <c r="U992">
        <f t="shared" si="47"/>
        <v>22</v>
      </c>
    </row>
    <row r="993" spans="1:21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46"/>
        <v>113.17346938775511</v>
      </c>
      <c r="G993" t="s">
        <v>20</v>
      </c>
      <c r="H993" s="8">
        <f t="shared" si="45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s="8" t="str" cm="1">
        <f t="array" ref="Q993:R993">_xlfn.TEXTSPLIT(P993,"/")</f>
        <v>music</v>
      </c>
      <c r="R993" s="8" t="str">
        <v>rock</v>
      </c>
      <c r="S993" s="12">
        <f>(((L993/60)/60)/24)+DATE(1970,1,1)</f>
        <v>41907.208333333336</v>
      </c>
      <c r="T993" s="12">
        <f>(((M993/60)/60)/24)+DATE(1970,1,1)</f>
        <v>41911.208333333336</v>
      </c>
      <c r="U993">
        <f t="shared" si="47"/>
        <v>4</v>
      </c>
    </row>
    <row r="994" spans="1:21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46"/>
        <v>426.54838709677421</v>
      </c>
      <c r="G994" t="s">
        <v>20</v>
      </c>
      <c r="H994" s="8">
        <f t="shared" si="45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s="8" t="str" cm="1">
        <f t="array" ref="Q994:R994">_xlfn.TEXTSPLIT(P994,"/")</f>
        <v>film &amp; video</v>
      </c>
      <c r="R994" s="8" t="str">
        <v>drama</v>
      </c>
      <c r="S994" s="12">
        <f>(((L994/60)/60)/24)+DATE(1970,1,1)</f>
        <v>43227.208333333328</v>
      </c>
      <c r="T994" s="12">
        <f>(((M994/60)/60)/24)+DATE(1970,1,1)</f>
        <v>43241.208333333328</v>
      </c>
      <c r="U994">
        <f t="shared" si="47"/>
        <v>14</v>
      </c>
    </row>
    <row r="995" spans="1:21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46"/>
        <v>77.632653061224488</v>
      </c>
      <c r="G995" t="s">
        <v>74</v>
      </c>
      <c r="H995" s="8">
        <f t="shared" si="45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s="8" t="str" cm="1">
        <f t="array" ref="Q995:R995">_xlfn.TEXTSPLIT(P995,"/")</f>
        <v>photography</v>
      </c>
      <c r="R995" s="8" t="str">
        <v>photography books</v>
      </c>
      <c r="S995" s="12">
        <f>(((L995/60)/60)/24)+DATE(1970,1,1)</f>
        <v>42362.25</v>
      </c>
      <c r="T995" s="12">
        <f>(((M995/60)/60)/24)+DATE(1970,1,1)</f>
        <v>42379.25</v>
      </c>
      <c r="U995">
        <f t="shared" si="47"/>
        <v>17</v>
      </c>
    </row>
    <row r="996" spans="1:21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46"/>
        <v>52.496810772501767</v>
      </c>
      <c r="G996" t="s">
        <v>14</v>
      </c>
      <c r="H996" s="8">
        <f t="shared" si="45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s="8" t="str" cm="1">
        <f t="array" ref="Q996:R996">_xlfn.TEXTSPLIT(P996,"/")</f>
        <v>publishing</v>
      </c>
      <c r="R996" s="8" t="str">
        <v>translations</v>
      </c>
      <c r="S996" s="12">
        <f>(((L996/60)/60)/24)+DATE(1970,1,1)</f>
        <v>41929.208333333336</v>
      </c>
      <c r="T996" s="12">
        <f>(((M996/60)/60)/24)+DATE(1970,1,1)</f>
        <v>41935.208333333336</v>
      </c>
      <c r="U996">
        <f t="shared" si="47"/>
        <v>6</v>
      </c>
    </row>
    <row r="997" spans="1:21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46"/>
        <v>157.46762589928059</v>
      </c>
      <c r="G997" t="s">
        <v>20</v>
      </c>
      <c r="H997" s="8">
        <f t="shared" si="45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s="8" t="str" cm="1">
        <f t="array" ref="Q997:R997">_xlfn.TEXTSPLIT(P997,"/")</f>
        <v>food</v>
      </c>
      <c r="R997" s="8" t="str">
        <v>food trucks</v>
      </c>
      <c r="S997" s="12">
        <f>(((L997/60)/60)/24)+DATE(1970,1,1)</f>
        <v>43408.208333333328</v>
      </c>
      <c r="T997" s="12">
        <f>(((M997/60)/60)/24)+DATE(1970,1,1)</f>
        <v>43437.25</v>
      </c>
      <c r="U997">
        <f t="shared" si="47"/>
        <v>29</v>
      </c>
    </row>
    <row r="998" spans="1:21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46"/>
        <v>72.939393939393938</v>
      </c>
      <c r="G998" t="s">
        <v>14</v>
      </c>
      <c r="H998" s="8">
        <f t="shared" si="45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s="8" t="str" cm="1">
        <f t="array" ref="Q998:R998">_xlfn.TEXTSPLIT(P998,"/")</f>
        <v>theater</v>
      </c>
      <c r="R998" s="8" t="str">
        <v>plays</v>
      </c>
      <c r="S998" s="12">
        <f>(((L998/60)/60)/24)+DATE(1970,1,1)</f>
        <v>41276.25</v>
      </c>
      <c r="T998" s="12">
        <f>(((M998/60)/60)/24)+DATE(1970,1,1)</f>
        <v>41306.25</v>
      </c>
      <c r="U998">
        <f t="shared" si="47"/>
        <v>30</v>
      </c>
    </row>
    <row r="999" spans="1:21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46"/>
        <v>60.565789473684205</v>
      </c>
      <c r="G999" t="s">
        <v>74</v>
      </c>
      <c r="H999" s="8">
        <f t="shared" si="45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s="8" t="str" cm="1">
        <f t="array" ref="Q999:R999">_xlfn.TEXTSPLIT(P999,"/")</f>
        <v>theater</v>
      </c>
      <c r="R999" s="8" t="str">
        <v>plays</v>
      </c>
      <c r="S999" s="12">
        <f>(((L999/60)/60)/24)+DATE(1970,1,1)</f>
        <v>41659.25</v>
      </c>
      <c r="T999" s="12">
        <f>(((M999/60)/60)/24)+DATE(1970,1,1)</f>
        <v>41664.25</v>
      </c>
      <c r="U999">
        <f t="shared" si="47"/>
        <v>5</v>
      </c>
    </row>
    <row r="1000" spans="1:21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46"/>
        <v>56.791291291291287</v>
      </c>
      <c r="G1000" t="s">
        <v>14</v>
      </c>
      <c r="H1000" s="8">
        <f t="shared" si="45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s="8" t="str" cm="1">
        <f t="array" ref="Q1000:R1000">_xlfn.TEXTSPLIT(P1000,"/")</f>
        <v>music</v>
      </c>
      <c r="R1000" s="8" t="str">
        <v>indie rock</v>
      </c>
      <c r="S1000" s="12">
        <f>(((L1000/60)/60)/24)+DATE(1970,1,1)</f>
        <v>40220.25</v>
      </c>
      <c r="T1000" s="12">
        <f>(((M1000/60)/60)/24)+DATE(1970,1,1)</f>
        <v>40234.25</v>
      </c>
      <c r="U1000">
        <f t="shared" si="47"/>
        <v>14</v>
      </c>
    </row>
    <row r="1001" spans="1:21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46"/>
        <v>56.542754275427541</v>
      </c>
      <c r="G1001" t="s">
        <v>74</v>
      </c>
      <c r="H1001" s="8">
        <f t="shared" si="45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s="8" t="str" cm="1">
        <f t="array" ref="Q1001:R1001">_xlfn.TEXTSPLIT(P1001,"/")</f>
        <v>food</v>
      </c>
      <c r="R1001" s="8" t="str">
        <v>food trucks</v>
      </c>
      <c r="S1001" s="12">
        <f>(((L1001/60)/60)/24)+DATE(1970,1,1)</f>
        <v>42550.208333333328</v>
      </c>
      <c r="T1001" s="12">
        <f>(((M1001/60)/60)/24)+DATE(1970,1,1)</f>
        <v>42557.208333333328</v>
      </c>
      <c r="U1001">
        <f t="shared" si="47"/>
        <v>7</v>
      </c>
    </row>
  </sheetData>
  <autoFilter ref="A1:U1001" xr:uid="{00000000-0001-0000-0000-000000000000}"/>
  <conditionalFormatting sqref="G1:H1048576 Q1:R1048576">
    <cfRule type="containsText" dxfId="11" priority="2" operator="containsText" text="live">
      <formula>NOT(ISERROR(SEARCH("live",G1)))</formula>
    </cfRule>
    <cfRule type="containsText" dxfId="10" priority="3" operator="containsText" text="canceled">
      <formula>NOT(ISERROR(SEARCH("canceled",G1)))</formula>
    </cfRule>
    <cfRule type="containsText" dxfId="9" priority="4" operator="containsText" text="failed">
      <formula>NOT(ISERROR(SEARCH("failed",G1)))</formula>
    </cfRule>
    <cfRule type="containsText" dxfId="8" priority="5" operator="containsText" text="successful">
      <formula>NOT(ISERROR(SEARCH("successful",G1)))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pageMargins left="0.75" right="0.75" top="1" bottom="1" header="0.5" footer="0.5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789B-5CCF-4031-ACE7-17BEF30E5A12}">
  <dimension ref="A1:F14"/>
  <sheetViews>
    <sheetView workbookViewId="0">
      <selection activeCell="Q30" sqref="Q30"/>
    </sheetView>
  </sheetViews>
  <sheetFormatPr defaultRowHeight="15.75" x14ac:dyDescent="0.5"/>
  <cols>
    <col min="1" max="1" width="16.4375" bestFit="1" customWidth="1"/>
    <col min="2" max="2" width="15.3125" bestFit="1" customWidth="1"/>
    <col min="3" max="3" width="5.5625" bestFit="1" customWidth="1"/>
    <col min="4" max="4" width="3.8125" bestFit="1" customWidth="1"/>
    <col min="5" max="5" width="9.1875" bestFit="1" customWidth="1"/>
    <col min="6" max="7" width="10.9375" bestFit="1" customWidth="1"/>
  </cols>
  <sheetData>
    <row r="1" spans="1:6" x14ac:dyDescent="0.5">
      <c r="A1" s="9" t="s">
        <v>6</v>
      </c>
      <c r="B1" t="s">
        <v>2046</v>
      </c>
    </row>
    <row r="3" spans="1:6" x14ac:dyDescent="0.5">
      <c r="A3" s="9" t="s">
        <v>2045</v>
      </c>
      <c r="B3" s="9" t="s">
        <v>2044</v>
      </c>
    </row>
    <row r="4" spans="1:6" x14ac:dyDescent="0.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5">
      <c r="A5" s="10" t="s">
        <v>2034</v>
      </c>
      <c r="B5" s="13">
        <v>11</v>
      </c>
      <c r="C5" s="13">
        <v>60</v>
      </c>
      <c r="D5" s="13">
        <v>5</v>
      </c>
      <c r="E5" s="13">
        <v>102</v>
      </c>
      <c r="F5" s="13">
        <v>178</v>
      </c>
    </row>
    <row r="6" spans="1:6" x14ac:dyDescent="0.5">
      <c r="A6" s="10" t="s">
        <v>2035</v>
      </c>
      <c r="B6" s="13">
        <v>4</v>
      </c>
      <c r="C6" s="13">
        <v>20</v>
      </c>
      <c r="D6" s="13"/>
      <c r="E6" s="13">
        <v>22</v>
      </c>
      <c r="F6" s="13">
        <v>46</v>
      </c>
    </row>
    <row r="7" spans="1:6" x14ac:dyDescent="0.5">
      <c r="A7" s="10" t="s">
        <v>2036</v>
      </c>
      <c r="B7" s="13">
        <v>1</v>
      </c>
      <c r="C7" s="13">
        <v>23</v>
      </c>
      <c r="D7" s="13">
        <v>3</v>
      </c>
      <c r="E7" s="13">
        <v>21</v>
      </c>
      <c r="F7" s="13">
        <v>48</v>
      </c>
    </row>
    <row r="8" spans="1:6" x14ac:dyDescent="0.5">
      <c r="A8" s="10" t="s">
        <v>2037</v>
      </c>
      <c r="B8" s="13"/>
      <c r="C8" s="13"/>
      <c r="D8" s="13"/>
      <c r="E8" s="13">
        <v>4</v>
      </c>
      <c r="F8" s="13">
        <v>4</v>
      </c>
    </row>
    <row r="9" spans="1:6" x14ac:dyDescent="0.5">
      <c r="A9" s="10" t="s">
        <v>2038</v>
      </c>
      <c r="B9" s="13">
        <v>10</v>
      </c>
      <c r="C9" s="13">
        <v>66</v>
      </c>
      <c r="D9" s="13"/>
      <c r="E9" s="13">
        <v>99</v>
      </c>
      <c r="F9" s="13">
        <v>175</v>
      </c>
    </row>
    <row r="10" spans="1:6" x14ac:dyDescent="0.5">
      <c r="A10" s="10" t="s">
        <v>2039</v>
      </c>
      <c r="B10" s="13">
        <v>4</v>
      </c>
      <c r="C10" s="13">
        <v>11</v>
      </c>
      <c r="D10" s="13">
        <v>1</v>
      </c>
      <c r="E10" s="13">
        <v>26</v>
      </c>
      <c r="F10" s="13">
        <v>42</v>
      </c>
    </row>
    <row r="11" spans="1:6" x14ac:dyDescent="0.5">
      <c r="A11" s="10" t="s">
        <v>2040</v>
      </c>
      <c r="B11" s="13">
        <v>2</v>
      </c>
      <c r="C11" s="13">
        <v>24</v>
      </c>
      <c r="D11" s="13">
        <v>1</v>
      </c>
      <c r="E11" s="13">
        <v>40</v>
      </c>
      <c r="F11" s="13">
        <v>67</v>
      </c>
    </row>
    <row r="12" spans="1:6" x14ac:dyDescent="0.5">
      <c r="A12" s="10" t="s">
        <v>2041</v>
      </c>
      <c r="B12" s="13">
        <v>2</v>
      </c>
      <c r="C12" s="13">
        <v>28</v>
      </c>
      <c r="D12" s="13">
        <v>2</v>
      </c>
      <c r="E12" s="13">
        <v>64</v>
      </c>
      <c r="F12" s="13">
        <v>96</v>
      </c>
    </row>
    <row r="13" spans="1:6" x14ac:dyDescent="0.5">
      <c r="A13" s="10" t="s">
        <v>2042</v>
      </c>
      <c r="B13" s="13">
        <v>23</v>
      </c>
      <c r="C13" s="13">
        <v>132</v>
      </c>
      <c r="D13" s="13">
        <v>2</v>
      </c>
      <c r="E13" s="13">
        <v>187</v>
      </c>
      <c r="F13" s="13">
        <v>344</v>
      </c>
    </row>
    <row r="14" spans="1:6" x14ac:dyDescent="0.5">
      <c r="A14" s="10" t="s">
        <v>2043</v>
      </c>
      <c r="B14" s="13">
        <v>57</v>
      </c>
      <c r="C14" s="13">
        <v>364</v>
      </c>
      <c r="D14" s="13">
        <v>14</v>
      </c>
      <c r="E14" s="13">
        <v>565</v>
      </c>
      <c r="F14" s="1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33D4-563D-42B3-943A-15500B019A29}">
  <dimension ref="A1:F30"/>
  <sheetViews>
    <sheetView workbookViewId="0">
      <selection activeCell="J33" sqref="J33"/>
    </sheetView>
  </sheetViews>
  <sheetFormatPr defaultRowHeight="15.75" x14ac:dyDescent="0.5"/>
  <cols>
    <col min="1" max="1" width="16.625" bestFit="1" customWidth="1"/>
    <col min="2" max="2" width="15.3125" bestFit="1" customWidth="1"/>
    <col min="3" max="3" width="5.5625" bestFit="1" customWidth="1"/>
    <col min="4" max="4" width="3.8125" bestFit="1" customWidth="1"/>
    <col min="5" max="5" width="9.1875" bestFit="1" customWidth="1"/>
    <col min="6" max="7" width="10.9375" bestFit="1" customWidth="1"/>
  </cols>
  <sheetData>
    <row r="1" spans="1:6" x14ac:dyDescent="0.5">
      <c r="A1" s="9" t="s">
        <v>6</v>
      </c>
      <c r="B1" t="s">
        <v>2046</v>
      </c>
    </row>
    <row r="2" spans="1:6" x14ac:dyDescent="0.5">
      <c r="A2" s="9" t="s">
        <v>2031</v>
      </c>
      <c r="B2" t="s">
        <v>2046</v>
      </c>
    </row>
    <row r="4" spans="1:6" x14ac:dyDescent="0.5">
      <c r="A4" s="9" t="s">
        <v>2045</v>
      </c>
      <c r="B4" s="9" t="s">
        <v>2044</v>
      </c>
    </row>
    <row r="5" spans="1:6" x14ac:dyDescent="0.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5">
      <c r="A6" s="10" t="s">
        <v>2047</v>
      </c>
      <c r="B6" s="13">
        <v>1</v>
      </c>
      <c r="C6" s="13">
        <v>10</v>
      </c>
      <c r="D6" s="13">
        <v>2</v>
      </c>
      <c r="E6" s="13">
        <v>21</v>
      </c>
      <c r="F6" s="13">
        <v>34</v>
      </c>
    </row>
    <row r="7" spans="1:6" x14ac:dyDescent="0.5">
      <c r="A7" s="10" t="s">
        <v>2048</v>
      </c>
      <c r="B7" s="13"/>
      <c r="C7" s="13"/>
      <c r="D7" s="13"/>
      <c r="E7" s="13">
        <v>4</v>
      </c>
      <c r="F7" s="13">
        <v>4</v>
      </c>
    </row>
    <row r="8" spans="1:6" x14ac:dyDescent="0.5">
      <c r="A8" s="10" t="s">
        <v>2049</v>
      </c>
      <c r="B8" s="13">
        <v>4</v>
      </c>
      <c r="C8" s="13">
        <v>21</v>
      </c>
      <c r="D8" s="13">
        <v>1</v>
      </c>
      <c r="E8" s="13">
        <v>34</v>
      </c>
      <c r="F8" s="13">
        <v>60</v>
      </c>
    </row>
    <row r="9" spans="1:6" x14ac:dyDescent="0.5">
      <c r="A9" s="10" t="s">
        <v>2050</v>
      </c>
      <c r="B9" s="13">
        <v>2</v>
      </c>
      <c r="C9" s="13">
        <v>12</v>
      </c>
      <c r="D9" s="13">
        <v>1</v>
      </c>
      <c r="E9" s="13">
        <v>22</v>
      </c>
      <c r="F9" s="13">
        <v>37</v>
      </c>
    </row>
    <row r="10" spans="1:6" x14ac:dyDescent="0.5">
      <c r="A10" s="10" t="s">
        <v>2051</v>
      </c>
      <c r="B10" s="13"/>
      <c r="C10" s="13">
        <v>8</v>
      </c>
      <c r="D10" s="13"/>
      <c r="E10" s="13">
        <v>10</v>
      </c>
      <c r="F10" s="13">
        <v>18</v>
      </c>
    </row>
    <row r="11" spans="1:6" x14ac:dyDescent="0.5">
      <c r="A11" s="10" t="s">
        <v>2052</v>
      </c>
      <c r="B11" s="13">
        <v>1</v>
      </c>
      <c r="C11" s="13">
        <v>7</v>
      </c>
      <c r="D11" s="13"/>
      <c r="E11" s="13">
        <v>9</v>
      </c>
      <c r="F11" s="13">
        <v>17</v>
      </c>
    </row>
    <row r="12" spans="1:6" x14ac:dyDescent="0.5">
      <c r="A12" s="10" t="s">
        <v>2053</v>
      </c>
      <c r="B12" s="13">
        <v>4</v>
      </c>
      <c r="C12" s="13">
        <v>20</v>
      </c>
      <c r="D12" s="13"/>
      <c r="E12" s="13">
        <v>22</v>
      </c>
      <c r="F12" s="13">
        <v>46</v>
      </c>
    </row>
    <row r="13" spans="1:6" x14ac:dyDescent="0.5">
      <c r="A13" s="10" t="s">
        <v>2054</v>
      </c>
      <c r="B13" s="13">
        <v>3</v>
      </c>
      <c r="C13" s="13">
        <v>19</v>
      </c>
      <c r="D13" s="13"/>
      <c r="E13" s="13">
        <v>23</v>
      </c>
      <c r="F13" s="13">
        <v>45</v>
      </c>
    </row>
    <row r="14" spans="1:6" x14ac:dyDescent="0.5">
      <c r="A14" s="10" t="s">
        <v>2055</v>
      </c>
      <c r="B14" s="13">
        <v>1</v>
      </c>
      <c r="C14" s="13">
        <v>6</v>
      </c>
      <c r="D14" s="13"/>
      <c r="E14" s="13">
        <v>10</v>
      </c>
      <c r="F14" s="13">
        <v>17</v>
      </c>
    </row>
    <row r="15" spans="1:6" x14ac:dyDescent="0.5">
      <c r="A15" s="10" t="s">
        <v>2056</v>
      </c>
      <c r="B15" s="13"/>
      <c r="C15" s="13">
        <v>3</v>
      </c>
      <c r="D15" s="13"/>
      <c r="E15" s="13">
        <v>4</v>
      </c>
      <c r="F15" s="13">
        <v>7</v>
      </c>
    </row>
    <row r="16" spans="1:6" x14ac:dyDescent="0.5">
      <c r="A16" s="10" t="s">
        <v>2057</v>
      </c>
      <c r="B16" s="13"/>
      <c r="C16" s="13">
        <v>8</v>
      </c>
      <c r="D16" s="13">
        <v>1</v>
      </c>
      <c r="E16" s="13">
        <v>4</v>
      </c>
      <c r="F16" s="13">
        <v>13</v>
      </c>
    </row>
    <row r="17" spans="1:6" x14ac:dyDescent="0.5">
      <c r="A17" s="10" t="s">
        <v>2058</v>
      </c>
      <c r="B17" s="13">
        <v>1</v>
      </c>
      <c r="C17" s="13">
        <v>6</v>
      </c>
      <c r="D17" s="13">
        <v>1</v>
      </c>
      <c r="E17" s="13">
        <v>13</v>
      </c>
      <c r="F17" s="13">
        <v>21</v>
      </c>
    </row>
    <row r="18" spans="1:6" x14ac:dyDescent="0.5">
      <c r="A18" s="10" t="s">
        <v>2059</v>
      </c>
      <c r="B18" s="13">
        <v>4</v>
      </c>
      <c r="C18" s="13">
        <v>11</v>
      </c>
      <c r="D18" s="13">
        <v>1</v>
      </c>
      <c r="E18" s="13">
        <v>26</v>
      </c>
      <c r="F18" s="13">
        <v>42</v>
      </c>
    </row>
    <row r="19" spans="1:6" x14ac:dyDescent="0.5">
      <c r="A19" s="10" t="s">
        <v>2060</v>
      </c>
      <c r="B19" s="13">
        <v>23</v>
      </c>
      <c r="C19" s="13">
        <v>132</v>
      </c>
      <c r="D19" s="13">
        <v>2</v>
      </c>
      <c r="E19" s="13">
        <v>187</v>
      </c>
      <c r="F19" s="13">
        <v>344</v>
      </c>
    </row>
    <row r="20" spans="1:6" x14ac:dyDescent="0.5">
      <c r="A20" s="10" t="s">
        <v>2061</v>
      </c>
      <c r="B20" s="13"/>
      <c r="C20" s="13">
        <v>4</v>
      </c>
      <c r="D20" s="13"/>
      <c r="E20" s="13">
        <v>4</v>
      </c>
      <c r="F20" s="13">
        <v>8</v>
      </c>
    </row>
    <row r="21" spans="1:6" x14ac:dyDescent="0.5">
      <c r="A21" s="10" t="s">
        <v>2062</v>
      </c>
      <c r="B21" s="13">
        <v>6</v>
      </c>
      <c r="C21" s="13">
        <v>30</v>
      </c>
      <c r="D21" s="13"/>
      <c r="E21" s="13">
        <v>49</v>
      </c>
      <c r="F21" s="13">
        <v>85</v>
      </c>
    </row>
    <row r="22" spans="1:6" x14ac:dyDescent="0.5">
      <c r="A22" s="10" t="s">
        <v>2063</v>
      </c>
      <c r="B22" s="13"/>
      <c r="C22" s="13">
        <v>9</v>
      </c>
      <c r="D22" s="13"/>
      <c r="E22" s="13">
        <v>5</v>
      </c>
      <c r="F22" s="13">
        <v>14</v>
      </c>
    </row>
    <row r="23" spans="1:6" x14ac:dyDescent="0.5">
      <c r="A23" s="10" t="s">
        <v>2064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x14ac:dyDescent="0.5">
      <c r="A24" s="10" t="s">
        <v>2065</v>
      </c>
      <c r="B24" s="13">
        <v>3</v>
      </c>
      <c r="C24" s="13">
        <v>3</v>
      </c>
      <c r="D24" s="13"/>
      <c r="E24" s="13">
        <v>11</v>
      </c>
      <c r="F24" s="13">
        <v>17</v>
      </c>
    </row>
    <row r="25" spans="1:6" x14ac:dyDescent="0.5">
      <c r="A25" s="10" t="s">
        <v>2066</v>
      </c>
      <c r="B25" s="13"/>
      <c r="C25" s="13">
        <v>7</v>
      </c>
      <c r="D25" s="13"/>
      <c r="E25" s="13">
        <v>14</v>
      </c>
      <c r="F25" s="13">
        <v>21</v>
      </c>
    </row>
    <row r="26" spans="1:6" x14ac:dyDescent="0.5">
      <c r="A26" s="10" t="s">
        <v>2067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</row>
    <row r="27" spans="1:6" x14ac:dyDescent="0.5">
      <c r="A27" s="10" t="s">
        <v>2068</v>
      </c>
      <c r="B27" s="13"/>
      <c r="C27" s="13">
        <v>16</v>
      </c>
      <c r="D27" s="13">
        <v>1</v>
      </c>
      <c r="E27" s="13">
        <v>28</v>
      </c>
      <c r="F27" s="13">
        <v>45</v>
      </c>
    </row>
    <row r="28" spans="1:6" x14ac:dyDescent="0.5">
      <c r="A28" s="10" t="s">
        <v>2069</v>
      </c>
      <c r="B28" s="13">
        <v>2</v>
      </c>
      <c r="C28" s="13">
        <v>12</v>
      </c>
      <c r="D28" s="13">
        <v>1</v>
      </c>
      <c r="E28" s="13">
        <v>36</v>
      </c>
      <c r="F28" s="13">
        <v>51</v>
      </c>
    </row>
    <row r="29" spans="1:6" x14ac:dyDescent="0.5">
      <c r="A29" s="10" t="s">
        <v>2070</v>
      </c>
      <c r="B29" s="13"/>
      <c r="C29" s="13"/>
      <c r="D29" s="13"/>
      <c r="E29" s="13">
        <v>3</v>
      </c>
      <c r="F29" s="13">
        <v>3</v>
      </c>
    </row>
    <row r="30" spans="1:6" x14ac:dyDescent="0.5">
      <c r="A30" s="10" t="s">
        <v>2043</v>
      </c>
      <c r="B30" s="13">
        <v>57</v>
      </c>
      <c r="C30" s="13">
        <v>364</v>
      </c>
      <c r="D30" s="13">
        <v>14</v>
      </c>
      <c r="E30" s="13">
        <v>565</v>
      </c>
      <c r="F30" s="1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F9DE-BADB-4343-AF10-BF7919409BFA}">
  <dimension ref="A1:E18"/>
  <sheetViews>
    <sheetView workbookViewId="0">
      <selection activeCell="E30" sqref="E30"/>
    </sheetView>
  </sheetViews>
  <sheetFormatPr defaultRowHeight="15.75" x14ac:dyDescent="0.5"/>
  <cols>
    <col min="1" max="1" width="16.4375" bestFit="1" customWidth="1"/>
    <col min="2" max="2" width="15.3125" bestFit="1" customWidth="1"/>
    <col min="3" max="3" width="5.5625" bestFit="1" customWidth="1"/>
    <col min="4" max="4" width="9.1875" bestFit="1" customWidth="1"/>
    <col min="5" max="5" width="10.9375" bestFit="1" customWidth="1"/>
    <col min="6" max="6" width="6.8125" bestFit="1" customWidth="1"/>
    <col min="7" max="7" width="10.9375" bestFit="1" customWidth="1"/>
  </cols>
  <sheetData>
    <row r="1" spans="1:5" x14ac:dyDescent="0.5">
      <c r="A1" s="9" t="s">
        <v>2031</v>
      </c>
      <c r="B1" t="s">
        <v>2046</v>
      </c>
    </row>
    <row r="2" spans="1:5" x14ac:dyDescent="0.5">
      <c r="A2" s="9" t="s">
        <v>2085</v>
      </c>
      <c r="B2" t="s">
        <v>2046</v>
      </c>
    </row>
    <row r="4" spans="1:5" x14ac:dyDescent="0.5">
      <c r="A4" s="9" t="s">
        <v>2045</v>
      </c>
      <c r="B4" s="9" t="s">
        <v>2044</v>
      </c>
    </row>
    <row r="5" spans="1:5" x14ac:dyDescent="0.5">
      <c r="A5" s="9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5">
      <c r="A6" s="10" t="s">
        <v>2073</v>
      </c>
      <c r="B6" s="13">
        <v>6</v>
      </c>
      <c r="C6" s="13">
        <v>36</v>
      </c>
      <c r="D6" s="13">
        <v>49</v>
      </c>
      <c r="E6" s="13">
        <v>91</v>
      </c>
    </row>
    <row r="7" spans="1:5" x14ac:dyDescent="0.5">
      <c r="A7" s="10" t="s">
        <v>2074</v>
      </c>
      <c r="B7" s="13">
        <v>7</v>
      </c>
      <c r="C7" s="13">
        <v>28</v>
      </c>
      <c r="D7" s="13">
        <v>44</v>
      </c>
      <c r="E7" s="13">
        <v>79</v>
      </c>
    </row>
    <row r="8" spans="1:5" x14ac:dyDescent="0.5">
      <c r="A8" s="10" t="s">
        <v>2075</v>
      </c>
      <c r="B8" s="13">
        <v>4</v>
      </c>
      <c r="C8" s="13">
        <v>33</v>
      </c>
      <c r="D8" s="13">
        <v>49</v>
      </c>
      <c r="E8" s="13">
        <v>86</v>
      </c>
    </row>
    <row r="9" spans="1:5" x14ac:dyDescent="0.5">
      <c r="A9" s="10" t="s">
        <v>2076</v>
      </c>
      <c r="B9" s="13">
        <v>1</v>
      </c>
      <c r="C9" s="13">
        <v>30</v>
      </c>
      <c r="D9" s="13">
        <v>46</v>
      </c>
      <c r="E9" s="13">
        <v>77</v>
      </c>
    </row>
    <row r="10" spans="1:5" x14ac:dyDescent="0.5">
      <c r="A10" s="10" t="s">
        <v>2077</v>
      </c>
      <c r="B10" s="13">
        <v>3</v>
      </c>
      <c r="C10" s="13">
        <v>35</v>
      </c>
      <c r="D10" s="13">
        <v>46</v>
      </c>
      <c r="E10" s="13">
        <v>84</v>
      </c>
    </row>
    <row r="11" spans="1:5" x14ac:dyDescent="0.5">
      <c r="A11" s="10" t="s">
        <v>2078</v>
      </c>
      <c r="B11" s="13">
        <v>3</v>
      </c>
      <c r="C11" s="13">
        <v>28</v>
      </c>
      <c r="D11" s="13">
        <v>55</v>
      </c>
      <c r="E11" s="13">
        <v>86</v>
      </c>
    </row>
    <row r="12" spans="1:5" x14ac:dyDescent="0.5">
      <c r="A12" s="10" t="s">
        <v>2079</v>
      </c>
      <c r="B12" s="13">
        <v>4</v>
      </c>
      <c r="C12" s="13">
        <v>31</v>
      </c>
      <c r="D12" s="13">
        <v>58</v>
      </c>
      <c r="E12" s="13">
        <v>93</v>
      </c>
    </row>
    <row r="13" spans="1:5" x14ac:dyDescent="0.5">
      <c r="A13" s="10" t="s">
        <v>2080</v>
      </c>
      <c r="B13" s="13">
        <v>8</v>
      </c>
      <c r="C13" s="13">
        <v>35</v>
      </c>
      <c r="D13" s="13">
        <v>41</v>
      </c>
      <c r="E13" s="13">
        <v>84</v>
      </c>
    </row>
    <row r="14" spans="1:5" x14ac:dyDescent="0.5">
      <c r="A14" s="10" t="s">
        <v>2081</v>
      </c>
      <c r="B14" s="13">
        <v>5</v>
      </c>
      <c r="C14" s="13">
        <v>23</v>
      </c>
      <c r="D14" s="13">
        <v>45</v>
      </c>
      <c r="E14" s="13">
        <v>73</v>
      </c>
    </row>
    <row r="15" spans="1:5" x14ac:dyDescent="0.5">
      <c r="A15" s="10" t="s">
        <v>2082</v>
      </c>
      <c r="B15" s="13">
        <v>6</v>
      </c>
      <c r="C15" s="13">
        <v>26</v>
      </c>
      <c r="D15" s="13">
        <v>45</v>
      </c>
      <c r="E15" s="13">
        <v>77</v>
      </c>
    </row>
    <row r="16" spans="1:5" x14ac:dyDescent="0.5">
      <c r="A16" s="10" t="s">
        <v>2083</v>
      </c>
      <c r="B16" s="13">
        <v>3</v>
      </c>
      <c r="C16" s="13">
        <v>27</v>
      </c>
      <c r="D16" s="13">
        <v>45</v>
      </c>
      <c r="E16" s="13">
        <v>75</v>
      </c>
    </row>
    <row r="17" spans="1:5" x14ac:dyDescent="0.5">
      <c r="A17" s="10" t="s">
        <v>2084</v>
      </c>
      <c r="B17" s="13">
        <v>7</v>
      </c>
      <c r="C17" s="13">
        <v>32</v>
      </c>
      <c r="D17" s="13">
        <v>42</v>
      </c>
      <c r="E17" s="13">
        <v>81</v>
      </c>
    </row>
    <row r="18" spans="1:5" x14ac:dyDescent="0.5">
      <c r="A18" s="10" t="s">
        <v>2043</v>
      </c>
      <c r="B18" s="13">
        <v>57</v>
      </c>
      <c r="C18" s="13">
        <v>364</v>
      </c>
      <c r="D18" s="13">
        <v>565</v>
      </c>
      <c r="E18" s="13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611F-21A2-4555-B609-879F79C02DFE}">
  <dimension ref="A1:F5"/>
  <sheetViews>
    <sheetView workbookViewId="0"/>
  </sheetViews>
  <sheetFormatPr defaultRowHeight="15.75" x14ac:dyDescent="0.5"/>
  <cols>
    <col min="1" max="1" width="22.4375" bestFit="1" customWidth="1"/>
    <col min="2" max="2" width="15.3125" bestFit="1" customWidth="1"/>
    <col min="3" max="3" width="5.5625" bestFit="1" customWidth="1"/>
    <col min="4" max="4" width="3.8125" bestFit="1" customWidth="1"/>
    <col min="5" max="5" width="9.1875" bestFit="1" customWidth="1"/>
    <col min="6" max="7" width="10.9375" bestFit="1" customWidth="1"/>
  </cols>
  <sheetData>
    <row r="1" spans="1:6" x14ac:dyDescent="0.5">
      <c r="A1" s="9" t="s">
        <v>2031</v>
      </c>
      <c r="B1" t="s">
        <v>2046</v>
      </c>
    </row>
    <row r="3" spans="1:6" x14ac:dyDescent="0.5">
      <c r="B3" s="9" t="s">
        <v>2044</v>
      </c>
    </row>
    <row r="4" spans="1:6" x14ac:dyDescent="0.5"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5">
      <c r="A5" t="s">
        <v>2125</v>
      </c>
      <c r="B5" s="13">
        <v>856</v>
      </c>
      <c r="C5" s="13">
        <v>5718</v>
      </c>
      <c r="D5" s="13">
        <v>274</v>
      </c>
      <c r="E5" s="13">
        <v>8549</v>
      </c>
      <c r="F5" s="13">
        <v>15397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9693-9DDC-47E9-8ED4-9184A88783F0}">
  <dimension ref="A1:D7"/>
  <sheetViews>
    <sheetView workbookViewId="0">
      <selection activeCell="G27" sqref="G27"/>
    </sheetView>
  </sheetViews>
  <sheetFormatPr defaultRowHeight="15.75" x14ac:dyDescent="0.5"/>
  <cols>
    <col min="1" max="1" width="16.4375" bestFit="1" customWidth="1"/>
    <col min="2" max="2" width="15.3125" bestFit="1" customWidth="1"/>
    <col min="3" max="3" width="5.1875" bestFit="1" customWidth="1"/>
    <col min="4" max="5" width="10.9375" bestFit="1" customWidth="1"/>
  </cols>
  <sheetData>
    <row r="1" spans="1:4" x14ac:dyDescent="0.5">
      <c r="A1" s="9" t="s">
        <v>2128</v>
      </c>
      <c r="B1" s="9" t="s">
        <v>2044</v>
      </c>
    </row>
    <row r="2" spans="1:4" x14ac:dyDescent="0.5">
      <c r="A2" s="9" t="s">
        <v>2033</v>
      </c>
      <c r="B2" t="s">
        <v>2126</v>
      </c>
      <c r="C2" t="s">
        <v>2127</v>
      </c>
      <c r="D2" t="s">
        <v>2043</v>
      </c>
    </row>
    <row r="3" spans="1:4" x14ac:dyDescent="0.5">
      <c r="A3" s="10" t="s">
        <v>74</v>
      </c>
      <c r="B3" s="13">
        <v>42</v>
      </c>
      <c r="C3" s="13">
        <v>15</v>
      </c>
      <c r="D3" s="13">
        <v>57</v>
      </c>
    </row>
    <row r="4" spans="1:4" x14ac:dyDescent="0.5">
      <c r="A4" s="10" t="s">
        <v>14</v>
      </c>
      <c r="B4" s="13">
        <v>261</v>
      </c>
      <c r="C4" s="13">
        <v>103</v>
      </c>
      <c r="D4" s="13">
        <v>364</v>
      </c>
    </row>
    <row r="5" spans="1:4" x14ac:dyDescent="0.5">
      <c r="A5" s="10" t="s">
        <v>47</v>
      </c>
      <c r="B5" s="13">
        <v>11</v>
      </c>
      <c r="C5" s="13">
        <v>3</v>
      </c>
      <c r="D5" s="13">
        <v>14</v>
      </c>
    </row>
    <row r="6" spans="1:4" x14ac:dyDescent="0.5">
      <c r="A6" s="10" t="s">
        <v>20</v>
      </c>
      <c r="B6" s="13">
        <v>418</v>
      </c>
      <c r="C6" s="13">
        <v>147</v>
      </c>
      <c r="D6" s="13">
        <v>565</v>
      </c>
    </row>
    <row r="7" spans="1:4" x14ac:dyDescent="0.5">
      <c r="A7" s="10" t="s">
        <v>2043</v>
      </c>
      <c r="B7" s="13">
        <v>732</v>
      </c>
      <c r="C7" s="13">
        <v>268</v>
      </c>
      <c r="D7" s="13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A8BA-9599-4E51-9F53-45BDE931437A}">
  <dimension ref="A1:H13"/>
  <sheetViews>
    <sheetView workbookViewId="0">
      <selection activeCell="B5" sqref="B5"/>
    </sheetView>
  </sheetViews>
  <sheetFormatPr defaultColWidth="8.875" defaultRowHeight="15.75" x14ac:dyDescent="0.5"/>
  <cols>
    <col min="1" max="1" width="26.3125" bestFit="1" customWidth="1"/>
    <col min="2" max="2" width="16.4375" bestFit="1" customWidth="1"/>
    <col min="3" max="3" width="12.75" bestFit="1" customWidth="1"/>
    <col min="4" max="4" width="15.375" bestFit="1" customWidth="1"/>
    <col min="5" max="5" width="11.9375" bestFit="1" customWidth="1"/>
    <col min="6" max="6" width="19.1875" bestFit="1" customWidth="1"/>
    <col min="7" max="7" width="15.4375" bestFit="1" customWidth="1"/>
    <col min="8" max="8" width="18.1875" bestFit="1" customWidth="1"/>
  </cols>
  <sheetData>
    <row r="1" spans="1:8" x14ac:dyDescent="0.5">
      <c r="A1" s="14" t="s">
        <v>2087</v>
      </c>
      <c r="B1" s="14" t="s">
        <v>2088</v>
      </c>
      <c r="C1" s="14" t="s">
        <v>2089</v>
      </c>
      <c r="D1" s="14" t="s">
        <v>2090</v>
      </c>
      <c r="E1" s="14" t="s">
        <v>2091</v>
      </c>
      <c r="F1" s="14" t="s">
        <v>2092</v>
      </c>
      <c r="G1" s="14" t="s">
        <v>2093</v>
      </c>
      <c r="H1" s="14" t="s">
        <v>2094</v>
      </c>
    </row>
    <row r="2" spans="1:8" x14ac:dyDescent="0.5">
      <c r="A2" t="s">
        <v>2095</v>
      </c>
      <c r="B2">
        <f>COUNTIFS(Crowdfunding!$D$2:$D$1001, "&lt; 1000", Crowdfunding!$G$2:$G$1001, "successful")</f>
        <v>30</v>
      </c>
      <c r="C2">
        <f>COUNTIFS(Crowdfunding!$D$2:$D$1001, "&lt; 1000", Crowdfunding!$G$2:$G$1001, "failed")</f>
        <v>20</v>
      </c>
      <c r="D2">
        <f>COUNTIFS(Crowdfunding!$D$2:$D$1001, "&lt; 1000", Crowdfunding!$G$2:$G$1001, "canceled")</f>
        <v>1</v>
      </c>
      <c r="E2">
        <f>SUM(B2:D2)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8" x14ac:dyDescent="0.5">
      <c r="A3" t="s">
        <v>2096</v>
      </c>
      <c r="B3">
        <f>COUNTIFS(Crowdfunding!$D$2:$D$1001, "&gt; 999", Crowdfunding!$D$2:$D$1001, "&lt; 4999", Crowdfunding!$G$2:$G$1001, "successful")</f>
        <v>191</v>
      </c>
      <c r="C3">
        <f>COUNTIFS(Crowdfunding!$D$2:$D$1001, "&gt; 999", Crowdfunding!$D$2:$D$1001, "&lt; 4999", Crowdfunding!$G$2:$G$1001, "failed")</f>
        <v>38</v>
      </c>
      <c r="D3">
        <f>COUNTIFS(Crowdfunding!$D$2:$D$1001, "&gt; 999", Crowdfunding!$D$2:$D$1001, "&lt; 4999", Crowdfunding!$G$2:$G$1001, "canceled")</f>
        <v>2</v>
      </c>
      <c r="E3">
        <f t="shared" ref="E3:E13" si="0">SUM(B3:D3)</f>
        <v>231</v>
      </c>
      <c r="F3" s="15">
        <f t="shared" ref="F3:F13" si="1">B3/E3</f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x14ac:dyDescent="0.5">
      <c r="A4" t="s">
        <v>2097</v>
      </c>
      <c r="B4">
        <f>COUNTIFS(Crowdfunding!$D$2:$D$1001, "&gt; 4999", Crowdfunding!$D$2:$D$1001, "&lt; 10000", Crowdfunding!$G$2:$G$1001, "successful")</f>
        <v>164</v>
      </c>
      <c r="C4">
        <f>COUNTIFS(Crowdfunding!$D$2:$D$1001, "&gt; 4999", Crowdfunding!$D$2:$D$1001, "&lt; 10000", Crowdfunding!$G$2:$G$1001, "failed")</f>
        <v>126</v>
      </c>
      <c r="D4">
        <f>COUNTIFS(Crowdfunding!$D$2:$D$1001, "&gt; 4999", Crowdfunding!$D$2:$D$1001, "&lt; 10000", Crowdfunding!$G$2:$G$1001, "canceled")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5">
      <c r="A5" t="s">
        <v>2098</v>
      </c>
      <c r="B5">
        <f>COUNTIFS(Crowdfunding!$D$2:$D$1001, "&gt; 9999", Crowdfunding!$D$2:$D$1001, "&lt; 15000", Crowdfunding!$G$2:$G$1001, "successful")</f>
        <v>4</v>
      </c>
      <c r="C5">
        <f>COUNTIFS(Crowdfunding!$D$2:$D$1001, "&gt; 9999", Crowdfunding!$D$2:$D$1001, "&lt; 15000", Crowdfunding!$G$2:$G$1001, "failed")</f>
        <v>5</v>
      </c>
      <c r="D5">
        <f>COUNTIFS(Crowdfunding!$D$2:$D$1001, "&gt; 9999", Crowdfunding!$D$2:$D$1001, "&lt; 15000", Crowdfunding!$G$2:$G$1001, "canceled")</f>
        <v>0</v>
      </c>
      <c r="E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5">
      <c r="A6" t="s">
        <v>2099</v>
      </c>
      <c r="B6">
        <f>COUNTIFS(Crowdfunding!$D$2:$D$1001, "&gt; 14999", Crowdfunding!$D$2:$D$1001, "&lt; 20000", Crowdfunding!$G$2:$G$1001, "successful")</f>
        <v>10</v>
      </c>
      <c r="C6">
        <f>COUNTIFS(Crowdfunding!$D$2:$D$1001, "&gt; 14999", Crowdfunding!$D$2:$D$1001, "&lt; 20000", Crowdfunding!$G$2:$G$1001, "failed")</f>
        <v>0</v>
      </c>
      <c r="D6">
        <f>COUNTIFS(Crowdfunding!$D$2:$D$1001, "&gt; 14999", Crowdfunding!$D$2:$D$1001, "&lt; 20000", Crowdfunding!$G$2:$G$1001, "canceled")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5">
      <c r="A7" t="s">
        <v>2100</v>
      </c>
      <c r="B7">
        <f>COUNTIFS(Crowdfunding!$D$2:$D$1001, "&gt; 19999", Crowdfunding!$D$2:$D$1001, "&lt; 25000", Crowdfunding!$G$2:$G$1001, "successful")</f>
        <v>7</v>
      </c>
      <c r="C7">
        <f>COUNTIFS(Crowdfunding!$D$2:$D$1001, "&gt; 19999", Crowdfunding!$D$2:$D$1001, "&lt; 25000", Crowdfunding!$G$2:$G$1001, "failed")</f>
        <v>0</v>
      </c>
      <c r="D7">
        <f>COUNTIFS(Crowdfunding!$D$2:$D$1001, "&gt; 19999", Crowdfunding!$D$2:$D$1001, "&lt; 25000", Crowdfunding!$G$2:$G$1001, "canceled")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5">
      <c r="A8" t="s">
        <v>2101</v>
      </c>
      <c r="B8">
        <f>COUNTIFS(Crowdfunding!$D$2:$D$1001, "&gt; 24999", Crowdfunding!$D$2:$D$1001, "&lt; 30000", Crowdfunding!$G$2:$G$1001, "successful")</f>
        <v>11</v>
      </c>
      <c r="C8">
        <f>COUNTIFS(Crowdfunding!$D$2:$D$1001, "&gt; 24999", Crowdfunding!$D$2:$D$1001, "&lt; 30000", Crowdfunding!$G$2:$G$1001, "failed")</f>
        <v>3</v>
      </c>
      <c r="D8">
        <f>COUNTIFS(Crowdfunding!$D$2:$D$1001, "&gt; 24999", Crowdfunding!$D$2:$D$1001, "&lt; 30000", Crowdfunding!$G$2:$G$1001, "canceled")</f>
        <v>0</v>
      </c>
      <c r="E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5">
      <c r="A9" t="s">
        <v>2102</v>
      </c>
      <c r="B9">
        <f>COUNTIFS(Crowdfunding!$D$2:$D$1001, "&gt; 29999", Crowdfunding!$D$2:$D$1001, "&lt; 35000", Crowdfunding!$G$2:$G$1001, "successful")</f>
        <v>7</v>
      </c>
      <c r="C9">
        <f>COUNTIFS(Crowdfunding!$D$2:$D$1001, "&gt; 29999", Crowdfunding!$D$2:$D$1001, "&lt; 35000", Crowdfunding!$G$2:$G$1001, "failed")</f>
        <v>0</v>
      </c>
      <c r="D9">
        <f>COUNTIFS(Crowdfunding!$D$2:$D$1001, "&gt; 29999", Crowdfunding!$D$2:$D$1001, "&lt; 35000", Crowdfunding!$G$2:$G$1001, "canceled")</f>
        <v>0</v>
      </c>
      <c r="E9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5">
      <c r="A10" t="s">
        <v>2103</v>
      </c>
      <c r="B10">
        <f>COUNTIFS(Crowdfunding!$D$2:$D$1001, "&gt; 34999", Crowdfunding!$D$2:$D$1001, "&lt; 40000", Crowdfunding!$G$2:$G$1001, "successful")</f>
        <v>8</v>
      </c>
      <c r="C10">
        <f>COUNTIFS(Crowdfunding!$D$2:$D$1001, "&gt; 34999", Crowdfunding!$D$2:$D$1001, "&lt; 40000", Crowdfunding!$G$2:$G$1001, "failed")</f>
        <v>3</v>
      </c>
      <c r="D10">
        <f>COUNTIFS(Crowdfunding!$D$2:$D$1001, "&gt; 34999", Crowdfunding!$D$2:$D$1001, "&lt; 40000", Crowdfunding!$G$2:$G$1001, "canceled")</f>
        <v>1</v>
      </c>
      <c r="E10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5">
      <c r="A11" t="s">
        <v>2104</v>
      </c>
      <c r="B11">
        <f>COUNTIFS(Crowdfunding!$D$2:$D$1001, "&gt; 39999", Crowdfunding!$D$2:$D$1001, "&lt; 45000", Crowdfunding!$G$2:$G$1001, "successful")</f>
        <v>11</v>
      </c>
      <c r="C11">
        <f>COUNTIFS(Crowdfunding!$D$2:$D$1001, "&gt; 39999", Crowdfunding!$D$2:$D$1001, "&lt; 45000", Crowdfunding!$G$2:$G$1001, "failed")</f>
        <v>3</v>
      </c>
      <c r="D11">
        <f>COUNTIFS(Crowdfunding!$D$2:$D$1001, "&gt; 39999", Crowdfunding!$D$2:$D$1001, "&lt; 45000", Crowdfunding!$G$2:$G$1001, "canceled")</f>
        <v>0</v>
      </c>
      <c r="E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5">
      <c r="A12" t="s">
        <v>2105</v>
      </c>
      <c r="B12">
        <f>COUNTIFS(Crowdfunding!$D$2:$D$1001, "&gt; 44999", Crowdfunding!$D$2:$D$1001, "&lt; 50000", Crowdfunding!$G$2:$G$1001, "successful")</f>
        <v>8</v>
      </c>
      <c r="C12">
        <f>COUNTIFS(Crowdfunding!$D$2:$D$1001, "&gt; 44999", Crowdfunding!$D$2:$D$1001, "&lt; 50000", Crowdfunding!$G$2:$G$1001, "failed")</f>
        <v>3</v>
      </c>
      <c r="D12">
        <f>COUNTIFS(Crowdfunding!$D$2:$D$1001, "&gt; 44999", Crowdfunding!$D$2:$D$1001, "&lt; 50000", Crowdfunding!$G$2:$G$1001, "canceled")</f>
        <v>0</v>
      </c>
      <c r="E12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5">
      <c r="A13" t="s">
        <v>2106</v>
      </c>
      <c r="B13">
        <f>COUNTIFS(Crowdfunding!$D$2:$D$1001, "&gt;49999", Crowdfunding!$G$2:$G$1001, "successful")</f>
        <v>114</v>
      </c>
      <c r="C13">
        <f>COUNTIFS(Crowdfunding!$D$2:$D$1001, "&gt;49999", Crowdfunding!$G$2:$G$1001, "failed")</f>
        <v>163</v>
      </c>
      <c r="D13">
        <f>COUNTIFS(Crowdfunding!$D$2:$D$1001, "&gt;49999", Crowdfunding!$G$2:$G$1001, "canceled")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1DAF-C6FD-477A-81FC-14841B0D5186}">
  <dimension ref="A1:O566"/>
  <sheetViews>
    <sheetView topLeftCell="B1" workbookViewId="0">
      <selection activeCell="E6" sqref="E6"/>
    </sheetView>
  </sheetViews>
  <sheetFormatPr defaultRowHeight="15.75" x14ac:dyDescent="0.5"/>
  <cols>
    <col min="2" max="2" width="13.4375" bestFit="1" customWidth="1"/>
    <col min="3" max="3" width="16.3125" style="17" customWidth="1"/>
    <col min="4" max="4" width="16.6875" bestFit="1" customWidth="1"/>
    <col min="5" max="5" width="16.6875" style="10" bestFit="1" customWidth="1"/>
    <col min="8" max="8" width="13.4375" bestFit="1" customWidth="1"/>
    <col min="9" max="9" width="16.3125" style="17" bestFit="1" customWidth="1"/>
    <col min="10" max="10" width="16.6875" bestFit="1" customWidth="1"/>
    <col min="11" max="11" width="9.3125" customWidth="1"/>
  </cols>
  <sheetData>
    <row r="1" spans="1:15" x14ac:dyDescent="0.5">
      <c r="A1" s="16" t="s">
        <v>4</v>
      </c>
      <c r="B1" s="1" t="s">
        <v>5</v>
      </c>
      <c r="C1" s="22" t="s">
        <v>2114</v>
      </c>
      <c r="D1" s="18" t="s">
        <v>2107</v>
      </c>
      <c r="E1" s="19"/>
      <c r="G1" s="16" t="s">
        <v>4</v>
      </c>
      <c r="H1" s="1" t="s">
        <v>5</v>
      </c>
      <c r="I1" s="22" t="s">
        <v>2115</v>
      </c>
      <c r="J1" s="18" t="s">
        <v>2107</v>
      </c>
      <c r="K1" s="19"/>
    </row>
    <row r="2" spans="1:15" x14ac:dyDescent="0.5">
      <c r="A2" t="s">
        <v>20</v>
      </c>
      <c r="B2">
        <v>158</v>
      </c>
      <c r="C2" s="17">
        <f>(B2-$E$2)/$E$7</f>
        <v>-0.54740392204382071</v>
      </c>
      <c r="D2" s="24" t="s">
        <v>2108</v>
      </c>
      <c r="E2" s="25">
        <f>AVERAGE(B2:B566)</f>
        <v>851.14690265486729</v>
      </c>
      <c r="G2" t="s">
        <v>14</v>
      </c>
      <c r="H2">
        <v>0</v>
      </c>
      <c r="I2" s="17">
        <f>(H2-$K$2)/$K$7</f>
        <v>-0.61002440501480715</v>
      </c>
      <c r="J2" s="20" t="s">
        <v>2108</v>
      </c>
      <c r="K2" s="21">
        <f>AVERAGE(H2:H566)</f>
        <v>585.61538461538464</v>
      </c>
    </row>
    <row r="3" spans="1:15" x14ac:dyDescent="0.5">
      <c r="A3" t="s">
        <v>20</v>
      </c>
      <c r="B3">
        <v>1425</v>
      </c>
      <c r="C3" s="17">
        <f t="shared" ref="C3:C66" si="0">(B3-$E$2)/$E$7</f>
        <v>0.45319316145041166</v>
      </c>
      <c r="D3" s="24" t="s">
        <v>2109</v>
      </c>
      <c r="E3" s="25">
        <f>MEDIAN(B2:B566)</f>
        <v>201</v>
      </c>
      <c r="G3" t="s">
        <v>14</v>
      </c>
      <c r="H3">
        <v>24</v>
      </c>
      <c r="I3" s="17">
        <f t="shared" ref="I3:I66" si="1">(H3-$K$2)/$K$7</f>
        <v>-0.58502406160687082</v>
      </c>
      <c r="J3" s="20" t="s">
        <v>2109</v>
      </c>
      <c r="K3" s="21">
        <f>MEDIAN(H2:H566)</f>
        <v>114.5</v>
      </c>
    </row>
    <row r="4" spans="1:15" x14ac:dyDescent="0.5">
      <c r="A4" t="s">
        <v>20</v>
      </c>
      <c r="B4">
        <v>174</v>
      </c>
      <c r="C4" s="17">
        <f t="shared" si="0"/>
        <v>-0.5347681261985896</v>
      </c>
      <c r="D4" s="24" t="s">
        <v>2112</v>
      </c>
      <c r="E4" s="25">
        <f>MIN(B2:B566)</f>
        <v>16</v>
      </c>
      <c r="G4" t="s">
        <v>14</v>
      </c>
      <c r="H4">
        <v>53</v>
      </c>
      <c r="I4" s="17">
        <f t="shared" si="1"/>
        <v>-0.55481531332228096</v>
      </c>
      <c r="J4" s="20" t="s">
        <v>2112</v>
      </c>
      <c r="K4" s="21">
        <f>MIN(H2:H566)</f>
        <v>0</v>
      </c>
    </row>
    <row r="5" spans="1:15" x14ac:dyDescent="0.5">
      <c r="A5" t="s">
        <v>20</v>
      </c>
      <c r="B5">
        <v>227</v>
      </c>
      <c r="C5" s="17">
        <f t="shared" si="0"/>
        <v>-0.49291205246126185</v>
      </c>
      <c r="D5" s="24" t="s">
        <v>2113</v>
      </c>
      <c r="E5" s="25">
        <f>MAX(B2:B566)</f>
        <v>7295</v>
      </c>
      <c r="G5" t="s">
        <v>14</v>
      </c>
      <c r="H5">
        <v>18</v>
      </c>
      <c r="I5" s="17">
        <f t="shared" si="1"/>
        <v>-0.59127414745885487</v>
      </c>
      <c r="J5" s="20" t="s">
        <v>2113</v>
      </c>
      <c r="K5" s="21">
        <f>MAX(H2:H566)</f>
        <v>6080</v>
      </c>
      <c r="O5" s="17"/>
    </row>
    <row r="6" spans="1:15" x14ac:dyDescent="0.5">
      <c r="A6" t="s">
        <v>20</v>
      </c>
      <c r="B6">
        <v>220</v>
      </c>
      <c r="C6" s="17">
        <f t="shared" si="0"/>
        <v>-0.49844021314355041</v>
      </c>
      <c r="D6" s="24" t="s">
        <v>2110</v>
      </c>
      <c r="E6" s="25">
        <f>_xlfn.VAR.P(B2:B566)</f>
        <v>1603373.7324019109</v>
      </c>
      <c r="G6" t="s">
        <v>14</v>
      </c>
      <c r="H6">
        <v>44</v>
      </c>
      <c r="I6" s="17">
        <f t="shared" si="1"/>
        <v>-0.56419044210025715</v>
      </c>
      <c r="J6" s="20" t="s">
        <v>2110</v>
      </c>
      <c r="K6" s="21">
        <f>_xlfn.VAR.P(H2:H566)</f>
        <v>921574.68174133555</v>
      </c>
    </row>
    <row r="7" spans="1:15" x14ac:dyDescent="0.5">
      <c r="A7" t="s">
        <v>20</v>
      </c>
      <c r="B7">
        <v>98</v>
      </c>
      <c r="C7" s="17">
        <f t="shared" si="0"/>
        <v>-0.59478815646343708</v>
      </c>
      <c r="D7" s="24" t="s">
        <v>2111</v>
      </c>
      <c r="E7" s="25">
        <f>_xlfn.STDEV.P(B2:B566)</f>
        <v>1266.2439466397898</v>
      </c>
      <c r="G7" t="s">
        <v>14</v>
      </c>
      <c r="H7">
        <v>27</v>
      </c>
      <c r="I7" s="17">
        <f t="shared" si="1"/>
        <v>-0.58189901868087868</v>
      </c>
      <c r="J7" s="20" t="s">
        <v>2111</v>
      </c>
      <c r="K7" s="21">
        <f>_xlfn.STDEV.P(H2:H365)</f>
        <v>959.98681331637863</v>
      </c>
    </row>
    <row r="8" spans="1:15" x14ac:dyDescent="0.5">
      <c r="A8" t="s">
        <v>20</v>
      </c>
      <c r="B8">
        <v>100</v>
      </c>
      <c r="C8" s="17">
        <f t="shared" si="0"/>
        <v>-0.59320868198278309</v>
      </c>
      <c r="G8" t="s">
        <v>14</v>
      </c>
      <c r="H8">
        <v>55</v>
      </c>
      <c r="I8" s="17">
        <f t="shared" si="1"/>
        <v>-0.55273195137161957</v>
      </c>
    </row>
    <row r="9" spans="1:15" x14ac:dyDescent="0.5">
      <c r="A9" t="s">
        <v>20</v>
      </c>
      <c r="B9">
        <v>1249</v>
      </c>
      <c r="C9" s="17">
        <f t="shared" si="0"/>
        <v>0.31419940715287031</v>
      </c>
      <c r="G9" t="s">
        <v>14</v>
      </c>
      <c r="H9">
        <v>200</v>
      </c>
      <c r="I9" s="17">
        <f t="shared" si="1"/>
        <v>-0.40168820994867049</v>
      </c>
    </row>
    <row r="10" spans="1:15" x14ac:dyDescent="0.5">
      <c r="A10" t="s">
        <v>20</v>
      </c>
      <c r="B10">
        <v>1396</v>
      </c>
      <c r="C10" s="17">
        <f t="shared" si="0"/>
        <v>0.43029078148093042</v>
      </c>
      <c r="G10" t="s">
        <v>14</v>
      </c>
      <c r="H10">
        <v>452</v>
      </c>
      <c r="I10" s="17">
        <f t="shared" si="1"/>
        <v>-0.13918460416533826</v>
      </c>
    </row>
    <row r="11" spans="1:15" x14ac:dyDescent="0.5">
      <c r="A11" t="s">
        <v>20</v>
      </c>
      <c r="B11">
        <v>890</v>
      </c>
      <c r="C11" s="17">
        <f t="shared" si="0"/>
        <v>3.0683737875499044E-2</v>
      </c>
      <c r="G11" t="s">
        <v>14</v>
      </c>
      <c r="H11">
        <v>674</v>
      </c>
      <c r="I11" s="17">
        <f t="shared" si="1"/>
        <v>9.2068572358073447E-2</v>
      </c>
    </row>
    <row r="12" spans="1:15" x14ac:dyDescent="0.5">
      <c r="A12" t="s">
        <v>20</v>
      </c>
      <c r="B12">
        <v>142</v>
      </c>
      <c r="C12" s="17">
        <f t="shared" si="0"/>
        <v>-0.56003971788905171</v>
      </c>
      <c r="G12" t="s">
        <v>14</v>
      </c>
      <c r="H12">
        <v>558</v>
      </c>
      <c r="I12" s="17">
        <f t="shared" si="1"/>
        <v>-2.8766420780285823E-2</v>
      </c>
    </row>
    <row r="13" spans="1:15" x14ac:dyDescent="0.5">
      <c r="A13" t="s">
        <v>20</v>
      </c>
      <c r="B13">
        <v>2673</v>
      </c>
      <c r="C13" s="17">
        <f t="shared" si="0"/>
        <v>1.4387852373784322</v>
      </c>
      <c r="G13" t="s">
        <v>14</v>
      </c>
      <c r="H13">
        <v>15</v>
      </c>
      <c r="I13" s="17">
        <f t="shared" si="1"/>
        <v>-0.5943991903848469</v>
      </c>
    </row>
    <row r="14" spans="1:15" x14ac:dyDescent="0.5">
      <c r="A14" t="s">
        <v>20</v>
      </c>
      <c r="B14">
        <v>163</v>
      </c>
      <c r="C14" s="17">
        <f t="shared" si="0"/>
        <v>-0.54345523584218591</v>
      </c>
      <c r="G14" t="s">
        <v>14</v>
      </c>
      <c r="H14">
        <v>2307</v>
      </c>
      <c r="I14" s="17">
        <f t="shared" si="1"/>
        <v>1.7931336050730793</v>
      </c>
    </row>
    <row r="15" spans="1:15" x14ac:dyDescent="0.5">
      <c r="A15" t="s">
        <v>20</v>
      </c>
      <c r="B15">
        <v>2220</v>
      </c>
      <c r="C15" s="17">
        <f t="shared" si="0"/>
        <v>1.0810342675103286</v>
      </c>
      <c r="G15" t="s">
        <v>14</v>
      </c>
      <c r="H15">
        <v>88</v>
      </c>
      <c r="I15" s="17">
        <f t="shared" si="1"/>
        <v>-0.51835647918570704</v>
      </c>
    </row>
    <row r="16" spans="1:15" x14ac:dyDescent="0.5">
      <c r="A16" t="s">
        <v>20</v>
      </c>
      <c r="B16">
        <v>1606</v>
      </c>
      <c r="C16" s="17">
        <f t="shared" si="0"/>
        <v>0.5961356019495877</v>
      </c>
      <c r="G16" t="s">
        <v>14</v>
      </c>
      <c r="H16">
        <v>48</v>
      </c>
      <c r="I16" s="17">
        <f t="shared" si="1"/>
        <v>-0.56002371819893437</v>
      </c>
    </row>
    <row r="17" spans="1:11" x14ac:dyDescent="0.5">
      <c r="A17" t="s">
        <v>20</v>
      </c>
      <c r="B17">
        <v>129</v>
      </c>
      <c r="C17" s="17">
        <f t="shared" si="0"/>
        <v>-0.5703063020133019</v>
      </c>
      <c r="G17" t="s">
        <v>14</v>
      </c>
      <c r="H17">
        <v>1</v>
      </c>
      <c r="I17" s="17">
        <f t="shared" si="1"/>
        <v>-0.60898272403947651</v>
      </c>
    </row>
    <row r="18" spans="1:11" x14ac:dyDescent="0.5">
      <c r="A18" t="s">
        <v>20</v>
      </c>
      <c r="B18">
        <v>226</v>
      </c>
      <c r="C18" s="17">
        <f t="shared" si="0"/>
        <v>-0.49370178970158879</v>
      </c>
      <c r="G18" t="s">
        <v>14</v>
      </c>
      <c r="H18">
        <v>1467</v>
      </c>
      <c r="I18" s="17">
        <f t="shared" si="1"/>
        <v>0.91812158579530545</v>
      </c>
    </row>
    <row r="19" spans="1:11" x14ac:dyDescent="0.5">
      <c r="A19" t="s">
        <v>20</v>
      </c>
      <c r="B19">
        <v>5419</v>
      </c>
      <c r="C19" s="17">
        <f t="shared" si="0"/>
        <v>3.6074036993162077</v>
      </c>
      <c r="G19" t="s">
        <v>14</v>
      </c>
      <c r="H19">
        <v>75</v>
      </c>
      <c r="I19" s="17">
        <f t="shared" si="1"/>
        <v>-0.5318983318650059</v>
      </c>
    </row>
    <row r="20" spans="1:11" x14ac:dyDescent="0.5">
      <c r="A20" t="s">
        <v>20</v>
      </c>
      <c r="B20">
        <v>165</v>
      </c>
      <c r="C20" s="17">
        <f t="shared" si="0"/>
        <v>-0.54187576136153204</v>
      </c>
      <c r="G20" t="s">
        <v>14</v>
      </c>
      <c r="H20">
        <v>120</v>
      </c>
      <c r="I20" s="17">
        <f t="shared" si="1"/>
        <v>-0.48502268797512516</v>
      </c>
    </row>
    <row r="21" spans="1:11" x14ac:dyDescent="0.5">
      <c r="A21" t="s">
        <v>20</v>
      </c>
      <c r="B21">
        <v>1965</v>
      </c>
      <c r="C21" s="17">
        <f t="shared" si="0"/>
        <v>0.87965127122695896</v>
      </c>
      <c r="G21" t="s">
        <v>14</v>
      </c>
      <c r="H21">
        <v>2253</v>
      </c>
      <c r="I21" s="17">
        <f t="shared" si="1"/>
        <v>1.7368828324052226</v>
      </c>
    </row>
    <row r="22" spans="1:11" x14ac:dyDescent="0.5">
      <c r="A22" t="s">
        <v>20</v>
      </c>
      <c r="B22">
        <v>16</v>
      </c>
      <c r="C22" s="17">
        <f t="shared" si="0"/>
        <v>-0.65954661017024607</v>
      </c>
      <c r="G22" t="s">
        <v>14</v>
      </c>
      <c r="H22">
        <v>5</v>
      </c>
      <c r="I22" s="17">
        <f t="shared" si="1"/>
        <v>-0.60481600013815373</v>
      </c>
    </row>
    <row r="23" spans="1:11" x14ac:dyDescent="0.5">
      <c r="A23" t="s">
        <v>20</v>
      </c>
      <c r="B23">
        <v>107</v>
      </c>
      <c r="C23" s="17">
        <f t="shared" si="0"/>
        <v>-0.58768052130049453</v>
      </c>
      <c r="G23" t="s">
        <v>14</v>
      </c>
      <c r="H23">
        <v>38</v>
      </c>
      <c r="I23" s="17">
        <f t="shared" si="1"/>
        <v>-0.57044052795224121</v>
      </c>
    </row>
    <row r="24" spans="1:11" x14ac:dyDescent="0.5">
      <c r="A24" t="s">
        <v>20</v>
      </c>
      <c r="B24">
        <v>134</v>
      </c>
      <c r="C24" s="17">
        <f t="shared" si="0"/>
        <v>-0.56635761581166721</v>
      </c>
      <c r="G24" t="s">
        <v>14</v>
      </c>
      <c r="H24">
        <v>12</v>
      </c>
      <c r="I24" s="17">
        <f t="shared" si="1"/>
        <v>-0.59752423331083893</v>
      </c>
    </row>
    <row r="25" spans="1:11" x14ac:dyDescent="0.5">
      <c r="A25" t="s">
        <v>20</v>
      </c>
      <c r="B25">
        <v>198</v>
      </c>
      <c r="C25" s="17">
        <f t="shared" si="0"/>
        <v>-0.5158144324307431</v>
      </c>
      <c r="G25" t="s">
        <v>14</v>
      </c>
      <c r="H25">
        <v>1684</v>
      </c>
      <c r="I25" s="17">
        <f t="shared" si="1"/>
        <v>1.1441663574420635</v>
      </c>
    </row>
    <row r="26" spans="1:11" x14ac:dyDescent="0.5">
      <c r="A26" t="s">
        <v>20</v>
      </c>
      <c r="B26">
        <v>111</v>
      </c>
      <c r="C26" s="17">
        <f t="shared" si="0"/>
        <v>-0.58452157233918678</v>
      </c>
      <c r="G26" t="s">
        <v>14</v>
      </c>
      <c r="H26">
        <v>56</v>
      </c>
      <c r="I26" s="17">
        <f t="shared" si="1"/>
        <v>-0.55169027039628893</v>
      </c>
    </row>
    <row r="27" spans="1:11" x14ac:dyDescent="0.5">
      <c r="A27" t="s">
        <v>20</v>
      </c>
      <c r="B27">
        <v>222</v>
      </c>
      <c r="C27" s="17">
        <f t="shared" si="0"/>
        <v>-0.49686073866289654</v>
      </c>
      <c r="G27" t="s">
        <v>14</v>
      </c>
      <c r="H27">
        <v>838</v>
      </c>
      <c r="I27" s="17">
        <f t="shared" si="1"/>
        <v>0.26290425231230552</v>
      </c>
    </row>
    <row r="28" spans="1:11" x14ac:dyDescent="0.5">
      <c r="A28" t="s">
        <v>20</v>
      </c>
      <c r="B28">
        <v>6212</v>
      </c>
      <c r="C28" s="17">
        <f t="shared" si="0"/>
        <v>4.2336653308954704</v>
      </c>
      <c r="G28" t="s">
        <v>14</v>
      </c>
      <c r="H28">
        <v>1000</v>
      </c>
      <c r="I28" s="17">
        <f t="shared" si="1"/>
        <v>0.43165657031587623</v>
      </c>
    </row>
    <row r="29" spans="1:11" x14ac:dyDescent="0.5">
      <c r="A29" t="s">
        <v>20</v>
      </c>
      <c r="B29">
        <v>98</v>
      </c>
      <c r="C29" s="17">
        <f t="shared" si="0"/>
        <v>-0.59478815646343708</v>
      </c>
      <c r="G29" t="s">
        <v>14</v>
      </c>
      <c r="H29">
        <v>1482</v>
      </c>
      <c r="I29" s="17">
        <f t="shared" si="1"/>
        <v>0.9337468004252657</v>
      </c>
    </row>
    <row r="30" spans="1:11" x14ac:dyDescent="0.5">
      <c r="A30" t="s">
        <v>20</v>
      </c>
      <c r="B30">
        <v>92</v>
      </c>
      <c r="C30" s="17">
        <f t="shared" si="0"/>
        <v>-0.5995265799053987</v>
      </c>
      <c r="D30" s="23" t="s">
        <v>2118</v>
      </c>
      <c r="E30" s="19" t="s">
        <v>2117</v>
      </c>
      <c r="G30" t="s">
        <v>14</v>
      </c>
      <c r="H30">
        <v>106</v>
      </c>
      <c r="I30" s="17">
        <f t="shared" si="1"/>
        <v>-0.49960622162975471</v>
      </c>
      <c r="J30" s="23" t="s">
        <v>2118</v>
      </c>
      <c r="K30" s="19" t="s">
        <v>2117</v>
      </c>
    </row>
    <row r="31" spans="1:11" x14ac:dyDescent="0.5">
      <c r="A31" t="s">
        <v>20</v>
      </c>
      <c r="B31">
        <v>149</v>
      </c>
      <c r="C31" s="17">
        <f t="shared" si="0"/>
        <v>-0.55451155720676315</v>
      </c>
      <c r="D31" s="24" t="s">
        <v>2116</v>
      </c>
      <c r="E31" s="24">
        <f>COUNTIFS(C2:C566, "&lt; 1")</f>
        <v>480</v>
      </c>
      <c r="G31" t="s">
        <v>14</v>
      </c>
      <c r="H31">
        <v>679</v>
      </c>
      <c r="I31" s="17">
        <f t="shared" si="1"/>
        <v>9.7276977234726877E-2</v>
      </c>
      <c r="J31" s="24" t="s">
        <v>2116</v>
      </c>
      <c r="K31" s="24">
        <f>COUNTIFS(I2:I566, "&lt; 1")</f>
        <v>319</v>
      </c>
    </row>
    <row r="32" spans="1:11" x14ac:dyDescent="0.5">
      <c r="A32" t="s">
        <v>20</v>
      </c>
      <c r="B32">
        <v>2431</v>
      </c>
      <c r="C32" s="17">
        <f t="shared" si="0"/>
        <v>1.2476688252193129</v>
      </c>
      <c r="D32" s="26" t="s">
        <v>2119</v>
      </c>
      <c r="E32" s="24">
        <f>COUNTIFS(C2:C566, "&gt; .99", C2:C566, "&lt; 2")</f>
        <v>58</v>
      </c>
      <c r="G32" t="s">
        <v>14</v>
      </c>
      <c r="H32">
        <v>1220</v>
      </c>
      <c r="I32" s="17">
        <f t="shared" si="1"/>
        <v>0.66082638488862655</v>
      </c>
      <c r="J32" s="26" t="s">
        <v>2119</v>
      </c>
      <c r="K32" s="24">
        <f>COUNTIFS(I2:I566, "&gt; .99", I2:I566, "&lt; 2")</f>
        <v>27</v>
      </c>
    </row>
    <row r="33" spans="1:11" x14ac:dyDescent="0.5">
      <c r="A33" t="s">
        <v>20</v>
      </c>
      <c r="B33">
        <v>303</v>
      </c>
      <c r="C33" s="17">
        <f t="shared" si="0"/>
        <v>-0.43289202219641443</v>
      </c>
      <c r="D33" s="24" t="s">
        <v>2120</v>
      </c>
      <c r="E33" s="24">
        <f>COUNTIFS(C2:C566, "&gt; 1.99", C2:C566, "&lt; 3")</f>
        <v>17</v>
      </c>
      <c r="G33" t="s">
        <v>14</v>
      </c>
      <c r="H33">
        <v>1</v>
      </c>
      <c r="I33" s="17">
        <f t="shared" si="1"/>
        <v>-0.60898272403947651</v>
      </c>
      <c r="J33" s="24" t="s">
        <v>2120</v>
      </c>
      <c r="K33" s="24">
        <f>COUNTIFS(I2:I566, "&gt; 1.99", I2:I566, "&lt; 3")</f>
        <v>11</v>
      </c>
    </row>
    <row r="34" spans="1:11" x14ac:dyDescent="0.5">
      <c r="A34" t="s">
        <v>20</v>
      </c>
      <c r="B34">
        <v>209</v>
      </c>
      <c r="C34" s="17">
        <f t="shared" si="0"/>
        <v>-0.50712732278714678</v>
      </c>
      <c r="D34" s="24" t="s">
        <v>2121</v>
      </c>
      <c r="E34" s="24">
        <f>COUNTIFS(C2:C566, "&gt; 2.99", C2:C566, "&lt; 4")</f>
        <v>8</v>
      </c>
      <c r="G34" t="s">
        <v>14</v>
      </c>
      <c r="H34">
        <v>37</v>
      </c>
      <c r="I34" s="17">
        <f t="shared" si="1"/>
        <v>-0.57148220892757184</v>
      </c>
      <c r="J34" s="24" t="s">
        <v>2121</v>
      </c>
      <c r="K34" s="24">
        <f>COUNTIFS(I2:I566, "&gt; 2.99", I2:I566, "&lt; 4")</f>
        <v>3</v>
      </c>
    </row>
    <row r="35" spans="1:11" x14ac:dyDescent="0.5">
      <c r="A35" t="s">
        <v>20</v>
      </c>
      <c r="B35">
        <v>131</v>
      </c>
      <c r="C35" s="17">
        <f t="shared" si="0"/>
        <v>-0.56872682753264803</v>
      </c>
      <c r="D35" s="24" t="s">
        <v>2122</v>
      </c>
      <c r="E35" s="24">
        <f>COUNTIFS(C2:C566, "&gt;4 .99", C2:C566, "&lt; 5")</f>
        <v>0</v>
      </c>
      <c r="G35" t="s">
        <v>14</v>
      </c>
      <c r="H35">
        <v>60</v>
      </c>
      <c r="I35" s="17">
        <f t="shared" si="1"/>
        <v>-0.54752354649496615</v>
      </c>
      <c r="J35" s="24" t="s">
        <v>2122</v>
      </c>
      <c r="K35" s="24">
        <f>COUNTIFS(I2:I566, "&gt;4 .99", I2:I566, "&lt; 5")</f>
        <v>0</v>
      </c>
    </row>
    <row r="36" spans="1:11" x14ac:dyDescent="0.5">
      <c r="A36" t="s">
        <v>20</v>
      </c>
      <c r="B36">
        <v>164</v>
      </c>
      <c r="C36" s="17">
        <f t="shared" si="0"/>
        <v>-0.54266549860185898</v>
      </c>
      <c r="D36" s="24" t="s">
        <v>2123</v>
      </c>
      <c r="E36" s="24">
        <f>COUNTIFS(C2:C566, "&gt; 5")</f>
        <v>1</v>
      </c>
      <c r="G36" t="s">
        <v>14</v>
      </c>
      <c r="H36">
        <v>296</v>
      </c>
      <c r="I36" s="17">
        <f t="shared" si="1"/>
        <v>-0.30168683631692489</v>
      </c>
      <c r="J36" s="24" t="s">
        <v>2123</v>
      </c>
      <c r="K36" s="24">
        <f>COUNTIFS(I2:I566, "&gt; 5")</f>
        <v>3</v>
      </c>
    </row>
    <row r="37" spans="1:11" x14ac:dyDescent="0.5">
      <c r="A37" t="s">
        <v>20</v>
      </c>
      <c r="B37">
        <v>201</v>
      </c>
      <c r="C37" s="17">
        <f t="shared" si="0"/>
        <v>-0.51344522070976228</v>
      </c>
      <c r="D37" s="24" t="s">
        <v>2124</v>
      </c>
      <c r="E37" s="27">
        <f>AVERAGE(C2:C566)</f>
        <v>-1.7488468883475918E-17</v>
      </c>
      <c r="G37" t="s">
        <v>14</v>
      </c>
      <c r="H37">
        <v>3304</v>
      </c>
      <c r="I37" s="17">
        <f t="shared" si="1"/>
        <v>2.8316895374777706</v>
      </c>
      <c r="J37" s="24" t="s">
        <v>2124</v>
      </c>
      <c r="K37" s="27">
        <f>AVERAGE(I2:I566)</f>
        <v>-3.4618217938174524E-17</v>
      </c>
    </row>
    <row r="38" spans="1:11" x14ac:dyDescent="0.5">
      <c r="A38" t="s">
        <v>20</v>
      </c>
      <c r="B38">
        <v>211</v>
      </c>
      <c r="C38" s="17">
        <f t="shared" si="0"/>
        <v>-0.50554784830649291</v>
      </c>
      <c r="G38" t="s">
        <v>14</v>
      </c>
      <c r="H38">
        <v>73</v>
      </c>
      <c r="I38" s="17">
        <f t="shared" si="1"/>
        <v>-0.53398169381566729</v>
      </c>
    </row>
    <row r="39" spans="1:11" x14ac:dyDescent="0.5">
      <c r="A39" t="s">
        <v>20</v>
      </c>
      <c r="B39">
        <v>128</v>
      </c>
      <c r="C39" s="17">
        <f t="shared" si="0"/>
        <v>-0.57109603925362884</v>
      </c>
      <c r="G39" t="s">
        <v>14</v>
      </c>
      <c r="H39">
        <v>3387</v>
      </c>
      <c r="I39" s="17">
        <f t="shared" si="1"/>
        <v>2.9181490584302177</v>
      </c>
    </row>
    <row r="40" spans="1:11" x14ac:dyDescent="0.5">
      <c r="A40" t="s">
        <v>20</v>
      </c>
      <c r="B40">
        <v>1600</v>
      </c>
      <c r="C40" s="17">
        <f t="shared" si="0"/>
        <v>0.59139717850762608</v>
      </c>
      <c r="G40" t="s">
        <v>14</v>
      </c>
      <c r="H40">
        <v>662</v>
      </c>
      <c r="I40" s="17">
        <f t="shared" si="1"/>
        <v>7.9568400654105254E-2</v>
      </c>
    </row>
    <row r="41" spans="1:11" x14ac:dyDescent="0.5">
      <c r="A41" t="s">
        <v>20</v>
      </c>
      <c r="B41">
        <v>249</v>
      </c>
      <c r="C41" s="17">
        <f t="shared" si="0"/>
        <v>-0.47553783317406917</v>
      </c>
      <c r="G41" t="s">
        <v>14</v>
      </c>
      <c r="H41">
        <v>774</v>
      </c>
      <c r="I41" s="17">
        <f t="shared" si="1"/>
        <v>0.1962366698911418</v>
      </c>
    </row>
    <row r="42" spans="1:11" x14ac:dyDescent="0.5">
      <c r="A42" t="s">
        <v>20</v>
      </c>
      <c r="B42">
        <v>236</v>
      </c>
      <c r="C42" s="17">
        <f t="shared" si="0"/>
        <v>-0.48580441729831936</v>
      </c>
      <c r="G42" t="s">
        <v>14</v>
      </c>
      <c r="H42">
        <v>672</v>
      </c>
      <c r="I42" s="17">
        <f t="shared" si="1"/>
        <v>8.9985210407412086E-2</v>
      </c>
    </row>
    <row r="43" spans="1:11" x14ac:dyDescent="0.5">
      <c r="A43" t="s">
        <v>20</v>
      </c>
      <c r="B43">
        <v>4065</v>
      </c>
      <c r="C43" s="17">
        <f t="shared" si="0"/>
        <v>2.5380994759135316</v>
      </c>
      <c r="G43" t="s">
        <v>14</v>
      </c>
      <c r="H43">
        <v>940</v>
      </c>
      <c r="I43" s="17">
        <f t="shared" si="1"/>
        <v>0.36915571179603524</v>
      </c>
    </row>
    <row r="44" spans="1:11" x14ac:dyDescent="0.5">
      <c r="A44" t="s">
        <v>20</v>
      </c>
      <c r="B44">
        <v>246</v>
      </c>
      <c r="C44" s="17">
        <f t="shared" si="0"/>
        <v>-0.47790704489504998</v>
      </c>
      <c r="G44" t="s">
        <v>14</v>
      </c>
      <c r="H44">
        <v>117</v>
      </c>
      <c r="I44" s="17">
        <f t="shared" si="1"/>
        <v>-0.48814773090111724</v>
      </c>
    </row>
    <row r="45" spans="1:11" x14ac:dyDescent="0.5">
      <c r="A45" t="s">
        <v>20</v>
      </c>
      <c r="B45">
        <v>2475</v>
      </c>
      <c r="C45" s="17">
        <f t="shared" si="0"/>
        <v>1.2824172637936981</v>
      </c>
      <c r="G45" t="s">
        <v>14</v>
      </c>
      <c r="H45">
        <v>115</v>
      </c>
      <c r="I45" s="17">
        <f t="shared" si="1"/>
        <v>-0.49023109285177857</v>
      </c>
    </row>
    <row r="46" spans="1:11" x14ac:dyDescent="0.5">
      <c r="A46" t="s">
        <v>20</v>
      </c>
      <c r="B46">
        <v>76</v>
      </c>
      <c r="C46" s="17">
        <f t="shared" si="0"/>
        <v>-0.61216237575062971</v>
      </c>
      <c r="G46" t="s">
        <v>14</v>
      </c>
      <c r="H46">
        <v>326</v>
      </c>
      <c r="I46" s="17">
        <f t="shared" si="1"/>
        <v>-0.27043640705700439</v>
      </c>
    </row>
    <row r="47" spans="1:11" x14ac:dyDescent="0.5">
      <c r="A47" t="s">
        <v>20</v>
      </c>
      <c r="B47">
        <v>54</v>
      </c>
      <c r="C47" s="17">
        <f t="shared" si="0"/>
        <v>-0.62953659503782233</v>
      </c>
      <c r="G47" t="s">
        <v>14</v>
      </c>
      <c r="H47">
        <v>1</v>
      </c>
      <c r="I47" s="17">
        <f t="shared" si="1"/>
        <v>-0.60898272403947651</v>
      </c>
    </row>
    <row r="48" spans="1:11" x14ac:dyDescent="0.5">
      <c r="A48" t="s">
        <v>20</v>
      </c>
      <c r="B48">
        <v>88</v>
      </c>
      <c r="C48" s="17">
        <f t="shared" si="0"/>
        <v>-0.60268552886670645</v>
      </c>
      <c r="G48" t="s">
        <v>14</v>
      </c>
      <c r="H48">
        <v>1467</v>
      </c>
      <c r="I48" s="17">
        <f t="shared" si="1"/>
        <v>0.91812158579530545</v>
      </c>
    </row>
    <row r="49" spans="1:9" x14ac:dyDescent="0.5">
      <c r="A49" t="s">
        <v>20</v>
      </c>
      <c r="B49">
        <v>85</v>
      </c>
      <c r="C49" s="17">
        <f t="shared" si="0"/>
        <v>-0.60505474058768727</v>
      </c>
      <c r="G49" t="s">
        <v>14</v>
      </c>
      <c r="H49">
        <v>5681</v>
      </c>
      <c r="I49" s="17">
        <f t="shared" si="1"/>
        <v>5.3077652158388053</v>
      </c>
    </row>
    <row r="50" spans="1:9" x14ac:dyDescent="0.5">
      <c r="A50" t="s">
        <v>20</v>
      </c>
      <c r="B50">
        <v>170</v>
      </c>
      <c r="C50" s="17">
        <f t="shared" si="0"/>
        <v>-0.53792707515989735</v>
      </c>
      <c r="G50" t="s">
        <v>14</v>
      </c>
      <c r="H50">
        <v>1059</v>
      </c>
      <c r="I50" s="17">
        <f t="shared" si="1"/>
        <v>0.49311574786038659</v>
      </c>
    </row>
    <row r="51" spans="1:9" x14ac:dyDescent="0.5">
      <c r="A51" t="s">
        <v>20</v>
      </c>
      <c r="B51">
        <v>330</v>
      </c>
      <c r="C51" s="17">
        <f t="shared" si="0"/>
        <v>-0.41156911670758706</v>
      </c>
      <c r="G51" t="s">
        <v>14</v>
      </c>
      <c r="H51">
        <v>1194</v>
      </c>
      <c r="I51" s="17">
        <f t="shared" si="1"/>
        <v>0.63374267953002883</v>
      </c>
    </row>
    <row r="52" spans="1:9" x14ac:dyDescent="0.5">
      <c r="A52" t="s">
        <v>20</v>
      </c>
      <c r="B52">
        <v>127</v>
      </c>
      <c r="C52" s="17">
        <f t="shared" si="0"/>
        <v>-0.57188577649395578</v>
      </c>
      <c r="G52" t="s">
        <v>14</v>
      </c>
      <c r="H52">
        <v>30</v>
      </c>
      <c r="I52" s="17">
        <f t="shared" si="1"/>
        <v>-0.57877397575488665</v>
      </c>
    </row>
    <row r="53" spans="1:9" x14ac:dyDescent="0.5">
      <c r="A53" t="s">
        <v>20</v>
      </c>
      <c r="B53">
        <v>411</v>
      </c>
      <c r="C53" s="17">
        <f t="shared" si="0"/>
        <v>-0.34760040024110495</v>
      </c>
      <c r="G53" t="s">
        <v>14</v>
      </c>
      <c r="H53">
        <v>75</v>
      </c>
      <c r="I53" s="17">
        <f t="shared" si="1"/>
        <v>-0.5318983318650059</v>
      </c>
    </row>
    <row r="54" spans="1:9" x14ac:dyDescent="0.5">
      <c r="A54" t="s">
        <v>20</v>
      </c>
      <c r="B54">
        <v>180</v>
      </c>
      <c r="C54" s="17">
        <f t="shared" si="0"/>
        <v>-0.53002970275662797</v>
      </c>
      <c r="G54" t="s">
        <v>14</v>
      </c>
      <c r="H54">
        <v>955</v>
      </c>
      <c r="I54" s="17">
        <f t="shared" si="1"/>
        <v>0.38478092642599548</v>
      </c>
    </row>
    <row r="55" spans="1:9" x14ac:dyDescent="0.5">
      <c r="A55" t="s">
        <v>20</v>
      </c>
      <c r="B55">
        <v>374</v>
      </c>
      <c r="C55" s="17">
        <f t="shared" si="0"/>
        <v>-0.37682067813320175</v>
      </c>
      <c r="G55" t="s">
        <v>14</v>
      </c>
      <c r="H55">
        <v>67</v>
      </c>
      <c r="I55" s="17">
        <f t="shared" si="1"/>
        <v>-0.54023177966765135</v>
      </c>
    </row>
    <row r="56" spans="1:9" x14ac:dyDescent="0.5">
      <c r="A56" t="s">
        <v>20</v>
      </c>
      <c r="B56">
        <v>71</v>
      </c>
      <c r="C56" s="17">
        <f t="shared" si="0"/>
        <v>-0.61611106195226439</v>
      </c>
      <c r="G56" t="s">
        <v>14</v>
      </c>
      <c r="H56">
        <v>5</v>
      </c>
      <c r="I56" s="17">
        <f t="shared" si="1"/>
        <v>-0.60481600013815373</v>
      </c>
    </row>
    <row r="57" spans="1:9" x14ac:dyDescent="0.5">
      <c r="A57" t="s">
        <v>20</v>
      </c>
      <c r="B57">
        <v>203</v>
      </c>
      <c r="C57" s="17">
        <f t="shared" si="0"/>
        <v>-0.51186574622910841</v>
      </c>
      <c r="G57" t="s">
        <v>14</v>
      </c>
      <c r="H57">
        <v>26</v>
      </c>
      <c r="I57" s="17">
        <f t="shared" si="1"/>
        <v>-0.58294069965620943</v>
      </c>
    </row>
    <row r="58" spans="1:9" x14ac:dyDescent="0.5">
      <c r="A58" t="s">
        <v>20</v>
      </c>
      <c r="B58">
        <v>113</v>
      </c>
      <c r="C58" s="17">
        <f t="shared" si="0"/>
        <v>-0.5829420978585329</v>
      </c>
      <c r="G58" t="s">
        <v>14</v>
      </c>
      <c r="H58">
        <v>1130</v>
      </c>
      <c r="I58" s="17">
        <f t="shared" si="1"/>
        <v>0.56707509710886506</v>
      </c>
    </row>
    <row r="59" spans="1:9" x14ac:dyDescent="0.5">
      <c r="A59" t="s">
        <v>20</v>
      </c>
      <c r="B59">
        <v>96</v>
      </c>
      <c r="C59" s="17">
        <f t="shared" si="0"/>
        <v>-0.59636763094409095</v>
      </c>
      <c r="G59" t="s">
        <v>14</v>
      </c>
      <c r="H59">
        <v>782</v>
      </c>
      <c r="I59" s="17">
        <f t="shared" si="1"/>
        <v>0.20457011769378727</v>
      </c>
    </row>
    <row r="60" spans="1:9" x14ac:dyDescent="0.5">
      <c r="A60" t="s">
        <v>20</v>
      </c>
      <c r="B60">
        <v>498</v>
      </c>
      <c r="C60" s="17">
        <f t="shared" si="0"/>
        <v>-0.27889326033266121</v>
      </c>
      <c r="G60" t="s">
        <v>14</v>
      </c>
      <c r="H60">
        <v>210</v>
      </c>
      <c r="I60" s="17">
        <f t="shared" si="1"/>
        <v>-0.39127140019536366</v>
      </c>
    </row>
    <row r="61" spans="1:9" x14ac:dyDescent="0.5">
      <c r="A61" t="s">
        <v>20</v>
      </c>
      <c r="B61">
        <v>180</v>
      </c>
      <c r="C61" s="17">
        <f t="shared" si="0"/>
        <v>-0.53002970275662797</v>
      </c>
      <c r="G61" t="s">
        <v>14</v>
      </c>
      <c r="H61">
        <v>136</v>
      </c>
      <c r="I61" s="17">
        <f t="shared" si="1"/>
        <v>-0.46835579236983421</v>
      </c>
    </row>
    <row r="62" spans="1:9" x14ac:dyDescent="0.5">
      <c r="A62" t="s">
        <v>20</v>
      </c>
      <c r="B62">
        <v>27</v>
      </c>
      <c r="C62" s="17">
        <f t="shared" si="0"/>
        <v>-0.65085950052664976</v>
      </c>
      <c r="G62" t="s">
        <v>14</v>
      </c>
      <c r="H62">
        <v>86</v>
      </c>
      <c r="I62" s="17">
        <f t="shared" si="1"/>
        <v>-0.52043984113636843</v>
      </c>
    </row>
    <row r="63" spans="1:9" x14ac:dyDescent="0.5">
      <c r="A63" t="s">
        <v>20</v>
      </c>
      <c r="B63">
        <v>2331</v>
      </c>
      <c r="C63" s="17">
        <f t="shared" si="0"/>
        <v>1.1686951011866189</v>
      </c>
      <c r="G63" t="s">
        <v>14</v>
      </c>
      <c r="H63">
        <v>19</v>
      </c>
      <c r="I63" s="17">
        <f t="shared" si="1"/>
        <v>-0.59023246648352423</v>
      </c>
    </row>
    <row r="64" spans="1:9" x14ac:dyDescent="0.5">
      <c r="A64" t="s">
        <v>20</v>
      </c>
      <c r="B64">
        <v>113</v>
      </c>
      <c r="C64" s="17">
        <f t="shared" si="0"/>
        <v>-0.5829420978585329</v>
      </c>
      <c r="G64" t="s">
        <v>14</v>
      </c>
      <c r="H64">
        <v>886</v>
      </c>
      <c r="I64" s="17">
        <f t="shared" si="1"/>
        <v>0.31290493912817835</v>
      </c>
    </row>
    <row r="65" spans="1:9" x14ac:dyDescent="0.5">
      <c r="A65" t="s">
        <v>20</v>
      </c>
      <c r="B65">
        <v>164</v>
      </c>
      <c r="C65" s="17">
        <f t="shared" si="0"/>
        <v>-0.54266549860185898</v>
      </c>
      <c r="G65" t="s">
        <v>14</v>
      </c>
      <c r="H65">
        <v>35</v>
      </c>
      <c r="I65" s="17">
        <f t="shared" si="1"/>
        <v>-0.57356557087823323</v>
      </c>
    </row>
    <row r="66" spans="1:9" x14ac:dyDescent="0.5">
      <c r="A66" t="s">
        <v>20</v>
      </c>
      <c r="B66">
        <v>164</v>
      </c>
      <c r="C66" s="17">
        <f t="shared" si="0"/>
        <v>-0.54266549860185898</v>
      </c>
      <c r="G66" t="s">
        <v>14</v>
      </c>
      <c r="H66">
        <v>24</v>
      </c>
      <c r="I66" s="17">
        <f t="shared" si="1"/>
        <v>-0.58502406160687082</v>
      </c>
    </row>
    <row r="67" spans="1:9" x14ac:dyDescent="0.5">
      <c r="A67" t="s">
        <v>20</v>
      </c>
      <c r="B67">
        <v>336</v>
      </c>
      <c r="C67" s="17">
        <f t="shared" ref="C67:C130" si="2">(B67-$E$2)/$E$7</f>
        <v>-0.40683069326562543</v>
      </c>
      <c r="G67" t="s">
        <v>14</v>
      </c>
      <c r="H67">
        <v>86</v>
      </c>
      <c r="I67" s="17">
        <f t="shared" ref="I67:I130" si="3">(H67-$K$2)/$K$7</f>
        <v>-0.52043984113636843</v>
      </c>
    </row>
    <row r="68" spans="1:9" x14ac:dyDescent="0.5">
      <c r="A68" t="s">
        <v>20</v>
      </c>
      <c r="B68">
        <v>1917</v>
      </c>
      <c r="C68" s="17">
        <f t="shared" si="2"/>
        <v>0.84174388369126585</v>
      </c>
      <c r="G68" t="s">
        <v>14</v>
      </c>
      <c r="H68">
        <v>243</v>
      </c>
      <c r="I68" s="17">
        <f t="shared" si="3"/>
        <v>-0.35689592800945108</v>
      </c>
    </row>
    <row r="69" spans="1:9" x14ac:dyDescent="0.5">
      <c r="A69" t="s">
        <v>20</v>
      </c>
      <c r="B69">
        <v>95</v>
      </c>
      <c r="C69" s="17">
        <f t="shared" si="2"/>
        <v>-0.59715736818441789</v>
      </c>
      <c r="G69" t="s">
        <v>14</v>
      </c>
      <c r="H69">
        <v>65</v>
      </c>
      <c r="I69" s="17">
        <f t="shared" si="3"/>
        <v>-0.54231514161831273</v>
      </c>
    </row>
    <row r="70" spans="1:9" x14ac:dyDescent="0.5">
      <c r="A70" t="s">
        <v>20</v>
      </c>
      <c r="B70">
        <v>147</v>
      </c>
      <c r="C70" s="17">
        <f t="shared" si="2"/>
        <v>-0.55609103168741703</v>
      </c>
      <c r="G70" t="s">
        <v>14</v>
      </c>
      <c r="H70">
        <v>100</v>
      </c>
      <c r="I70" s="17">
        <f t="shared" si="3"/>
        <v>-0.50585630748173882</v>
      </c>
    </row>
    <row r="71" spans="1:9" x14ac:dyDescent="0.5">
      <c r="A71" t="s">
        <v>20</v>
      </c>
      <c r="B71">
        <v>86</v>
      </c>
      <c r="C71" s="17">
        <f t="shared" si="2"/>
        <v>-0.60426500334736033</v>
      </c>
      <c r="G71" t="s">
        <v>14</v>
      </c>
      <c r="H71">
        <v>168</v>
      </c>
      <c r="I71" s="17">
        <f t="shared" si="3"/>
        <v>-0.43502200115925238</v>
      </c>
    </row>
    <row r="72" spans="1:9" x14ac:dyDescent="0.5">
      <c r="A72" t="s">
        <v>20</v>
      </c>
      <c r="B72">
        <v>83</v>
      </c>
      <c r="C72" s="17">
        <f t="shared" si="2"/>
        <v>-0.60663421506834114</v>
      </c>
      <c r="G72" t="s">
        <v>14</v>
      </c>
      <c r="H72">
        <v>13</v>
      </c>
      <c r="I72" s="17">
        <f t="shared" si="3"/>
        <v>-0.59648255233550829</v>
      </c>
    </row>
    <row r="73" spans="1:9" x14ac:dyDescent="0.5">
      <c r="A73" t="s">
        <v>20</v>
      </c>
      <c r="B73">
        <v>676</v>
      </c>
      <c r="C73" s="17">
        <f t="shared" si="2"/>
        <v>-0.13832003155446601</v>
      </c>
      <c r="G73" t="s">
        <v>14</v>
      </c>
      <c r="H73">
        <v>1</v>
      </c>
      <c r="I73" s="17">
        <f t="shared" si="3"/>
        <v>-0.60898272403947651</v>
      </c>
    </row>
    <row r="74" spans="1:9" x14ac:dyDescent="0.5">
      <c r="A74" t="s">
        <v>20</v>
      </c>
      <c r="B74">
        <v>361</v>
      </c>
      <c r="C74" s="17">
        <f t="shared" si="2"/>
        <v>-0.38708726225745194</v>
      </c>
      <c r="G74" t="s">
        <v>14</v>
      </c>
      <c r="H74">
        <v>40</v>
      </c>
      <c r="I74" s="17">
        <f t="shared" si="3"/>
        <v>-0.56835716600157982</v>
      </c>
    </row>
    <row r="75" spans="1:9" x14ac:dyDescent="0.5">
      <c r="A75" t="s">
        <v>20</v>
      </c>
      <c r="B75">
        <v>131</v>
      </c>
      <c r="C75" s="17">
        <f t="shared" si="2"/>
        <v>-0.56872682753264803</v>
      </c>
      <c r="G75" t="s">
        <v>14</v>
      </c>
      <c r="H75">
        <v>226</v>
      </c>
      <c r="I75" s="17">
        <f t="shared" si="3"/>
        <v>-0.37460450459007272</v>
      </c>
    </row>
    <row r="76" spans="1:9" x14ac:dyDescent="0.5">
      <c r="A76" t="s">
        <v>20</v>
      </c>
      <c r="B76">
        <v>126</v>
      </c>
      <c r="C76" s="17">
        <f t="shared" si="2"/>
        <v>-0.57267551373428272</v>
      </c>
      <c r="G76" t="s">
        <v>14</v>
      </c>
      <c r="H76">
        <v>1625</v>
      </c>
      <c r="I76" s="17">
        <f t="shared" si="3"/>
        <v>1.0827071798975532</v>
      </c>
    </row>
    <row r="77" spans="1:9" x14ac:dyDescent="0.5">
      <c r="A77" t="s">
        <v>20</v>
      </c>
      <c r="B77">
        <v>275</v>
      </c>
      <c r="C77" s="17">
        <f t="shared" si="2"/>
        <v>-0.45500466492556874</v>
      </c>
      <c r="G77" t="s">
        <v>14</v>
      </c>
      <c r="H77">
        <v>143</v>
      </c>
      <c r="I77" s="17">
        <f t="shared" si="3"/>
        <v>-0.46106402554251946</v>
      </c>
    </row>
    <row r="78" spans="1:9" x14ac:dyDescent="0.5">
      <c r="A78" t="s">
        <v>20</v>
      </c>
      <c r="B78">
        <v>67</v>
      </c>
      <c r="C78" s="17">
        <f t="shared" si="2"/>
        <v>-0.61927001091357214</v>
      </c>
      <c r="G78" t="s">
        <v>14</v>
      </c>
      <c r="H78">
        <v>934</v>
      </c>
      <c r="I78" s="17">
        <f t="shared" si="3"/>
        <v>0.36290562594405112</v>
      </c>
    </row>
    <row r="79" spans="1:9" x14ac:dyDescent="0.5">
      <c r="A79" t="s">
        <v>20</v>
      </c>
      <c r="B79">
        <v>154</v>
      </c>
      <c r="C79" s="17">
        <f t="shared" si="2"/>
        <v>-0.55056287100512846</v>
      </c>
      <c r="G79" t="s">
        <v>14</v>
      </c>
      <c r="H79">
        <v>17</v>
      </c>
      <c r="I79" s="17">
        <f t="shared" si="3"/>
        <v>-0.59231582843418551</v>
      </c>
    </row>
    <row r="80" spans="1:9" x14ac:dyDescent="0.5">
      <c r="A80" t="s">
        <v>20</v>
      </c>
      <c r="B80">
        <v>1782</v>
      </c>
      <c r="C80" s="17">
        <f t="shared" si="2"/>
        <v>0.73512935624712905</v>
      </c>
      <c r="G80" t="s">
        <v>14</v>
      </c>
      <c r="H80">
        <v>2179</v>
      </c>
      <c r="I80" s="17">
        <f t="shared" si="3"/>
        <v>1.659798440230752</v>
      </c>
    </row>
    <row r="81" spans="1:9" x14ac:dyDescent="0.5">
      <c r="A81" t="s">
        <v>20</v>
      </c>
      <c r="B81">
        <v>903</v>
      </c>
      <c r="C81" s="17">
        <f t="shared" si="2"/>
        <v>4.095032199974926E-2</v>
      </c>
      <c r="G81" t="s">
        <v>14</v>
      </c>
      <c r="H81">
        <v>931</v>
      </c>
      <c r="I81" s="17">
        <f t="shared" si="3"/>
        <v>0.3597805830180591</v>
      </c>
    </row>
    <row r="82" spans="1:9" x14ac:dyDescent="0.5">
      <c r="A82" t="s">
        <v>20</v>
      </c>
      <c r="B82">
        <v>94</v>
      </c>
      <c r="C82" s="17">
        <f t="shared" si="2"/>
        <v>-0.59794710542474483</v>
      </c>
      <c r="G82" t="s">
        <v>14</v>
      </c>
      <c r="H82">
        <v>92</v>
      </c>
      <c r="I82" s="17">
        <f t="shared" si="3"/>
        <v>-0.51418975528438426</v>
      </c>
    </row>
    <row r="83" spans="1:9" x14ac:dyDescent="0.5">
      <c r="A83" t="s">
        <v>20</v>
      </c>
      <c r="B83">
        <v>180</v>
      </c>
      <c r="C83" s="17">
        <f t="shared" si="2"/>
        <v>-0.53002970275662797</v>
      </c>
      <c r="G83" t="s">
        <v>14</v>
      </c>
      <c r="H83">
        <v>57</v>
      </c>
      <c r="I83" s="17">
        <f t="shared" si="3"/>
        <v>-0.55064858942095818</v>
      </c>
    </row>
    <row r="84" spans="1:9" x14ac:dyDescent="0.5">
      <c r="A84" t="s">
        <v>20</v>
      </c>
      <c r="B84">
        <v>533</v>
      </c>
      <c r="C84" s="17">
        <f t="shared" si="2"/>
        <v>-0.25125245692121834</v>
      </c>
      <c r="G84" t="s">
        <v>14</v>
      </c>
      <c r="H84">
        <v>41</v>
      </c>
      <c r="I84" s="17">
        <f t="shared" si="3"/>
        <v>-0.56731548502624918</v>
      </c>
    </row>
    <row r="85" spans="1:9" x14ac:dyDescent="0.5">
      <c r="A85" t="s">
        <v>20</v>
      </c>
      <c r="B85">
        <v>2443</v>
      </c>
      <c r="C85" s="17">
        <f t="shared" si="2"/>
        <v>1.2571456721032361</v>
      </c>
      <c r="G85" t="s">
        <v>14</v>
      </c>
      <c r="H85">
        <v>1</v>
      </c>
      <c r="I85" s="17">
        <f t="shared" si="3"/>
        <v>-0.60898272403947651</v>
      </c>
    </row>
    <row r="86" spans="1:9" x14ac:dyDescent="0.5">
      <c r="A86" t="s">
        <v>20</v>
      </c>
      <c r="B86">
        <v>89</v>
      </c>
      <c r="C86" s="17">
        <f t="shared" si="2"/>
        <v>-0.60189579162637952</v>
      </c>
      <c r="G86" t="s">
        <v>14</v>
      </c>
      <c r="H86">
        <v>101</v>
      </c>
      <c r="I86" s="17">
        <f t="shared" si="3"/>
        <v>-0.50481462650640818</v>
      </c>
    </row>
    <row r="87" spans="1:9" x14ac:dyDescent="0.5">
      <c r="A87" t="s">
        <v>20</v>
      </c>
      <c r="B87">
        <v>159</v>
      </c>
      <c r="C87" s="17">
        <f t="shared" si="2"/>
        <v>-0.54661418480349366</v>
      </c>
      <c r="G87" t="s">
        <v>14</v>
      </c>
      <c r="H87">
        <v>1335</v>
      </c>
      <c r="I87" s="17">
        <f t="shared" si="3"/>
        <v>0.78061969705165524</v>
      </c>
    </row>
    <row r="88" spans="1:9" x14ac:dyDescent="0.5">
      <c r="A88" t="s">
        <v>20</v>
      </c>
      <c r="B88">
        <v>50</v>
      </c>
      <c r="C88" s="17">
        <f t="shared" si="2"/>
        <v>-0.63269554399913008</v>
      </c>
      <c r="G88" t="s">
        <v>14</v>
      </c>
      <c r="H88">
        <v>15</v>
      </c>
      <c r="I88" s="17">
        <f t="shared" si="3"/>
        <v>-0.5943991903848469</v>
      </c>
    </row>
    <row r="89" spans="1:9" x14ac:dyDescent="0.5">
      <c r="A89" t="s">
        <v>20</v>
      </c>
      <c r="B89">
        <v>186</v>
      </c>
      <c r="C89" s="17">
        <f t="shared" si="2"/>
        <v>-0.52529127931466635</v>
      </c>
      <c r="G89" t="s">
        <v>14</v>
      </c>
      <c r="H89">
        <v>454</v>
      </c>
      <c r="I89" s="17">
        <f t="shared" si="3"/>
        <v>-0.1371012422146769</v>
      </c>
    </row>
    <row r="90" spans="1:9" x14ac:dyDescent="0.5">
      <c r="A90" t="s">
        <v>20</v>
      </c>
      <c r="B90">
        <v>1071</v>
      </c>
      <c r="C90" s="17">
        <f t="shared" si="2"/>
        <v>0.17362617837467509</v>
      </c>
      <c r="G90" t="s">
        <v>14</v>
      </c>
      <c r="H90">
        <v>3182</v>
      </c>
      <c r="I90" s="17">
        <f t="shared" si="3"/>
        <v>2.7046044584874274</v>
      </c>
    </row>
    <row r="91" spans="1:9" x14ac:dyDescent="0.5">
      <c r="A91" t="s">
        <v>20</v>
      </c>
      <c r="B91">
        <v>117</v>
      </c>
      <c r="C91" s="17">
        <f t="shared" si="2"/>
        <v>-0.57978314889722515</v>
      </c>
      <c r="G91" t="s">
        <v>14</v>
      </c>
      <c r="H91">
        <v>15</v>
      </c>
      <c r="I91" s="17">
        <f t="shared" si="3"/>
        <v>-0.5943991903848469</v>
      </c>
    </row>
    <row r="92" spans="1:9" x14ac:dyDescent="0.5">
      <c r="A92" t="s">
        <v>20</v>
      </c>
      <c r="B92">
        <v>70</v>
      </c>
      <c r="C92" s="17">
        <f t="shared" si="2"/>
        <v>-0.61690079919259133</v>
      </c>
      <c r="G92" t="s">
        <v>14</v>
      </c>
      <c r="H92">
        <v>133</v>
      </c>
      <c r="I92" s="17">
        <f t="shared" si="3"/>
        <v>-0.47148083529582629</v>
      </c>
    </row>
    <row r="93" spans="1:9" x14ac:dyDescent="0.5">
      <c r="A93" t="s">
        <v>20</v>
      </c>
      <c r="B93">
        <v>135</v>
      </c>
      <c r="C93" s="17">
        <f t="shared" si="2"/>
        <v>-0.56556787857134028</v>
      </c>
      <c r="G93" t="s">
        <v>14</v>
      </c>
      <c r="H93">
        <v>2062</v>
      </c>
      <c r="I93" s="17">
        <f t="shared" si="3"/>
        <v>1.5379217661170619</v>
      </c>
    </row>
    <row r="94" spans="1:9" x14ac:dyDescent="0.5">
      <c r="A94" t="s">
        <v>20</v>
      </c>
      <c r="B94">
        <v>768</v>
      </c>
      <c r="C94" s="17">
        <f t="shared" si="2"/>
        <v>-6.5664205444387572E-2</v>
      </c>
      <c r="G94" t="s">
        <v>14</v>
      </c>
      <c r="H94">
        <v>29</v>
      </c>
      <c r="I94" s="17">
        <f t="shared" si="3"/>
        <v>-0.5798156567302174</v>
      </c>
    </row>
    <row r="95" spans="1:9" x14ac:dyDescent="0.5">
      <c r="A95" t="s">
        <v>20</v>
      </c>
      <c r="B95">
        <v>199</v>
      </c>
      <c r="C95" s="17">
        <f t="shared" si="2"/>
        <v>-0.51502469519041616</v>
      </c>
      <c r="G95" t="s">
        <v>14</v>
      </c>
      <c r="H95">
        <v>132</v>
      </c>
      <c r="I95" s="17">
        <f t="shared" si="3"/>
        <v>-0.47252251627115699</v>
      </c>
    </row>
    <row r="96" spans="1:9" x14ac:dyDescent="0.5">
      <c r="A96" t="s">
        <v>20</v>
      </c>
      <c r="B96">
        <v>107</v>
      </c>
      <c r="C96" s="17">
        <f t="shared" si="2"/>
        <v>-0.58768052130049453</v>
      </c>
      <c r="G96" t="s">
        <v>14</v>
      </c>
      <c r="H96">
        <v>137</v>
      </c>
      <c r="I96" s="17">
        <f t="shared" si="3"/>
        <v>-0.46731411139450352</v>
      </c>
    </row>
    <row r="97" spans="1:9" x14ac:dyDescent="0.5">
      <c r="A97" t="s">
        <v>20</v>
      </c>
      <c r="B97">
        <v>195</v>
      </c>
      <c r="C97" s="17">
        <f t="shared" si="2"/>
        <v>-0.51818364415172391</v>
      </c>
      <c r="G97" t="s">
        <v>14</v>
      </c>
      <c r="H97">
        <v>908</v>
      </c>
      <c r="I97" s="17">
        <f t="shared" si="3"/>
        <v>0.33582192058545335</v>
      </c>
    </row>
    <row r="98" spans="1:9" x14ac:dyDescent="0.5">
      <c r="A98" t="s">
        <v>20</v>
      </c>
      <c r="B98">
        <v>3376</v>
      </c>
      <c r="C98" s="17">
        <f t="shared" si="2"/>
        <v>1.9939705173282705</v>
      </c>
      <c r="G98" t="s">
        <v>14</v>
      </c>
      <c r="H98">
        <v>10</v>
      </c>
      <c r="I98" s="17">
        <f t="shared" si="3"/>
        <v>-0.59960759526150031</v>
      </c>
    </row>
    <row r="99" spans="1:9" x14ac:dyDescent="0.5">
      <c r="A99" t="s">
        <v>20</v>
      </c>
      <c r="B99">
        <v>41</v>
      </c>
      <c r="C99" s="17">
        <f t="shared" si="2"/>
        <v>-0.63980317916207252</v>
      </c>
      <c r="G99" t="s">
        <v>14</v>
      </c>
      <c r="H99">
        <v>1910</v>
      </c>
      <c r="I99" s="17">
        <f t="shared" si="3"/>
        <v>1.3795862578667981</v>
      </c>
    </row>
    <row r="100" spans="1:9" x14ac:dyDescent="0.5">
      <c r="A100" t="s">
        <v>20</v>
      </c>
      <c r="B100">
        <v>1821</v>
      </c>
      <c r="C100" s="17">
        <f t="shared" si="2"/>
        <v>0.76592910861987973</v>
      </c>
      <c r="G100" t="s">
        <v>14</v>
      </c>
      <c r="H100">
        <v>38</v>
      </c>
      <c r="I100" s="17">
        <f t="shared" si="3"/>
        <v>-0.57044052795224121</v>
      </c>
    </row>
    <row r="101" spans="1:9" x14ac:dyDescent="0.5">
      <c r="A101" t="s">
        <v>20</v>
      </c>
      <c r="B101">
        <v>164</v>
      </c>
      <c r="C101" s="17">
        <f t="shared" si="2"/>
        <v>-0.54266549860185898</v>
      </c>
      <c r="G101" t="s">
        <v>14</v>
      </c>
      <c r="H101">
        <v>104</v>
      </c>
      <c r="I101" s="17">
        <f t="shared" si="3"/>
        <v>-0.50168958358041604</v>
      </c>
    </row>
    <row r="102" spans="1:9" x14ac:dyDescent="0.5">
      <c r="A102" t="s">
        <v>20</v>
      </c>
      <c r="B102">
        <v>157</v>
      </c>
      <c r="C102" s="17">
        <f t="shared" si="2"/>
        <v>-0.54819365928414765</v>
      </c>
      <c r="G102" t="s">
        <v>14</v>
      </c>
      <c r="H102">
        <v>49</v>
      </c>
      <c r="I102" s="17">
        <f t="shared" si="3"/>
        <v>-0.55898203722360373</v>
      </c>
    </row>
    <row r="103" spans="1:9" x14ac:dyDescent="0.5">
      <c r="A103" t="s">
        <v>20</v>
      </c>
      <c r="B103">
        <v>246</v>
      </c>
      <c r="C103" s="17">
        <f t="shared" si="2"/>
        <v>-0.47790704489504998</v>
      </c>
      <c r="G103" t="s">
        <v>14</v>
      </c>
      <c r="H103">
        <v>1</v>
      </c>
      <c r="I103" s="17">
        <f t="shared" si="3"/>
        <v>-0.60898272403947651</v>
      </c>
    </row>
    <row r="104" spans="1:9" x14ac:dyDescent="0.5">
      <c r="A104" t="s">
        <v>20</v>
      </c>
      <c r="B104">
        <v>1396</v>
      </c>
      <c r="C104" s="17">
        <f t="shared" si="2"/>
        <v>0.43029078148093042</v>
      </c>
      <c r="G104" t="s">
        <v>14</v>
      </c>
      <c r="H104">
        <v>245</v>
      </c>
      <c r="I104" s="17">
        <f t="shared" si="3"/>
        <v>-0.35481256605878975</v>
      </c>
    </row>
    <row r="105" spans="1:9" x14ac:dyDescent="0.5">
      <c r="A105" t="s">
        <v>20</v>
      </c>
      <c r="B105">
        <v>2506</v>
      </c>
      <c r="C105" s="17">
        <f t="shared" si="2"/>
        <v>1.3068991182438332</v>
      </c>
      <c r="G105" t="s">
        <v>14</v>
      </c>
      <c r="H105">
        <v>32</v>
      </c>
      <c r="I105" s="17">
        <f t="shared" si="3"/>
        <v>-0.57669061380422526</v>
      </c>
    </row>
    <row r="106" spans="1:9" x14ac:dyDescent="0.5">
      <c r="A106" t="s">
        <v>20</v>
      </c>
      <c r="B106">
        <v>244</v>
      </c>
      <c r="C106" s="17">
        <f t="shared" si="2"/>
        <v>-0.47948651937570386</v>
      </c>
      <c r="G106" t="s">
        <v>14</v>
      </c>
      <c r="H106">
        <v>7</v>
      </c>
      <c r="I106" s="17">
        <f t="shared" si="3"/>
        <v>-0.60273263818749234</v>
      </c>
    </row>
    <row r="107" spans="1:9" x14ac:dyDescent="0.5">
      <c r="A107" t="s">
        <v>20</v>
      </c>
      <c r="B107">
        <v>146</v>
      </c>
      <c r="C107" s="17">
        <f t="shared" si="2"/>
        <v>-0.55688076892774396</v>
      </c>
      <c r="G107" t="s">
        <v>14</v>
      </c>
      <c r="H107">
        <v>803</v>
      </c>
      <c r="I107" s="17">
        <f t="shared" si="3"/>
        <v>0.22644541817573161</v>
      </c>
    </row>
    <row r="108" spans="1:9" x14ac:dyDescent="0.5">
      <c r="A108" t="s">
        <v>20</v>
      </c>
      <c r="B108">
        <v>1267</v>
      </c>
      <c r="C108" s="17">
        <f t="shared" si="2"/>
        <v>0.32841467747875525</v>
      </c>
      <c r="G108" t="s">
        <v>14</v>
      </c>
      <c r="H108">
        <v>16</v>
      </c>
      <c r="I108" s="17">
        <f t="shared" si="3"/>
        <v>-0.59335750940951626</v>
      </c>
    </row>
    <row r="109" spans="1:9" x14ac:dyDescent="0.5">
      <c r="A109" t="s">
        <v>20</v>
      </c>
      <c r="B109">
        <v>1561</v>
      </c>
      <c r="C109" s="17">
        <f t="shared" si="2"/>
        <v>0.5605974261348754</v>
      </c>
      <c r="G109" t="s">
        <v>14</v>
      </c>
      <c r="H109">
        <v>31</v>
      </c>
      <c r="I109" s="17">
        <f t="shared" si="3"/>
        <v>-0.57773229477955601</v>
      </c>
    </row>
    <row r="110" spans="1:9" x14ac:dyDescent="0.5">
      <c r="A110" t="s">
        <v>20</v>
      </c>
      <c r="B110">
        <v>48</v>
      </c>
      <c r="C110" s="17">
        <f t="shared" si="2"/>
        <v>-0.63427501847978396</v>
      </c>
      <c r="G110" t="s">
        <v>14</v>
      </c>
      <c r="H110">
        <v>108</v>
      </c>
      <c r="I110" s="17">
        <f t="shared" si="3"/>
        <v>-0.49752285967909338</v>
      </c>
    </row>
    <row r="111" spans="1:9" x14ac:dyDescent="0.5">
      <c r="A111" t="s">
        <v>20</v>
      </c>
      <c r="B111">
        <v>2739</v>
      </c>
      <c r="C111" s="17">
        <f t="shared" si="2"/>
        <v>1.4909078952400101</v>
      </c>
      <c r="G111" t="s">
        <v>14</v>
      </c>
      <c r="H111">
        <v>30</v>
      </c>
      <c r="I111" s="17">
        <f t="shared" si="3"/>
        <v>-0.57877397575488665</v>
      </c>
    </row>
    <row r="112" spans="1:9" x14ac:dyDescent="0.5">
      <c r="A112" t="s">
        <v>20</v>
      </c>
      <c r="B112">
        <v>3537</v>
      </c>
      <c r="C112" s="17">
        <f t="shared" si="2"/>
        <v>2.1211182130209076</v>
      </c>
      <c r="G112" t="s">
        <v>14</v>
      </c>
      <c r="H112">
        <v>17</v>
      </c>
      <c r="I112" s="17">
        <f t="shared" si="3"/>
        <v>-0.59231582843418551</v>
      </c>
    </row>
    <row r="113" spans="1:9" x14ac:dyDescent="0.5">
      <c r="A113" t="s">
        <v>20</v>
      </c>
      <c r="B113">
        <v>2107</v>
      </c>
      <c r="C113" s="17">
        <f t="shared" si="2"/>
        <v>0.99179395935338444</v>
      </c>
      <c r="G113" t="s">
        <v>14</v>
      </c>
      <c r="H113">
        <v>80</v>
      </c>
      <c r="I113" s="17">
        <f t="shared" si="3"/>
        <v>-0.52668992698835249</v>
      </c>
    </row>
    <row r="114" spans="1:9" x14ac:dyDescent="0.5">
      <c r="A114" t="s">
        <v>20</v>
      </c>
      <c r="B114">
        <v>3318</v>
      </c>
      <c r="C114" s="17">
        <f t="shared" si="2"/>
        <v>1.9481657573893079</v>
      </c>
      <c r="G114" t="s">
        <v>14</v>
      </c>
      <c r="H114">
        <v>2468</v>
      </c>
      <c r="I114" s="17">
        <f t="shared" si="3"/>
        <v>1.9608442421013195</v>
      </c>
    </row>
    <row r="115" spans="1:9" x14ac:dyDescent="0.5">
      <c r="A115" t="s">
        <v>20</v>
      </c>
      <c r="B115">
        <v>340</v>
      </c>
      <c r="C115" s="17">
        <f t="shared" si="2"/>
        <v>-0.40367174430431768</v>
      </c>
      <c r="G115" t="s">
        <v>14</v>
      </c>
      <c r="H115">
        <v>26</v>
      </c>
      <c r="I115" s="17">
        <f t="shared" si="3"/>
        <v>-0.58294069965620943</v>
      </c>
    </row>
    <row r="116" spans="1:9" x14ac:dyDescent="0.5">
      <c r="A116" t="s">
        <v>20</v>
      </c>
      <c r="B116">
        <v>1442</v>
      </c>
      <c r="C116" s="17">
        <f t="shared" si="2"/>
        <v>0.46661869453596966</v>
      </c>
      <c r="G116" t="s">
        <v>14</v>
      </c>
      <c r="H116">
        <v>73</v>
      </c>
      <c r="I116" s="17">
        <f t="shared" si="3"/>
        <v>-0.53398169381566729</v>
      </c>
    </row>
    <row r="117" spans="1:9" x14ac:dyDescent="0.5">
      <c r="A117" t="s">
        <v>20</v>
      </c>
      <c r="B117">
        <v>126</v>
      </c>
      <c r="C117" s="17">
        <f t="shared" si="2"/>
        <v>-0.57267551373428272</v>
      </c>
      <c r="G117" t="s">
        <v>14</v>
      </c>
      <c r="H117">
        <v>128</v>
      </c>
      <c r="I117" s="17">
        <f t="shared" si="3"/>
        <v>-0.47668924017247971</v>
      </c>
    </row>
    <row r="118" spans="1:9" x14ac:dyDescent="0.5">
      <c r="A118" t="s">
        <v>20</v>
      </c>
      <c r="B118">
        <v>524</v>
      </c>
      <c r="C118" s="17">
        <f t="shared" si="2"/>
        <v>-0.25836009208416083</v>
      </c>
      <c r="G118" t="s">
        <v>14</v>
      </c>
      <c r="H118">
        <v>33</v>
      </c>
      <c r="I118" s="17">
        <f t="shared" si="3"/>
        <v>-0.57564893282889462</v>
      </c>
    </row>
    <row r="119" spans="1:9" x14ac:dyDescent="0.5">
      <c r="A119" t="s">
        <v>20</v>
      </c>
      <c r="B119">
        <v>1989</v>
      </c>
      <c r="C119" s="17">
        <f t="shared" si="2"/>
        <v>0.89860496499480558</v>
      </c>
      <c r="G119" t="s">
        <v>14</v>
      </c>
      <c r="H119">
        <v>1072</v>
      </c>
      <c r="I119" s="17">
        <f t="shared" si="3"/>
        <v>0.50665760053968545</v>
      </c>
    </row>
    <row r="120" spans="1:9" x14ac:dyDescent="0.5">
      <c r="A120" t="s">
        <v>20</v>
      </c>
      <c r="B120">
        <v>157</v>
      </c>
      <c r="C120" s="17">
        <f t="shared" si="2"/>
        <v>-0.54819365928414765</v>
      </c>
      <c r="G120" t="s">
        <v>14</v>
      </c>
      <c r="H120">
        <v>393</v>
      </c>
      <c r="I120" s="17">
        <f t="shared" si="3"/>
        <v>-0.20064378170984859</v>
      </c>
    </row>
    <row r="121" spans="1:9" x14ac:dyDescent="0.5">
      <c r="A121" t="s">
        <v>20</v>
      </c>
      <c r="B121">
        <v>4498</v>
      </c>
      <c r="C121" s="17">
        <f t="shared" si="2"/>
        <v>2.8800557009750967</v>
      </c>
      <c r="G121" t="s">
        <v>14</v>
      </c>
      <c r="H121">
        <v>1257</v>
      </c>
      <c r="I121" s="17">
        <f t="shared" si="3"/>
        <v>0.69936858097586185</v>
      </c>
    </row>
    <row r="122" spans="1:9" x14ac:dyDescent="0.5">
      <c r="A122" t="s">
        <v>20</v>
      </c>
      <c r="B122">
        <v>80</v>
      </c>
      <c r="C122" s="17">
        <f t="shared" si="2"/>
        <v>-0.60900342678932196</v>
      </c>
      <c r="G122" t="s">
        <v>14</v>
      </c>
      <c r="H122">
        <v>328</v>
      </c>
      <c r="I122" s="17">
        <f t="shared" si="3"/>
        <v>-0.268353045106343</v>
      </c>
    </row>
    <row r="123" spans="1:9" x14ac:dyDescent="0.5">
      <c r="A123" t="s">
        <v>20</v>
      </c>
      <c r="B123">
        <v>43</v>
      </c>
      <c r="C123" s="17">
        <f t="shared" si="2"/>
        <v>-0.63822370468141865</v>
      </c>
      <c r="G123" t="s">
        <v>14</v>
      </c>
      <c r="H123">
        <v>147</v>
      </c>
      <c r="I123" s="17">
        <f t="shared" si="3"/>
        <v>-0.45689730164119668</v>
      </c>
    </row>
    <row r="124" spans="1:9" x14ac:dyDescent="0.5">
      <c r="A124" t="s">
        <v>20</v>
      </c>
      <c r="B124">
        <v>2053</v>
      </c>
      <c r="C124" s="17">
        <f t="shared" si="2"/>
        <v>0.94914814837572969</v>
      </c>
      <c r="G124" t="s">
        <v>14</v>
      </c>
      <c r="H124">
        <v>830</v>
      </c>
      <c r="I124" s="17">
        <f t="shared" si="3"/>
        <v>0.25457080450966008</v>
      </c>
    </row>
    <row r="125" spans="1:9" x14ac:dyDescent="0.5">
      <c r="A125" t="s">
        <v>20</v>
      </c>
      <c r="B125">
        <v>168</v>
      </c>
      <c r="C125" s="17">
        <f t="shared" si="2"/>
        <v>-0.53950654964055123</v>
      </c>
      <c r="G125" t="s">
        <v>14</v>
      </c>
      <c r="H125">
        <v>331</v>
      </c>
      <c r="I125" s="17">
        <f t="shared" si="3"/>
        <v>-0.26522800218035097</v>
      </c>
    </row>
    <row r="126" spans="1:9" x14ac:dyDescent="0.5">
      <c r="A126" t="s">
        <v>20</v>
      </c>
      <c r="B126">
        <v>4289</v>
      </c>
      <c r="C126" s="17">
        <f t="shared" si="2"/>
        <v>2.715000617746766</v>
      </c>
      <c r="G126" t="s">
        <v>14</v>
      </c>
      <c r="H126">
        <v>25</v>
      </c>
      <c r="I126" s="17">
        <f t="shared" si="3"/>
        <v>-0.58398238063154007</v>
      </c>
    </row>
    <row r="127" spans="1:9" x14ac:dyDescent="0.5">
      <c r="A127" t="s">
        <v>20</v>
      </c>
      <c r="B127">
        <v>165</v>
      </c>
      <c r="C127" s="17">
        <f t="shared" si="2"/>
        <v>-0.54187576136153204</v>
      </c>
      <c r="G127" t="s">
        <v>14</v>
      </c>
      <c r="H127">
        <v>3483</v>
      </c>
      <c r="I127" s="17">
        <f t="shared" si="3"/>
        <v>3.018150432061963</v>
      </c>
    </row>
    <row r="128" spans="1:9" x14ac:dyDescent="0.5">
      <c r="A128" t="s">
        <v>20</v>
      </c>
      <c r="B128">
        <v>1815</v>
      </c>
      <c r="C128" s="17">
        <f t="shared" si="2"/>
        <v>0.7611906851779181</v>
      </c>
      <c r="G128" t="s">
        <v>14</v>
      </c>
      <c r="H128">
        <v>923</v>
      </c>
      <c r="I128" s="17">
        <f t="shared" si="3"/>
        <v>0.35144713521541365</v>
      </c>
    </row>
    <row r="129" spans="1:9" x14ac:dyDescent="0.5">
      <c r="A129" t="s">
        <v>20</v>
      </c>
      <c r="B129">
        <v>397</v>
      </c>
      <c r="C129" s="17">
        <f t="shared" si="2"/>
        <v>-0.35865672160568213</v>
      </c>
      <c r="G129" t="s">
        <v>14</v>
      </c>
      <c r="H129">
        <v>1</v>
      </c>
      <c r="I129" s="17">
        <f t="shared" si="3"/>
        <v>-0.60898272403947651</v>
      </c>
    </row>
    <row r="130" spans="1:9" x14ac:dyDescent="0.5">
      <c r="A130" t="s">
        <v>20</v>
      </c>
      <c r="B130">
        <v>1539</v>
      </c>
      <c r="C130" s="17">
        <f t="shared" si="2"/>
        <v>0.54322320684768277</v>
      </c>
      <c r="G130" t="s">
        <v>14</v>
      </c>
      <c r="H130">
        <v>33</v>
      </c>
      <c r="I130" s="17">
        <f t="shared" si="3"/>
        <v>-0.57564893282889462</v>
      </c>
    </row>
    <row r="131" spans="1:9" x14ac:dyDescent="0.5">
      <c r="A131" t="s">
        <v>20</v>
      </c>
      <c r="B131">
        <v>138</v>
      </c>
      <c r="C131" s="17">
        <f t="shared" ref="C131:C194" si="4">(B131-$E$2)/$E$7</f>
        <v>-0.56319866685035946</v>
      </c>
      <c r="G131" t="s">
        <v>14</v>
      </c>
      <c r="H131">
        <v>40</v>
      </c>
      <c r="I131" s="17">
        <f t="shared" ref="I131:I194" si="5">(H131-$K$2)/$K$7</f>
        <v>-0.56835716600157982</v>
      </c>
    </row>
    <row r="132" spans="1:9" x14ac:dyDescent="0.5">
      <c r="A132" t="s">
        <v>20</v>
      </c>
      <c r="B132">
        <v>3594</v>
      </c>
      <c r="C132" s="17">
        <f t="shared" si="4"/>
        <v>2.1661332357195433</v>
      </c>
      <c r="G132" t="s">
        <v>14</v>
      </c>
      <c r="H132">
        <v>23</v>
      </c>
      <c r="I132" s="17">
        <f t="shared" si="5"/>
        <v>-0.58606574258220145</v>
      </c>
    </row>
    <row r="133" spans="1:9" x14ac:dyDescent="0.5">
      <c r="A133" t="s">
        <v>20</v>
      </c>
      <c r="B133">
        <v>5880</v>
      </c>
      <c r="C133" s="17">
        <f t="shared" si="4"/>
        <v>3.9714725671069271</v>
      </c>
      <c r="G133" t="s">
        <v>14</v>
      </c>
      <c r="H133">
        <v>75</v>
      </c>
      <c r="I133" s="17">
        <f t="shared" si="5"/>
        <v>-0.5318983318650059</v>
      </c>
    </row>
    <row r="134" spans="1:9" x14ac:dyDescent="0.5">
      <c r="A134" t="s">
        <v>20</v>
      </c>
      <c r="B134">
        <v>112</v>
      </c>
      <c r="C134" s="17">
        <f t="shared" si="4"/>
        <v>-0.58373183509885984</v>
      </c>
      <c r="G134" t="s">
        <v>14</v>
      </c>
      <c r="H134">
        <v>2176</v>
      </c>
      <c r="I134" s="17">
        <f t="shared" si="5"/>
        <v>1.6566733973047598</v>
      </c>
    </row>
    <row r="135" spans="1:9" x14ac:dyDescent="0.5">
      <c r="A135" t="s">
        <v>20</v>
      </c>
      <c r="B135">
        <v>943</v>
      </c>
      <c r="C135" s="17">
        <f t="shared" si="4"/>
        <v>7.2539811612826841E-2</v>
      </c>
      <c r="G135" t="s">
        <v>14</v>
      </c>
      <c r="H135">
        <v>441</v>
      </c>
      <c r="I135" s="17">
        <f t="shared" si="5"/>
        <v>-0.15064309489397579</v>
      </c>
    </row>
    <row r="136" spans="1:9" x14ac:dyDescent="0.5">
      <c r="A136" t="s">
        <v>20</v>
      </c>
      <c r="B136">
        <v>2468</v>
      </c>
      <c r="C136" s="17">
        <f t="shared" si="4"/>
        <v>1.2768891031114096</v>
      </c>
      <c r="G136" t="s">
        <v>14</v>
      </c>
      <c r="H136">
        <v>25</v>
      </c>
      <c r="I136" s="17">
        <f t="shared" si="5"/>
        <v>-0.58398238063154007</v>
      </c>
    </row>
    <row r="137" spans="1:9" x14ac:dyDescent="0.5">
      <c r="A137" t="s">
        <v>20</v>
      </c>
      <c r="B137">
        <v>2551</v>
      </c>
      <c r="C137" s="17">
        <f t="shared" si="4"/>
        <v>1.3424372940585456</v>
      </c>
      <c r="G137" t="s">
        <v>14</v>
      </c>
      <c r="H137">
        <v>127</v>
      </c>
      <c r="I137" s="17">
        <f t="shared" si="5"/>
        <v>-0.47773092114781041</v>
      </c>
    </row>
    <row r="138" spans="1:9" x14ac:dyDescent="0.5">
      <c r="A138" t="s">
        <v>20</v>
      </c>
      <c r="B138">
        <v>101</v>
      </c>
      <c r="C138" s="17">
        <f t="shared" si="4"/>
        <v>-0.59241894474245615</v>
      </c>
      <c r="G138" t="s">
        <v>14</v>
      </c>
      <c r="H138">
        <v>355</v>
      </c>
      <c r="I138" s="17">
        <f t="shared" si="5"/>
        <v>-0.24022765877241456</v>
      </c>
    </row>
    <row r="139" spans="1:9" x14ac:dyDescent="0.5">
      <c r="A139" t="s">
        <v>20</v>
      </c>
      <c r="B139">
        <v>92</v>
      </c>
      <c r="C139" s="17">
        <f t="shared" si="4"/>
        <v>-0.5995265799053987</v>
      </c>
      <c r="G139" t="s">
        <v>14</v>
      </c>
      <c r="H139">
        <v>44</v>
      </c>
      <c r="I139" s="17">
        <f t="shared" si="5"/>
        <v>-0.56419044210025715</v>
      </c>
    </row>
    <row r="140" spans="1:9" x14ac:dyDescent="0.5">
      <c r="A140" t="s">
        <v>20</v>
      </c>
      <c r="B140">
        <v>62</v>
      </c>
      <c r="C140" s="17">
        <f t="shared" si="4"/>
        <v>-0.62321869711520683</v>
      </c>
      <c r="G140" t="s">
        <v>14</v>
      </c>
      <c r="H140">
        <v>67</v>
      </c>
      <c r="I140" s="17">
        <f t="shared" si="5"/>
        <v>-0.54023177966765135</v>
      </c>
    </row>
    <row r="141" spans="1:9" x14ac:dyDescent="0.5">
      <c r="A141" t="s">
        <v>20</v>
      </c>
      <c r="B141">
        <v>149</v>
      </c>
      <c r="C141" s="17">
        <f t="shared" si="4"/>
        <v>-0.55451155720676315</v>
      </c>
      <c r="G141" t="s">
        <v>14</v>
      </c>
      <c r="H141">
        <v>1068</v>
      </c>
      <c r="I141" s="17">
        <f t="shared" si="5"/>
        <v>0.50249087663836267</v>
      </c>
    </row>
    <row r="142" spans="1:9" x14ac:dyDescent="0.5">
      <c r="A142" t="s">
        <v>20</v>
      </c>
      <c r="B142">
        <v>329</v>
      </c>
      <c r="C142" s="17">
        <f t="shared" si="4"/>
        <v>-0.41235885394791399</v>
      </c>
      <c r="G142" t="s">
        <v>14</v>
      </c>
      <c r="H142">
        <v>424</v>
      </c>
      <c r="I142" s="17">
        <f t="shared" si="5"/>
        <v>-0.1683516714745974</v>
      </c>
    </row>
    <row r="143" spans="1:9" x14ac:dyDescent="0.5">
      <c r="A143" t="s">
        <v>20</v>
      </c>
      <c r="B143">
        <v>97</v>
      </c>
      <c r="C143" s="17">
        <f t="shared" si="4"/>
        <v>-0.59557789370376402</v>
      </c>
      <c r="G143" t="s">
        <v>14</v>
      </c>
      <c r="H143">
        <v>151</v>
      </c>
      <c r="I143" s="17">
        <f t="shared" si="5"/>
        <v>-0.45273057773987396</v>
      </c>
    </row>
    <row r="144" spans="1:9" x14ac:dyDescent="0.5">
      <c r="A144" t="s">
        <v>20</v>
      </c>
      <c r="B144">
        <v>1784</v>
      </c>
      <c r="C144" s="17">
        <f t="shared" si="4"/>
        <v>0.73670883072778293</v>
      </c>
      <c r="G144" t="s">
        <v>14</v>
      </c>
      <c r="H144">
        <v>1608</v>
      </c>
      <c r="I144" s="17">
        <f t="shared" si="5"/>
        <v>1.0649986033169319</v>
      </c>
    </row>
    <row r="145" spans="1:9" x14ac:dyDescent="0.5">
      <c r="A145" t="s">
        <v>20</v>
      </c>
      <c r="B145">
        <v>1684</v>
      </c>
      <c r="C145" s="17">
        <f t="shared" si="4"/>
        <v>0.65773510669508894</v>
      </c>
      <c r="G145" t="s">
        <v>14</v>
      </c>
      <c r="H145">
        <v>941</v>
      </c>
      <c r="I145" s="17">
        <f t="shared" si="5"/>
        <v>0.37019739277136593</v>
      </c>
    </row>
    <row r="146" spans="1:9" x14ac:dyDescent="0.5">
      <c r="A146" t="s">
        <v>20</v>
      </c>
      <c r="B146">
        <v>250</v>
      </c>
      <c r="C146" s="17">
        <f t="shared" si="4"/>
        <v>-0.47474809593374223</v>
      </c>
      <c r="G146" t="s">
        <v>14</v>
      </c>
      <c r="H146">
        <v>1</v>
      </c>
      <c r="I146" s="17">
        <f t="shared" si="5"/>
        <v>-0.60898272403947651</v>
      </c>
    </row>
    <row r="147" spans="1:9" x14ac:dyDescent="0.5">
      <c r="A147" t="s">
        <v>20</v>
      </c>
      <c r="B147">
        <v>238</v>
      </c>
      <c r="C147" s="17">
        <f t="shared" si="4"/>
        <v>-0.48422494281766548</v>
      </c>
      <c r="G147" t="s">
        <v>14</v>
      </c>
      <c r="H147">
        <v>40</v>
      </c>
      <c r="I147" s="17">
        <f t="shared" si="5"/>
        <v>-0.56835716600157982</v>
      </c>
    </row>
    <row r="148" spans="1:9" x14ac:dyDescent="0.5">
      <c r="A148" t="s">
        <v>20</v>
      </c>
      <c r="B148">
        <v>53</v>
      </c>
      <c r="C148" s="17">
        <f t="shared" si="4"/>
        <v>-0.63032633227814927</v>
      </c>
      <c r="G148" t="s">
        <v>14</v>
      </c>
      <c r="H148">
        <v>3015</v>
      </c>
      <c r="I148" s="17">
        <f t="shared" si="5"/>
        <v>2.5306437356072031</v>
      </c>
    </row>
    <row r="149" spans="1:9" x14ac:dyDescent="0.5">
      <c r="A149" t="s">
        <v>20</v>
      </c>
      <c r="B149">
        <v>214</v>
      </c>
      <c r="C149" s="17">
        <f t="shared" si="4"/>
        <v>-0.5031786365855121</v>
      </c>
      <c r="G149" t="s">
        <v>14</v>
      </c>
      <c r="H149">
        <v>435</v>
      </c>
      <c r="I149" s="17">
        <f t="shared" si="5"/>
        <v>-0.1568931807459599</v>
      </c>
    </row>
    <row r="150" spans="1:9" x14ac:dyDescent="0.5">
      <c r="A150" t="s">
        <v>20</v>
      </c>
      <c r="B150">
        <v>222</v>
      </c>
      <c r="C150" s="17">
        <f t="shared" si="4"/>
        <v>-0.49686073866289654</v>
      </c>
      <c r="G150" t="s">
        <v>14</v>
      </c>
      <c r="H150">
        <v>714</v>
      </c>
      <c r="I150" s="17">
        <f t="shared" si="5"/>
        <v>0.13373581137130078</v>
      </c>
    </row>
    <row r="151" spans="1:9" x14ac:dyDescent="0.5">
      <c r="A151" t="s">
        <v>20</v>
      </c>
      <c r="B151">
        <v>1884</v>
      </c>
      <c r="C151" s="17">
        <f t="shared" si="4"/>
        <v>0.81568255476047691</v>
      </c>
      <c r="G151" t="s">
        <v>14</v>
      </c>
      <c r="H151">
        <v>5497</v>
      </c>
      <c r="I151" s="17">
        <f t="shared" si="5"/>
        <v>5.1160959163779598</v>
      </c>
    </row>
    <row r="152" spans="1:9" x14ac:dyDescent="0.5">
      <c r="A152" t="s">
        <v>20</v>
      </c>
      <c r="B152">
        <v>218</v>
      </c>
      <c r="C152" s="17">
        <f t="shared" si="4"/>
        <v>-0.50001968762420423</v>
      </c>
      <c r="G152" t="s">
        <v>14</v>
      </c>
      <c r="H152">
        <v>418</v>
      </c>
      <c r="I152" s="17">
        <f t="shared" si="5"/>
        <v>-0.17460175732658151</v>
      </c>
    </row>
    <row r="153" spans="1:9" x14ac:dyDescent="0.5">
      <c r="A153" t="s">
        <v>20</v>
      </c>
      <c r="B153">
        <v>6465</v>
      </c>
      <c r="C153" s="17">
        <f t="shared" si="4"/>
        <v>4.4334688526981862</v>
      </c>
      <c r="G153" t="s">
        <v>14</v>
      </c>
      <c r="H153">
        <v>1439</v>
      </c>
      <c r="I153" s="17">
        <f t="shared" si="5"/>
        <v>0.88895451848604623</v>
      </c>
    </row>
    <row r="154" spans="1:9" x14ac:dyDescent="0.5">
      <c r="A154" t="s">
        <v>20</v>
      </c>
      <c r="B154">
        <v>59</v>
      </c>
      <c r="C154" s="17">
        <f t="shared" si="4"/>
        <v>-0.62558790883618765</v>
      </c>
      <c r="G154" t="s">
        <v>14</v>
      </c>
      <c r="H154">
        <v>15</v>
      </c>
      <c r="I154" s="17">
        <f t="shared" si="5"/>
        <v>-0.5943991903848469</v>
      </c>
    </row>
    <row r="155" spans="1:9" x14ac:dyDescent="0.5">
      <c r="A155" t="s">
        <v>20</v>
      </c>
      <c r="B155">
        <v>88</v>
      </c>
      <c r="C155" s="17">
        <f t="shared" si="4"/>
        <v>-0.60268552886670645</v>
      </c>
      <c r="G155" t="s">
        <v>14</v>
      </c>
      <c r="H155">
        <v>1999</v>
      </c>
      <c r="I155" s="17">
        <f t="shared" si="5"/>
        <v>1.472295864671229</v>
      </c>
    </row>
    <row r="156" spans="1:9" x14ac:dyDescent="0.5">
      <c r="A156" t="s">
        <v>20</v>
      </c>
      <c r="B156">
        <v>1697</v>
      </c>
      <c r="C156" s="17">
        <f t="shared" si="4"/>
        <v>0.66800169081933924</v>
      </c>
      <c r="G156" t="s">
        <v>14</v>
      </c>
      <c r="H156">
        <v>118</v>
      </c>
      <c r="I156" s="17">
        <f t="shared" si="5"/>
        <v>-0.48710604992578654</v>
      </c>
    </row>
    <row r="157" spans="1:9" x14ac:dyDescent="0.5">
      <c r="A157" t="s">
        <v>20</v>
      </c>
      <c r="B157">
        <v>92</v>
      </c>
      <c r="C157" s="17">
        <f t="shared" si="4"/>
        <v>-0.5995265799053987</v>
      </c>
      <c r="G157" t="s">
        <v>14</v>
      </c>
      <c r="H157">
        <v>162</v>
      </c>
      <c r="I157" s="17">
        <f t="shared" si="5"/>
        <v>-0.44127208701123644</v>
      </c>
    </row>
    <row r="158" spans="1:9" x14ac:dyDescent="0.5">
      <c r="A158" t="s">
        <v>20</v>
      </c>
      <c r="B158">
        <v>186</v>
      </c>
      <c r="C158" s="17">
        <f t="shared" si="4"/>
        <v>-0.52529127931466635</v>
      </c>
      <c r="G158" t="s">
        <v>14</v>
      </c>
      <c r="H158">
        <v>83</v>
      </c>
      <c r="I158" s="17">
        <f t="shared" si="5"/>
        <v>-0.52356488406236046</v>
      </c>
    </row>
    <row r="159" spans="1:9" x14ac:dyDescent="0.5">
      <c r="A159" t="s">
        <v>20</v>
      </c>
      <c r="B159">
        <v>138</v>
      </c>
      <c r="C159" s="17">
        <f t="shared" si="4"/>
        <v>-0.56319866685035946</v>
      </c>
      <c r="G159" t="s">
        <v>14</v>
      </c>
      <c r="H159">
        <v>747</v>
      </c>
      <c r="I159" s="17">
        <f t="shared" si="5"/>
        <v>0.16811128355721333</v>
      </c>
    </row>
    <row r="160" spans="1:9" x14ac:dyDescent="0.5">
      <c r="A160" t="s">
        <v>20</v>
      </c>
      <c r="B160">
        <v>261</v>
      </c>
      <c r="C160" s="17">
        <f t="shared" si="4"/>
        <v>-0.46606098629014592</v>
      </c>
      <c r="G160" t="s">
        <v>14</v>
      </c>
      <c r="H160">
        <v>84</v>
      </c>
      <c r="I160" s="17">
        <f t="shared" si="5"/>
        <v>-0.52252320308702982</v>
      </c>
    </row>
    <row r="161" spans="1:9" x14ac:dyDescent="0.5">
      <c r="A161" t="s">
        <v>20</v>
      </c>
      <c r="B161">
        <v>107</v>
      </c>
      <c r="C161" s="17">
        <f t="shared" si="4"/>
        <v>-0.58768052130049453</v>
      </c>
      <c r="G161" t="s">
        <v>14</v>
      </c>
      <c r="H161">
        <v>91</v>
      </c>
      <c r="I161" s="17">
        <f t="shared" si="5"/>
        <v>-0.51523143625971501</v>
      </c>
    </row>
    <row r="162" spans="1:9" x14ac:dyDescent="0.5">
      <c r="A162" t="s">
        <v>20</v>
      </c>
      <c r="B162">
        <v>199</v>
      </c>
      <c r="C162" s="17">
        <f t="shared" si="4"/>
        <v>-0.51502469519041616</v>
      </c>
      <c r="G162" t="s">
        <v>14</v>
      </c>
      <c r="H162">
        <v>792</v>
      </c>
      <c r="I162" s="17">
        <f t="shared" si="5"/>
        <v>0.21498692744709411</v>
      </c>
    </row>
    <row r="163" spans="1:9" x14ac:dyDescent="0.5">
      <c r="A163" t="s">
        <v>20</v>
      </c>
      <c r="B163">
        <v>5512</v>
      </c>
      <c r="C163" s="17">
        <f t="shared" si="4"/>
        <v>3.6808492626666132</v>
      </c>
      <c r="G163" t="s">
        <v>14</v>
      </c>
      <c r="H163">
        <v>32</v>
      </c>
      <c r="I163" s="17">
        <f t="shared" si="5"/>
        <v>-0.57669061380422526</v>
      </c>
    </row>
    <row r="164" spans="1:9" x14ac:dyDescent="0.5">
      <c r="A164" t="s">
        <v>20</v>
      </c>
      <c r="B164">
        <v>86</v>
      </c>
      <c r="C164" s="17">
        <f t="shared" si="4"/>
        <v>-0.60426500334736033</v>
      </c>
      <c r="G164" t="s">
        <v>14</v>
      </c>
      <c r="H164">
        <v>186</v>
      </c>
      <c r="I164" s="17">
        <f t="shared" si="5"/>
        <v>-0.41627174360330005</v>
      </c>
    </row>
    <row r="165" spans="1:9" x14ac:dyDescent="0.5">
      <c r="A165" t="s">
        <v>20</v>
      </c>
      <c r="B165">
        <v>2768</v>
      </c>
      <c r="C165" s="17">
        <f t="shared" si="4"/>
        <v>1.5138102752094913</v>
      </c>
      <c r="G165" t="s">
        <v>14</v>
      </c>
      <c r="H165">
        <v>605</v>
      </c>
      <c r="I165" s="17">
        <f t="shared" si="5"/>
        <v>2.0192585060256299E-2</v>
      </c>
    </row>
    <row r="166" spans="1:9" x14ac:dyDescent="0.5">
      <c r="A166" t="s">
        <v>20</v>
      </c>
      <c r="B166">
        <v>48</v>
      </c>
      <c r="C166" s="17">
        <f t="shared" si="4"/>
        <v>-0.63427501847978396</v>
      </c>
      <c r="G166" t="s">
        <v>14</v>
      </c>
      <c r="H166">
        <v>1</v>
      </c>
      <c r="I166" s="17">
        <f t="shared" si="5"/>
        <v>-0.60898272403947651</v>
      </c>
    </row>
    <row r="167" spans="1:9" x14ac:dyDescent="0.5">
      <c r="A167" t="s">
        <v>20</v>
      </c>
      <c r="B167">
        <v>87</v>
      </c>
      <c r="C167" s="17">
        <f t="shared" si="4"/>
        <v>-0.60347526610703339</v>
      </c>
      <c r="G167" t="s">
        <v>14</v>
      </c>
      <c r="H167">
        <v>31</v>
      </c>
      <c r="I167" s="17">
        <f t="shared" si="5"/>
        <v>-0.57773229477955601</v>
      </c>
    </row>
    <row r="168" spans="1:9" x14ac:dyDescent="0.5">
      <c r="A168" t="s">
        <v>20</v>
      </c>
      <c r="B168">
        <v>1894</v>
      </c>
      <c r="C168" s="17">
        <f t="shared" si="4"/>
        <v>0.82357992716374628</v>
      </c>
      <c r="G168" t="s">
        <v>14</v>
      </c>
      <c r="H168">
        <v>1181</v>
      </c>
      <c r="I168" s="17">
        <f t="shared" si="5"/>
        <v>0.62020082685072997</v>
      </c>
    </row>
    <row r="169" spans="1:9" x14ac:dyDescent="0.5">
      <c r="A169" t="s">
        <v>20</v>
      </c>
      <c r="B169">
        <v>282</v>
      </c>
      <c r="C169" s="17">
        <f t="shared" si="4"/>
        <v>-0.44947650424328017</v>
      </c>
      <c r="G169" t="s">
        <v>14</v>
      </c>
      <c r="H169">
        <v>39</v>
      </c>
      <c r="I169" s="17">
        <f t="shared" si="5"/>
        <v>-0.56939884697691057</v>
      </c>
    </row>
    <row r="170" spans="1:9" x14ac:dyDescent="0.5">
      <c r="A170" t="s">
        <v>20</v>
      </c>
      <c r="B170">
        <v>116</v>
      </c>
      <c r="C170" s="17">
        <f t="shared" si="4"/>
        <v>-0.58057288613755209</v>
      </c>
      <c r="G170" t="s">
        <v>14</v>
      </c>
      <c r="H170">
        <v>46</v>
      </c>
      <c r="I170" s="17">
        <f t="shared" si="5"/>
        <v>-0.56210708014959576</v>
      </c>
    </row>
    <row r="171" spans="1:9" x14ac:dyDescent="0.5">
      <c r="A171" t="s">
        <v>20</v>
      </c>
      <c r="B171">
        <v>83</v>
      </c>
      <c r="C171" s="17">
        <f t="shared" si="4"/>
        <v>-0.60663421506834114</v>
      </c>
      <c r="G171" t="s">
        <v>14</v>
      </c>
      <c r="H171">
        <v>105</v>
      </c>
      <c r="I171" s="17">
        <f t="shared" si="5"/>
        <v>-0.5006479026050854</v>
      </c>
    </row>
    <row r="172" spans="1:9" x14ac:dyDescent="0.5">
      <c r="A172" t="s">
        <v>20</v>
      </c>
      <c r="B172">
        <v>91</v>
      </c>
      <c r="C172" s="17">
        <f t="shared" si="4"/>
        <v>-0.60031631714572564</v>
      </c>
      <c r="G172" t="s">
        <v>14</v>
      </c>
      <c r="H172">
        <v>535</v>
      </c>
      <c r="I172" s="17">
        <f t="shared" si="5"/>
        <v>-5.2725083212891544E-2</v>
      </c>
    </row>
    <row r="173" spans="1:9" x14ac:dyDescent="0.5">
      <c r="A173" t="s">
        <v>20</v>
      </c>
      <c r="B173">
        <v>546</v>
      </c>
      <c r="C173" s="17">
        <f t="shared" si="4"/>
        <v>-0.24098587279696815</v>
      </c>
      <c r="G173" t="s">
        <v>14</v>
      </c>
      <c r="H173">
        <v>16</v>
      </c>
      <c r="I173" s="17">
        <f t="shared" si="5"/>
        <v>-0.59335750940951626</v>
      </c>
    </row>
    <row r="174" spans="1:9" x14ac:dyDescent="0.5">
      <c r="A174" t="s">
        <v>20</v>
      </c>
      <c r="B174">
        <v>393</v>
      </c>
      <c r="C174" s="17">
        <f t="shared" si="4"/>
        <v>-0.36181567056698988</v>
      </c>
      <c r="G174" t="s">
        <v>14</v>
      </c>
      <c r="H174">
        <v>575</v>
      </c>
      <c r="I174" s="17">
        <f t="shared" si="5"/>
        <v>-1.1057844199664206E-2</v>
      </c>
    </row>
    <row r="175" spans="1:9" x14ac:dyDescent="0.5">
      <c r="A175" t="s">
        <v>20</v>
      </c>
      <c r="B175">
        <v>133</v>
      </c>
      <c r="C175" s="17">
        <f t="shared" si="4"/>
        <v>-0.56714735305199415</v>
      </c>
      <c r="G175" t="s">
        <v>14</v>
      </c>
      <c r="H175">
        <v>1120</v>
      </c>
      <c r="I175" s="17">
        <f t="shared" si="5"/>
        <v>0.55665828735555822</v>
      </c>
    </row>
    <row r="176" spans="1:9" x14ac:dyDescent="0.5">
      <c r="A176" t="s">
        <v>20</v>
      </c>
      <c r="B176">
        <v>254</v>
      </c>
      <c r="C176" s="17">
        <f t="shared" si="4"/>
        <v>-0.47158914697243448</v>
      </c>
      <c r="G176" t="s">
        <v>14</v>
      </c>
      <c r="H176">
        <v>113</v>
      </c>
      <c r="I176" s="17">
        <f t="shared" si="5"/>
        <v>-0.49231445480243996</v>
      </c>
    </row>
    <row r="177" spans="1:9" x14ac:dyDescent="0.5">
      <c r="A177" t="s">
        <v>20</v>
      </c>
      <c r="B177">
        <v>176</v>
      </c>
      <c r="C177" s="17">
        <f t="shared" si="4"/>
        <v>-0.53318865171793572</v>
      </c>
      <c r="G177" t="s">
        <v>14</v>
      </c>
      <c r="H177">
        <v>1538</v>
      </c>
      <c r="I177" s="17">
        <f t="shared" si="5"/>
        <v>0.99208093504378392</v>
      </c>
    </row>
    <row r="178" spans="1:9" x14ac:dyDescent="0.5">
      <c r="A178" t="s">
        <v>20</v>
      </c>
      <c r="B178">
        <v>337</v>
      </c>
      <c r="C178" s="17">
        <f t="shared" si="4"/>
        <v>-0.40604095602529849</v>
      </c>
      <c r="G178" t="s">
        <v>14</v>
      </c>
      <c r="H178">
        <v>9</v>
      </c>
      <c r="I178" s="17">
        <f t="shared" si="5"/>
        <v>-0.60064927623683106</v>
      </c>
    </row>
    <row r="179" spans="1:9" x14ac:dyDescent="0.5">
      <c r="A179" t="s">
        <v>20</v>
      </c>
      <c r="B179">
        <v>107</v>
      </c>
      <c r="C179" s="17">
        <f t="shared" si="4"/>
        <v>-0.58768052130049453</v>
      </c>
      <c r="G179" t="s">
        <v>14</v>
      </c>
      <c r="H179">
        <v>554</v>
      </c>
      <c r="I179" s="17">
        <f t="shared" si="5"/>
        <v>-3.2933144681608559E-2</v>
      </c>
    </row>
    <row r="180" spans="1:9" x14ac:dyDescent="0.5">
      <c r="A180" t="s">
        <v>20</v>
      </c>
      <c r="B180">
        <v>183</v>
      </c>
      <c r="C180" s="17">
        <f t="shared" si="4"/>
        <v>-0.52766049103564716</v>
      </c>
      <c r="G180" t="s">
        <v>14</v>
      </c>
      <c r="H180">
        <v>648</v>
      </c>
      <c r="I180" s="17">
        <f t="shared" si="5"/>
        <v>6.4984866999475685E-2</v>
      </c>
    </row>
    <row r="181" spans="1:9" x14ac:dyDescent="0.5">
      <c r="A181" t="s">
        <v>20</v>
      </c>
      <c r="B181">
        <v>72</v>
      </c>
      <c r="C181" s="17">
        <f t="shared" si="4"/>
        <v>-0.61532132471193746</v>
      </c>
      <c r="G181" t="s">
        <v>14</v>
      </c>
      <c r="H181">
        <v>21</v>
      </c>
      <c r="I181" s="17">
        <f t="shared" si="5"/>
        <v>-0.58814910453286284</v>
      </c>
    </row>
    <row r="182" spans="1:9" x14ac:dyDescent="0.5">
      <c r="A182" t="s">
        <v>20</v>
      </c>
      <c r="B182">
        <v>295</v>
      </c>
      <c r="C182" s="17">
        <f t="shared" si="4"/>
        <v>-0.43920992011902993</v>
      </c>
      <c r="G182" t="s">
        <v>14</v>
      </c>
      <c r="H182">
        <v>54</v>
      </c>
      <c r="I182" s="17">
        <f t="shared" si="5"/>
        <v>-0.55377363234695032</v>
      </c>
    </row>
    <row r="183" spans="1:9" x14ac:dyDescent="0.5">
      <c r="A183" t="s">
        <v>20</v>
      </c>
      <c r="B183">
        <v>142</v>
      </c>
      <c r="C183" s="17">
        <f t="shared" si="4"/>
        <v>-0.56003971788905171</v>
      </c>
      <c r="G183" t="s">
        <v>14</v>
      </c>
      <c r="H183">
        <v>120</v>
      </c>
      <c r="I183" s="17">
        <f t="shared" si="5"/>
        <v>-0.48502268797512516</v>
      </c>
    </row>
    <row r="184" spans="1:9" x14ac:dyDescent="0.5">
      <c r="A184" t="s">
        <v>20</v>
      </c>
      <c r="B184">
        <v>85</v>
      </c>
      <c r="C184" s="17">
        <f t="shared" si="4"/>
        <v>-0.60505474058768727</v>
      </c>
      <c r="G184" t="s">
        <v>14</v>
      </c>
      <c r="H184">
        <v>579</v>
      </c>
      <c r="I184" s="17">
        <f t="shared" si="5"/>
        <v>-6.8911202983414719E-3</v>
      </c>
    </row>
    <row r="185" spans="1:9" x14ac:dyDescent="0.5">
      <c r="A185" t="s">
        <v>20</v>
      </c>
      <c r="B185">
        <v>659</v>
      </c>
      <c r="C185" s="17">
        <f t="shared" si="4"/>
        <v>-0.15174556464002398</v>
      </c>
      <c r="G185" t="s">
        <v>14</v>
      </c>
      <c r="H185">
        <v>2072</v>
      </c>
      <c r="I185" s="17">
        <f t="shared" si="5"/>
        <v>1.5483385758703687</v>
      </c>
    </row>
    <row r="186" spans="1:9" x14ac:dyDescent="0.5">
      <c r="A186" t="s">
        <v>20</v>
      </c>
      <c r="B186">
        <v>121</v>
      </c>
      <c r="C186" s="17">
        <f t="shared" si="4"/>
        <v>-0.5766241999359174</v>
      </c>
      <c r="G186" t="s">
        <v>14</v>
      </c>
      <c r="H186">
        <v>0</v>
      </c>
      <c r="I186" s="17">
        <f t="shared" si="5"/>
        <v>-0.61002440501480715</v>
      </c>
    </row>
    <row r="187" spans="1:9" x14ac:dyDescent="0.5">
      <c r="A187" t="s">
        <v>20</v>
      </c>
      <c r="B187">
        <v>3742</v>
      </c>
      <c r="C187" s="17">
        <f t="shared" si="4"/>
        <v>2.2830143472879301</v>
      </c>
      <c r="G187" t="s">
        <v>14</v>
      </c>
      <c r="H187">
        <v>1796</v>
      </c>
      <c r="I187" s="17">
        <f t="shared" si="5"/>
        <v>1.2608346266791002</v>
      </c>
    </row>
    <row r="188" spans="1:9" x14ac:dyDescent="0.5">
      <c r="A188" t="s">
        <v>20</v>
      </c>
      <c r="B188">
        <v>223</v>
      </c>
      <c r="C188" s="17">
        <f t="shared" si="4"/>
        <v>-0.4960710014225696</v>
      </c>
      <c r="G188" t="s">
        <v>14</v>
      </c>
      <c r="H188">
        <v>62</v>
      </c>
      <c r="I188" s="17">
        <f t="shared" si="5"/>
        <v>-0.54544018454430476</v>
      </c>
    </row>
    <row r="189" spans="1:9" x14ac:dyDescent="0.5">
      <c r="A189" t="s">
        <v>20</v>
      </c>
      <c r="B189">
        <v>133</v>
      </c>
      <c r="C189" s="17">
        <f t="shared" si="4"/>
        <v>-0.56714735305199415</v>
      </c>
      <c r="G189" t="s">
        <v>14</v>
      </c>
      <c r="H189">
        <v>347</v>
      </c>
      <c r="I189" s="17">
        <f t="shared" si="5"/>
        <v>-0.24856110657506003</v>
      </c>
    </row>
    <row r="190" spans="1:9" x14ac:dyDescent="0.5">
      <c r="A190" t="s">
        <v>20</v>
      </c>
      <c r="B190">
        <v>5168</v>
      </c>
      <c r="C190" s="17">
        <f t="shared" si="4"/>
        <v>3.4091796519941462</v>
      </c>
      <c r="G190" t="s">
        <v>14</v>
      </c>
      <c r="H190">
        <v>19</v>
      </c>
      <c r="I190" s="17">
        <f t="shared" si="5"/>
        <v>-0.59023246648352423</v>
      </c>
    </row>
    <row r="191" spans="1:9" x14ac:dyDescent="0.5">
      <c r="A191" t="s">
        <v>20</v>
      </c>
      <c r="B191">
        <v>307</v>
      </c>
      <c r="C191" s="17">
        <f t="shared" si="4"/>
        <v>-0.42973307323510668</v>
      </c>
      <c r="G191" t="s">
        <v>14</v>
      </c>
      <c r="H191">
        <v>1258</v>
      </c>
      <c r="I191" s="17">
        <f t="shared" si="5"/>
        <v>0.7004102619511926</v>
      </c>
    </row>
    <row r="192" spans="1:9" x14ac:dyDescent="0.5">
      <c r="A192" t="s">
        <v>20</v>
      </c>
      <c r="B192">
        <v>2441</v>
      </c>
      <c r="C192" s="17">
        <f t="shared" si="4"/>
        <v>1.2555661976225823</v>
      </c>
      <c r="G192" t="s">
        <v>14</v>
      </c>
      <c r="H192">
        <v>362</v>
      </c>
      <c r="I192" s="17">
        <f t="shared" si="5"/>
        <v>-0.23293589194509978</v>
      </c>
    </row>
    <row r="193" spans="1:9" x14ac:dyDescent="0.5">
      <c r="A193" t="s">
        <v>20</v>
      </c>
      <c r="B193">
        <v>1385</v>
      </c>
      <c r="C193" s="17">
        <f t="shared" si="4"/>
        <v>0.4216036718373341</v>
      </c>
      <c r="G193" t="s">
        <v>14</v>
      </c>
      <c r="H193">
        <v>133</v>
      </c>
      <c r="I193" s="17">
        <f t="shared" si="5"/>
        <v>-0.47148083529582629</v>
      </c>
    </row>
    <row r="194" spans="1:9" x14ac:dyDescent="0.5">
      <c r="A194" t="s">
        <v>20</v>
      </c>
      <c r="B194">
        <v>190</v>
      </c>
      <c r="C194" s="17">
        <f t="shared" si="4"/>
        <v>-0.5221323303533586</v>
      </c>
      <c r="G194" t="s">
        <v>14</v>
      </c>
      <c r="H194">
        <v>846</v>
      </c>
      <c r="I194" s="17">
        <f t="shared" si="5"/>
        <v>0.27123770011495102</v>
      </c>
    </row>
    <row r="195" spans="1:9" x14ac:dyDescent="0.5">
      <c r="A195" t="s">
        <v>20</v>
      </c>
      <c r="B195">
        <v>470</v>
      </c>
      <c r="C195" s="17">
        <f t="shared" ref="C195:C258" si="6">(B195-$E$2)/$E$7</f>
        <v>-0.30100590306181552</v>
      </c>
      <c r="G195" t="s">
        <v>14</v>
      </c>
      <c r="H195">
        <v>10</v>
      </c>
      <c r="I195" s="17">
        <f t="shared" ref="I195:I258" si="7">(H195-$K$2)/$K$7</f>
        <v>-0.59960759526150031</v>
      </c>
    </row>
    <row r="196" spans="1:9" x14ac:dyDescent="0.5">
      <c r="A196" t="s">
        <v>20</v>
      </c>
      <c r="B196">
        <v>253</v>
      </c>
      <c r="C196" s="17">
        <f t="shared" si="6"/>
        <v>-0.47237888421276142</v>
      </c>
      <c r="G196" t="s">
        <v>14</v>
      </c>
      <c r="H196">
        <v>191</v>
      </c>
      <c r="I196" s="17">
        <f t="shared" si="7"/>
        <v>-0.41106333872664663</v>
      </c>
    </row>
    <row r="197" spans="1:9" x14ac:dyDescent="0.5">
      <c r="A197" t="s">
        <v>20</v>
      </c>
      <c r="B197">
        <v>1113</v>
      </c>
      <c r="C197" s="17">
        <f t="shared" si="6"/>
        <v>0.20679514246840655</v>
      </c>
      <c r="G197" t="s">
        <v>14</v>
      </c>
      <c r="H197">
        <v>1979</v>
      </c>
      <c r="I197" s="17">
        <f t="shared" si="7"/>
        <v>1.4514622451646153</v>
      </c>
    </row>
    <row r="198" spans="1:9" x14ac:dyDescent="0.5">
      <c r="A198" t="s">
        <v>20</v>
      </c>
      <c r="B198">
        <v>2283</v>
      </c>
      <c r="C198" s="17">
        <f t="shared" si="6"/>
        <v>1.1307877136509257</v>
      </c>
      <c r="G198" t="s">
        <v>14</v>
      </c>
      <c r="H198">
        <v>63</v>
      </c>
      <c r="I198" s="17">
        <f t="shared" si="7"/>
        <v>-0.54439850356897412</v>
      </c>
    </row>
    <row r="199" spans="1:9" x14ac:dyDescent="0.5">
      <c r="A199" t="s">
        <v>20</v>
      </c>
      <c r="B199">
        <v>1095</v>
      </c>
      <c r="C199" s="17">
        <f t="shared" si="6"/>
        <v>0.19257987214252165</v>
      </c>
      <c r="G199" t="s">
        <v>14</v>
      </c>
      <c r="H199">
        <v>6080</v>
      </c>
      <c r="I199" s="17">
        <f t="shared" si="7"/>
        <v>5.7233959249957476</v>
      </c>
    </row>
    <row r="200" spans="1:9" x14ac:dyDescent="0.5">
      <c r="A200" t="s">
        <v>20</v>
      </c>
      <c r="B200">
        <v>1690</v>
      </c>
      <c r="C200" s="17">
        <f t="shared" si="6"/>
        <v>0.66247353013705068</v>
      </c>
      <c r="G200" t="s">
        <v>14</v>
      </c>
      <c r="H200">
        <v>80</v>
      </c>
      <c r="I200" s="17">
        <f t="shared" si="7"/>
        <v>-0.52668992698835249</v>
      </c>
    </row>
    <row r="201" spans="1:9" x14ac:dyDescent="0.5">
      <c r="A201" t="s">
        <v>20</v>
      </c>
      <c r="B201">
        <v>191</v>
      </c>
      <c r="C201" s="17">
        <f t="shared" si="6"/>
        <v>-0.52134259311303166</v>
      </c>
      <c r="G201" t="s">
        <v>14</v>
      </c>
      <c r="H201">
        <v>9</v>
      </c>
      <c r="I201" s="17">
        <f t="shared" si="7"/>
        <v>-0.60064927623683106</v>
      </c>
    </row>
    <row r="202" spans="1:9" x14ac:dyDescent="0.5">
      <c r="A202" t="s">
        <v>20</v>
      </c>
      <c r="B202">
        <v>2013</v>
      </c>
      <c r="C202" s="17">
        <f t="shared" si="6"/>
        <v>0.91755865876265208</v>
      </c>
      <c r="G202" t="s">
        <v>14</v>
      </c>
      <c r="H202">
        <v>1784</v>
      </c>
      <c r="I202" s="17">
        <f t="shared" si="7"/>
        <v>1.2483344549751318</v>
      </c>
    </row>
    <row r="203" spans="1:9" x14ac:dyDescent="0.5">
      <c r="A203" t="s">
        <v>20</v>
      </c>
      <c r="B203">
        <v>1703</v>
      </c>
      <c r="C203" s="17">
        <f t="shared" si="6"/>
        <v>0.67274011426130087</v>
      </c>
      <c r="G203" t="s">
        <v>14</v>
      </c>
      <c r="H203">
        <v>243</v>
      </c>
      <c r="I203" s="17">
        <f t="shared" si="7"/>
        <v>-0.35689592800945108</v>
      </c>
    </row>
    <row r="204" spans="1:9" x14ac:dyDescent="0.5">
      <c r="A204" t="s">
        <v>20</v>
      </c>
      <c r="B204">
        <v>80</v>
      </c>
      <c r="C204" s="17">
        <f t="shared" si="6"/>
        <v>-0.60900342678932196</v>
      </c>
      <c r="G204" t="s">
        <v>14</v>
      </c>
      <c r="H204">
        <v>1296</v>
      </c>
      <c r="I204" s="17">
        <f t="shared" si="7"/>
        <v>0.73999413901375855</v>
      </c>
    </row>
    <row r="205" spans="1:9" x14ac:dyDescent="0.5">
      <c r="A205" t="s">
        <v>20</v>
      </c>
      <c r="B205">
        <v>41</v>
      </c>
      <c r="C205" s="17">
        <f t="shared" si="6"/>
        <v>-0.63980317916207252</v>
      </c>
      <c r="G205" t="s">
        <v>14</v>
      </c>
      <c r="H205">
        <v>77</v>
      </c>
      <c r="I205" s="17">
        <f t="shared" si="7"/>
        <v>-0.52981496991434451</v>
      </c>
    </row>
    <row r="206" spans="1:9" x14ac:dyDescent="0.5">
      <c r="A206" t="s">
        <v>20</v>
      </c>
      <c r="B206">
        <v>187</v>
      </c>
      <c r="C206" s="17">
        <f t="shared" si="6"/>
        <v>-0.52450154207433941</v>
      </c>
      <c r="G206" t="s">
        <v>14</v>
      </c>
      <c r="H206">
        <v>395</v>
      </c>
      <c r="I206" s="17">
        <f t="shared" si="7"/>
        <v>-0.19856041975918723</v>
      </c>
    </row>
    <row r="207" spans="1:9" x14ac:dyDescent="0.5">
      <c r="A207" t="s">
        <v>20</v>
      </c>
      <c r="B207">
        <v>2875</v>
      </c>
      <c r="C207" s="17">
        <f t="shared" si="6"/>
        <v>1.5983121599244738</v>
      </c>
      <c r="G207" t="s">
        <v>14</v>
      </c>
      <c r="H207">
        <v>49</v>
      </c>
      <c r="I207" s="17">
        <f t="shared" si="7"/>
        <v>-0.55898203722360373</v>
      </c>
    </row>
    <row r="208" spans="1:9" x14ac:dyDescent="0.5">
      <c r="A208" t="s">
        <v>20</v>
      </c>
      <c r="B208">
        <v>88</v>
      </c>
      <c r="C208" s="17">
        <f t="shared" si="6"/>
        <v>-0.60268552886670645</v>
      </c>
      <c r="G208" t="s">
        <v>14</v>
      </c>
      <c r="H208">
        <v>180</v>
      </c>
      <c r="I208" s="17">
        <f t="shared" si="7"/>
        <v>-0.42252182945528416</v>
      </c>
    </row>
    <row r="209" spans="1:9" x14ac:dyDescent="0.5">
      <c r="A209" t="s">
        <v>20</v>
      </c>
      <c r="B209">
        <v>191</v>
      </c>
      <c r="C209" s="17">
        <f t="shared" si="6"/>
        <v>-0.52134259311303166</v>
      </c>
      <c r="G209" t="s">
        <v>14</v>
      </c>
      <c r="H209">
        <v>2690</v>
      </c>
      <c r="I209" s="17">
        <f t="shared" si="7"/>
        <v>2.1920974186247313</v>
      </c>
    </row>
    <row r="210" spans="1:9" x14ac:dyDescent="0.5">
      <c r="A210" t="s">
        <v>20</v>
      </c>
      <c r="B210">
        <v>139</v>
      </c>
      <c r="C210" s="17">
        <f t="shared" si="6"/>
        <v>-0.56240892961003253</v>
      </c>
      <c r="G210" t="s">
        <v>14</v>
      </c>
      <c r="H210">
        <v>2779</v>
      </c>
      <c r="I210" s="17">
        <f t="shared" si="7"/>
        <v>2.2848070254291621</v>
      </c>
    </row>
    <row r="211" spans="1:9" x14ac:dyDescent="0.5">
      <c r="A211" t="s">
        <v>20</v>
      </c>
      <c r="B211">
        <v>186</v>
      </c>
      <c r="C211" s="17">
        <f t="shared" si="6"/>
        <v>-0.52529127931466635</v>
      </c>
      <c r="G211" t="s">
        <v>14</v>
      </c>
      <c r="H211">
        <v>92</v>
      </c>
      <c r="I211" s="17">
        <f t="shared" si="7"/>
        <v>-0.51418975528438426</v>
      </c>
    </row>
    <row r="212" spans="1:9" x14ac:dyDescent="0.5">
      <c r="A212" t="s">
        <v>20</v>
      </c>
      <c r="B212">
        <v>112</v>
      </c>
      <c r="C212" s="17">
        <f t="shared" si="6"/>
        <v>-0.58373183509885984</v>
      </c>
      <c r="G212" t="s">
        <v>14</v>
      </c>
      <c r="H212">
        <v>1028</v>
      </c>
      <c r="I212" s="17">
        <f t="shared" si="7"/>
        <v>0.4608236376251354</v>
      </c>
    </row>
    <row r="213" spans="1:9" x14ac:dyDescent="0.5">
      <c r="A213" t="s">
        <v>20</v>
      </c>
      <c r="B213">
        <v>101</v>
      </c>
      <c r="C213" s="17">
        <f t="shared" si="6"/>
        <v>-0.59241894474245615</v>
      </c>
      <c r="G213" t="s">
        <v>14</v>
      </c>
      <c r="H213">
        <v>26</v>
      </c>
      <c r="I213" s="17">
        <f t="shared" si="7"/>
        <v>-0.58294069965620943</v>
      </c>
    </row>
    <row r="214" spans="1:9" x14ac:dyDescent="0.5">
      <c r="A214" t="s">
        <v>20</v>
      </c>
      <c r="B214">
        <v>206</v>
      </c>
      <c r="C214" s="17">
        <f t="shared" si="6"/>
        <v>-0.5094965345081276</v>
      </c>
      <c r="G214" t="s">
        <v>14</v>
      </c>
      <c r="H214">
        <v>1790</v>
      </c>
      <c r="I214" s="17">
        <f t="shared" si="7"/>
        <v>1.2545845408271161</v>
      </c>
    </row>
    <row r="215" spans="1:9" x14ac:dyDescent="0.5">
      <c r="A215" t="s">
        <v>20</v>
      </c>
      <c r="B215">
        <v>154</v>
      </c>
      <c r="C215" s="17">
        <f t="shared" si="6"/>
        <v>-0.55056287100512846</v>
      </c>
      <c r="G215" t="s">
        <v>14</v>
      </c>
      <c r="H215">
        <v>37</v>
      </c>
      <c r="I215" s="17">
        <f t="shared" si="7"/>
        <v>-0.57148220892757184</v>
      </c>
    </row>
    <row r="216" spans="1:9" x14ac:dyDescent="0.5">
      <c r="A216" t="s">
        <v>20</v>
      </c>
      <c r="B216">
        <v>5966</v>
      </c>
      <c r="C216" s="17">
        <f t="shared" si="6"/>
        <v>4.0393899697750433</v>
      </c>
      <c r="G216" t="s">
        <v>14</v>
      </c>
      <c r="H216">
        <v>35</v>
      </c>
      <c r="I216" s="17">
        <f t="shared" si="7"/>
        <v>-0.57356557087823323</v>
      </c>
    </row>
    <row r="217" spans="1:9" x14ac:dyDescent="0.5">
      <c r="A217" t="s">
        <v>20</v>
      </c>
      <c r="B217">
        <v>169</v>
      </c>
      <c r="C217" s="17">
        <f t="shared" si="6"/>
        <v>-0.53871681240022429</v>
      </c>
      <c r="G217" t="s">
        <v>14</v>
      </c>
      <c r="H217">
        <v>558</v>
      </c>
      <c r="I217" s="17">
        <f t="shared" si="7"/>
        <v>-2.8766420780285823E-2</v>
      </c>
    </row>
    <row r="218" spans="1:9" x14ac:dyDescent="0.5">
      <c r="A218" t="s">
        <v>20</v>
      </c>
      <c r="B218">
        <v>2106</v>
      </c>
      <c r="C218" s="17">
        <f t="shared" si="6"/>
        <v>0.9910042221130575</v>
      </c>
      <c r="G218" t="s">
        <v>14</v>
      </c>
      <c r="H218">
        <v>64</v>
      </c>
      <c r="I218" s="17">
        <f t="shared" si="7"/>
        <v>-0.54335682259364348</v>
      </c>
    </row>
    <row r="219" spans="1:9" x14ac:dyDescent="0.5">
      <c r="A219" t="s">
        <v>20</v>
      </c>
      <c r="B219">
        <v>131</v>
      </c>
      <c r="C219" s="17">
        <f t="shared" si="6"/>
        <v>-0.56872682753264803</v>
      </c>
      <c r="G219" t="s">
        <v>14</v>
      </c>
      <c r="H219">
        <v>245</v>
      </c>
      <c r="I219" s="17">
        <f t="shared" si="7"/>
        <v>-0.35481256605878975</v>
      </c>
    </row>
    <row r="220" spans="1:9" x14ac:dyDescent="0.5">
      <c r="A220" t="s">
        <v>20</v>
      </c>
      <c r="B220">
        <v>84</v>
      </c>
      <c r="C220" s="17">
        <f t="shared" si="6"/>
        <v>-0.60584447782801421</v>
      </c>
      <c r="G220" t="s">
        <v>14</v>
      </c>
      <c r="H220">
        <v>71</v>
      </c>
      <c r="I220" s="17">
        <f t="shared" si="7"/>
        <v>-0.53606505576632868</v>
      </c>
    </row>
    <row r="221" spans="1:9" x14ac:dyDescent="0.5">
      <c r="A221" t="s">
        <v>20</v>
      </c>
      <c r="B221">
        <v>155</v>
      </c>
      <c r="C221" s="17">
        <f t="shared" si="6"/>
        <v>-0.54977313376480152</v>
      </c>
      <c r="G221" t="s">
        <v>14</v>
      </c>
      <c r="H221">
        <v>42</v>
      </c>
      <c r="I221" s="17">
        <f t="shared" si="7"/>
        <v>-0.56627380405091843</v>
      </c>
    </row>
    <row r="222" spans="1:9" x14ac:dyDescent="0.5">
      <c r="A222" t="s">
        <v>20</v>
      </c>
      <c r="B222">
        <v>189</v>
      </c>
      <c r="C222" s="17">
        <f t="shared" si="6"/>
        <v>-0.52292206759368554</v>
      </c>
      <c r="G222" t="s">
        <v>14</v>
      </c>
      <c r="H222">
        <v>156</v>
      </c>
      <c r="I222" s="17">
        <f t="shared" si="7"/>
        <v>-0.44752217286322055</v>
      </c>
    </row>
    <row r="223" spans="1:9" x14ac:dyDescent="0.5">
      <c r="A223" t="s">
        <v>20</v>
      </c>
      <c r="B223">
        <v>4799</v>
      </c>
      <c r="C223" s="17">
        <f t="shared" si="6"/>
        <v>3.1177666103135051</v>
      </c>
      <c r="G223" t="s">
        <v>14</v>
      </c>
      <c r="H223">
        <v>1368</v>
      </c>
      <c r="I223" s="17">
        <f t="shared" si="7"/>
        <v>0.81499516923756776</v>
      </c>
    </row>
    <row r="224" spans="1:9" x14ac:dyDescent="0.5">
      <c r="A224" t="s">
        <v>20</v>
      </c>
      <c r="B224">
        <v>1137</v>
      </c>
      <c r="C224" s="17">
        <f t="shared" si="6"/>
        <v>0.22574883623625311</v>
      </c>
      <c r="G224" t="s">
        <v>14</v>
      </c>
      <c r="H224">
        <v>102</v>
      </c>
      <c r="I224" s="17">
        <f t="shared" si="7"/>
        <v>-0.50377294553107743</v>
      </c>
    </row>
    <row r="225" spans="1:9" x14ac:dyDescent="0.5">
      <c r="A225" t="s">
        <v>20</v>
      </c>
      <c r="B225">
        <v>1152</v>
      </c>
      <c r="C225" s="17">
        <f t="shared" si="6"/>
        <v>0.2375948948411572</v>
      </c>
      <c r="G225" t="s">
        <v>14</v>
      </c>
      <c r="H225">
        <v>86</v>
      </c>
      <c r="I225" s="17">
        <f t="shared" si="7"/>
        <v>-0.52043984113636843</v>
      </c>
    </row>
    <row r="226" spans="1:9" x14ac:dyDescent="0.5">
      <c r="A226" t="s">
        <v>20</v>
      </c>
      <c r="B226">
        <v>50</v>
      </c>
      <c r="C226" s="17">
        <f t="shared" si="6"/>
        <v>-0.63269554399913008</v>
      </c>
      <c r="G226" t="s">
        <v>14</v>
      </c>
      <c r="H226">
        <v>253</v>
      </c>
      <c r="I226" s="17">
        <f t="shared" si="7"/>
        <v>-0.34647911825614425</v>
      </c>
    </row>
    <row r="227" spans="1:9" x14ac:dyDescent="0.5">
      <c r="A227" t="s">
        <v>20</v>
      </c>
      <c r="B227">
        <v>3059</v>
      </c>
      <c r="C227" s="17">
        <f t="shared" si="6"/>
        <v>1.7436238121446306</v>
      </c>
      <c r="G227" t="s">
        <v>14</v>
      </c>
      <c r="H227">
        <v>157</v>
      </c>
      <c r="I227" s="17">
        <f t="shared" si="7"/>
        <v>-0.44648049188788985</v>
      </c>
    </row>
    <row r="228" spans="1:9" x14ac:dyDescent="0.5">
      <c r="A228" t="s">
        <v>20</v>
      </c>
      <c r="B228">
        <v>34</v>
      </c>
      <c r="C228" s="17">
        <f t="shared" si="6"/>
        <v>-0.6453313398443612</v>
      </c>
      <c r="G228" t="s">
        <v>14</v>
      </c>
      <c r="H228">
        <v>183</v>
      </c>
      <c r="I228" s="17">
        <f t="shared" si="7"/>
        <v>-0.41939678652929213</v>
      </c>
    </row>
    <row r="229" spans="1:9" x14ac:dyDescent="0.5">
      <c r="A229" t="s">
        <v>20</v>
      </c>
      <c r="B229">
        <v>220</v>
      </c>
      <c r="C229" s="17">
        <f t="shared" si="6"/>
        <v>-0.49844021314355041</v>
      </c>
      <c r="G229" t="s">
        <v>14</v>
      </c>
      <c r="H229">
        <v>82</v>
      </c>
      <c r="I229" s="17">
        <f t="shared" si="7"/>
        <v>-0.5246065650376911</v>
      </c>
    </row>
    <row r="230" spans="1:9" x14ac:dyDescent="0.5">
      <c r="A230" t="s">
        <v>20</v>
      </c>
      <c r="B230">
        <v>1604</v>
      </c>
      <c r="C230" s="17">
        <f t="shared" si="6"/>
        <v>0.59455612746893383</v>
      </c>
      <c r="G230" t="s">
        <v>14</v>
      </c>
      <c r="H230">
        <v>1</v>
      </c>
      <c r="I230" s="17">
        <f t="shared" si="7"/>
        <v>-0.60898272403947651</v>
      </c>
    </row>
    <row r="231" spans="1:9" x14ac:dyDescent="0.5">
      <c r="A231" t="s">
        <v>20</v>
      </c>
      <c r="B231">
        <v>454</v>
      </c>
      <c r="C231" s="17">
        <f t="shared" si="6"/>
        <v>-0.31364169890704657</v>
      </c>
      <c r="G231" t="s">
        <v>14</v>
      </c>
      <c r="H231">
        <v>1198</v>
      </c>
      <c r="I231" s="17">
        <f t="shared" si="7"/>
        <v>0.63790940343135161</v>
      </c>
    </row>
    <row r="232" spans="1:9" x14ac:dyDescent="0.5">
      <c r="A232" t="s">
        <v>20</v>
      </c>
      <c r="B232">
        <v>123</v>
      </c>
      <c r="C232" s="17">
        <f t="shared" si="6"/>
        <v>-0.57504472545526353</v>
      </c>
      <c r="G232" t="s">
        <v>14</v>
      </c>
      <c r="H232">
        <v>648</v>
      </c>
      <c r="I232" s="17">
        <f t="shared" si="7"/>
        <v>6.4984866999475685E-2</v>
      </c>
    </row>
    <row r="233" spans="1:9" x14ac:dyDescent="0.5">
      <c r="A233" t="s">
        <v>20</v>
      </c>
      <c r="B233">
        <v>299</v>
      </c>
      <c r="C233" s="17">
        <f t="shared" si="6"/>
        <v>-0.43605097115772218</v>
      </c>
      <c r="G233" t="s">
        <v>14</v>
      </c>
      <c r="H233">
        <v>64</v>
      </c>
      <c r="I233" s="17">
        <f t="shared" si="7"/>
        <v>-0.54335682259364348</v>
      </c>
    </row>
    <row r="234" spans="1:9" x14ac:dyDescent="0.5">
      <c r="A234" t="s">
        <v>20</v>
      </c>
      <c r="B234">
        <v>2237</v>
      </c>
      <c r="C234" s="17">
        <f t="shared" si="6"/>
        <v>1.0944598005958865</v>
      </c>
      <c r="G234" t="s">
        <v>14</v>
      </c>
      <c r="H234">
        <v>62</v>
      </c>
      <c r="I234" s="17">
        <f t="shared" si="7"/>
        <v>-0.54544018454430476</v>
      </c>
    </row>
    <row r="235" spans="1:9" x14ac:dyDescent="0.5">
      <c r="A235" t="s">
        <v>20</v>
      </c>
      <c r="B235">
        <v>645</v>
      </c>
      <c r="C235" s="17">
        <f t="shared" si="6"/>
        <v>-0.16280188600460113</v>
      </c>
      <c r="G235" t="s">
        <v>14</v>
      </c>
      <c r="H235">
        <v>750</v>
      </c>
      <c r="I235" s="17">
        <f t="shared" si="7"/>
        <v>0.17123632648320539</v>
      </c>
    </row>
    <row r="236" spans="1:9" x14ac:dyDescent="0.5">
      <c r="A236" t="s">
        <v>20</v>
      </c>
      <c r="B236">
        <v>484</v>
      </c>
      <c r="C236" s="17">
        <f t="shared" si="6"/>
        <v>-0.28994958169723839</v>
      </c>
      <c r="G236" t="s">
        <v>14</v>
      </c>
      <c r="H236">
        <v>105</v>
      </c>
      <c r="I236" s="17">
        <f t="shared" si="7"/>
        <v>-0.5006479026050854</v>
      </c>
    </row>
    <row r="237" spans="1:9" x14ac:dyDescent="0.5">
      <c r="A237" t="s">
        <v>20</v>
      </c>
      <c r="B237">
        <v>154</v>
      </c>
      <c r="C237" s="17">
        <f t="shared" si="6"/>
        <v>-0.55056287100512846</v>
      </c>
      <c r="G237" t="s">
        <v>14</v>
      </c>
      <c r="H237">
        <v>2604</v>
      </c>
      <c r="I237" s="17">
        <f t="shared" si="7"/>
        <v>2.1025128547462923</v>
      </c>
    </row>
    <row r="238" spans="1:9" x14ac:dyDescent="0.5">
      <c r="A238" t="s">
        <v>20</v>
      </c>
      <c r="B238">
        <v>82</v>
      </c>
      <c r="C238" s="17">
        <f t="shared" si="6"/>
        <v>-0.60742395230866808</v>
      </c>
      <c r="G238" t="s">
        <v>14</v>
      </c>
      <c r="H238">
        <v>65</v>
      </c>
      <c r="I238" s="17">
        <f t="shared" si="7"/>
        <v>-0.54231514161831273</v>
      </c>
    </row>
    <row r="239" spans="1:9" x14ac:dyDescent="0.5">
      <c r="A239" t="s">
        <v>20</v>
      </c>
      <c r="B239">
        <v>134</v>
      </c>
      <c r="C239" s="17">
        <f t="shared" si="6"/>
        <v>-0.56635761581166721</v>
      </c>
      <c r="G239" t="s">
        <v>14</v>
      </c>
      <c r="H239">
        <v>94</v>
      </c>
      <c r="I239" s="17">
        <f t="shared" si="7"/>
        <v>-0.51210639333372299</v>
      </c>
    </row>
    <row r="240" spans="1:9" x14ac:dyDescent="0.5">
      <c r="A240" t="s">
        <v>20</v>
      </c>
      <c r="B240">
        <v>5203</v>
      </c>
      <c r="C240" s="17">
        <f t="shared" si="6"/>
        <v>3.4368204554055888</v>
      </c>
      <c r="G240" t="s">
        <v>14</v>
      </c>
      <c r="H240">
        <v>257</v>
      </c>
      <c r="I240" s="17">
        <f t="shared" si="7"/>
        <v>-0.34231239435482153</v>
      </c>
    </row>
    <row r="241" spans="1:9" x14ac:dyDescent="0.5">
      <c r="A241" t="s">
        <v>20</v>
      </c>
      <c r="B241">
        <v>94</v>
      </c>
      <c r="C241" s="17">
        <f t="shared" si="6"/>
        <v>-0.59794710542474483</v>
      </c>
      <c r="G241" t="s">
        <v>14</v>
      </c>
      <c r="H241">
        <v>2928</v>
      </c>
      <c r="I241" s="17">
        <f t="shared" si="7"/>
        <v>2.4400174907534335</v>
      </c>
    </row>
    <row r="242" spans="1:9" x14ac:dyDescent="0.5">
      <c r="A242" t="s">
        <v>20</v>
      </c>
      <c r="B242">
        <v>205</v>
      </c>
      <c r="C242" s="17">
        <f t="shared" si="6"/>
        <v>-0.51028627174845453</v>
      </c>
      <c r="G242" t="s">
        <v>14</v>
      </c>
      <c r="H242">
        <v>4697</v>
      </c>
      <c r="I242" s="17">
        <f t="shared" si="7"/>
        <v>4.2827511361134132</v>
      </c>
    </row>
    <row r="243" spans="1:9" x14ac:dyDescent="0.5">
      <c r="A243" t="s">
        <v>20</v>
      </c>
      <c r="B243">
        <v>92</v>
      </c>
      <c r="C243" s="17">
        <f t="shared" si="6"/>
        <v>-0.5995265799053987</v>
      </c>
      <c r="G243" t="s">
        <v>14</v>
      </c>
      <c r="H243">
        <v>2915</v>
      </c>
      <c r="I243" s="17">
        <f t="shared" si="7"/>
        <v>2.4264756380741348</v>
      </c>
    </row>
    <row r="244" spans="1:9" x14ac:dyDescent="0.5">
      <c r="A244" t="s">
        <v>20</v>
      </c>
      <c r="B244">
        <v>219</v>
      </c>
      <c r="C244" s="17">
        <f t="shared" si="6"/>
        <v>-0.49922995038387735</v>
      </c>
      <c r="G244" t="s">
        <v>14</v>
      </c>
      <c r="H244">
        <v>18</v>
      </c>
      <c r="I244" s="17">
        <f t="shared" si="7"/>
        <v>-0.59127414745885487</v>
      </c>
    </row>
    <row r="245" spans="1:9" x14ac:dyDescent="0.5">
      <c r="A245" t="s">
        <v>20</v>
      </c>
      <c r="B245">
        <v>2526</v>
      </c>
      <c r="C245" s="17">
        <f t="shared" si="6"/>
        <v>1.322693863050372</v>
      </c>
      <c r="G245" t="s">
        <v>14</v>
      </c>
      <c r="H245">
        <v>602</v>
      </c>
      <c r="I245" s="17">
        <f t="shared" si="7"/>
        <v>1.7067542134264247E-2</v>
      </c>
    </row>
    <row r="246" spans="1:9" x14ac:dyDescent="0.5">
      <c r="A246" t="s">
        <v>20</v>
      </c>
      <c r="B246">
        <v>94</v>
      </c>
      <c r="C246" s="17">
        <f t="shared" si="6"/>
        <v>-0.59794710542474483</v>
      </c>
      <c r="G246" t="s">
        <v>14</v>
      </c>
      <c r="H246">
        <v>1</v>
      </c>
      <c r="I246" s="17">
        <f t="shared" si="7"/>
        <v>-0.60898272403947651</v>
      </c>
    </row>
    <row r="247" spans="1:9" x14ac:dyDescent="0.5">
      <c r="A247" t="s">
        <v>20</v>
      </c>
      <c r="B247">
        <v>1713</v>
      </c>
      <c r="C247" s="17">
        <f t="shared" si="6"/>
        <v>0.68063748666457025</v>
      </c>
      <c r="G247" t="s">
        <v>14</v>
      </c>
      <c r="H247">
        <v>3868</v>
      </c>
      <c r="I247" s="17">
        <f t="shared" si="7"/>
        <v>3.4191976075642763</v>
      </c>
    </row>
    <row r="248" spans="1:9" x14ac:dyDescent="0.5">
      <c r="A248" t="s">
        <v>20</v>
      </c>
      <c r="B248">
        <v>249</v>
      </c>
      <c r="C248" s="17">
        <f t="shared" si="6"/>
        <v>-0.47553783317406917</v>
      </c>
      <c r="G248" t="s">
        <v>14</v>
      </c>
      <c r="H248">
        <v>504</v>
      </c>
      <c r="I248" s="17">
        <f t="shared" si="7"/>
        <v>-8.5017193448142722E-2</v>
      </c>
    </row>
    <row r="249" spans="1:9" x14ac:dyDescent="0.5">
      <c r="A249" t="s">
        <v>20</v>
      </c>
      <c r="B249">
        <v>192</v>
      </c>
      <c r="C249" s="17">
        <f t="shared" si="6"/>
        <v>-0.52055285587270472</v>
      </c>
      <c r="G249" t="s">
        <v>14</v>
      </c>
      <c r="H249">
        <v>14</v>
      </c>
      <c r="I249" s="17">
        <f t="shared" si="7"/>
        <v>-0.59544087136017765</v>
      </c>
    </row>
    <row r="250" spans="1:9" x14ac:dyDescent="0.5">
      <c r="A250" t="s">
        <v>20</v>
      </c>
      <c r="B250">
        <v>247</v>
      </c>
      <c r="C250" s="17">
        <f t="shared" si="6"/>
        <v>-0.47711730765472304</v>
      </c>
      <c r="G250" t="s">
        <v>14</v>
      </c>
      <c r="H250">
        <v>750</v>
      </c>
      <c r="I250" s="17">
        <f t="shared" si="7"/>
        <v>0.17123632648320539</v>
      </c>
    </row>
    <row r="251" spans="1:9" x14ac:dyDescent="0.5">
      <c r="A251" t="s">
        <v>20</v>
      </c>
      <c r="B251">
        <v>2293</v>
      </c>
      <c r="C251" s="17">
        <f t="shared" si="6"/>
        <v>1.1386850860541951</v>
      </c>
      <c r="G251" t="s">
        <v>14</v>
      </c>
      <c r="H251">
        <v>77</v>
      </c>
      <c r="I251" s="17">
        <f t="shared" si="7"/>
        <v>-0.52981496991434451</v>
      </c>
    </row>
    <row r="252" spans="1:9" x14ac:dyDescent="0.5">
      <c r="A252" t="s">
        <v>20</v>
      </c>
      <c r="B252">
        <v>3131</v>
      </c>
      <c r="C252" s="17">
        <f t="shared" si="6"/>
        <v>1.8004848934481703</v>
      </c>
      <c r="G252" t="s">
        <v>14</v>
      </c>
      <c r="H252">
        <v>752</v>
      </c>
      <c r="I252" s="17">
        <f t="shared" si="7"/>
        <v>0.17331968843386675</v>
      </c>
    </row>
    <row r="253" spans="1:9" x14ac:dyDescent="0.5">
      <c r="A253" t="s">
        <v>20</v>
      </c>
      <c r="B253">
        <v>143</v>
      </c>
      <c r="C253" s="17">
        <f t="shared" si="6"/>
        <v>-0.55924998064872478</v>
      </c>
      <c r="G253" t="s">
        <v>14</v>
      </c>
      <c r="H253">
        <v>131</v>
      </c>
      <c r="I253" s="17">
        <f t="shared" si="7"/>
        <v>-0.47356419724648763</v>
      </c>
    </row>
    <row r="254" spans="1:9" x14ac:dyDescent="0.5">
      <c r="A254" t="s">
        <v>20</v>
      </c>
      <c r="B254">
        <v>296</v>
      </c>
      <c r="C254" s="17">
        <f t="shared" si="6"/>
        <v>-0.43842018287870299</v>
      </c>
      <c r="G254" t="s">
        <v>14</v>
      </c>
      <c r="H254">
        <v>87</v>
      </c>
      <c r="I254" s="17">
        <f t="shared" si="7"/>
        <v>-0.51939816016103768</v>
      </c>
    </row>
    <row r="255" spans="1:9" x14ac:dyDescent="0.5">
      <c r="A255" t="s">
        <v>20</v>
      </c>
      <c r="B255">
        <v>170</v>
      </c>
      <c r="C255" s="17">
        <f t="shared" si="6"/>
        <v>-0.53792707515989735</v>
      </c>
      <c r="G255" t="s">
        <v>14</v>
      </c>
      <c r="H255">
        <v>1063</v>
      </c>
      <c r="I255" s="17">
        <f t="shared" si="7"/>
        <v>0.49728247176170931</v>
      </c>
    </row>
    <row r="256" spans="1:9" x14ac:dyDescent="0.5">
      <c r="A256" t="s">
        <v>20</v>
      </c>
      <c r="B256">
        <v>86</v>
      </c>
      <c r="C256" s="17">
        <f t="shared" si="6"/>
        <v>-0.60426500334736033</v>
      </c>
      <c r="G256" t="s">
        <v>14</v>
      </c>
      <c r="H256">
        <v>76</v>
      </c>
      <c r="I256" s="17">
        <f t="shared" si="7"/>
        <v>-0.53085665088967526</v>
      </c>
    </row>
    <row r="257" spans="1:9" x14ac:dyDescent="0.5">
      <c r="A257" t="s">
        <v>20</v>
      </c>
      <c r="B257">
        <v>6286</v>
      </c>
      <c r="C257" s="17">
        <f t="shared" si="6"/>
        <v>4.2921058866796642</v>
      </c>
      <c r="G257" t="s">
        <v>14</v>
      </c>
      <c r="H257">
        <v>4428</v>
      </c>
      <c r="I257" s="17">
        <f t="shared" si="7"/>
        <v>4.0025389537494593</v>
      </c>
    </row>
    <row r="258" spans="1:9" x14ac:dyDescent="0.5">
      <c r="A258" t="s">
        <v>20</v>
      </c>
      <c r="B258">
        <v>3727</v>
      </c>
      <c r="C258" s="17">
        <f t="shared" si="6"/>
        <v>2.2711682886830262</v>
      </c>
      <c r="G258" t="s">
        <v>14</v>
      </c>
      <c r="H258">
        <v>58</v>
      </c>
      <c r="I258" s="17">
        <f t="shared" si="7"/>
        <v>-0.54960690844562754</v>
      </c>
    </row>
    <row r="259" spans="1:9" x14ac:dyDescent="0.5">
      <c r="A259" t="s">
        <v>20</v>
      </c>
      <c r="B259">
        <v>1605</v>
      </c>
      <c r="C259" s="17">
        <f t="shared" ref="C259:C322" si="8">(B259-$E$2)/$E$7</f>
        <v>0.59534586470926076</v>
      </c>
      <c r="G259" t="s">
        <v>14</v>
      </c>
      <c r="H259">
        <v>111</v>
      </c>
      <c r="I259" s="17">
        <f t="shared" ref="I259:I322" si="9">(H259-$K$2)/$K$7</f>
        <v>-0.49439781675310129</v>
      </c>
    </row>
    <row r="260" spans="1:9" x14ac:dyDescent="0.5">
      <c r="A260" t="s">
        <v>20</v>
      </c>
      <c r="B260">
        <v>2120</v>
      </c>
      <c r="C260" s="17">
        <f t="shared" si="8"/>
        <v>1.0020605434776346</v>
      </c>
      <c r="G260" t="s">
        <v>14</v>
      </c>
      <c r="H260">
        <v>2955</v>
      </c>
      <c r="I260" s="17">
        <f t="shared" si="9"/>
        <v>2.4681428770873621</v>
      </c>
    </row>
    <row r="261" spans="1:9" x14ac:dyDescent="0.5">
      <c r="A261" t="s">
        <v>20</v>
      </c>
      <c r="B261">
        <v>50</v>
      </c>
      <c r="C261" s="17">
        <f t="shared" si="8"/>
        <v>-0.63269554399913008</v>
      </c>
      <c r="G261" t="s">
        <v>14</v>
      </c>
      <c r="H261">
        <v>1657</v>
      </c>
      <c r="I261" s="17">
        <f t="shared" si="9"/>
        <v>1.1160409711081352</v>
      </c>
    </row>
    <row r="262" spans="1:9" x14ac:dyDescent="0.5">
      <c r="A262" t="s">
        <v>20</v>
      </c>
      <c r="B262">
        <v>2080</v>
      </c>
      <c r="C262" s="17">
        <f t="shared" si="8"/>
        <v>0.97047105386455701</v>
      </c>
      <c r="G262" t="s">
        <v>14</v>
      </c>
      <c r="H262">
        <v>926</v>
      </c>
      <c r="I262" s="17">
        <f t="shared" si="9"/>
        <v>0.35457217814140568</v>
      </c>
    </row>
    <row r="263" spans="1:9" x14ac:dyDescent="0.5">
      <c r="A263" t="s">
        <v>20</v>
      </c>
      <c r="B263">
        <v>2105</v>
      </c>
      <c r="C263" s="17">
        <f t="shared" si="8"/>
        <v>0.99021448487273056</v>
      </c>
      <c r="G263" t="s">
        <v>14</v>
      </c>
      <c r="H263">
        <v>77</v>
      </c>
      <c r="I263" s="17">
        <f t="shared" si="9"/>
        <v>-0.52981496991434451</v>
      </c>
    </row>
    <row r="264" spans="1:9" x14ac:dyDescent="0.5">
      <c r="A264" t="s">
        <v>20</v>
      </c>
      <c r="B264">
        <v>2436</v>
      </c>
      <c r="C264" s="17">
        <f t="shared" si="8"/>
        <v>1.2516175114209476</v>
      </c>
      <c r="G264" t="s">
        <v>14</v>
      </c>
      <c r="H264">
        <v>1748</v>
      </c>
      <c r="I264" s="17">
        <f t="shared" si="9"/>
        <v>1.2108339398632273</v>
      </c>
    </row>
    <row r="265" spans="1:9" x14ac:dyDescent="0.5">
      <c r="A265" t="s">
        <v>20</v>
      </c>
      <c r="B265">
        <v>80</v>
      </c>
      <c r="C265" s="17">
        <f t="shared" si="8"/>
        <v>-0.60900342678932196</v>
      </c>
      <c r="G265" t="s">
        <v>14</v>
      </c>
      <c r="H265">
        <v>79</v>
      </c>
      <c r="I265" s="17">
        <f t="shared" si="9"/>
        <v>-0.52773160796368324</v>
      </c>
    </row>
    <row r="266" spans="1:9" x14ac:dyDescent="0.5">
      <c r="A266" t="s">
        <v>20</v>
      </c>
      <c r="B266">
        <v>42</v>
      </c>
      <c r="C266" s="17">
        <f t="shared" si="8"/>
        <v>-0.63901344192174558</v>
      </c>
      <c r="G266" t="s">
        <v>14</v>
      </c>
      <c r="H266">
        <v>889</v>
      </c>
      <c r="I266" s="17">
        <f t="shared" si="9"/>
        <v>0.31602998205417038</v>
      </c>
    </row>
    <row r="267" spans="1:9" x14ac:dyDescent="0.5">
      <c r="A267" t="s">
        <v>20</v>
      </c>
      <c r="B267">
        <v>139</v>
      </c>
      <c r="C267" s="17">
        <f t="shared" si="8"/>
        <v>-0.56240892961003253</v>
      </c>
      <c r="G267" t="s">
        <v>14</v>
      </c>
      <c r="H267">
        <v>56</v>
      </c>
      <c r="I267" s="17">
        <f t="shared" si="9"/>
        <v>-0.55169027039628893</v>
      </c>
    </row>
    <row r="268" spans="1:9" x14ac:dyDescent="0.5">
      <c r="A268" t="s">
        <v>20</v>
      </c>
      <c r="B268">
        <v>159</v>
      </c>
      <c r="C268" s="17">
        <f t="shared" si="8"/>
        <v>-0.54661418480349366</v>
      </c>
      <c r="G268" t="s">
        <v>14</v>
      </c>
      <c r="H268">
        <v>1</v>
      </c>
      <c r="I268" s="17">
        <f t="shared" si="9"/>
        <v>-0.60898272403947651</v>
      </c>
    </row>
    <row r="269" spans="1:9" x14ac:dyDescent="0.5">
      <c r="A269" t="s">
        <v>20</v>
      </c>
      <c r="B269">
        <v>381</v>
      </c>
      <c r="C269" s="17">
        <f t="shared" si="8"/>
        <v>-0.37129251745091313</v>
      </c>
      <c r="G269" t="s">
        <v>14</v>
      </c>
      <c r="H269">
        <v>83</v>
      </c>
      <c r="I269" s="17">
        <f t="shared" si="9"/>
        <v>-0.52356488406236046</v>
      </c>
    </row>
    <row r="270" spans="1:9" x14ac:dyDescent="0.5">
      <c r="A270" t="s">
        <v>20</v>
      </c>
      <c r="B270">
        <v>194</v>
      </c>
      <c r="C270" s="17">
        <f t="shared" si="8"/>
        <v>-0.51897338139205085</v>
      </c>
      <c r="G270" t="s">
        <v>14</v>
      </c>
      <c r="H270">
        <v>2025</v>
      </c>
      <c r="I270" s="17">
        <f t="shared" si="9"/>
        <v>1.4993795700298267</v>
      </c>
    </row>
    <row r="271" spans="1:9" x14ac:dyDescent="0.5">
      <c r="A271" t="s">
        <v>20</v>
      </c>
      <c r="B271">
        <v>106</v>
      </c>
      <c r="C271" s="17">
        <f t="shared" si="8"/>
        <v>-0.58847025854082147</v>
      </c>
      <c r="G271" t="s">
        <v>14</v>
      </c>
      <c r="H271">
        <v>14</v>
      </c>
      <c r="I271" s="17">
        <f t="shared" si="9"/>
        <v>-0.59544087136017765</v>
      </c>
    </row>
    <row r="272" spans="1:9" x14ac:dyDescent="0.5">
      <c r="A272" t="s">
        <v>20</v>
      </c>
      <c r="B272">
        <v>142</v>
      </c>
      <c r="C272" s="17">
        <f t="shared" si="8"/>
        <v>-0.56003971788905171</v>
      </c>
      <c r="G272" t="s">
        <v>14</v>
      </c>
      <c r="H272">
        <v>656</v>
      </c>
      <c r="I272" s="17">
        <f t="shared" si="9"/>
        <v>7.3318314802121157E-2</v>
      </c>
    </row>
    <row r="273" spans="1:9" x14ac:dyDescent="0.5">
      <c r="A273" t="s">
        <v>20</v>
      </c>
      <c r="B273">
        <v>211</v>
      </c>
      <c r="C273" s="17">
        <f t="shared" si="8"/>
        <v>-0.50554784830649291</v>
      </c>
      <c r="G273" t="s">
        <v>14</v>
      </c>
      <c r="H273">
        <v>1596</v>
      </c>
      <c r="I273" s="17">
        <f t="shared" si="9"/>
        <v>1.0524984316129635</v>
      </c>
    </row>
    <row r="274" spans="1:9" x14ac:dyDescent="0.5">
      <c r="A274" t="s">
        <v>20</v>
      </c>
      <c r="B274">
        <v>2756</v>
      </c>
      <c r="C274" s="17">
        <f t="shared" si="8"/>
        <v>1.504333428325568</v>
      </c>
      <c r="G274" t="s">
        <v>14</v>
      </c>
      <c r="H274">
        <v>10</v>
      </c>
      <c r="I274" s="17">
        <f t="shared" si="9"/>
        <v>-0.59960759526150031</v>
      </c>
    </row>
    <row r="275" spans="1:9" x14ac:dyDescent="0.5">
      <c r="A275" t="s">
        <v>20</v>
      </c>
      <c r="B275">
        <v>173</v>
      </c>
      <c r="C275" s="17">
        <f t="shared" si="8"/>
        <v>-0.53555786343891654</v>
      </c>
      <c r="G275" t="s">
        <v>14</v>
      </c>
      <c r="H275">
        <v>1121</v>
      </c>
      <c r="I275" s="17">
        <f t="shared" si="9"/>
        <v>0.55769996833088897</v>
      </c>
    </row>
    <row r="276" spans="1:9" x14ac:dyDescent="0.5">
      <c r="A276" t="s">
        <v>20</v>
      </c>
      <c r="B276">
        <v>87</v>
      </c>
      <c r="C276" s="17">
        <f t="shared" si="8"/>
        <v>-0.60347526610703339</v>
      </c>
      <c r="G276" t="s">
        <v>14</v>
      </c>
      <c r="H276">
        <v>15</v>
      </c>
      <c r="I276" s="17">
        <f t="shared" si="9"/>
        <v>-0.5943991903848469</v>
      </c>
    </row>
    <row r="277" spans="1:9" x14ac:dyDescent="0.5">
      <c r="A277" t="s">
        <v>20</v>
      </c>
      <c r="B277">
        <v>1572</v>
      </c>
      <c r="C277" s="17">
        <f t="shared" si="8"/>
        <v>0.56928453577847182</v>
      </c>
      <c r="G277" t="s">
        <v>14</v>
      </c>
      <c r="H277">
        <v>191</v>
      </c>
      <c r="I277" s="17">
        <f t="shared" si="9"/>
        <v>-0.41106333872664663</v>
      </c>
    </row>
    <row r="278" spans="1:9" x14ac:dyDescent="0.5">
      <c r="A278" t="s">
        <v>20</v>
      </c>
      <c r="B278">
        <v>2346</v>
      </c>
      <c r="C278" s="17">
        <f t="shared" si="8"/>
        <v>1.180541159791523</v>
      </c>
      <c r="G278" t="s">
        <v>14</v>
      </c>
      <c r="H278">
        <v>16</v>
      </c>
      <c r="I278" s="17">
        <f t="shared" si="9"/>
        <v>-0.59335750940951626</v>
      </c>
    </row>
    <row r="279" spans="1:9" x14ac:dyDescent="0.5">
      <c r="A279" t="s">
        <v>20</v>
      </c>
      <c r="B279">
        <v>115</v>
      </c>
      <c r="C279" s="17">
        <f t="shared" si="8"/>
        <v>-0.58136262337787903</v>
      </c>
      <c r="G279" t="s">
        <v>14</v>
      </c>
      <c r="H279">
        <v>17</v>
      </c>
      <c r="I279" s="17">
        <f t="shared" si="9"/>
        <v>-0.59231582843418551</v>
      </c>
    </row>
    <row r="280" spans="1:9" x14ac:dyDescent="0.5">
      <c r="A280" t="s">
        <v>20</v>
      </c>
      <c r="B280">
        <v>85</v>
      </c>
      <c r="C280" s="17">
        <f t="shared" si="8"/>
        <v>-0.60505474058768727</v>
      </c>
      <c r="G280" t="s">
        <v>14</v>
      </c>
      <c r="H280">
        <v>34</v>
      </c>
      <c r="I280" s="17">
        <f t="shared" si="9"/>
        <v>-0.57460725185356398</v>
      </c>
    </row>
    <row r="281" spans="1:9" x14ac:dyDescent="0.5">
      <c r="A281" t="s">
        <v>20</v>
      </c>
      <c r="B281">
        <v>144</v>
      </c>
      <c r="C281" s="17">
        <f t="shared" si="8"/>
        <v>-0.55846024340839784</v>
      </c>
      <c r="G281" t="s">
        <v>14</v>
      </c>
      <c r="H281">
        <v>1</v>
      </c>
      <c r="I281" s="17">
        <f t="shared" si="9"/>
        <v>-0.60898272403947651</v>
      </c>
    </row>
    <row r="282" spans="1:9" x14ac:dyDescent="0.5">
      <c r="A282" t="s">
        <v>20</v>
      </c>
      <c r="B282">
        <v>2443</v>
      </c>
      <c r="C282" s="17">
        <f t="shared" si="8"/>
        <v>1.2571456721032361</v>
      </c>
      <c r="G282" t="s">
        <v>14</v>
      </c>
      <c r="H282">
        <v>1274</v>
      </c>
      <c r="I282" s="17">
        <f t="shared" si="9"/>
        <v>0.71707715755648349</v>
      </c>
    </row>
    <row r="283" spans="1:9" x14ac:dyDescent="0.5">
      <c r="A283" t="s">
        <v>20</v>
      </c>
      <c r="B283">
        <v>64</v>
      </c>
      <c r="C283" s="17">
        <f t="shared" si="8"/>
        <v>-0.62163922263455296</v>
      </c>
      <c r="G283" t="s">
        <v>14</v>
      </c>
      <c r="H283">
        <v>210</v>
      </c>
      <c r="I283" s="17">
        <f t="shared" si="9"/>
        <v>-0.39127140019536366</v>
      </c>
    </row>
    <row r="284" spans="1:9" x14ac:dyDescent="0.5">
      <c r="A284" t="s">
        <v>20</v>
      </c>
      <c r="B284">
        <v>268</v>
      </c>
      <c r="C284" s="17">
        <f t="shared" si="8"/>
        <v>-0.4605328256078573</v>
      </c>
      <c r="G284" t="s">
        <v>14</v>
      </c>
      <c r="H284">
        <v>248</v>
      </c>
      <c r="I284" s="17">
        <f t="shared" si="9"/>
        <v>-0.35168752313279766</v>
      </c>
    </row>
    <row r="285" spans="1:9" x14ac:dyDescent="0.5">
      <c r="A285" t="s">
        <v>20</v>
      </c>
      <c r="B285">
        <v>195</v>
      </c>
      <c r="C285" s="17">
        <f t="shared" si="8"/>
        <v>-0.51818364415172391</v>
      </c>
      <c r="G285" t="s">
        <v>14</v>
      </c>
      <c r="H285">
        <v>513</v>
      </c>
      <c r="I285" s="17">
        <f t="shared" si="9"/>
        <v>-7.5642064670166584E-2</v>
      </c>
    </row>
    <row r="286" spans="1:9" x14ac:dyDescent="0.5">
      <c r="A286" t="s">
        <v>20</v>
      </c>
      <c r="B286">
        <v>186</v>
      </c>
      <c r="C286" s="17">
        <f t="shared" si="8"/>
        <v>-0.52529127931466635</v>
      </c>
      <c r="G286" t="s">
        <v>14</v>
      </c>
      <c r="H286">
        <v>3410</v>
      </c>
      <c r="I286" s="17">
        <f t="shared" si="9"/>
        <v>2.9421077208628232</v>
      </c>
    </row>
    <row r="287" spans="1:9" x14ac:dyDescent="0.5">
      <c r="A287" t="s">
        <v>20</v>
      </c>
      <c r="B287">
        <v>460</v>
      </c>
      <c r="C287" s="17">
        <f t="shared" si="8"/>
        <v>-0.30890327546508495</v>
      </c>
      <c r="G287" t="s">
        <v>14</v>
      </c>
      <c r="H287">
        <v>10</v>
      </c>
      <c r="I287" s="17">
        <f t="shared" si="9"/>
        <v>-0.59960759526150031</v>
      </c>
    </row>
    <row r="288" spans="1:9" x14ac:dyDescent="0.5">
      <c r="A288" t="s">
        <v>20</v>
      </c>
      <c r="B288">
        <v>2528</v>
      </c>
      <c r="C288" s="17">
        <f t="shared" si="8"/>
        <v>1.3242733375310258</v>
      </c>
      <c r="G288" t="s">
        <v>14</v>
      </c>
      <c r="H288">
        <v>2201</v>
      </c>
      <c r="I288" s="17">
        <f t="shared" si="9"/>
        <v>1.6827154216880269</v>
      </c>
    </row>
    <row r="289" spans="1:9" x14ac:dyDescent="0.5">
      <c r="A289" t="s">
        <v>20</v>
      </c>
      <c r="B289">
        <v>3657</v>
      </c>
      <c r="C289" s="17">
        <f t="shared" si="8"/>
        <v>2.2158866818601406</v>
      </c>
      <c r="G289" t="s">
        <v>14</v>
      </c>
      <c r="H289">
        <v>676</v>
      </c>
      <c r="I289" s="17">
        <f t="shared" si="9"/>
        <v>9.4151934308734822E-2</v>
      </c>
    </row>
    <row r="290" spans="1:9" x14ac:dyDescent="0.5">
      <c r="A290" t="s">
        <v>20</v>
      </c>
      <c r="B290">
        <v>131</v>
      </c>
      <c r="C290" s="17">
        <f t="shared" si="8"/>
        <v>-0.56872682753264803</v>
      </c>
      <c r="G290" t="s">
        <v>14</v>
      </c>
      <c r="H290">
        <v>831</v>
      </c>
      <c r="I290" s="17">
        <f t="shared" si="9"/>
        <v>0.25561248548499077</v>
      </c>
    </row>
    <row r="291" spans="1:9" x14ac:dyDescent="0.5">
      <c r="A291" t="s">
        <v>20</v>
      </c>
      <c r="B291">
        <v>239</v>
      </c>
      <c r="C291" s="17">
        <f t="shared" si="8"/>
        <v>-0.48343520557733854</v>
      </c>
      <c r="G291" t="s">
        <v>14</v>
      </c>
      <c r="H291">
        <v>859</v>
      </c>
      <c r="I291" s="17">
        <f t="shared" si="9"/>
        <v>0.28477955279424988</v>
      </c>
    </row>
    <row r="292" spans="1:9" x14ac:dyDescent="0.5">
      <c r="A292" t="s">
        <v>20</v>
      </c>
      <c r="B292">
        <v>78</v>
      </c>
      <c r="C292" s="17">
        <f t="shared" si="8"/>
        <v>-0.61058290126997583</v>
      </c>
      <c r="G292" t="s">
        <v>14</v>
      </c>
      <c r="H292">
        <v>45</v>
      </c>
      <c r="I292" s="17">
        <f t="shared" si="9"/>
        <v>-0.5631487611249264</v>
      </c>
    </row>
    <row r="293" spans="1:9" x14ac:dyDescent="0.5">
      <c r="A293" t="s">
        <v>20</v>
      </c>
      <c r="B293">
        <v>1773</v>
      </c>
      <c r="C293" s="17">
        <f t="shared" si="8"/>
        <v>0.72802172108418661</v>
      </c>
      <c r="G293" t="s">
        <v>14</v>
      </c>
      <c r="H293">
        <v>6</v>
      </c>
      <c r="I293" s="17">
        <f t="shared" si="9"/>
        <v>-0.60377431916282309</v>
      </c>
    </row>
    <row r="294" spans="1:9" x14ac:dyDescent="0.5">
      <c r="A294" t="s">
        <v>20</v>
      </c>
      <c r="B294">
        <v>32</v>
      </c>
      <c r="C294" s="17">
        <f t="shared" si="8"/>
        <v>-0.64691081432501507</v>
      </c>
      <c r="G294" t="s">
        <v>14</v>
      </c>
      <c r="H294">
        <v>7</v>
      </c>
      <c r="I294" s="17">
        <f t="shared" si="9"/>
        <v>-0.60273263818749234</v>
      </c>
    </row>
    <row r="295" spans="1:9" x14ac:dyDescent="0.5">
      <c r="A295" t="s">
        <v>20</v>
      </c>
      <c r="B295">
        <v>369</v>
      </c>
      <c r="C295" s="17">
        <f t="shared" si="8"/>
        <v>-0.38076936433483644</v>
      </c>
      <c r="G295" t="s">
        <v>14</v>
      </c>
      <c r="H295">
        <v>31</v>
      </c>
      <c r="I295" s="17">
        <f t="shared" si="9"/>
        <v>-0.57773229477955601</v>
      </c>
    </row>
    <row r="296" spans="1:9" x14ac:dyDescent="0.5">
      <c r="A296" t="s">
        <v>20</v>
      </c>
      <c r="B296">
        <v>89</v>
      </c>
      <c r="C296" s="17">
        <f t="shared" si="8"/>
        <v>-0.60189579162637952</v>
      </c>
      <c r="G296" t="s">
        <v>14</v>
      </c>
      <c r="H296">
        <v>78</v>
      </c>
      <c r="I296" s="17">
        <f t="shared" si="9"/>
        <v>-0.52877328893901387</v>
      </c>
    </row>
    <row r="297" spans="1:9" x14ac:dyDescent="0.5">
      <c r="A297" t="s">
        <v>20</v>
      </c>
      <c r="B297">
        <v>147</v>
      </c>
      <c r="C297" s="17">
        <f t="shared" si="8"/>
        <v>-0.55609103168741703</v>
      </c>
      <c r="G297" t="s">
        <v>14</v>
      </c>
      <c r="H297">
        <v>1225</v>
      </c>
      <c r="I297" s="17">
        <f t="shared" si="9"/>
        <v>0.66603478976527997</v>
      </c>
    </row>
    <row r="298" spans="1:9" x14ac:dyDescent="0.5">
      <c r="A298" t="s">
        <v>20</v>
      </c>
      <c r="B298">
        <v>126</v>
      </c>
      <c r="C298" s="17">
        <f t="shared" si="8"/>
        <v>-0.57267551373428272</v>
      </c>
      <c r="G298" t="s">
        <v>14</v>
      </c>
      <c r="H298">
        <v>1</v>
      </c>
      <c r="I298" s="17">
        <f t="shared" si="9"/>
        <v>-0.60898272403947651</v>
      </c>
    </row>
    <row r="299" spans="1:9" x14ac:dyDescent="0.5">
      <c r="A299" t="s">
        <v>20</v>
      </c>
      <c r="B299">
        <v>2218</v>
      </c>
      <c r="C299" s="17">
        <f t="shared" si="8"/>
        <v>1.0794547930296747</v>
      </c>
      <c r="G299" t="s">
        <v>14</v>
      </c>
      <c r="H299">
        <v>67</v>
      </c>
      <c r="I299" s="17">
        <f t="shared" si="9"/>
        <v>-0.54023177966765135</v>
      </c>
    </row>
    <row r="300" spans="1:9" x14ac:dyDescent="0.5">
      <c r="A300" t="s">
        <v>20</v>
      </c>
      <c r="B300">
        <v>202</v>
      </c>
      <c r="C300" s="17">
        <f t="shared" si="8"/>
        <v>-0.51265548346943535</v>
      </c>
      <c r="G300" t="s">
        <v>14</v>
      </c>
      <c r="H300">
        <v>19</v>
      </c>
      <c r="I300" s="17">
        <f t="shared" si="9"/>
        <v>-0.59023246648352423</v>
      </c>
    </row>
    <row r="301" spans="1:9" x14ac:dyDescent="0.5">
      <c r="A301" t="s">
        <v>20</v>
      </c>
      <c r="B301">
        <v>140</v>
      </c>
      <c r="C301" s="17">
        <f t="shared" si="8"/>
        <v>-0.56161919236970559</v>
      </c>
      <c r="G301" t="s">
        <v>14</v>
      </c>
      <c r="H301">
        <v>2108</v>
      </c>
      <c r="I301" s="17">
        <f t="shared" si="9"/>
        <v>1.5858390909822733</v>
      </c>
    </row>
    <row r="302" spans="1:9" x14ac:dyDescent="0.5">
      <c r="A302" t="s">
        <v>20</v>
      </c>
      <c r="B302">
        <v>1052</v>
      </c>
      <c r="C302" s="17">
        <f t="shared" si="8"/>
        <v>0.15862117080846325</v>
      </c>
      <c r="G302" t="s">
        <v>14</v>
      </c>
      <c r="H302">
        <v>679</v>
      </c>
      <c r="I302" s="17">
        <f t="shared" si="9"/>
        <v>9.7276977234726877E-2</v>
      </c>
    </row>
    <row r="303" spans="1:9" x14ac:dyDescent="0.5">
      <c r="A303" t="s">
        <v>20</v>
      </c>
      <c r="B303">
        <v>247</v>
      </c>
      <c r="C303" s="17">
        <f t="shared" si="8"/>
        <v>-0.47711730765472304</v>
      </c>
      <c r="G303" t="s">
        <v>14</v>
      </c>
      <c r="H303">
        <v>36</v>
      </c>
      <c r="I303" s="17">
        <f t="shared" si="9"/>
        <v>-0.57252388990290259</v>
      </c>
    </row>
    <row r="304" spans="1:9" x14ac:dyDescent="0.5">
      <c r="A304" t="s">
        <v>20</v>
      </c>
      <c r="B304">
        <v>84</v>
      </c>
      <c r="C304" s="17">
        <f t="shared" si="8"/>
        <v>-0.60584447782801421</v>
      </c>
      <c r="G304" t="s">
        <v>14</v>
      </c>
      <c r="H304">
        <v>47</v>
      </c>
      <c r="I304" s="17">
        <f t="shared" si="9"/>
        <v>-0.56106539917426501</v>
      </c>
    </row>
    <row r="305" spans="1:9" x14ac:dyDescent="0.5">
      <c r="A305" t="s">
        <v>20</v>
      </c>
      <c r="B305">
        <v>88</v>
      </c>
      <c r="C305" s="17">
        <f t="shared" si="8"/>
        <v>-0.60268552886670645</v>
      </c>
      <c r="G305" t="s">
        <v>14</v>
      </c>
      <c r="H305">
        <v>70</v>
      </c>
      <c r="I305" s="17">
        <f t="shared" si="9"/>
        <v>-0.53710673674165932</v>
      </c>
    </row>
    <row r="306" spans="1:9" x14ac:dyDescent="0.5">
      <c r="A306" t="s">
        <v>20</v>
      </c>
      <c r="B306">
        <v>156</v>
      </c>
      <c r="C306" s="17">
        <f t="shared" si="8"/>
        <v>-0.54898339652447459</v>
      </c>
      <c r="G306" t="s">
        <v>14</v>
      </c>
      <c r="H306">
        <v>154</v>
      </c>
      <c r="I306" s="17">
        <f t="shared" si="9"/>
        <v>-0.44960553481388194</v>
      </c>
    </row>
    <row r="307" spans="1:9" x14ac:dyDescent="0.5">
      <c r="A307" t="s">
        <v>20</v>
      </c>
      <c r="B307">
        <v>2985</v>
      </c>
      <c r="C307" s="17">
        <f t="shared" si="8"/>
        <v>1.685183256360437</v>
      </c>
      <c r="G307" t="s">
        <v>14</v>
      </c>
      <c r="H307">
        <v>22</v>
      </c>
      <c r="I307" s="17">
        <f t="shared" si="9"/>
        <v>-0.58710742355753209</v>
      </c>
    </row>
    <row r="308" spans="1:9" x14ac:dyDescent="0.5">
      <c r="A308" t="s">
        <v>20</v>
      </c>
      <c r="B308">
        <v>762</v>
      </c>
      <c r="C308" s="17">
        <f t="shared" si="8"/>
        <v>-7.0402628886349211E-2</v>
      </c>
      <c r="G308" t="s">
        <v>14</v>
      </c>
      <c r="H308">
        <v>1758</v>
      </c>
      <c r="I308" s="17">
        <f t="shared" si="9"/>
        <v>1.2212507496165341</v>
      </c>
    </row>
    <row r="309" spans="1:9" x14ac:dyDescent="0.5">
      <c r="A309" t="s">
        <v>20</v>
      </c>
      <c r="B309">
        <v>554</v>
      </c>
      <c r="C309" s="17">
        <f t="shared" si="8"/>
        <v>-0.23466797487435262</v>
      </c>
      <c r="G309" t="s">
        <v>14</v>
      </c>
      <c r="H309">
        <v>94</v>
      </c>
      <c r="I309" s="17">
        <f t="shared" si="9"/>
        <v>-0.51210639333372299</v>
      </c>
    </row>
    <row r="310" spans="1:9" x14ac:dyDescent="0.5">
      <c r="A310" t="s">
        <v>20</v>
      </c>
      <c r="B310">
        <v>135</v>
      </c>
      <c r="C310" s="17">
        <f t="shared" si="8"/>
        <v>-0.56556787857134028</v>
      </c>
      <c r="G310" t="s">
        <v>14</v>
      </c>
      <c r="H310">
        <v>33</v>
      </c>
      <c r="I310" s="17">
        <f t="shared" si="9"/>
        <v>-0.57564893282889462</v>
      </c>
    </row>
    <row r="311" spans="1:9" x14ac:dyDescent="0.5">
      <c r="A311" t="s">
        <v>20</v>
      </c>
      <c r="B311">
        <v>122</v>
      </c>
      <c r="C311" s="17">
        <f t="shared" si="8"/>
        <v>-0.57583446269559047</v>
      </c>
      <c r="G311" t="s">
        <v>14</v>
      </c>
      <c r="H311">
        <v>1</v>
      </c>
      <c r="I311" s="17">
        <f t="shared" si="9"/>
        <v>-0.60898272403947651</v>
      </c>
    </row>
    <row r="312" spans="1:9" x14ac:dyDescent="0.5">
      <c r="A312" t="s">
        <v>20</v>
      </c>
      <c r="B312">
        <v>221</v>
      </c>
      <c r="C312" s="17">
        <f t="shared" si="8"/>
        <v>-0.49765047590322348</v>
      </c>
      <c r="G312" t="s">
        <v>14</v>
      </c>
      <c r="H312">
        <v>31</v>
      </c>
      <c r="I312" s="17">
        <f t="shared" si="9"/>
        <v>-0.57773229477955601</v>
      </c>
    </row>
    <row r="313" spans="1:9" x14ac:dyDescent="0.5">
      <c r="A313" t="s">
        <v>20</v>
      </c>
      <c r="B313">
        <v>126</v>
      </c>
      <c r="C313" s="17">
        <f t="shared" si="8"/>
        <v>-0.57267551373428272</v>
      </c>
      <c r="G313" t="s">
        <v>14</v>
      </c>
      <c r="H313">
        <v>35</v>
      </c>
      <c r="I313" s="17">
        <f t="shared" si="9"/>
        <v>-0.57356557087823323</v>
      </c>
    </row>
    <row r="314" spans="1:9" x14ac:dyDescent="0.5">
      <c r="A314" t="s">
        <v>20</v>
      </c>
      <c r="B314">
        <v>1022</v>
      </c>
      <c r="C314" s="17">
        <f t="shared" si="8"/>
        <v>0.13492905359865506</v>
      </c>
      <c r="G314" t="s">
        <v>14</v>
      </c>
      <c r="H314">
        <v>63</v>
      </c>
      <c r="I314" s="17">
        <f t="shared" si="9"/>
        <v>-0.54439850356897412</v>
      </c>
    </row>
    <row r="315" spans="1:9" x14ac:dyDescent="0.5">
      <c r="A315" t="s">
        <v>20</v>
      </c>
      <c r="B315">
        <v>3177</v>
      </c>
      <c r="C315" s="17">
        <f t="shared" si="8"/>
        <v>1.8368128065032094</v>
      </c>
      <c r="G315" t="s">
        <v>14</v>
      </c>
      <c r="H315">
        <v>526</v>
      </c>
      <c r="I315" s="17">
        <f t="shared" si="9"/>
        <v>-6.2100211990867696E-2</v>
      </c>
    </row>
    <row r="316" spans="1:9" x14ac:dyDescent="0.5">
      <c r="A316" t="s">
        <v>20</v>
      </c>
      <c r="B316">
        <v>198</v>
      </c>
      <c r="C316" s="17">
        <f t="shared" si="8"/>
        <v>-0.5158144324307431</v>
      </c>
      <c r="G316" t="s">
        <v>14</v>
      </c>
      <c r="H316">
        <v>121</v>
      </c>
      <c r="I316" s="17">
        <f t="shared" si="9"/>
        <v>-0.48398100699979446</v>
      </c>
    </row>
    <row r="317" spans="1:9" x14ac:dyDescent="0.5">
      <c r="A317" t="s">
        <v>20</v>
      </c>
      <c r="B317">
        <v>85</v>
      </c>
      <c r="C317" s="17">
        <f t="shared" si="8"/>
        <v>-0.60505474058768727</v>
      </c>
      <c r="G317" t="s">
        <v>14</v>
      </c>
      <c r="H317">
        <v>67</v>
      </c>
      <c r="I317" s="17">
        <f t="shared" si="9"/>
        <v>-0.54023177966765135</v>
      </c>
    </row>
    <row r="318" spans="1:9" x14ac:dyDescent="0.5">
      <c r="A318" t="s">
        <v>20</v>
      </c>
      <c r="B318">
        <v>3596</v>
      </c>
      <c r="C318" s="17">
        <f t="shared" si="8"/>
        <v>2.1677127102001972</v>
      </c>
      <c r="G318" t="s">
        <v>14</v>
      </c>
      <c r="H318">
        <v>57</v>
      </c>
      <c r="I318" s="17">
        <f t="shared" si="9"/>
        <v>-0.55064858942095818</v>
      </c>
    </row>
    <row r="319" spans="1:9" x14ac:dyDescent="0.5">
      <c r="A319" t="s">
        <v>20</v>
      </c>
      <c r="B319">
        <v>244</v>
      </c>
      <c r="C319" s="17">
        <f t="shared" si="8"/>
        <v>-0.47948651937570386</v>
      </c>
      <c r="G319" t="s">
        <v>14</v>
      </c>
      <c r="H319">
        <v>1229</v>
      </c>
      <c r="I319" s="17">
        <f t="shared" si="9"/>
        <v>0.67020151366660274</v>
      </c>
    </row>
    <row r="320" spans="1:9" x14ac:dyDescent="0.5">
      <c r="A320" t="s">
        <v>20</v>
      </c>
      <c r="B320">
        <v>5180</v>
      </c>
      <c r="C320" s="17">
        <f t="shared" si="8"/>
        <v>3.4186564988780694</v>
      </c>
      <c r="G320" t="s">
        <v>14</v>
      </c>
      <c r="H320">
        <v>12</v>
      </c>
      <c r="I320" s="17">
        <f t="shared" si="9"/>
        <v>-0.59752423331083893</v>
      </c>
    </row>
    <row r="321" spans="1:9" x14ac:dyDescent="0.5">
      <c r="A321" t="s">
        <v>20</v>
      </c>
      <c r="B321">
        <v>589</v>
      </c>
      <c r="C321" s="17">
        <f t="shared" si="8"/>
        <v>-0.20702717146290975</v>
      </c>
      <c r="G321" t="s">
        <v>14</v>
      </c>
      <c r="H321">
        <v>452</v>
      </c>
      <c r="I321" s="17">
        <f t="shared" si="9"/>
        <v>-0.13918460416533826</v>
      </c>
    </row>
    <row r="322" spans="1:9" x14ac:dyDescent="0.5">
      <c r="A322" t="s">
        <v>20</v>
      </c>
      <c r="B322">
        <v>2725</v>
      </c>
      <c r="C322" s="17">
        <f t="shared" si="8"/>
        <v>1.479851573875433</v>
      </c>
      <c r="G322" t="s">
        <v>14</v>
      </c>
      <c r="H322">
        <v>1886</v>
      </c>
      <c r="I322" s="17">
        <f t="shared" si="9"/>
        <v>1.3545859144588617</v>
      </c>
    </row>
    <row r="323" spans="1:9" x14ac:dyDescent="0.5">
      <c r="A323" t="s">
        <v>20</v>
      </c>
      <c r="B323">
        <v>300</v>
      </c>
      <c r="C323" s="17">
        <f t="shared" ref="C323:C386" si="10">(B323-$E$2)/$E$7</f>
        <v>-0.43526123391739524</v>
      </c>
      <c r="G323" t="s">
        <v>14</v>
      </c>
      <c r="H323">
        <v>1825</v>
      </c>
      <c r="I323" s="17">
        <f t="shared" ref="I323:I365" si="11">(H323-$K$2)/$K$7</f>
        <v>1.29104337496369</v>
      </c>
    </row>
    <row r="324" spans="1:9" x14ac:dyDescent="0.5">
      <c r="A324" t="s">
        <v>20</v>
      </c>
      <c r="B324">
        <v>144</v>
      </c>
      <c r="C324" s="17">
        <f t="shared" si="10"/>
        <v>-0.55846024340839784</v>
      </c>
      <c r="G324" t="s">
        <v>14</v>
      </c>
      <c r="H324">
        <v>31</v>
      </c>
      <c r="I324" s="17">
        <f t="shared" si="11"/>
        <v>-0.57773229477955601</v>
      </c>
    </row>
    <row r="325" spans="1:9" x14ac:dyDescent="0.5">
      <c r="A325" t="s">
        <v>20</v>
      </c>
      <c r="B325">
        <v>87</v>
      </c>
      <c r="C325" s="17">
        <f t="shared" si="10"/>
        <v>-0.60347526610703339</v>
      </c>
      <c r="G325" t="s">
        <v>14</v>
      </c>
      <c r="H325">
        <v>107</v>
      </c>
      <c r="I325" s="17">
        <f t="shared" si="11"/>
        <v>-0.49856454065442407</v>
      </c>
    </row>
    <row r="326" spans="1:9" x14ac:dyDescent="0.5">
      <c r="A326" t="s">
        <v>20</v>
      </c>
      <c r="B326">
        <v>3116</v>
      </c>
      <c r="C326" s="17">
        <f t="shared" si="10"/>
        <v>1.7886388348432662</v>
      </c>
      <c r="G326" t="s">
        <v>14</v>
      </c>
      <c r="H326">
        <v>27</v>
      </c>
      <c r="I326" s="17">
        <f t="shared" si="11"/>
        <v>-0.58189901868087868</v>
      </c>
    </row>
    <row r="327" spans="1:9" x14ac:dyDescent="0.5">
      <c r="A327" t="s">
        <v>20</v>
      </c>
      <c r="B327">
        <v>909</v>
      </c>
      <c r="C327" s="17">
        <f t="shared" si="10"/>
        <v>4.5688745441710893E-2</v>
      </c>
      <c r="G327" t="s">
        <v>14</v>
      </c>
      <c r="H327">
        <v>1221</v>
      </c>
      <c r="I327" s="17">
        <f t="shared" si="11"/>
        <v>0.6618680658639573</v>
      </c>
    </row>
    <row r="328" spans="1:9" x14ac:dyDescent="0.5">
      <c r="A328" t="s">
        <v>20</v>
      </c>
      <c r="B328">
        <v>1613</v>
      </c>
      <c r="C328" s="17">
        <f t="shared" si="10"/>
        <v>0.60166376263187626</v>
      </c>
      <c r="G328" t="s">
        <v>14</v>
      </c>
      <c r="H328">
        <v>1</v>
      </c>
      <c r="I328" s="17">
        <f t="shared" si="11"/>
        <v>-0.60898272403947651</v>
      </c>
    </row>
    <row r="329" spans="1:9" x14ac:dyDescent="0.5">
      <c r="A329" t="s">
        <v>20</v>
      </c>
      <c r="B329">
        <v>136</v>
      </c>
      <c r="C329" s="17">
        <f t="shared" si="10"/>
        <v>-0.56477814133101334</v>
      </c>
      <c r="G329" t="s">
        <v>14</v>
      </c>
      <c r="H329">
        <v>16</v>
      </c>
      <c r="I329" s="17">
        <f t="shared" si="11"/>
        <v>-0.59335750940951626</v>
      </c>
    </row>
    <row r="330" spans="1:9" x14ac:dyDescent="0.5">
      <c r="A330" t="s">
        <v>20</v>
      </c>
      <c r="B330">
        <v>130</v>
      </c>
      <c r="C330" s="17">
        <f t="shared" si="10"/>
        <v>-0.56951656477297496</v>
      </c>
      <c r="G330" t="s">
        <v>14</v>
      </c>
      <c r="H330">
        <v>41</v>
      </c>
      <c r="I330" s="17">
        <f t="shared" si="11"/>
        <v>-0.56731548502624918</v>
      </c>
    </row>
    <row r="331" spans="1:9" x14ac:dyDescent="0.5">
      <c r="A331" t="s">
        <v>20</v>
      </c>
      <c r="B331">
        <v>102</v>
      </c>
      <c r="C331" s="17">
        <f t="shared" si="10"/>
        <v>-0.59162920750212922</v>
      </c>
      <c r="G331" t="s">
        <v>14</v>
      </c>
      <c r="H331">
        <v>523</v>
      </c>
      <c r="I331" s="17">
        <f t="shared" si="11"/>
        <v>-6.5225254916859737E-2</v>
      </c>
    </row>
    <row r="332" spans="1:9" x14ac:dyDescent="0.5">
      <c r="A332" t="s">
        <v>20</v>
      </c>
      <c r="B332">
        <v>4006</v>
      </c>
      <c r="C332" s="17">
        <f t="shared" si="10"/>
        <v>2.4915049787342425</v>
      </c>
      <c r="G332" t="s">
        <v>14</v>
      </c>
      <c r="H332">
        <v>141</v>
      </c>
      <c r="I332" s="17">
        <f t="shared" si="11"/>
        <v>-0.4631473874931808</v>
      </c>
    </row>
    <row r="333" spans="1:9" x14ac:dyDescent="0.5">
      <c r="A333" t="s">
        <v>20</v>
      </c>
      <c r="B333">
        <v>1629</v>
      </c>
      <c r="C333" s="17">
        <f t="shared" si="10"/>
        <v>0.61429955847710738</v>
      </c>
      <c r="G333" t="s">
        <v>14</v>
      </c>
      <c r="H333">
        <v>52</v>
      </c>
      <c r="I333" s="17">
        <f t="shared" si="11"/>
        <v>-0.5558569942976116</v>
      </c>
    </row>
    <row r="334" spans="1:9" x14ac:dyDescent="0.5">
      <c r="A334" t="s">
        <v>20</v>
      </c>
      <c r="B334">
        <v>2188</v>
      </c>
      <c r="C334" s="17">
        <f t="shared" si="10"/>
        <v>1.0557626758198666</v>
      </c>
      <c r="G334" t="s">
        <v>14</v>
      </c>
      <c r="H334">
        <v>225</v>
      </c>
      <c r="I334" s="17">
        <f t="shared" si="11"/>
        <v>-0.37564618556540341</v>
      </c>
    </row>
    <row r="335" spans="1:9" x14ac:dyDescent="0.5">
      <c r="A335" t="s">
        <v>20</v>
      </c>
      <c r="B335">
        <v>2409</v>
      </c>
      <c r="C335" s="17">
        <f t="shared" si="10"/>
        <v>1.23029460593212</v>
      </c>
      <c r="G335" t="s">
        <v>14</v>
      </c>
      <c r="H335">
        <v>38</v>
      </c>
      <c r="I335" s="17">
        <f t="shared" si="11"/>
        <v>-0.57044052795224121</v>
      </c>
    </row>
    <row r="336" spans="1:9" x14ac:dyDescent="0.5">
      <c r="A336" t="s">
        <v>20</v>
      </c>
      <c r="B336">
        <v>194</v>
      </c>
      <c r="C336" s="17">
        <f t="shared" si="10"/>
        <v>-0.51897338139205085</v>
      </c>
      <c r="G336" t="s">
        <v>14</v>
      </c>
      <c r="H336">
        <v>15</v>
      </c>
      <c r="I336" s="17">
        <f t="shared" si="11"/>
        <v>-0.5943991903848469</v>
      </c>
    </row>
    <row r="337" spans="1:9" x14ac:dyDescent="0.5">
      <c r="A337" t="s">
        <v>20</v>
      </c>
      <c r="B337">
        <v>1140</v>
      </c>
      <c r="C337" s="17">
        <f t="shared" si="10"/>
        <v>0.22811804795723392</v>
      </c>
      <c r="G337" t="s">
        <v>14</v>
      </c>
      <c r="H337">
        <v>37</v>
      </c>
      <c r="I337" s="17">
        <f t="shared" si="11"/>
        <v>-0.57148220892757184</v>
      </c>
    </row>
    <row r="338" spans="1:9" x14ac:dyDescent="0.5">
      <c r="A338" t="s">
        <v>20</v>
      </c>
      <c r="B338">
        <v>102</v>
      </c>
      <c r="C338" s="17">
        <f t="shared" si="10"/>
        <v>-0.59162920750212922</v>
      </c>
      <c r="G338" t="s">
        <v>14</v>
      </c>
      <c r="H338">
        <v>112</v>
      </c>
      <c r="I338" s="17">
        <f t="shared" si="11"/>
        <v>-0.49335613577777065</v>
      </c>
    </row>
    <row r="339" spans="1:9" x14ac:dyDescent="0.5">
      <c r="A339" t="s">
        <v>20</v>
      </c>
      <c r="B339">
        <v>2857</v>
      </c>
      <c r="C339" s="17">
        <f t="shared" si="10"/>
        <v>1.584096889598589</v>
      </c>
      <c r="G339" t="s">
        <v>14</v>
      </c>
      <c r="H339">
        <v>21</v>
      </c>
      <c r="I339" s="17">
        <f t="shared" si="11"/>
        <v>-0.58814910453286284</v>
      </c>
    </row>
    <row r="340" spans="1:9" x14ac:dyDescent="0.5">
      <c r="A340" t="s">
        <v>20</v>
      </c>
      <c r="B340">
        <v>107</v>
      </c>
      <c r="C340" s="17">
        <f t="shared" si="10"/>
        <v>-0.58768052130049453</v>
      </c>
      <c r="G340" t="s">
        <v>14</v>
      </c>
      <c r="H340">
        <v>67</v>
      </c>
      <c r="I340" s="17">
        <f t="shared" si="11"/>
        <v>-0.54023177966765135</v>
      </c>
    </row>
    <row r="341" spans="1:9" x14ac:dyDescent="0.5">
      <c r="A341" t="s">
        <v>20</v>
      </c>
      <c r="B341">
        <v>160</v>
      </c>
      <c r="C341" s="17">
        <f t="shared" si="10"/>
        <v>-0.54582444756316673</v>
      </c>
      <c r="G341" t="s">
        <v>14</v>
      </c>
      <c r="H341">
        <v>78</v>
      </c>
      <c r="I341" s="17">
        <f t="shared" si="11"/>
        <v>-0.52877328893901387</v>
      </c>
    </row>
    <row r="342" spans="1:9" x14ac:dyDescent="0.5">
      <c r="A342" t="s">
        <v>20</v>
      </c>
      <c r="B342">
        <v>2230</v>
      </c>
      <c r="C342" s="17">
        <f t="shared" si="10"/>
        <v>1.088931639913598</v>
      </c>
      <c r="G342" t="s">
        <v>14</v>
      </c>
      <c r="H342">
        <v>67</v>
      </c>
      <c r="I342" s="17">
        <f t="shared" si="11"/>
        <v>-0.54023177966765135</v>
      </c>
    </row>
    <row r="343" spans="1:9" x14ac:dyDescent="0.5">
      <c r="A343" t="s">
        <v>20</v>
      </c>
      <c r="B343">
        <v>316</v>
      </c>
      <c r="C343" s="17">
        <f t="shared" si="10"/>
        <v>-0.42262543807216424</v>
      </c>
      <c r="G343" t="s">
        <v>14</v>
      </c>
      <c r="H343">
        <v>263</v>
      </c>
      <c r="I343" s="17">
        <f t="shared" si="11"/>
        <v>-0.33606230850283741</v>
      </c>
    </row>
    <row r="344" spans="1:9" x14ac:dyDescent="0.5">
      <c r="A344" t="s">
        <v>20</v>
      </c>
      <c r="B344">
        <v>117</v>
      </c>
      <c r="C344" s="17">
        <f t="shared" si="10"/>
        <v>-0.57978314889722515</v>
      </c>
      <c r="G344" t="s">
        <v>14</v>
      </c>
      <c r="H344">
        <v>1691</v>
      </c>
      <c r="I344" s="17">
        <f t="shared" si="11"/>
        <v>1.1514581242693784</v>
      </c>
    </row>
    <row r="345" spans="1:9" x14ac:dyDescent="0.5">
      <c r="A345" t="s">
        <v>20</v>
      </c>
      <c r="B345">
        <v>6406</v>
      </c>
      <c r="C345" s="17">
        <f t="shared" si="10"/>
        <v>4.3868743555188967</v>
      </c>
      <c r="G345" t="s">
        <v>14</v>
      </c>
      <c r="H345">
        <v>181</v>
      </c>
      <c r="I345" s="17">
        <f t="shared" si="11"/>
        <v>-0.42148014847995346</v>
      </c>
    </row>
    <row r="346" spans="1:9" x14ac:dyDescent="0.5">
      <c r="A346" t="s">
        <v>20</v>
      </c>
      <c r="B346">
        <v>192</v>
      </c>
      <c r="C346" s="17">
        <f t="shared" si="10"/>
        <v>-0.52055285587270472</v>
      </c>
      <c r="G346" t="s">
        <v>14</v>
      </c>
      <c r="H346">
        <v>13</v>
      </c>
      <c r="I346" s="17">
        <f t="shared" si="11"/>
        <v>-0.59648255233550829</v>
      </c>
    </row>
    <row r="347" spans="1:9" x14ac:dyDescent="0.5">
      <c r="A347" t="s">
        <v>20</v>
      </c>
      <c r="B347">
        <v>26</v>
      </c>
      <c r="C347" s="17">
        <f t="shared" si="10"/>
        <v>-0.6516492377669767</v>
      </c>
      <c r="G347" t="s">
        <v>14</v>
      </c>
      <c r="H347">
        <v>1</v>
      </c>
      <c r="I347" s="17">
        <f t="shared" si="11"/>
        <v>-0.60898272403947651</v>
      </c>
    </row>
    <row r="348" spans="1:9" x14ac:dyDescent="0.5">
      <c r="A348" t="s">
        <v>20</v>
      </c>
      <c r="B348">
        <v>723</v>
      </c>
      <c r="C348" s="17">
        <f t="shared" si="10"/>
        <v>-0.10120238125909985</v>
      </c>
      <c r="G348" t="s">
        <v>14</v>
      </c>
      <c r="H348">
        <v>21</v>
      </c>
      <c r="I348" s="17">
        <f t="shared" si="11"/>
        <v>-0.58814910453286284</v>
      </c>
    </row>
    <row r="349" spans="1:9" x14ac:dyDescent="0.5">
      <c r="A349" t="s">
        <v>20</v>
      </c>
      <c r="B349">
        <v>170</v>
      </c>
      <c r="C349" s="17">
        <f t="shared" si="10"/>
        <v>-0.53792707515989735</v>
      </c>
      <c r="G349" t="s">
        <v>14</v>
      </c>
      <c r="H349">
        <v>830</v>
      </c>
      <c r="I349" s="17">
        <f t="shared" si="11"/>
        <v>0.25457080450966008</v>
      </c>
    </row>
    <row r="350" spans="1:9" x14ac:dyDescent="0.5">
      <c r="A350" t="s">
        <v>20</v>
      </c>
      <c r="B350">
        <v>238</v>
      </c>
      <c r="C350" s="17">
        <f t="shared" si="10"/>
        <v>-0.48422494281766548</v>
      </c>
      <c r="G350" t="s">
        <v>14</v>
      </c>
      <c r="H350">
        <v>130</v>
      </c>
      <c r="I350" s="17">
        <f t="shared" si="11"/>
        <v>-0.47460587822181832</v>
      </c>
    </row>
    <row r="351" spans="1:9" x14ac:dyDescent="0.5">
      <c r="A351" t="s">
        <v>20</v>
      </c>
      <c r="B351">
        <v>55</v>
      </c>
      <c r="C351" s="17">
        <f t="shared" si="10"/>
        <v>-0.6287468577974954</v>
      </c>
      <c r="G351" t="s">
        <v>14</v>
      </c>
      <c r="H351">
        <v>55</v>
      </c>
      <c r="I351" s="17">
        <f t="shared" si="11"/>
        <v>-0.55273195137161957</v>
      </c>
    </row>
    <row r="352" spans="1:9" x14ac:dyDescent="0.5">
      <c r="A352" t="s">
        <v>20</v>
      </c>
      <c r="B352">
        <v>128</v>
      </c>
      <c r="C352" s="17">
        <f t="shared" si="10"/>
        <v>-0.57109603925362884</v>
      </c>
      <c r="G352" t="s">
        <v>14</v>
      </c>
      <c r="H352">
        <v>114</v>
      </c>
      <c r="I352" s="17">
        <f t="shared" si="11"/>
        <v>-0.49127277382710927</v>
      </c>
    </row>
    <row r="353" spans="1:9" x14ac:dyDescent="0.5">
      <c r="A353" t="s">
        <v>20</v>
      </c>
      <c r="B353">
        <v>2144</v>
      </c>
      <c r="C353" s="17">
        <f t="shared" si="10"/>
        <v>1.0210142372454811</v>
      </c>
      <c r="G353" t="s">
        <v>14</v>
      </c>
      <c r="H353">
        <v>594</v>
      </c>
      <c r="I353" s="17">
        <f t="shared" si="11"/>
        <v>8.7340943316187806E-3</v>
      </c>
    </row>
    <row r="354" spans="1:9" x14ac:dyDescent="0.5">
      <c r="A354" t="s">
        <v>20</v>
      </c>
      <c r="B354">
        <v>2693</v>
      </c>
      <c r="C354" s="17">
        <f t="shared" si="10"/>
        <v>1.454579982184971</v>
      </c>
      <c r="G354" t="s">
        <v>14</v>
      </c>
      <c r="H354">
        <v>24</v>
      </c>
      <c r="I354" s="17">
        <f t="shared" si="11"/>
        <v>-0.58502406160687082</v>
      </c>
    </row>
    <row r="355" spans="1:9" x14ac:dyDescent="0.5">
      <c r="A355" t="s">
        <v>20</v>
      </c>
      <c r="B355">
        <v>432</v>
      </c>
      <c r="C355" s="17">
        <f t="shared" si="10"/>
        <v>-0.33101591819423926</v>
      </c>
      <c r="G355" t="s">
        <v>14</v>
      </c>
      <c r="H355">
        <v>252</v>
      </c>
      <c r="I355" s="17">
        <f t="shared" si="11"/>
        <v>-0.34752079923147494</v>
      </c>
    </row>
    <row r="356" spans="1:9" x14ac:dyDescent="0.5">
      <c r="A356" t="s">
        <v>20</v>
      </c>
      <c r="B356">
        <v>189</v>
      </c>
      <c r="C356" s="17">
        <f t="shared" si="10"/>
        <v>-0.52292206759368554</v>
      </c>
      <c r="G356" t="s">
        <v>14</v>
      </c>
      <c r="H356">
        <v>67</v>
      </c>
      <c r="I356" s="17">
        <f t="shared" si="11"/>
        <v>-0.54023177966765135</v>
      </c>
    </row>
    <row r="357" spans="1:9" x14ac:dyDescent="0.5">
      <c r="A357" t="s">
        <v>20</v>
      </c>
      <c r="B357">
        <v>154</v>
      </c>
      <c r="C357" s="17">
        <f t="shared" si="10"/>
        <v>-0.55056287100512846</v>
      </c>
      <c r="G357" t="s">
        <v>14</v>
      </c>
      <c r="H357">
        <v>742</v>
      </c>
      <c r="I357" s="17">
        <f t="shared" si="11"/>
        <v>0.16290287868055991</v>
      </c>
    </row>
    <row r="358" spans="1:9" x14ac:dyDescent="0.5">
      <c r="A358" t="s">
        <v>20</v>
      </c>
      <c r="B358">
        <v>96</v>
      </c>
      <c r="C358" s="17">
        <f t="shared" si="10"/>
        <v>-0.59636763094409095</v>
      </c>
      <c r="G358" t="s">
        <v>14</v>
      </c>
      <c r="H358">
        <v>75</v>
      </c>
      <c r="I358" s="17">
        <f t="shared" si="11"/>
        <v>-0.5318983318650059</v>
      </c>
    </row>
    <row r="359" spans="1:9" x14ac:dyDescent="0.5">
      <c r="A359" t="s">
        <v>20</v>
      </c>
      <c r="B359">
        <v>3063</v>
      </c>
      <c r="C359" s="17">
        <f t="shared" si="10"/>
        <v>1.7467827611059383</v>
      </c>
      <c r="G359" t="s">
        <v>14</v>
      </c>
      <c r="H359">
        <v>4405</v>
      </c>
      <c r="I359" s="17">
        <f t="shared" si="11"/>
        <v>3.9785802913168533</v>
      </c>
    </row>
    <row r="360" spans="1:9" x14ac:dyDescent="0.5">
      <c r="A360" t="s">
        <v>20</v>
      </c>
      <c r="B360">
        <v>2266</v>
      </c>
      <c r="C360" s="17">
        <f t="shared" si="10"/>
        <v>1.1173621805653677</v>
      </c>
      <c r="G360" t="s">
        <v>14</v>
      </c>
      <c r="H360">
        <v>92</v>
      </c>
      <c r="I360" s="17">
        <f t="shared" si="11"/>
        <v>-0.51418975528438426</v>
      </c>
    </row>
    <row r="361" spans="1:9" x14ac:dyDescent="0.5">
      <c r="A361" t="s">
        <v>20</v>
      </c>
      <c r="B361">
        <v>194</v>
      </c>
      <c r="C361" s="17">
        <f t="shared" si="10"/>
        <v>-0.51897338139205085</v>
      </c>
      <c r="G361" t="s">
        <v>14</v>
      </c>
      <c r="H361">
        <v>64</v>
      </c>
      <c r="I361" s="17">
        <f t="shared" si="11"/>
        <v>-0.54335682259364348</v>
      </c>
    </row>
    <row r="362" spans="1:9" x14ac:dyDescent="0.5">
      <c r="A362" t="s">
        <v>20</v>
      </c>
      <c r="B362">
        <v>129</v>
      </c>
      <c r="C362" s="17">
        <f t="shared" si="10"/>
        <v>-0.5703063020133019</v>
      </c>
      <c r="G362" t="s">
        <v>14</v>
      </c>
      <c r="H362">
        <v>64</v>
      </c>
      <c r="I362" s="17">
        <f t="shared" si="11"/>
        <v>-0.54335682259364348</v>
      </c>
    </row>
    <row r="363" spans="1:9" x14ac:dyDescent="0.5">
      <c r="A363" t="s">
        <v>20</v>
      </c>
      <c r="B363">
        <v>375</v>
      </c>
      <c r="C363" s="17">
        <f t="shared" si="10"/>
        <v>-0.37603094089287481</v>
      </c>
      <c r="G363" t="s">
        <v>14</v>
      </c>
      <c r="H363">
        <v>842</v>
      </c>
      <c r="I363" s="17">
        <f t="shared" si="11"/>
        <v>0.26707097621362824</v>
      </c>
    </row>
    <row r="364" spans="1:9" x14ac:dyDescent="0.5">
      <c r="A364" t="s">
        <v>20</v>
      </c>
      <c r="B364">
        <v>409</v>
      </c>
      <c r="C364" s="17">
        <f t="shared" si="10"/>
        <v>-0.34917987472175882</v>
      </c>
      <c r="G364" t="s">
        <v>14</v>
      </c>
      <c r="H364">
        <v>112</v>
      </c>
      <c r="I364" s="17">
        <f t="shared" si="11"/>
        <v>-0.49335613577777065</v>
      </c>
    </row>
    <row r="365" spans="1:9" x14ac:dyDescent="0.5">
      <c r="A365" t="s">
        <v>20</v>
      </c>
      <c r="B365">
        <v>234</v>
      </c>
      <c r="C365" s="17">
        <f t="shared" si="10"/>
        <v>-0.48738389177897323</v>
      </c>
      <c r="G365" t="s">
        <v>14</v>
      </c>
      <c r="H365">
        <v>374</v>
      </c>
      <c r="I365" s="17">
        <f t="shared" si="11"/>
        <v>-0.22043572024113156</v>
      </c>
    </row>
    <row r="366" spans="1:9" x14ac:dyDescent="0.5">
      <c r="A366" t="s">
        <v>20</v>
      </c>
      <c r="B366">
        <v>3016</v>
      </c>
      <c r="C366" s="17">
        <f t="shared" si="10"/>
        <v>1.7096651108105723</v>
      </c>
    </row>
    <row r="367" spans="1:9" x14ac:dyDescent="0.5">
      <c r="A367" t="s">
        <v>20</v>
      </c>
      <c r="B367">
        <v>264</v>
      </c>
      <c r="C367" s="17">
        <f t="shared" si="10"/>
        <v>-0.46369177456916505</v>
      </c>
    </row>
    <row r="368" spans="1:9" x14ac:dyDescent="0.5">
      <c r="A368" t="s">
        <v>20</v>
      </c>
      <c r="B368">
        <v>272</v>
      </c>
      <c r="C368" s="17">
        <f t="shared" si="10"/>
        <v>-0.45737387664654955</v>
      </c>
    </row>
    <row r="369" spans="1:3" x14ac:dyDescent="0.5">
      <c r="A369" t="s">
        <v>20</v>
      </c>
      <c r="B369">
        <v>419</v>
      </c>
      <c r="C369" s="17">
        <f t="shared" si="10"/>
        <v>-0.34128250231848944</v>
      </c>
    </row>
    <row r="370" spans="1:3" x14ac:dyDescent="0.5">
      <c r="A370" t="s">
        <v>20</v>
      </c>
      <c r="B370">
        <v>1621</v>
      </c>
      <c r="C370" s="17">
        <f t="shared" si="10"/>
        <v>0.60798166055449177</v>
      </c>
    </row>
    <row r="371" spans="1:3" x14ac:dyDescent="0.5">
      <c r="A371" t="s">
        <v>20</v>
      </c>
      <c r="B371">
        <v>1101</v>
      </c>
      <c r="C371" s="17">
        <f t="shared" si="10"/>
        <v>0.19731829558448327</v>
      </c>
    </row>
    <row r="372" spans="1:3" x14ac:dyDescent="0.5">
      <c r="A372" t="s">
        <v>20</v>
      </c>
      <c r="B372">
        <v>1073</v>
      </c>
      <c r="C372" s="17">
        <f t="shared" si="10"/>
        <v>0.17520565285532896</v>
      </c>
    </row>
    <row r="373" spans="1:3" x14ac:dyDescent="0.5">
      <c r="A373" t="s">
        <v>20</v>
      </c>
      <c r="B373">
        <v>331</v>
      </c>
      <c r="C373" s="17">
        <f t="shared" si="10"/>
        <v>-0.41077937946726012</v>
      </c>
    </row>
    <row r="374" spans="1:3" x14ac:dyDescent="0.5">
      <c r="A374" t="s">
        <v>20</v>
      </c>
      <c r="B374">
        <v>1170</v>
      </c>
      <c r="C374" s="17">
        <f t="shared" si="10"/>
        <v>0.25181016516704208</v>
      </c>
    </row>
    <row r="375" spans="1:3" x14ac:dyDescent="0.5">
      <c r="A375" t="s">
        <v>20</v>
      </c>
      <c r="B375">
        <v>363</v>
      </c>
      <c r="C375" s="17">
        <f t="shared" si="10"/>
        <v>-0.38550778777679806</v>
      </c>
    </row>
    <row r="376" spans="1:3" x14ac:dyDescent="0.5">
      <c r="A376" t="s">
        <v>20</v>
      </c>
      <c r="B376">
        <v>103</v>
      </c>
      <c r="C376" s="17">
        <f t="shared" si="10"/>
        <v>-0.59083947026180228</v>
      </c>
    </row>
    <row r="377" spans="1:3" x14ac:dyDescent="0.5">
      <c r="A377" t="s">
        <v>20</v>
      </c>
      <c r="B377">
        <v>147</v>
      </c>
      <c r="C377" s="17">
        <f t="shared" si="10"/>
        <v>-0.55609103168741703</v>
      </c>
    </row>
    <row r="378" spans="1:3" x14ac:dyDescent="0.5">
      <c r="A378" t="s">
        <v>20</v>
      </c>
      <c r="B378">
        <v>110</v>
      </c>
      <c r="C378" s="17">
        <f t="shared" si="10"/>
        <v>-0.58531130957951372</v>
      </c>
    </row>
    <row r="379" spans="1:3" x14ac:dyDescent="0.5">
      <c r="A379" t="s">
        <v>20</v>
      </c>
      <c r="B379">
        <v>134</v>
      </c>
      <c r="C379" s="17">
        <f t="shared" si="10"/>
        <v>-0.56635761581166721</v>
      </c>
    </row>
    <row r="380" spans="1:3" x14ac:dyDescent="0.5">
      <c r="A380" t="s">
        <v>20</v>
      </c>
      <c r="B380">
        <v>269</v>
      </c>
      <c r="C380" s="17">
        <f t="shared" si="10"/>
        <v>-0.45974308836753036</v>
      </c>
    </row>
    <row r="381" spans="1:3" x14ac:dyDescent="0.5">
      <c r="A381" t="s">
        <v>20</v>
      </c>
      <c r="B381">
        <v>175</v>
      </c>
      <c r="C381" s="17">
        <f t="shared" si="10"/>
        <v>-0.53397838895826266</v>
      </c>
    </row>
    <row r="382" spans="1:3" x14ac:dyDescent="0.5">
      <c r="A382" t="s">
        <v>20</v>
      </c>
      <c r="B382">
        <v>69</v>
      </c>
      <c r="C382" s="17">
        <f t="shared" si="10"/>
        <v>-0.61769053643291827</v>
      </c>
    </row>
    <row r="383" spans="1:3" x14ac:dyDescent="0.5">
      <c r="A383" t="s">
        <v>20</v>
      </c>
      <c r="B383">
        <v>190</v>
      </c>
      <c r="C383" s="17">
        <f t="shared" si="10"/>
        <v>-0.5221323303533586</v>
      </c>
    </row>
    <row r="384" spans="1:3" x14ac:dyDescent="0.5">
      <c r="A384" t="s">
        <v>20</v>
      </c>
      <c r="B384">
        <v>237</v>
      </c>
      <c r="C384" s="17">
        <f t="shared" si="10"/>
        <v>-0.48501468005799242</v>
      </c>
    </row>
    <row r="385" spans="1:3" x14ac:dyDescent="0.5">
      <c r="A385" t="s">
        <v>20</v>
      </c>
      <c r="B385">
        <v>196</v>
      </c>
      <c r="C385" s="17">
        <f t="shared" si="10"/>
        <v>-0.51739390691139697</v>
      </c>
    </row>
    <row r="386" spans="1:3" x14ac:dyDescent="0.5">
      <c r="A386" t="s">
        <v>20</v>
      </c>
      <c r="B386">
        <v>7295</v>
      </c>
      <c r="C386" s="17">
        <f t="shared" si="10"/>
        <v>5.0889507621695467</v>
      </c>
    </row>
    <row r="387" spans="1:3" x14ac:dyDescent="0.5">
      <c r="A387" t="s">
        <v>20</v>
      </c>
      <c r="B387">
        <v>2893</v>
      </c>
      <c r="C387" s="17">
        <f t="shared" ref="C387:C450" si="12">(B387-$E$2)/$E$7</f>
        <v>1.6125274302503589</v>
      </c>
    </row>
    <row r="388" spans="1:3" x14ac:dyDescent="0.5">
      <c r="A388" t="s">
        <v>20</v>
      </c>
      <c r="B388">
        <v>820</v>
      </c>
      <c r="C388" s="17">
        <f t="shared" si="12"/>
        <v>-2.459786894738672E-2</v>
      </c>
    </row>
    <row r="389" spans="1:3" x14ac:dyDescent="0.5">
      <c r="A389" t="s">
        <v>20</v>
      </c>
      <c r="B389">
        <v>2038</v>
      </c>
      <c r="C389" s="17">
        <f t="shared" si="12"/>
        <v>0.93730208977082552</v>
      </c>
    </row>
    <row r="390" spans="1:3" x14ac:dyDescent="0.5">
      <c r="A390" t="s">
        <v>20</v>
      </c>
      <c r="B390">
        <v>116</v>
      </c>
      <c r="C390" s="17">
        <f t="shared" si="12"/>
        <v>-0.58057288613755209</v>
      </c>
    </row>
    <row r="391" spans="1:3" x14ac:dyDescent="0.5">
      <c r="A391" t="s">
        <v>20</v>
      </c>
      <c r="B391">
        <v>1345</v>
      </c>
      <c r="C391" s="17">
        <f t="shared" si="12"/>
        <v>0.39001418222425649</v>
      </c>
    </row>
    <row r="392" spans="1:3" x14ac:dyDescent="0.5">
      <c r="A392" t="s">
        <v>20</v>
      </c>
      <c r="B392">
        <v>168</v>
      </c>
      <c r="C392" s="17">
        <f t="shared" si="12"/>
        <v>-0.53950654964055123</v>
      </c>
    </row>
    <row r="393" spans="1:3" x14ac:dyDescent="0.5">
      <c r="A393" t="s">
        <v>20</v>
      </c>
      <c r="B393">
        <v>137</v>
      </c>
      <c r="C393" s="17">
        <f t="shared" si="12"/>
        <v>-0.5639884040906864</v>
      </c>
    </row>
    <row r="394" spans="1:3" x14ac:dyDescent="0.5">
      <c r="A394" t="s">
        <v>20</v>
      </c>
      <c r="B394">
        <v>186</v>
      </c>
      <c r="C394" s="17">
        <f t="shared" si="12"/>
        <v>-0.52529127931466635</v>
      </c>
    </row>
    <row r="395" spans="1:3" x14ac:dyDescent="0.5">
      <c r="A395" t="s">
        <v>20</v>
      </c>
      <c r="B395">
        <v>125</v>
      </c>
      <c r="C395" s="17">
        <f t="shared" si="12"/>
        <v>-0.57346525097460965</v>
      </c>
    </row>
    <row r="396" spans="1:3" x14ac:dyDescent="0.5">
      <c r="A396" t="s">
        <v>20</v>
      </c>
      <c r="B396">
        <v>202</v>
      </c>
      <c r="C396" s="17">
        <f t="shared" si="12"/>
        <v>-0.51265548346943535</v>
      </c>
    </row>
    <row r="397" spans="1:3" x14ac:dyDescent="0.5">
      <c r="A397" t="s">
        <v>20</v>
      </c>
      <c r="B397">
        <v>103</v>
      </c>
      <c r="C397" s="17">
        <f t="shared" si="12"/>
        <v>-0.59083947026180228</v>
      </c>
    </row>
    <row r="398" spans="1:3" x14ac:dyDescent="0.5">
      <c r="A398" t="s">
        <v>20</v>
      </c>
      <c r="B398">
        <v>1785</v>
      </c>
      <c r="C398" s="17">
        <f t="shared" si="12"/>
        <v>0.73749856796810986</v>
      </c>
    </row>
    <row r="399" spans="1:3" x14ac:dyDescent="0.5">
      <c r="A399" t="s">
        <v>20</v>
      </c>
      <c r="B399">
        <v>157</v>
      </c>
      <c r="C399" s="17">
        <f t="shared" si="12"/>
        <v>-0.54819365928414765</v>
      </c>
    </row>
    <row r="400" spans="1:3" x14ac:dyDescent="0.5">
      <c r="A400" t="s">
        <v>20</v>
      </c>
      <c r="B400">
        <v>555</v>
      </c>
      <c r="C400" s="17">
        <f t="shared" si="12"/>
        <v>-0.23387823763402568</v>
      </c>
    </row>
    <row r="401" spans="1:3" x14ac:dyDescent="0.5">
      <c r="A401" t="s">
        <v>20</v>
      </c>
      <c r="B401">
        <v>297</v>
      </c>
      <c r="C401" s="17">
        <f t="shared" si="12"/>
        <v>-0.43763044563837605</v>
      </c>
    </row>
    <row r="402" spans="1:3" x14ac:dyDescent="0.5">
      <c r="A402" t="s">
        <v>20</v>
      </c>
      <c r="B402">
        <v>123</v>
      </c>
      <c r="C402" s="17">
        <f t="shared" si="12"/>
        <v>-0.57504472545526353</v>
      </c>
    </row>
    <row r="403" spans="1:3" x14ac:dyDescent="0.5">
      <c r="A403" t="s">
        <v>20</v>
      </c>
      <c r="B403">
        <v>3036</v>
      </c>
      <c r="C403" s="17">
        <f t="shared" si="12"/>
        <v>1.725459855617111</v>
      </c>
    </row>
    <row r="404" spans="1:3" x14ac:dyDescent="0.5">
      <c r="A404" t="s">
        <v>20</v>
      </c>
      <c r="B404">
        <v>144</v>
      </c>
      <c r="C404" s="17">
        <f t="shared" si="12"/>
        <v>-0.55846024340839784</v>
      </c>
    </row>
    <row r="405" spans="1:3" x14ac:dyDescent="0.5">
      <c r="A405" t="s">
        <v>20</v>
      </c>
      <c r="B405">
        <v>121</v>
      </c>
      <c r="C405" s="17">
        <f t="shared" si="12"/>
        <v>-0.5766241999359174</v>
      </c>
    </row>
    <row r="406" spans="1:3" x14ac:dyDescent="0.5">
      <c r="A406" t="s">
        <v>20</v>
      </c>
      <c r="B406">
        <v>181</v>
      </c>
      <c r="C406" s="17">
        <f t="shared" si="12"/>
        <v>-0.52923996551630104</v>
      </c>
    </row>
    <row r="407" spans="1:3" x14ac:dyDescent="0.5">
      <c r="A407" t="s">
        <v>20</v>
      </c>
      <c r="B407">
        <v>122</v>
      </c>
      <c r="C407" s="17">
        <f t="shared" si="12"/>
        <v>-0.57583446269559047</v>
      </c>
    </row>
    <row r="408" spans="1:3" x14ac:dyDescent="0.5">
      <c r="A408" t="s">
        <v>20</v>
      </c>
      <c r="B408">
        <v>1071</v>
      </c>
      <c r="C408" s="17">
        <f t="shared" si="12"/>
        <v>0.17362617837467509</v>
      </c>
    </row>
    <row r="409" spans="1:3" x14ac:dyDescent="0.5">
      <c r="A409" t="s">
        <v>20</v>
      </c>
      <c r="B409">
        <v>980</v>
      </c>
      <c r="C409" s="17">
        <f t="shared" si="12"/>
        <v>0.1017600895049236</v>
      </c>
    </row>
    <row r="410" spans="1:3" x14ac:dyDescent="0.5">
      <c r="A410" t="s">
        <v>20</v>
      </c>
      <c r="B410">
        <v>536</v>
      </c>
      <c r="C410" s="17">
        <f t="shared" si="12"/>
        <v>-0.24888324520023752</v>
      </c>
    </row>
    <row r="411" spans="1:3" x14ac:dyDescent="0.5">
      <c r="A411" t="s">
        <v>20</v>
      </c>
      <c r="B411">
        <v>1991</v>
      </c>
      <c r="C411" s="17">
        <f t="shared" si="12"/>
        <v>0.90018443947545945</v>
      </c>
    </row>
    <row r="412" spans="1:3" x14ac:dyDescent="0.5">
      <c r="A412" t="s">
        <v>20</v>
      </c>
      <c r="B412">
        <v>180</v>
      </c>
      <c r="C412" s="17">
        <f t="shared" si="12"/>
        <v>-0.53002970275662797</v>
      </c>
    </row>
    <row r="413" spans="1:3" x14ac:dyDescent="0.5">
      <c r="A413" t="s">
        <v>20</v>
      </c>
      <c r="B413">
        <v>130</v>
      </c>
      <c r="C413" s="17">
        <f t="shared" si="12"/>
        <v>-0.56951656477297496</v>
      </c>
    </row>
    <row r="414" spans="1:3" x14ac:dyDescent="0.5">
      <c r="A414" t="s">
        <v>20</v>
      </c>
      <c r="B414">
        <v>122</v>
      </c>
      <c r="C414" s="17">
        <f t="shared" si="12"/>
        <v>-0.57583446269559047</v>
      </c>
    </row>
    <row r="415" spans="1:3" x14ac:dyDescent="0.5">
      <c r="A415" t="s">
        <v>20</v>
      </c>
      <c r="B415">
        <v>140</v>
      </c>
      <c r="C415" s="17">
        <f t="shared" si="12"/>
        <v>-0.56161919236970559</v>
      </c>
    </row>
    <row r="416" spans="1:3" x14ac:dyDescent="0.5">
      <c r="A416" t="s">
        <v>20</v>
      </c>
      <c r="B416">
        <v>3388</v>
      </c>
      <c r="C416" s="17">
        <f t="shared" si="12"/>
        <v>2.0034473642121937</v>
      </c>
    </row>
    <row r="417" spans="1:3" x14ac:dyDescent="0.5">
      <c r="A417" t="s">
        <v>20</v>
      </c>
      <c r="B417">
        <v>280</v>
      </c>
      <c r="C417" s="17">
        <f t="shared" si="12"/>
        <v>-0.45105597872393405</v>
      </c>
    </row>
    <row r="418" spans="1:3" x14ac:dyDescent="0.5">
      <c r="A418" t="s">
        <v>20</v>
      </c>
      <c r="B418">
        <v>366</v>
      </c>
      <c r="C418" s="17">
        <f t="shared" si="12"/>
        <v>-0.38313857605581725</v>
      </c>
    </row>
    <row r="419" spans="1:3" x14ac:dyDescent="0.5">
      <c r="A419" t="s">
        <v>20</v>
      </c>
      <c r="B419">
        <v>270</v>
      </c>
      <c r="C419" s="17">
        <f t="shared" si="12"/>
        <v>-0.45895335112720342</v>
      </c>
    </row>
    <row r="420" spans="1:3" x14ac:dyDescent="0.5">
      <c r="A420" t="s">
        <v>20</v>
      </c>
      <c r="B420">
        <v>137</v>
      </c>
      <c r="C420" s="17">
        <f t="shared" si="12"/>
        <v>-0.5639884040906864</v>
      </c>
    </row>
    <row r="421" spans="1:3" x14ac:dyDescent="0.5">
      <c r="A421" t="s">
        <v>20</v>
      </c>
      <c r="B421">
        <v>3205</v>
      </c>
      <c r="C421" s="17">
        <f t="shared" si="12"/>
        <v>1.8589254492323637</v>
      </c>
    </row>
    <row r="422" spans="1:3" x14ac:dyDescent="0.5">
      <c r="A422" t="s">
        <v>20</v>
      </c>
      <c r="B422">
        <v>288</v>
      </c>
      <c r="C422" s="17">
        <f t="shared" si="12"/>
        <v>-0.44473808080131855</v>
      </c>
    </row>
    <row r="423" spans="1:3" x14ac:dyDescent="0.5">
      <c r="A423" t="s">
        <v>20</v>
      </c>
      <c r="B423">
        <v>148</v>
      </c>
      <c r="C423" s="17">
        <f t="shared" si="12"/>
        <v>-0.55530129444709009</v>
      </c>
    </row>
    <row r="424" spans="1:3" x14ac:dyDescent="0.5">
      <c r="A424" t="s">
        <v>20</v>
      </c>
      <c r="B424">
        <v>114</v>
      </c>
      <c r="C424" s="17">
        <f t="shared" si="12"/>
        <v>-0.58215236061820597</v>
      </c>
    </row>
    <row r="425" spans="1:3" x14ac:dyDescent="0.5">
      <c r="A425" t="s">
        <v>20</v>
      </c>
      <c r="B425">
        <v>1518</v>
      </c>
      <c r="C425" s="17">
        <f t="shared" si="12"/>
        <v>0.52663872480081708</v>
      </c>
    </row>
    <row r="426" spans="1:3" x14ac:dyDescent="0.5">
      <c r="A426" t="s">
        <v>20</v>
      </c>
      <c r="B426">
        <v>166</v>
      </c>
      <c r="C426" s="17">
        <f t="shared" si="12"/>
        <v>-0.5410860241212051</v>
      </c>
    </row>
    <row r="427" spans="1:3" x14ac:dyDescent="0.5">
      <c r="A427" t="s">
        <v>20</v>
      </c>
      <c r="B427">
        <v>100</v>
      </c>
      <c r="C427" s="17">
        <f t="shared" si="12"/>
        <v>-0.59320868198278309</v>
      </c>
    </row>
    <row r="428" spans="1:3" x14ac:dyDescent="0.5">
      <c r="A428" t="s">
        <v>20</v>
      </c>
      <c r="B428">
        <v>235</v>
      </c>
      <c r="C428" s="17">
        <f t="shared" si="12"/>
        <v>-0.4865941545386463</v>
      </c>
    </row>
    <row r="429" spans="1:3" x14ac:dyDescent="0.5">
      <c r="A429" t="s">
        <v>20</v>
      </c>
      <c r="B429">
        <v>148</v>
      </c>
      <c r="C429" s="17">
        <f t="shared" si="12"/>
        <v>-0.55530129444709009</v>
      </c>
    </row>
    <row r="430" spans="1:3" x14ac:dyDescent="0.5">
      <c r="A430" t="s">
        <v>20</v>
      </c>
      <c r="B430">
        <v>198</v>
      </c>
      <c r="C430" s="17">
        <f t="shared" si="12"/>
        <v>-0.5158144324307431</v>
      </c>
    </row>
    <row r="431" spans="1:3" x14ac:dyDescent="0.5">
      <c r="A431" t="s">
        <v>20</v>
      </c>
      <c r="B431">
        <v>150</v>
      </c>
      <c r="C431" s="17">
        <f t="shared" si="12"/>
        <v>-0.55372181996643621</v>
      </c>
    </row>
    <row r="432" spans="1:3" x14ac:dyDescent="0.5">
      <c r="A432" t="s">
        <v>20</v>
      </c>
      <c r="B432">
        <v>216</v>
      </c>
      <c r="C432" s="17">
        <f t="shared" si="12"/>
        <v>-0.50159916210485822</v>
      </c>
    </row>
    <row r="433" spans="1:3" x14ac:dyDescent="0.5">
      <c r="A433" t="s">
        <v>20</v>
      </c>
      <c r="B433">
        <v>5139</v>
      </c>
      <c r="C433" s="17">
        <f t="shared" si="12"/>
        <v>3.3862772720246648</v>
      </c>
    </row>
    <row r="434" spans="1:3" x14ac:dyDescent="0.5">
      <c r="A434" t="s">
        <v>20</v>
      </c>
      <c r="B434">
        <v>2353</v>
      </c>
      <c r="C434" s="17">
        <f t="shared" si="12"/>
        <v>1.1860693204738115</v>
      </c>
    </row>
    <row r="435" spans="1:3" x14ac:dyDescent="0.5">
      <c r="A435" t="s">
        <v>20</v>
      </c>
      <c r="B435">
        <v>78</v>
      </c>
      <c r="C435" s="17">
        <f t="shared" si="12"/>
        <v>-0.61058290126997583</v>
      </c>
    </row>
    <row r="436" spans="1:3" x14ac:dyDescent="0.5">
      <c r="A436" t="s">
        <v>20</v>
      </c>
      <c r="B436">
        <v>174</v>
      </c>
      <c r="C436" s="17">
        <f t="shared" si="12"/>
        <v>-0.5347681261985896</v>
      </c>
    </row>
    <row r="437" spans="1:3" x14ac:dyDescent="0.5">
      <c r="A437" t="s">
        <v>20</v>
      </c>
      <c r="B437">
        <v>164</v>
      </c>
      <c r="C437" s="17">
        <f t="shared" si="12"/>
        <v>-0.54266549860185898</v>
      </c>
    </row>
    <row r="438" spans="1:3" x14ac:dyDescent="0.5">
      <c r="A438" t="s">
        <v>20</v>
      </c>
      <c r="B438">
        <v>161</v>
      </c>
      <c r="C438" s="17">
        <f t="shared" si="12"/>
        <v>-0.54503471032283979</v>
      </c>
    </row>
    <row r="439" spans="1:3" x14ac:dyDescent="0.5">
      <c r="A439" t="s">
        <v>20</v>
      </c>
      <c r="B439">
        <v>138</v>
      </c>
      <c r="C439" s="17">
        <f t="shared" si="12"/>
        <v>-0.56319866685035946</v>
      </c>
    </row>
    <row r="440" spans="1:3" x14ac:dyDescent="0.5">
      <c r="A440" t="s">
        <v>20</v>
      </c>
      <c r="B440">
        <v>3308</v>
      </c>
      <c r="C440" s="17">
        <f t="shared" si="12"/>
        <v>1.9402683849860385</v>
      </c>
    </row>
    <row r="441" spans="1:3" x14ac:dyDescent="0.5">
      <c r="A441" t="s">
        <v>20</v>
      </c>
      <c r="B441">
        <v>127</v>
      </c>
      <c r="C441" s="17">
        <f t="shared" si="12"/>
        <v>-0.57188577649395578</v>
      </c>
    </row>
    <row r="442" spans="1:3" x14ac:dyDescent="0.5">
      <c r="A442" t="s">
        <v>20</v>
      </c>
      <c r="B442">
        <v>207</v>
      </c>
      <c r="C442" s="17">
        <f t="shared" si="12"/>
        <v>-0.50870679726780066</v>
      </c>
    </row>
    <row r="443" spans="1:3" x14ac:dyDescent="0.5">
      <c r="A443" t="s">
        <v>20</v>
      </c>
      <c r="B443">
        <v>181</v>
      </c>
      <c r="C443" s="17">
        <f t="shared" si="12"/>
        <v>-0.52923996551630104</v>
      </c>
    </row>
    <row r="444" spans="1:3" x14ac:dyDescent="0.5">
      <c r="A444" t="s">
        <v>20</v>
      </c>
      <c r="B444">
        <v>110</v>
      </c>
      <c r="C444" s="17">
        <f t="shared" si="12"/>
        <v>-0.58531130957951372</v>
      </c>
    </row>
    <row r="445" spans="1:3" x14ac:dyDescent="0.5">
      <c r="A445" t="s">
        <v>20</v>
      </c>
      <c r="B445">
        <v>185</v>
      </c>
      <c r="C445" s="17">
        <f t="shared" si="12"/>
        <v>-0.52608101655499329</v>
      </c>
    </row>
    <row r="446" spans="1:3" x14ac:dyDescent="0.5">
      <c r="A446" t="s">
        <v>20</v>
      </c>
      <c r="B446">
        <v>121</v>
      </c>
      <c r="C446" s="17">
        <f t="shared" si="12"/>
        <v>-0.5766241999359174</v>
      </c>
    </row>
    <row r="447" spans="1:3" x14ac:dyDescent="0.5">
      <c r="A447" t="s">
        <v>20</v>
      </c>
      <c r="B447">
        <v>106</v>
      </c>
      <c r="C447" s="17">
        <f t="shared" si="12"/>
        <v>-0.58847025854082147</v>
      </c>
    </row>
    <row r="448" spans="1:3" x14ac:dyDescent="0.5">
      <c r="A448" t="s">
        <v>20</v>
      </c>
      <c r="B448">
        <v>142</v>
      </c>
      <c r="C448" s="17">
        <f t="shared" si="12"/>
        <v>-0.56003971788905171</v>
      </c>
    </row>
    <row r="449" spans="1:3" x14ac:dyDescent="0.5">
      <c r="A449" t="s">
        <v>20</v>
      </c>
      <c r="B449">
        <v>233</v>
      </c>
      <c r="C449" s="17">
        <f t="shared" si="12"/>
        <v>-0.48817362901930017</v>
      </c>
    </row>
    <row r="450" spans="1:3" x14ac:dyDescent="0.5">
      <c r="A450" t="s">
        <v>20</v>
      </c>
      <c r="B450">
        <v>218</v>
      </c>
      <c r="C450" s="17">
        <f t="shared" si="12"/>
        <v>-0.50001968762420423</v>
      </c>
    </row>
    <row r="451" spans="1:3" x14ac:dyDescent="0.5">
      <c r="A451" t="s">
        <v>20</v>
      </c>
      <c r="B451">
        <v>76</v>
      </c>
      <c r="C451" s="17">
        <f t="shared" ref="C451:C514" si="13">(B451-$E$2)/$E$7</f>
        <v>-0.61216237575062971</v>
      </c>
    </row>
    <row r="452" spans="1:3" x14ac:dyDescent="0.5">
      <c r="A452" t="s">
        <v>20</v>
      </c>
      <c r="B452">
        <v>43</v>
      </c>
      <c r="C452" s="17">
        <f t="shared" si="13"/>
        <v>-0.63822370468141865</v>
      </c>
    </row>
    <row r="453" spans="1:3" x14ac:dyDescent="0.5">
      <c r="A453" t="s">
        <v>20</v>
      </c>
      <c r="B453">
        <v>221</v>
      </c>
      <c r="C453" s="17">
        <f t="shared" si="13"/>
        <v>-0.49765047590322348</v>
      </c>
    </row>
    <row r="454" spans="1:3" x14ac:dyDescent="0.5">
      <c r="A454" t="s">
        <v>20</v>
      </c>
      <c r="B454">
        <v>2805</v>
      </c>
      <c r="C454" s="17">
        <f t="shared" si="13"/>
        <v>1.5430305531015882</v>
      </c>
    </row>
    <row r="455" spans="1:3" x14ac:dyDescent="0.5">
      <c r="A455" t="s">
        <v>20</v>
      </c>
      <c r="B455">
        <v>68</v>
      </c>
      <c r="C455" s="17">
        <f t="shared" si="13"/>
        <v>-0.61848027367324521</v>
      </c>
    </row>
    <row r="456" spans="1:3" x14ac:dyDescent="0.5">
      <c r="A456" t="s">
        <v>20</v>
      </c>
      <c r="B456">
        <v>183</v>
      </c>
      <c r="C456" s="17">
        <f t="shared" si="13"/>
        <v>-0.52766049103564716</v>
      </c>
    </row>
    <row r="457" spans="1:3" x14ac:dyDescent="0.5">
      <c r="A457" t="s">
        <v>20</v>
      </c>
      <c r="B457">
        <v>133</v>
      </c>
      <c r="C457" s="17">
        <f t="shared" si="13"/>
        <v>-0.56714735305199415</v>
      </c>
    </row>
    <row r="458" spans="1:3" x14ac:dyDescent="0.5">
      <c r="A458" t="s">
        <v>20</v>
      </c>
      <c r="B458">
        <v>2489</v>
      </c>
      <c r="C458" s="17">
        <f t="shared" si="13"/>
        <v>1.2934735851582753</v>
      </c>
    </row>
    <row r="459" spans="1:3" x14ac:dyDescent="0.5">
      <c r="A459" t="s">
        <v>20</v>
      </c>
      <c r="B459">
        <v>69</v>
      </c>
      <c r="C459" s="17">
        <f t="shared" si="13"/>
        <v>-0.61769053643291827</v>
      </c>
    </row>
    <row r="460" spans="1:3" x14ac:dyDescent="0.5">
      <c r="A460" t="s">
        <v>20</v>
      </c>
      <c r="B460">
        <v>279</v>
      </c>
      <c r="C460" s="17">
        <f t="shared" si="13"/>
        <v>-0.45184571596426099</v>
      </c>
    </row>
    <row r="461" spans="1:3" x14ac:dyDescent="0.5">
      <c r="A461" t="s">
        <v>20</v>
      </c>
      <c r="B461">
        <v>210</v>
      </c>
      <c r="C461" s="17">
        <f t="shared" si="13"/>
        <v>-0.50633758554681985</v>
      </c>
    </row>
    <row r="462" spans="1:3" x14ac:dyDescent="0.5">
      <c r="A462" t="s">
        <v>20</v>
      </c>
      <c r="B462">
        <v>2100</v>
      </c>
      <c r="C462" s="17">
        <f t="shared" si="13"/>
        <v>0.98626579867109587</v>
      </c>
    </row>
    <row r="463" spans="1:3" x14ac:dyDescent="0.5">
      <c r="A463" t="s">
        <v>20</v>
      </c>
      <c r="B463">
        <v>252</v>
      </c>
      <c r="C463" s="17">
        <f t="shared" si="13"/>
        <v>-0.47316862145308836</v>
      </c>
    </row>
    <row r="464" spans="1:3" x14ac:dyDescent="0.5">
      <c r="A464" t="s">
        <v>20</v>
      </c>
      <c r="B464">
        <v>1280</v>
      </c>
      <c r="C464" s="17">
        <f t="shared" si="13"/>
        <v>0.33868126160300543</v>
      </c>
    </row>
    <row r="465" spans="1:3" x14ac:dyDescent="0.5">
      <c r="A465" t="s">
        <v>20</v>
      </c>
      <c r="B465">
        <v>157</v>
      </c>
      <c r="C465" s="17">
        <f t="shared" si="13"/>
        <v>-0.54819365928414765</v>
      </c>
    </row>
    <row r="466" spans="1:3" x14ac:dyDescent="0.5">
      <c r="A466" t="s">
        <v>20</v>
      </c>
      <c r="B466">
        <v>194</v>
      </c>
      <c r="C466" s="17">
        <f t="shared" si="13"/>
        <v>-0.51897338139205085</v>
      </c>
    </row>
    <row r="467" spans="1:3" x14ac:dyDescent="0.5">
      <c r="A467" t="s">
        <v>20</v>
      </c>
      <c r="B467">
        <v>82</v>
      </c>
      <c r="C467" s="17">
        <f t="shared" si="13"/>
        <v>-0.60742395230866808</v>
      </c>
    </row>
    <row r="468" spans="1:3" x14ac:dyDescent="0.5">
      <c r="A468" t="s">
        <v>20</v>
      </c>
      <c r="B468">
        <v>4233</v>
      </c>
      <c r="C468" s="17">
        <f t="shared" si="13"/>
        <v>2.6707753322884575</v>
      </c>
    </row>
    <row r="469" spans="1:3" x14ac:dyDescent="0.5">
      <c r="A469" t="s">
        <v>20</v>
      </c>
      <c r="B469">
        <v>1297</v>
      </c>
      <c r="C469" s="17">
        <f t="shared" si="13"/>
        <v>0.35210679468856343</v>
      </c>
    </row>
    <row r="470" spans="1:3" x14ac:dyDescent="0.5">
      <c r="A470" t="s">
        <v>20</v>
      </c>
      <c r="B470">
        <v>165</v>
      </c>
      <c r="C470" s="17">
        <f t="shared" si="13"/>
        <v>-0.54187576136153204</v>
      </c>
    </row>
    <row r="471" spans="1:3" x14ac:dyDescent="0.5">
      <c r="A471" t="s">
        <v>20</v>
      </c>
      <c r="B471">
        <v>119</v>
      </c>
      <c r="C471" s="17">
        <f t="shared" si="13"/>
        <v>-0.57820367441657128</v>
      </c>
    </row>
    <row r="472" spans="1:3" x14ac:dyDescent="0.5">
      <c r="A472" t="s">
        <v>20</v>
      </c>
      <c r="B472">
        <v>1797</v>
      </c>
      <c r="C472" s="17">
        <f t="shared" si="13"/>
        <v>0.74697541485203311</v>
      </c>
    </row>
    <row r="473" spans="1:3" x14ac:dyDescent="0.5">
      <c r="A473" t="s">
        <v>20</v>
      </c>
      <c r="B473">
        <v>261</v>
      </c>
      <c r="C473" s="17">
        <f t="shared" si="13"/>
        <v>-0.46606098629014592</v>
      </c>
    </row>
    <row r="474" spans="1:3" x14ac:dyDescent="0.5">
      <c r="A474" t="s">
        <v>20</v>
      </c>
      <c r="B474">
        <v>157</v>
      </c>
      <c r="C474" s="17">
        <f t="shared" si="13"/>
        <v>-0.54819365928414765</v>
      </c>
    </row>
    <row r="475" spans="1:3" x14ac:dyDescent="0.5">
      <c r="A475" t="s">
        <v>20</v>
      </c>
      <c r="B475">
        <v>3533</v>
      </c>
      <c r="C475" s="17">
        <f t="shared" si="13"/>
        <v>2.1179592640595999</v>
      </c>
    </row>
    <row r="476" spans="1:3" x14ac:dyDescent="0.5">
      <c r="A476" t="s">
        <v>20</v>
      </c>
      <c r="B476">
        <v>155</v>
      </c>
      <c r="C476" s="17">
        <f t="shared" si="13"/>
        <v>-0.54977313376480152</v>
      </c>
    </row>
    <row r="477" spans="1:3" x14ac:dyDescent="0.5">
      <c r="A477" t="s">
        <v>20</v>
      </c>
      <c r="B477">
        <v>132</v>
      </c>
      <c r="C477" s="17">
        <f t="shared" si="13"/>
        <v>-0.56793709029232109</v>
      </c>
    </row>
    <row r="478" spans="1:3" x14ac:dyDescent="0.5">
      <c r="A478" t="s">
        <v>20</v>
      </c>
      <c r="B478">
        <v>1354</v>
      </c>
      <c r="C478" s="17">
        <f t="shared" si="13"/>
        <v>0.39712181738719898</v>
      </c>
    </row>
    <row r="479" spans="1:3" x14ac:dyDescent="0.5">
      <c r="A479" t="s">
        <v>20</v>
      </c>
      <c r="B479">
        <v>48</v>
      </c>
      <c r="C479" s="17">
        <f t="shared" si="13"/>
        <v>-0.63427501847978396</v>
      </c>
    </row>
    <row r="480" spans="1:3" x14ac:dyDescent="0.5">
      <c r="A480" t="s">
        <v>20</v>
      </c>
      <c r="B480">
        <v>110</v>
      </c>
      <c r="C480" s="17">
        <f t="shared" si="13"/>
        <v>-0.58531130957951372</v>
      </c>
    </row>
    <row r="481" spans="1:3" x14ac:dyDescent="0.5">
      <c r="A481" t="s">
        <v>20</v>
      </c>
      <c r="B481">
        <v>172</v>
      </c>
      <c r="C481" s="17">
        <f t="shared" si="13"/>
        <v>-0.53634760067924347</v>
      </c>
    </row>
    <row r="482" spans="1:3" x14ac:dyDescent="0.5">
      <c r="A482" t="s">
        <v>20</v>
      </c>
      <c r="B482">
        <v>307</v>
      </c>
      <c r="C482" s="17">
        <f t="shared" si="13"/>
        <v>-0.42973307323510668</v>
      </c>
    </row>
    <row r="483" spans="1:3" x14ac:dyDescent="0.5">
      <c r="A483" t="s">
        <v>20</v>
      </c>
      <c r="B483">
        <v>160</v>
      </c>
      <c r="C483" s="17">
        <f t="shared" si="13"/>
        <v>-0.54582444756316673</v>
      </c>
    </row>
    <row r="484" spans="1:3" x14ac:dyDescent="0.5">
      <c r="A484" t="s">
        <v>20</v>
      </c>
      <c r="B484">
        <v>1467</v>
      </c>
      <c r="C484" s="17">
        <f t="shared" si="13"/>
        <v>0.48636212554414315</v>
      </c>
    </row>
    <row r="485" spans="1:3" x14ac:dyDescent="0.5">
      <c r="A485" t="s">
        <v>20</v>
      </c>
      <c r="B485">
        <v>2662</v>
      </c>
      <c r="C485" s="17">
        <f t="shared" si="13"/>
        <v>1.4300981277348359</v>
      </c>
    </row>
    <row r="486" spans="1:3" x14ac:dyDescent="0.5">
      <c r="A486" t="s">
        <v>20</v>
      </c>
      <c r="B486">
        <v>452</v>
      </c>
      <c r="C486" s="17">
        <f t="shared" si="13"/>
        <v>-0.31522117338770045</v>
      </c>
    </row>
    <row r="487" spans="1:3" x14ac:dyDescent="0.5">
      <c r="A487" t="s">
        <v>20</v>
      </c>
      <c r="B487">
        <v>158</v>
      </c>
      <c r="C487" s="17">
        <f t="shared" si="13"/>
        <v>-0.54740392204382071</v>
      </c>
    </row>
    <row r="488" spans="1:3" x14ac:dyDescent="0.5">
      <c r="A488" t="s">
        <v>20</v>
      </c>
      <c r="B488">
        <v>225</v>
      </c>
      <c r="C488" s="17">
        <f t="shared" si="13"/>
        <v>-0.49449152694191573</v>
      </c>
    </row>
    <row r="489" spans="1:3" x14ac:dyDescent="0.5">
      <c r="A489" t="s">
        <v>20</v>
      </c>
      <c r="B489">
        <v>65</v>
      </c>
      <c r="C489" s="17">
        <f t="shared" si="13"/>
        <v>-0.62084948539422602</v>
      </c>
    </row>
    <row r="490" spans="1:3" x14ac:dyDescent="0.5">
      <c r="A490" t="s">
        <v>20</v>
      </c>
      <c r="B490">
        <v>163</v>
      </c>
      <c r="C490" s="17">
        <f t="shared" si="13"/>
        <v>-0.54345523584218591</v>
      </c>
    </row>
    <row r="491" spans="1:3" x14ac:dyDescent="0.5">
      <c r="A491" t="s">
        <v>20</v>
      </c>
      <c r="B491">
        <v>85</v>
      </c>
      <c r="C491" s="17">
        <f t="shared" si="13"/>
        <v>-0.60505474058768727</v>
      </c>
    </row>
    <row r="492" spans="1:3" x14ac:dyDescent="0.5">
      <c r="A492" t="s">
        <v>20</v>
      </c>
      <c r="B492">
        <v>217</v>
      </c>
      <c r="C492" s="17">
        <f t="shared" si="13"/>
        <v>-0.50080942486453117</v>
      </c>
    </row>
    <row r="493" spans="1:3" x14ac:dyDescent="0.5">
      <c r="A493" t="s">
        <v>20</v>
      </c>
      <c r="B493">
        <v>150</v>
      </c>
      <c r="C493" s="17">
        <f t="shared" si="13"/>
        <v>-0.55372181996643621</v>
      </c>
    </row>
    <row r="494" spans="1:3" x14ac:dyDescent="0.5">
      <c r="A494" t="s">
        <v>20</v>
      </c>
      <c r="B494">
        <v>3272</v>
      </c>
      <c r="C494" s="17">
        <f t="shared" si="13"/>
        <v>1.9118378443342687</v>
      </c>
    </row>
    <row r="495" spans="1:3" x14ac:dyDescent="0.5">
      <c r="A495" t="s">
        <v>20</v>
      </c>
      <c r="B495">
        <v>300</v>
      </c>
      <c r="C495" s="17">
        <f t="shared" si="13"/>
        <v>-0.43526123391739524</v>
      </c>
    </row>
    <row r="496" spans="1:3" x14ac:dyDescent="0.5">
      <c r="A496" t="s">
        <v>20</v>
      </c>
      <c r="B496">
        <v>126</v>
      </c>
      <c r="C496" s="17">
        <f t="shared" si="13"/>
        <v>-0.57267551373428272</v>
      </c>
    </row>
    <row r="497" spans="1:3" x14ac:dyDescent="0.5">
      <c r="A497" t="s">
        <v>20</v>
      </c>
      <c r="B497">
        <v>2320</v>
      </c>
      <c r="C497" s="17">
        <f t="shared" si="13"/>
        <v>1.1600079915430226</v>
      </c>
    </row>
    <row r="498" spans="1:3" x14ac:dyDescent="0.5">
      <c r="A498" t="s">
        <v>20</v>
      </c>
      <c r="B498">
        <v>81</v>
      </c>
      <c r="C498" s="17">
        <f t="shared" si="13"/>
        <v>-0.60821368954899502</v>
      </c>
    </row>
    <row r="499" spans="1:3" x14ac:dyDescent="0.5">
      <c r="A499" t="s">
        <v>20</v>
      </c>
      <c r="B499">
        <v>1887</v>
      </c>
      <c r="C499" s="17">
        <f t="shared" si="13"/>
        <v>0.81805176648145772</v>
      </c>
    </row>
    <row r="500" spans="1:3" x14ac:dyDescent="0.5">
      <c r="A500" t="s">
        <v>20</v>
      </c>
      <c r="B500">
        <v>4358</v>
      </c>
      <c r="C500" s="17">
        <f t="shared" si="13"/>
        <v>2.769492487329325</v>
      </c>
    </row>
    <row r="501" spans="1:3" x14ac:dyDescent="0.5">
      <c r="A501" t="s">
        <v>20</v>
      </c>
      <c r="B501">
        <v>53</v>
      </c>
      <c r="C501" s="17">
        <f t="shared" si="13"/>
        <v>-0.63032633227814927</v>
      </c>
    </row>
    <row r="502" spans="1:3" x14ac:dyDescent="0.5">
      <c r="A502" t="s">
        <v>20</v>
      </c>
      <c r="B502">
        <v>2414</v>
      </c>
      <c r="C502" s="17">
        <f t="shared" si="13"/>
        <v>1.2342432921337547</v>
      </c>
    </row>
    <row r="503" spans="1:3" x14ac:dyDescent="0.5">
      <c r="A503" t="s">
        <v>20</v>
      </c>
      <c r="B503">
        <v>80</v>
      </c>
      <c r="C503" s="17">
        <f t="shared" si="13"/>
        <v>-0.60900342678932196</v>
      </c>
    </row>
    <row r="504" spans="1:3" x14ac:dyDescent="0.5">
      <c r="A504" t="s">
        <v>20</v>
      </c>
      <c r="B504">
        <v>193</v>
      </c>
      <c r="C504" s="17">
        <f t="shared" si="13"/>
        <v>-0.51976311863237779</v>
      </c>
    </row>
    <row r="505" spans="1:3" x14ac:dyDescent="0.5">
      <c r="A505" t="s">
        <v>20</v>
      </c>
      <c r="B505">
        <v>52</v>
      </c>
      <c r="C505" s="17">
        <f t="shared" si="13"/>
        <v>-0.63111606951847621</v>
      </c>
    </row>
    <row r="506" spans="1:3" x14ac:dyDescent="0.5">
      <c r="A506" t="s">
        <v>20</v>
      </c>
      <c r="B506">
        <v>290</v>
      </c>
      <c r="C506" s="17">
        <f t="shared" si="13"/>
        <v>-0.44315860632066467</v>
      </c>
    </row>
    <row r="507" spans="1:3" x14ac:dyDescent="0.5">
      <c r="A507" t="s">
        <v>20</v>
      </c>
      <c r="B507">
        <v>122</v>
      </c>
      <c r="C507" s="17">
        <f t="shared" si="13"/>
        <v>-0.57583446269559047</v>
      </c>
    </row>
    <row r="508" spans="1:3" x14ac:dyDescent="0.5">
      <c r="A508" t="s">
        <v>20</v>
      </c>
      <c r="B508">
        <v>1470</v>
      </c>
      <c r="C508" s="17">
        <f t="shared" si="13"/>
        <v>0.48873133726512397</v>
      </c>
    </row>
    <row r="509" spans="1:3" x14ac:dyDescent="0.5">
      <c r="A509" t="s">
        <v>20</v>
      </c>
      <c r="B509">
        <v>165</v>
      </c>
      <c r="C509" s="17">
        <f t="shared" si="13"/>
        <v>-0.54187576136153204</v>
      </c>
    </row>
    <row r="510" spans="1:3" x14ac:dyDescent="0.5">
      <c r="A510" t="s">
        <v>20</v>
      </c>
      <c r="B510">
        <v>182</v>
      </c>
      <c r="C510" s="17">
        <f t="shared" si="13"/>
        <v>-0.5284502282759741</v>
      </c>
    </row>
    <row r="511" spans="1:3" x14ac:dyDescent="0.5">
      <c r="A511" t="s">
        <v>20</v>
      </c>
      <c r="B511">
        <v>199</v>
      </c>
      <c r="C511" s="17">
        <f t="shared" si="13"/>
        <v>-0.51502469519041616</v>
      </c>
    </row>
    <row r="512" spans="1:3" x14ac:dyDescent="0.5">
      <c r="A512" t="s">
        <v>20</v>
      </c>
      <c r="B512">
        <v>56</v>
      </c>
      <c r="C512" s="17">
        <f t="shared" si="13"/>
        <v>-0.62795712055716846</v>
      </c>
    </row>
    <row r="513" spans="1:3" x14ac:dyDescent="0.5">
      <c r="A513" t="s">
        <v>20</v>
      </c>
      <c r="B513">
        <v>1460</v>
      </c>
      <c r="C513" s="17">
        <f t="shared" si="13"/>
        <v>0.48083396486185453</v>
      </c>
    </row>
    <row r="514" spans="1:3" x14ac:dyDescent="0.5">
      <c r="A514" t="s">
        <v>20</v>
      </c>
      <c r="B514">
        <v>123</v>
      </c>
      <c r="C514" s="17">
        <f t="shared" si="13"/>
        <v>-0.57504472545526353</v>
      </c>
    </row>
    <row r="515" spans="1:3" x14ac:dyDescent="0.5">
      <c r="A515" t="s">
        <v>20</v>
      </c>
      <c r="B515">
        <v>159</v>
      </c>
      <c r="C515" s="17">
        <f t="shared" ref="C515:C566" si="14">(B515-$E$2)/$E$7</f>
        <v>-0.54661418480349366</v>
      </c>
    </row>
    <row r="516" spans="1:3" x14ac:dyDescent="0.5">
      <c r="A516" t="s">
        <v>20</v>
      </c>
      <c r="B516">
        <v>110</v>
      </c>
      <c r="C516" s="17">
        <f t="shared" si="14"/>
        <v>-0.58531130957951372</v>
      </c>
    </row>
    <row r="517" spans="1:3" x14ac:dyDescent="0.5">
      <c r="A517" t="s">
        <v>20</v>
      </c>
      <c r="B517">
        <v>236</v>
      </c>
      <c r="C517" s="17">
        <f t="shared" si="14"/>
        <v>-0.48580441729831936</v>
      </c>
    </row>
    <row r="518" spans="1:3" x14ac:dyDescent="0.5">
      <c r="A518" t="s">
        <v>20</v>
      </c>
      <c r="B518">
        <v>191</v>
      </c>
      <c r="C518" s="17">
        <f t="shared" si="14"/>
        <v>-0.52134259311303166</v>
      </c>
    </row>
    <row r="519" spans="1:3" x14ac:dyDescent="0.5">
      <c r="A519" t="s">
        <v>20</v>
      </c>
      <c r="B519">
        <v>3934</v>
      </c>
      <c r="C519" s="17">
        <f t="shared" si="14"/>
        <v>2.4346438974307025</v>
      </c>
    </row>
    <row r="520" spans="1:3" x14ac:dyDescent="0.5">
      <c r="A520" t="s">
        <v>20</v>
      </c>
      <c r="B520">
        <v>80</v>
      </c>
      <c r="C520" s="17">
        <f t="shared" si="14"/>
        <v>-0.60900342678932196</v>
      </c>
    </row>
    <row r="521" spans="1:3" x14ac:dyDescent="0.5">
      <c r="A521" t="s">
        <v>20</v>
      </c>
      <c r="B521">
        <v>462</v>
      </c>
      <c r="C521" s="17">
        <f t="shared" si="14"/>
        <v>-0.30732380098443107</v>
      </c>
    </row>
    <row r="522" spans="1:3" x14ac:dyDescent="0.5">
      <c r="A522" t="s">
        <v>20</v>
      </c>
      <c r="B522">
        <v>179</v>
      </c>
      <c r="C522" s="17">
        <f t="shared" si="14"/>
        <v>-0.53081943999695491</v>
      </c>
    </row>
    <row r="523" spans="1:3" x14ac:dyDescent="0.5">
      <c r="A523" t="s">
        <v>20</v>
      </c>
      <c r="B523">
        <v>1866</v>
      </c>
      <c r="C523" s="17">
        <f t="shared" si="14"/>
        <v>0.80146728443459203</v>
      </c>
    </row>
    <row r="524" spans="1:3" x14ac:dyDescent="0.5">
      <c r="A524" t="s">
        <v>20</v>
      </c>
      <c r="B524">
        <v>156</v>
      </c>
      <c r="C524" s="17">
        <f t="shared" si="14"/>
        <v>-0.54898339652447459</v>
      </c>
    </row>
    <row r="525" spans="1:3" x14ac:dyDescent="0.5">
      <c r="A525" t="s">
        <v>20</v>
      </c>
      <c r="B525">
        <v>255</v>
      </c>
      <c r="C525" s="17">
        <f t="shared" si="14"/>
        <v>-0.47079940973210754</v>
      </c>
    </row>
    <row r="526" spans="1:3" x14ac:dyDescent="0.5">
      <c r="A526" t="s">
        <v>20</v>
      </c>
      <c r="B526">
        <v>2261</v>
      </c>
      <c r="C526" s="17">
        <f t="shared" si="14"/>
        <v>1.113413494363733</v>
      </c>
    </row>
    <row r="527" spans="1:3" x14ac:dyDescent="0.5">
      <c r="A527" t="s">
        <v>20</v>
      </c>
      <c r="B527">
        <v>40</v>
      </c>
      <c r="C527" s="17">
        <f t="shared" si="14"/>
        <v>-0.64059291640239957</v>
      </c>
    </row>
    <row r="528" spans="1:3" x14ac:dyDescent="0.5">
      <c r="A528" t="s">
        <v>20</v>
      </c>
      <c r="B528">
        <v>2289</v>
      </c>
      <c r="C528" s="17">
        <f t="shared" si="14"/>
        <v>1.1355261370928873</v>
      </c>
    </row>
    <row r="529" spans="1:3" x14ac:dyDescent="0.5">
      <c r="A529" t="s">
        <v>20</v>
      </c>
      <c r="B529">
        <v>65</v>
      </c>
      <c r="C529" s="17">
        <f t="shared" si="14"/>
        <v>-0.62084948539422602</v>
      </c>
    </row>
    <row r="530" spans="1:3" x14ac:dyDescent="0.5">
      <c r="A530" t="s">
        <v>20</v>
      </c>
      <c r="B530">
        <v>3777</v>
      </c>
      <c r="C530" s="17">
        <f t="shared" si="14"/>
        <v>2.3106551506993731</v>
      </c>
    </row>
    <row r="531" spans="1:3" x14ac:dyDescent="0.5">
      <c r="A531" t="s">
        <v>20</v>
      </c>
      <c r="B531">
        <v>184</v>
      </c>
      <c r="C531" s="17">
        <f t="shared" si="14"/>
        <v>-0.52687075379532022</v>
      </c>
    </row>
    <row r="532" spans="1:3" x14ac:dyDescent="0.5">
      <c r="A532" t="s">
        <v>20</v>
      </c>
      <c r="B532">
        <v>85</v>
      </c>
      <c r="C532" s="17">
        <f t="shared" si="14"/>
        <v>-0.60505474058768727</v>
      </c>
    </row>
    <row r="533" spans="1:3" x14ac:dyDescent="0.5">
      <c r="A533" t="s">
        <v>20</v>
      </c>
      <c r="B533">
        <v>144</v>
      </c>
      <c r="C533" s="17">
        <f t="shared" si="14"/>
        <v>-0.55846024340839784</v>
      </c>
    </row>
    <row r="534" spans="1:3" x14ac:dyDescent="0.5">
      <c r="A534" t="s">
        <v>20</v>
      </c>
      <c r="B534">
        <v>1902</v>
      </c>
      <c r="C534" s="17">
        <f t="shared" si="14"/>
        <v>0.82989782508636178</v>
      </c>
    </row>
    <row r="535" spans="1:3" x14ac:dyDescent="0.5">
      <c r="A535" t="s">
        <v>20</v>
      </c>
      <c r="B535">
        <v>105</v>
      </c>
      <c r="C535" s="17">
        <f t="shared" si="14"/>
        <v>-0.5892599957811484</v>
      </c>
    </row>
    <row r="536" spans="1:3" x14ac:dyDescent="0.5">
      <c r="A536" t="s">
        <v>20</v>
      </c>
      <c r="B536">
        <v>132</v>
      </c>
      <c r="C536" s="17">
        <f t="shared" si="14"/>
        <v>-0.56793709029232109</v>
      </c>
    </row>
    <row r="537" spans="1:3" x14ac:dyDescent="0.5">
      <c r="A537" t="s">
        <v>20</v>
      </c>
      <c r="B537">
        <v>96</v>
      </c>
      <c r="C537" s="17">
        <f t="shared" si="14"/>
        <v>-0.59636763094409095</v>
      </c>
    </row>
    <row r="538" spans="1:3" x14ac:dyDescent="0.5">
      <c r="A538" t="s">
        <v>20</v>
      </c>
      <c r="B538">
        <v>114</v>
      </c>
      <c r="C538" s="17">
        <f t="shared" si="14"/>
        <v>-0.58215236061820597</v>
      </c>
    </row>
    <row r="539" spans="1:3" x14ac:dyDescent="0.5">
      <c r="A539" t="s">
        <v>20</v>
      </c>
      <c r="B539">
        <v>203</v>
      </c>
      <c r="C539" s="17">
        <f t="shared" si="14"/>
        <v>-0.51186574622910841</v>
      </c>
    </row>
    <row r="540" spans="1:3" x14ac:dyDescent="0.5">
      <c r="A540" t="s">
        <v>20</v>
      </c>
      <c r="B540">
        <v>1559</v>
      </c>
      <c r="C540" s="17">
        <f t="shared" si="14"/>
        <v>0.55901795165422152</v>
      </c>
    </row>
    <row r="541" spans="1:3" x14ac:dyDescent="0.5">
      <c r="A541" t="s">
        <v>20</v>
      </c>
      <c r="B541">
        <v>1548</v>
      </c>
      <c r="C541" s="17">
        <f t="shared" si="14"/>
        <v>0.55033084201062521</v>
      </c>
    </row>
    <row r="542" spans="1:3" x14ac:dyDescent="0.5">
      <c r="A542" t="s">
        <v>20</v>
      </c>
      <c r="B542">
        <v>80</v>
      </c>
      <c r="C542" s="17">
        <f t="shared" si="14"/>
        <v>-0.60900342678932196</v>
      </c>
    </row>
    <row r="543" spans="1:3" x14ac:dyDescent="0.5">
      <c r="A543" t="s">
        <v>20</v>
      </c>
      <c r="B543">
        <v>131</v>
      </c>
      <c r="C543" s="17">
        <f t="shared" si="14"/>
        <v>-0.56872682753264803</v>
      </c>
    </row>
    <row r="544" spans="1:3" x14ac:dyDescent="0.5">
      <c r="A544" t="s">
        <v>20</v>
      </c>
      <c r="B544">
        <v>112</v>
      </c>
      <c r="C544" s="17">
        <f t="shared" si="14"/>
        <v>-0.58373183509885984</v>
      </c>
    </row>
    <row r="545" spans="1:3" x14ac:dyDescent="0.5">
      <c r="A545" t="s">
        <v>20</v>
      </c>
      <c r="B545">
        <v>155</v>
      </c>
      <c r="C545" s="17">
        <f t="shared" si="14"/>
        <v>-0.54977313376480152</v>
      </c>
    </row>
    <row r="546" spans="1:3" x14ac:dyDescent="0.5">
      <c r="A546" t="s">
        <v>20</v>
      </c>
      <c r="B546">
        <v>266</v>
      </c>
      <c r="C546" s="17">
        <f t="shared" si="14"/>
        <v>-0.46211230008851117</v>
      </c>
    </row>
    <row r="547" spans="1:3" x14ac:dyDescent="0.5">
      <c r="A547" t="s">
        <v>20</v>
      </c>
      <c r="B547">
        <v>155</v>
      </c>
      <c r="C547" s="17">
        <f t="shared" si="14"/>
        <v>-0.54977313376480152</v>
      </c>
    </row>
    <row r="548" spans="1:3" x14ac:dyDescent="0.5">
      <c r="A548" t="s">
        <v>20</v>
      </c>
      <c r="B548">
        <v>207</v>
      </c>
      <c r="C548" s="17">
        <f t="shared" si="14"/>
        <v>-0.50870679726780066</v>
      </c>
    </row>
    <row r="549" spans="1:3" x14ac:dyDescent="0.5">
      <c r="A549" t="s">
        <v>20</v>
      </c>
      <c r="B549">
        <v>245</v>
      </c>
      <c r="C549" s="17">
        <f t="shared" si="14"/>
        <v>-0.47869678213537692</v>
      </c>
    </row>
    <row r="550" spans="1:3" x14ac:dyDescent="0.5">
      <c r="A550" t="s">
        <v>20</v>
      </c>
      <c r="B550">
        <v>1573</v>
      </c>
      <c r="C550" s="17">
        <f t="shared" si="14"/>
        <v>0.57007427301879876</v>
      </c>
    </row>
    <row r="551" spans="1:3" x14ac:dyDescent="0.5">
      <c r="A551" t="s">
        <v>20</v>
      </c>
      <c r="B551">
        <v>114</v>
      </c>
      <c r="C551" s="17">
        <f t="shared" si="14"/>
        <v>-0.58215236061820597</v>
      </c>
    </row>
    <row r="552" spans="1:3" x14ac:dyDescent="0.5">
      <c r="A552" t="s">
        <v>20</v>
      </c>
      <c r="B552">
        <v>93</v>
      </c>
      <c r="C552" s="17">
        <f t="shared" si="14"/>
        <v>-0.59873684266507177</v>
      </c>
    </row>
    <row r="553" spans="1:3" x14ac:dyDescent="0.5">
      <c r="A553" t="s">
        <v>20</v>
      </c>
      <c r="B553">
        <v>1681</v>
      </c>
      <c r="C553" s="17">
        <f t="shared" si="14"/>
        <v>0.65536589497410813</v>
      </c>
    </row>
    <row r="554" spans="1:3" x14ac:dyDescent="0.5">
      <c r="A554" t="s">
        <v>20</v>
      </c>
      <c r="B554">
        <v>32</v>
      </c>
      <c r="C554" s="17">
        <f t="shared" si="14"/>
        <v>-0.64691081432501507</v>
      </c>
    </row>
    <row r="555" spans="1:3" x14ac:dyDescent="0.5">
      <c r="A555" t="s">
        <v>20</v>
      </c>
      <c r="B555">
        <v>135</v>
      </c>
      <c r="C555" s="17">
        <f t="shared" si="14"/>
        <v>-0.56556787857134028</v>
      </c>
    </row>
    <row r="556" spans="1:3" x14ac:dyDescent="0.5">
      <c r="A556" t="s">
        <v>20</v>
      </c>
      <c r="B556">
        <v>140</v>
      </c>
      <c r="C556" s="17">
        <f t="shared" si="14"/>
        <v>-0.56161919236970559</v>
      </c>
    </row>
    <row r="557" spans="1:3" x14ac:dyDescent="0.5">
      <c r="A557" t="s">
        <v>20</v>
      </c>
      <c r="B557">
        <v>92</v>
      </c>
      <c r="C557" s="17">
        <f t="shared" si="14"/>
        <v>-0.5995265799053987</v>
      </c>
    </row>
    <row r="558" spans="1:3" x14ac:dyDescent="0.5">
      <c r="A558" t="s">
        <v>20</v>
      </c>
      <c r="B558">
        <v>1015</v>
      </c>
      <c r="C558" s="17">
        <f t="shared" si="14"/>
        <v>0.12940089291636647</v>
      </c>
    </row>
    <row r="559" spans="1:3" x14ac:dyDescent="0.5">
      <c r="A559" t="s">
        <v>20</v>
      </c>
      <c r="B559">
        <v>323</v>
      </c>
      <c r="C559" s="17">
        <f t="shared" si="14"/>
        <v>-0.41709727738987562</v>
      </c>
    </row>
    <row r="560" spans="1:3" x14ac:dyDescent="0.5">
      <c r="A560" t="s">
        <v>20</v>
      </c>
      <c r="B560">
        <v>2326</v>
      </c>
      <c r="C560" s="17">
        <f t="shared" si="14"/>
        <v>1.1647464149849842</v>
      </c>
    </row>
    <row r="561" spans="1:3" x14ac:dyDescent="0.5">
      <c r="A561" t="s">
        <v>20</v>
      </c>
      <c r="B561">
        <v>381</v>
      </c>
      <c r="C561" s="17">
        <f t="shared" si="14"/>
        <v>-0.37129251745091313</v>
      </c>
    </row>
    <row r="562" spans="1:3" x14ac:dyDescent="0.5">
      <c r="A562" t="s">
        <v>20</v>
      </c>
      <c r="B562">
        <v>480</v>
      </c>
      <c r="C562" s="17">
        <f t="shared" si="14"/>
        <v>-0.29310853065854614</v>
      </c>
    </row>
    <row r="563" spans="1:3" x14ac:dyDescent="0.5">
      <c r="A563" t="s">
        <v>20</v>
      </c>
      <c r="B563">
        <v>226</v>
      </c>
      <c r="C563" s="17">
        <f t="shared" si="14"/>
        <v>-0.49370178970158879</v>
      </c>
    </row>
    <row r="564" spans="1:3" x14ac:dyDescent="0.5">
      <c r="A564" t="s">
        <v>20</v>
      </c>
      <c r="B564">
        <v>241</v>
      </c>
      <c r="C564" s="17">
        <f t="shared" si="14"/>
        <v>-0.48185573109668467</v>
      </c>
    </row>
    <row r="565" spans="1:3" x14ac:dyDescent="0.5">
      <c r="A565" t="s">
        <v>20</v>
      </c>
      <c r="B565">
        <v>132</v>
      </c>
      <c r="C565" s="17">
        <f t="shared" si="14"/>
        <v>-0.56793709029232109</v>
      </c>
    </row>
    <row r="566" spans="1:3" x14ac:dyDescent="0.5">
      <c r="A566" t="s">
        <v>20</v>
      </c>
      <c r="B566">
        <v>2043</v>
      </c>
      <c r="C566" s="17">
        <f t="shared" si="14"/>
        <v>0.94125077597246032</v>
      </c>
    </row>
  </sheetData>
  <conditionalFormatting sqref="A1:A566">
    <cfRule type="containsText" dxfId="7" priority="5" operator="containsText" text="live">
      <formula>NOT(ISERROR(SEARCH("live",A1)))</formula>
    </cfRule>
    <cfRule type="containsText" dxfId="6" priority="6" operator="containsText" text="canceled">
      <formula>NOT(ISERROR(SEARCH("canceled",A1)))</formula>
    </cfRule>
    <cfRule type="containsText" dxfId="5" priority="7" operator="containsText" text="failed">
      <formula>NOT(ISERROR(SEARCH("failed",A1)))</formula>
    </cfRule>
    <cfRule type="containsText" dxfId="4" priority="8" operator="containsText" text="successful">
      <formula>NOT(ISERROR(SEARCH("successful",A1)))</formula>
    </cfRule>
  </conditionalFormatting>
  <conditionalFormatting sqref="G1:G365">
    <cfRule type="containsText" dxfId="3" priority="1" operator="containsText" text="live">
      <formula>NOT(ISERROR(SEARCH("live",G1)))</formula>
    </cfRule>
    <cfRule type="containsText" dxfId="2" priority="2" operator="containsText" text="canceled">
      <formula>NOT(ISERROR(SEARCH("canceled",G1)))</formula>
    </cfRule>
    <cfRule type="containsText" dxfId="1" priority="3" operator="containsText" text="failed">
      <formula>NOT(ISERROR(SEARCH("failed",G1)))</formula>
    </cfRule>
    <cfRule type="containsText" dxfId="0" priority="4" operator="containsText" text="successful">
      <formula>NOT(ISERROR(SEARCH("successful",G1)))</formula>
    </cfRule>
  </conditionalFormatting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Crowdfunding</vt:lpstr>
      <vt:lpstr>Pivot_01</vt:lpstr>
      <vt:lpstr>Pivot_02</vt:lpstr>
      <vt:lpstr>Pivot_03</vt:lpstr>
      <vt:lpstr>Question 3A</vt:lpstr>
      <vt:lpstr>Question 3B</vt:lpstr>
      <vt:lpstr>Goal_Analysis</vt:lpstr>
      <vt:lpstr>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Puneeta Singh</cp:lastModifiedBy>
  <dcterms:created xsi:type="dcterms:W3CDTF">2021-09-29T18:52:28Z</dcterms:created>
  <dcterms:modified xsi:type="dcterms:W3CDTF">2023-01-03T18:25:27Z</dcterms:modified>
</cp:coreProperties>
</file>