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gopagari1\Desktop\"/>
    </mc:Choice>
  </mc:AlternateContent>
  <xr:revisionPtr revIDLastSave="0" documentId="13_ncr:1_{AB93BADA-F8FE-4EE0-ACDE-3412AD5E2507}" xr6:coauthVersionLast="47" xr6:coauthVersionMax="47" xr10:uidLastSave="{00000000-0000-0000-0000-000000000000}"/>
  <bookViews>
    <workbookView xWindow="-120" yWindow="-120" windowWidth="24240" windowHeight="13140" tabRatio="665" xr2:uid="{00000000-000D-0000-FFFF-FFFF00000000}"/>
  </bookViews>
  <sheets>
    <sheet name="Dashboard" sheetId="12" r:id="rId1"/>
    <sheet name="Sales Data" sheetId="2" r:id="rId2"/>
    <sheet name="Customer Info" sheetId="3" r:id="rId3"/>
    <sheet name="Sales by month" sheetId="6" r:id="rId4"/>
    <sheet name="Sales by region" sheetId="13" r:id="rId5"/>
    <sheet name="Sales by rep" sheetId="7" r:id="rId6"/>
    <sheet name="Percentage of models sold" sheetId="10" r:id="rId7"/>
  </sheets>
  <definedNames>
    <definedName name="Slicer_Month">#N/A</definedName>
  </definedNames>
  <calcPr calcId="191028"/>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2" l="1"/>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alcChain>
</file>

<file path=xl/sharedStrings.xml><?xml version="1.0" encoding="utf-8"?>
<sst xmlns="http://schemas.openxmlformats.org/spreadsheetml/2006/main" count="554" uniqueCount="94">
  <si>
    <t>Sum of Final Price</t>
  </si>
  <si>
    <t>Month</t>
  </si>
  <si>
    <t>Sales Rep</t>
  </si>
  <si>
    <t>January</t>
  </si>
  <si>
    <t>February</t>
  </si>
  <si>
    <t>March</t>
  </si>
  <si>
    <t>April</t>
  </si>
  <si>
    <t>May</t>
  </si>
  <si>
    <t>June</t>
  </si>
  <si>
    <t>Grand Total</t>
  </si>
  <si>
    <t>Amy Brown</t>
  </si>
  <si>
    <t>David Garcia</t>
  </si>
  <si>
    <t>Emily Moore</t>
  </si>
  <si>
    <t>Eric Jones</t>
  </si>
  <si>
    <t>Marc Williams</t>
  </si>
  <si>
    <t>Sara Davis</t>
  </si>
  <si>
    <t>Stacy Peters</t>
  </si>
  <si>
    <t>Office Chair Sales</t>
  </si>
  <si>
    <t>Num</t>
  </si>
  <si>
    <t>Date</t>
  </si>
  <si>
    <t>Region</t>
  </si>
  <si>
    <t>Customer ID</t>
  </si>
  <si>
    <t>Company name</t>
  </si>
  <si>
    <t>Representative</t>
  </si>
  <si>
    <t>Model</t>
  </si>
  <si>
    <t>Color</t>
  </si>
  <si>
    <t>Item Code</t>
  </si>
  <si>
    <t>Number</t>
  </si>
  <si>
    <t>Price / Unit</t>
  </si>
  <si>
    <t>Total</t>
  </si>
  <si>
    <t>Discount</t>
  </si>
  <si>
    <t>Final Price</t>
  </si>
  <si>
    <t>North</t>
  </si>
  <si>
    <t>Flash</t>
  </si>
  <si>
    <t>black</t>
  </si>
  <si>
    <t>F2248bl</t>
  </si>
  <si>
    <t>West</t>
  </si>
  <si>
    <t>Urban</t>
  </si>
  <si>
    <t>red</t>
  </si>
  <si>
    <t>U2683rd</t>
  </si>
  <si>
    <t>Energy</t>
  </si>
  <si>
    <t>E2376bl</t>
  </si>
  <si>
    <t>South</t>
  </si>
  <si>
    <t>brown</t>
  </si>
  <si>
    <t>F2248br</t>
  </si>
  <si>
    <t>Volt</t>
  </si>
  <si>
    <t>gray</t>
  </si>
  <si>
    <t>V2944gr</t>
  </si>
  <si>
    <t>E2376br</t>
  </si>
  <si>
    <t>Cosmo</t>
  </si>
  <si>
    <t>white</t>
  </si>
  <si>
    <t>C2699wh</t>
  </si>
  <si>
    <t>U2683br</t>
  </si>
  <si>
    <t>V2944wh</t>
  </si>
  <si>
    <t>C2699gr</t>
  </si>
  <si>
    <t>E2376wh</t>
  </si>
  <si>
    <t>Aero</t>
  </si>
  <si>
    <t>A2258rd</t>
  </si>
  <si>
    <t>V2944bl</t>
  </si>
  <si>
    <t>C2699bl</t>
  </si>
  <si>
    <t>U2683bl</t>
  </si>
  <si>
    <t>F2248wh</t>
  </si>
  <si>
    <t>V2944br</t>
  </si>
  <si>
    <t>A2258wh</t>
  </si>
  <si>
    <t>F2248gr</t>
  </si>
  <si>
    <t>A2258gr</t>
  </si>
  <si>
    <t>U2683gr</t>
  </si>
  <si>
    <t>A2258bl</t>
  </si>
  <si>
    <t>V2944rd</t>
  </si>
  <si>
    <t>F2248rd</t>
  </si>
  <si>
    <t>E2376gr</t>
  </si>
  <si>
    <t>Customer ID Information</t>
  </si>
  <si>
    <t>Company Name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</si>
  <si>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</si>
  <si>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</si>
  <si>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</si>
  <si>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</si>
  <si>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</si>
  <si>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</si>
  <si>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</si>
  <si>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</si>
  <si>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</si>
  <si>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</si>
  <si>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</si>
  <si>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</si>
  <si>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</si>
  <si>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</si>
  <si>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</si>
  <si>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</si>
  <si>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</si>
  <si>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</si>
  <si>
    <t>Row Labels</t>
  </si>
  <si>
    <t>Sum of Number</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</si>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</sst>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409]* #,##0_);_([$$-409]* \(#,##0\);_([$$-409]* &quot;-&quot;??_);_(@_)"/>
    <numFmt numFmtId="166" formatCode="_(&quot;$&quot;* #,##0_);_(&quot;$&quot;* \(#,##0\);_(&quot;$&quot;* &quot;-&quot;??_);_(@_)"/>
  </numFmts>
  <fonts count="7" x14ac:knownFonts="1">
    <font>
      <sz val="11"/>
      <color theme="1"/>
      <name val="Calibri"/>
      <family val="2"/>
      <scheme val="minor"/>
    </font>
    <font>
      <sz val="16"/>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
      <b/>
      <sz val="22"/>
      <color theme="7" tint="-0.499984740745262"/>
      <name val="MS Reference Sans Serif"/>
      <family val="2"/>
    </font>
    <font>
      <b/>
      <sz val="11"/>
      <color theme="1"/>
      <name val="MS Reference Sans Serif"/>
      <family val="2"/>
    </font>
  </fonts>
  <fills count="4">
    <fill>
      <patternFill patternType="none"/>
    </fill>
    <fill>
      <patternFill patternType="gray125"/>
    </fill>
    <fill>
      <patternFill patternType="solid">
        <fgColor rgb="FF002060"/>
        <bgColor indexed="64"/>
      </patternFill>
    </fill>
    <fill>
      <patternFill patternType="solid">
        <fgColor theme="4" tint="-0.499984740745262"/>
        <bgColor indexed="64"/>
      </patternFill>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4">
    <xf numFmtId="0" fontId="0" fillId="0" borderId="0" xfId="0"/>
    <xf numFmtId="0" fontId="1" fillId="0" borderId="0" xfId="0" applyFont="1"/>
    <xf numFmtId="14" fontId="0" fillId="0" borderId="0" xfId="0" applyNumberFormat="1"/>
    <xf numFmtId="0" fontId="0" fillId="0" borderId="0" xfId="0" applyAlignment="1">
      <alignment horizontal="center"/>
    </xf>
    <xf numFmtId="164" fontId="0" fillId="0" borderId="0" xfId="0" applyNumberFormat="1" applyAlignment="1">
      <alignment horizontal="right"/>
    </xf>
    <xf numFmtId="164" fontId="0" fillId="0" borderId="0" xfId="0" applyNumberFormat="1"/>
    <xf numFmtId="0" fontId="0" fillId="0" borderId="0" xfId="0" applyAlignment="1">
      <alignment horizontal="left"/>
    </xf>
    <xf numFmtId="0" fontId="2" fillId="0" borderId="0" xfId="0" applyFont="1"/>
    <xf numFmtId="0" fontId="3" fillId="0" borderId="0" xfId="0" applyFont="1"/>
    <xf numFmtId="0" fontId="4" fillId="0" borderId="1"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165" fontId="0" fillId="0" borderId="0" xfId="0" applyNumberFormat="1"/>
    <xf numFmtId="165" fontId="0" fillId="0" borderId="0" xfId="0" applyNumberFormat="1" applyAlignment="1">
      <alignment horizontal="center"/>
    </xf>
    <xf numFmtId="0" fontId="0" fillId="0" borderId="0" xfId="0" pivotButton="1"/>
    <xf numFmtId="166" fontId="0" fillId="0" borderId="0" xfId="0" applyNumberFormat="1"/>
    <xf numFmtId="9" fontId="0" fillId="0" borderId="0" xfId="0" applyNumberFormat="1"/>
    <xf numFmtId="0" fontId="0" fillId="3" borderId="0" xfId="0" applyFill="1" applyBorder="1"/>
    <xf numFmtId="0" fontId="5" fillId="2" borderId="0" xfId="0" applyFont="1" applyFill="1" applyBorder="1"/>
    <xf numFmtId="0" fontId="6" fillId="2" borderId="0" xfId="0" applyFont="1" applyFill="1" applyBorder="1"/>
  </cellXfs>
  <cellStyles count="1">
    <cellStyle name="Normal" xfId="0" builtinId="0"/>
  </cellStyles>
  <dxfs count="17">
    <dxf>
      <numFmt numFmtId="13" formatCode="0%"/>
    </dxf>
    <dxf>
      <numFmt numFmtId="166" formatCode="_(&quot;$&quot;* #,##0_);_(&quot;$&quot;* \(#,##0\);_(&quot;$&quot;* &quot;-&quot;??_);_(@_)"/>
    </dxf>
    <dxf>
      <numFmt numFmtId="13" formatCode="0%"/>
    </dxf>
    <dxf>
      <numFmt numFmtId="14" formatCode="0.00%"/>
    </dxf>
    <dxf>
      <numFmt numFmtId="166" formatCode="_(&quot;$&quot;* #,##0_);_(&quot;$&quot;* \(#,##0\);_(&quot;$&quot;* &quot;-&quot;??_);_(@_)"/>
    </dxf>
    <dxf>
      <numFmt numFmtId="165" formatCode="_([$$-409]* #,##0_);_([$$-409]* \(#,##0\);_([$$-409]* &quot;-&quot;??_);_(@_)"/>
    </dxf>
    <dxf>
      <numFmt numFmtId="0" formatCode="General"/>
      <alignment horizontal="center"/>
    </dxf>
    <dxf>
      <numFmt numFmtId="164" formatCode="&quot;$&quot;#,##0"/>
    </dxf>
    <dxf>
      <numFmt numFmtId="164" formatCode="&quot;$&quot;#,##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s>
  <tableStyles count="0" defaultTableStyle="TableStyleMedium2" defaultPivotStyle="PivotStyleMedium9"/>
  <colors>
    <mruColors>
      <color rgb="FF2B04BC"/>
      <color rgb="FFFF9933"/>
      <color rgb="FF1252E0"/>
      <color rgb="FFEAE5EF"/>
      <color rgb="FF0099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by month!PivotTable4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cap="rnd">
            <a:solidFill>
              <a:srgbClr val="0099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0" cap="rnd">
            <a:solidFill>
              <a:srgbClr val="0099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00B050"/>
            </a:solidFill>
            <a:round/>
          </a:ln>
          <a:effectLst>
            <a:glow rad="101600">
              <a:srgbClr val="FF0000">
                <a:alpha val="40000"/>
              </a:srgbClr>
            </a:glow>
          </a:effectLst>
        </c:spPr>
        <c:marker>
          <c:symbol val="circle"/>
          <c:size val="5"/>
          <c:spPr>
            <a:solidFill>
              <a:schemeClr val="accent1"/>
            </a:solidFill>
            <a:ln w="9525">
              <a:solidFill>
                <a:schemeClr val="accent1"/>
              </a:solidFill>
            </a:ln>
            <a:effectLst>
              <a:glow rad="101600">
                <a:srgbClr val="FF0000">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31750" cap="rnd">
              <a:solidFill>
                <a:srgbClr val="00B050"/>
              </a:solidFill>
              <a:round/>
            </a:ln>
            <a:effectLst>
              <a:glow rad="101600">
                <a:srgbClr val="FF0000">
                  <a:alpha val="40000"/>
                </a:srgbClr>
              </a:glow>
            </a:effectLst>
          </c:spPr>
          <c:marker>
            <c:symbol val="circle"/>
            <c:size val="5"/>
            <c:spPr>
              <a:solidFill>
                <a:schemeClr val="accent1"/>
              </a:solidFill>
              <a:ln w="9525">
                <a:solidFill>
                  <a:schemeClr val="accent1"/>
                </a:solidFill>
              </a:ln>
              <a:effectLst>
                <a:glow rad="101600">
                  <a:srgbClr val="FF0000">
                    <a:alpha val="40000"/>
                  </a:srgbClr>
                </a:glow>
              </a:effectLst>
            </c:spPr>
          </c:marker>
          <c:cat>
            <c:strRef>
              <c:f>'Sales by month'!$A$4:$A$10</c:f>
              <c:strCache>
                <c:ptCount val="6"/>
                <c:pt idx="0">
                  <c:v>January</c:v>
                </c:pt>
                <c:pt idx="1">
                  <c:v>February</c:v>
                </c:pt>
                <c:pt idx="2">
                  <c:v>March</c:v>
                </c:pt>
                <c:pt idx="3">
                  <c:v>April</c:v>
                </c:pt>
                <c:pt idx="4">
                  <c:v>May</c:v>
                </c:pt>
                <c:pt idx="5">
                  <c:v>June</c:v>
                </c:pt>
              </c:strCache>
            </c:strRef>
          </c:cat>
          <c:val>
            <c:numRef>
              <c:f>'Sales by month'!$B$4:$B$10</c:f>
              <c:numCache>
                <c:formatCode>_("$"* #,##0_);_("$"* \(#,##0\);_("$"* "-"??_);_(@_)</c:formatCode>
                <c:ptCount val="6"/>
                <c:pt idx="0">
                  <c:v>72201</c:v>
                </c:pt>
                <c:pt idx="1">
                  <c:v>74703.75</c:v>
                </c:pt>
                <c:pt idx="2">
                  <c:v>77743.5</c:v>
                </c:pt>
                <c:pt idx="3">
                  <c:v>121504.75</c:v>
                </c:pt>
                <c:pt idx="4">
                  <c:v>109775.75</c:v>
                </c:pt>
                <c:pt idx="5">
                  <c:v>106181</c:v>
                </c:pt>
              </c:numCache>
            </c:numRef>
          </c:val>
          <c:smooth val="0"/>
          <c:extLst>
            <c:ext xmlns:c16="http://schemas.microsoft.com/office/drawing/2014/chart" uri="{C3380CC4-5D6E-409C-BE32-E72D297353CC}">
              <c16:uniqueId val="{00000000-B042-4242-BBA2-6C0C092D44B6}"/>
            </c:ext>
          </c:extLst>
        </c:ser>
        <c:dLbls>
          <c:showLegendKey val="0"/>
          <c:showVal val="0"/>
          <c:showCatName val="0"/>
          <c:showSerName val="0"/>
          <c:showPercent val="0"/>
          <c:showBubbleSize val="0"/>
        </c:dLbls>
        <c:marker val="1"/>
        <c:smooth val="0"/>
        <c:axId val="706157504"/>
        <c:axId val="706168736"/>
      </c:lineChart>
      <c:catAx>
        <c:axId val="706157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68736"/>
        <c:crosses val="autoZero"/>
        <c:auto val="1"/>
        <c:lblAlgn val="ctr"/>
        <c:lblOffset val="100"/>
        <c:noMultiLvlLbl val="0"/>
      </c:catAx>
      <c:valAx>
        <c:axId val="706168736"/>
        <c:scaling>
          <c:orientation val="minMax"/>
          <c:min val="6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57504"/>
        <c:crosses val="autoZero"/>
        <c:crossBetween val="between"/>
      </c:valAx>
      <c:spPr>
        <a:solidFill>
          <a:schemeClr val="tx1"/>
        </a:solidFill>
        <a:ln>
          <a:noFill/>
        </a:ln>
        <a:effectLst>
          <a:innerShdw blurRad="50800" dist="50800" dir="13500000">
            <a:prstClr val="black">
              <a:alpha val="50000"/>
            </a:prstClr>
          </a:innerShdw>
        </a:effectLst>
        <a:scene3d>
          <a:camera prst="orthographicFront"/>
          <a:lightRig rig="threePt" dir="t"/>
        </a:scene3d>
        <a:sp3d/>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a:outerShdw blurRad="50800" dist="762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by region!PivotTable7</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by region</a:t>
            </a:r>
          </a:p>
        </c:rich>
      </c:tx>
      <c:layout>
        <c:manualLayout>
          <c:xMode val="edge"/>
          <c:yMode val="edge"/>
          <c:x val="0.32090266841644793"/>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2.7777777777778798E-3"/>
              <c:y val="8.5648512685914266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4788888888888888"/>
                  <c:h val="5.0856663750364538E-2"/>
                </c:manualLayout>
              </c15:layout>
            </c:ext>
          </c:extLst>
        </c:dLbl>
      </c:pivotFmt>
      <c:pivotFmt>
        <c:idx val="2"/>
        <c:spPr>
          <a:solidFill>
            <a:schemeClr val="accent3"/>
          </a:solidFill>
          <a:ln>
            <a:noFill/>
          </a:ln>
          <a:effectLst>
            <a:outerShdw blurRad="317500" algn="ctr" rotWithShape="0">
              <a:prstClr val="black">
                <a:alpha val="25000"/>
              </a:prstClr>
            </a:outerShdw>
          </a:effectLst>
        </c:spPr>
        <c:dLbl>
          <c:idx val="0"/>
          <c:layout>
            <c:manualLayout>
              <c:x val="-4.2897965879265094E-2"/>
              <c:y val="3.7037219305920008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7865704286964129"/>
                  <c:h val="4.6227034120734901E-2"/>
                </c:manualLayout>
              </c15:layout>
            </c:ext>
          </c:extLst>
        </c:dLbl>
      </c:pivotFmt>
      <c:pivotFmt>
        <c:idx val="3"/>
        <c:spPr>
          <a:solidFill>
            <a:schemeClr val="accent2"/>
          </a:solidFill>
          <a:ln>
            <a:noFill/>
          </a:ln>
          <a:effectLst>
            <a:outerShdw blurRad="317500" algn="ctr" rotWithShape="0">
              <a:prstClr val="black">
                <a:alpha val="25000"/>
              </a:prstClr>
            </a:outerShdw>
          </a:effectLst>
        </c:spPr>
        <c:dLbl>
          <c:idx val="0"/>
          <c:layout>
            <c:manualLayout>
              <c:x val="-4.2897856517935311E-2"/>
              <c:y val="0"/>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8276815398075238"/>
                  <c:h val="5.5486293379994167E-2"/>
                </c:manualLayout>
              </c15:layout>
            </c:ext>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2.7777777777778798E-3"/>
              <c:y val="8.5648512685914266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4788888888888888"/>
                  <c:h val="5.0856663750364538E-2"/>
                </c:manualLayout>
              </c15:layout>
            </c:ext>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4.2897856517935311E-2"/>
              <c:y val="0"/>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8276815398075238"/>
                  <c:h val="5.5486293379994167E-2"/>
                </c:manualLayout>
              </c15:layout>
            </c:ext>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4.2897965879265094E-2"/>
              <c:y val="3.7037219305920008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7865704286964129"/>
                  <c:h val="4.6227034120734901E-2"/>
                </c:manualLayout>
              </c15:layout>
            </c:ext>
          </c:extLst>
        </c:dLbl>
      </c:pivotFmt>
      <c:pivotFmt>
        <c:idx val="8"/>
        <c:spPr>
          <a:solidFill>
            <a:schemeClr val="accent1"/>
          </a:solidFill>
          <a:ln>
            <a:noFill/>
          </a:ln>
          <a:effectLst>
            <a:glow rad="101600">
              <a:srgbClr val="FF0000">
                <a:alpha val="40000"/>
              </a:srgbClr>
            </a:glow>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glow rad="101600">
              <a:srgbClr val="FF0000">
                <a:alpha val="40000"/>
              </a:srgbClr>
            </a:glow>
          </a:effectLst>
        </c:spPr>
        <c:dLbl>
          <c:idx val="0"/>
          <c:layout>
            <c:manualLayout>
              <c:x val="-2.7777777777778798E-3"/>
              <c:y val="8.5648512685914266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4788888888888888"/>
                  <c:h val="5.0856663750364538E-2"/>
                </c:manualLayout>
              </c15:layout>
            </c:ext>
          </c:extLst>
        </c:dLbl>
      </c:pivotFmt>
      <c:pivotFmt>
        <c:idx val="10"/>
        <c:spPr>
          <a:solidFill>
            <a:schemeClr val="accent1"/>
          </a:solidFill>
          <a:ln>
            <a:noFill/>
          </a:ln>
          <a:effectLst>
            <a:glow rad="101600">
              <a:srgbClr val="FF0000">
                <a:alpha val="40000"/>
              </a:srgbClr>
            </a:glow>
          </a:effectLst>
        </c:spPr>
        <c:dLbl>
          <c:idx val="0"/>
          <c:layout>
            <c:manualLayout>
              <c:x val="-4.2897856517935311E-2"/>
              <c:y val="0"/>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8276815398075238"/>
                  <c:h val="5.5486293379994167E-2"/>
                </c:manualLayout>
              </c15:layout>
            </c:ext>
          </c:extLst>
        </c:dLbl>
      </c:pivotFmt>
      <c:pivotFmt>
        <c:idx val="11"/>
        <c:spPr>
          <a:solidFill>
            <a:schemeClr val="accent1"/>
          </a:solidFill>
          <a:ln>
            <a:noFill/>
          </a:ln>
          <a:effectLst>
            <a:glow rad="101600">
              <a:srgbClr val="FF0000">
                <a:alpha val="40000"/>
              </a:srgbClr>
            </a:glow>
          </a:effectLst>
        </c:spPr>
        <c:dLbl>
          <c:idx val="0"/>
          <c:layout>
            <c:manualLayout>
              <c:x val="-4.2897965879265094E-2"/>
              <c:y val="3.7037219305920008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7865704286964129"/>
                  <c:h val="4.6227034120734901E-2"/>
                </c:manualLayout>
              </c15:layout>
            </c:ext>
          </c:extLst>
        </c:dLbl>
      </c:pivotFmt>
    </c:pivotFmts>
    <c:plotArea>
      <c:layout>
        <c:manualLayout>
          <c:layoutTarget val="inner"/>
          <c:xMode val="edge"/>
          <c:yMode val="edge"/>
          <c:x val="0.25625306211723536"/>
          <c:y val="0.14796004666083407"/>
          <c:w val="0.45047572178477691"/>
          <c:h val="0.75079286964129488"/>
        </c:manualLayout>
      </c:layout>
      <c:doughnutChart>
        <c:varyColors val="1"/>
        <c:ser>
          <c:idx val="0"/>
          <c:order val="0"/>
          <c:tx>
            <c:strRef>
              <c:f>'Sales by region'!$B$3</c:f>
              <c:strCache>
                <c:ptCount val="1"/>
                <c:pt idx="0">
                  <c:v>Total</c:v>
                </c:pt>
              </c:strCache>
            </c:strRef>
          </c:tx>
          <c:spPr>
            <a:effectLst>
              <a:glow rad="101600">
                <a:srgbClr val="FF0000">
                  <a:alpha val="40000"/>
                </a:srgbClr>
              </a:glow>
            </a:effectLst>
          </c:spPr>
          <c:dPt>
            <c:idx val="0"/>
            <c:bubble3D val="0"/>
            <c:spPr>
              <a:solidFill>
                <a:schemeClr val="accent1"/>
              </a:solidFill>
              <a:ln>
                <a:noFill/>
              </a:ln>
              <a:effectLst>
                <a:glow rad="101600">
                  <a:srgbClr val="FF0000">
                    <a:alpha val="40000"/>
                  </a:srgbClr>
                </a:glow>
              </a:effectLst>
            </c:spPr>
            <c:extLst>
              <c:ext xmlns:c16="http://schemas.microsoft.com/office/drawing/2014/chart" uri="{C3380CC4-5D6E-409C-BE32-E72D297353CC}">
                <c16:uniqueId val="{00000001-E759-419D-8ED9-6A5FA4B07E38}"/>
              </c:ext>
            </c:extLst>
          </c:dPt>
          <c:dPt>
            <c:idx val="1"/>
            <c:bubble3D val="0"/>
            <c:spPr>
              <a:solidFill>
                <a:schemeClr val="accent2"/>
              </a:solidFill>
              <a:ln>
                <a:noFill/>
              </a:ln>
              <a:effectLst>
                <a:glow rad="101600">
                  <a:srgbClr val="FF0000">
                    <a:alpha val="40000"/>
                  </a:srgbClr>
                </a:glow>
              </a:effectLst>
            </c:spPr>
            <c:extLst>
              <c:ext xmlns:c16="http://schemas.microsoft.com/office/drawing/2014/chart" uri="{C3380CC4-5D6E-409C-BE32-E72D297353CC}">
                <c16:uniqueId val="{00000003-E759-419D-8ED9-6A5FA4B07E38}"/>
              </c:ext>
            </c:extLst>
          </c:dPt>
          <c:dPt>
            <c:idx val="2"/>
            <c:bubble3D val="0"/>
            <c:spPr>
              <a:solidFill>
                <a:schemeClr val="accent3"/>
              </a:solidFill>
              <a:ln>
                <a:noFill/>
              </a:ln>
              <a:effectLst>
                <a:glow rad="101600">
                  <a:srgbClr val="FF0000">
                    <a:alpha val="40000"/>
                  </a:srgbClr>
                </a:glow>
              </a:effectLst>
            </c:spPr>
            <c:extLst>
              <c:ext xmlns:c16="http://schemas.microsoft.com/office/drawing/2014/chart" uri="{C3380CC4-5D6E-409C-BE32-E72D297353CC}">
                <c16:uniqueId val="{00000005-E759-419D-8ED9-6A5FA4B07E38}"/>
              </c:ext>
            </c:extLst>
          </c:dPt>
          <c:dLbls>
            <c:dLbl>
              <c:idx val="0"/>
              <c:layout>
                <c:manualLayout>
                  <c:x val="-2.7777777777778798E-3"/>
                  <c:y val="8.5648512685914266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4788888888888888"/>
                      <c:h val="5.0856663750364538E-2"/>
                    </c:manualLayout>
                  </c15:layout>
                </c:ext>
                <c:ext xmlns:c16="http://schemas.microsoft.com/office/drawing/2014/chart" uri="{C3380CC4-5D6E-409C-BE32-E72D297353CC}">
                  <c16:uniqueId val="{00000001-E759-419D-8ED9-6A5FA4B07E38}"/>
                </c:ext>
              </c:extLst>
            </c:dLbl>
            <c:dLbl>
              <c:idx val="1"/>
              <c:layout>
                <c:manualLayout>
                  <c:x val="-4.2897856517935311E-2"/>
                  <c:y val="0"/>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8276815398075238"/>
                      <c:h val="5.5486293379994167E-2"/>
                    </c:manualLayout>
                  </c15:layout>
                </c:ext>
                <c:ext xmlns:c16="http://schemas.microsoft.com/office/drawing/2014/chart" uri="{C3380CC4-5D6E-409C-BE32-E72D297353CC}">
                  <c16:uniqueId val="{00000003-E759-419D-8ED9-6A5FA4B07E38}"/>
                </c:ext>
              </c:extLst>
            </c:dLbl>
            <c:dLbl>
              <c:idx val="2"/>
              <c:layout>
                <c:manualLayout>
                  <c:x val="-4.2897965879265094E-2"/>
                  <c:y val="3.7037219305920008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7865704286964129"/>
                      <c:h val="4.6227034120734901E-2"/>
                    </c:manualLayout>
                  </c15:layout>
                </c:ext>
                <c:ext xmlns:c16="http://schemas.microsoft.com/office/drawing/2014/chart" uri="{C3380CC4-5D6E-409C-BE32-E72D297353CC}">
                  <c16:uniqueId val="{00000005-E759-419D-8ED9-6A5FA4B07E38}"/>
                </c:ext>
              </c:extLst>
            </c:dLbl>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by region'!$A$4:$A$7</c:f>
              <c:strCache>
                <c:ptCount val="3"/>
                <c:pt idx="0">
                  <c:v>North</c:v>
                </c:pt>
                <c:pt idx="1">
                  <c:v>South</c:v>
                </c:pt>
                <c:pt idx="2">
                  <c:v>West</c:v>
                </c:pt>
              </c:strCache>
            </c:strRef>
          </c:cat>
          <c:val>
            <c:numRef>
              <c:f>'Sales by region'!$B$4:$B$7</c:f>
              <c:numCache>
                <c:formatCode>0%</c:formatCode>
                <c:ptCount val="3"/>
                <c:pt idx="0">
                  <c:v>0.30627026127904738</c:v>
                </c:pt>
                <c:pt idx="1">
                  <c:v>0.33072278144970801</c:v>
                </c:pt>
                <c:pt idx="2">
                  <c:v>0.3630069572712446</c:v>
                </c:pt>
              </c:numCache>
            </c:numRef>
          </c:val>
          <c:extLst>
            <c:ext xmlns:c16="http://schemas.microsoft.com/office/drawing/2014/chart" uri="{C3380CC4-5D6E-409C-BE32-E72D297353CC}">
              <c16:uniqueId val="{00000006-E759-419D-8ED9-6A5FA4B07E38}"/>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[sales_data_analysis.xlsx]Percentage of models sold!PivotTable6</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t>Percentage of models</a:t>
            </a:r>
            <a:r>
              <a:rPr lang="en-US" sz="1400" baseline="0"/>
              <a:t>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glow rad="101600">
              <a:srgbClr val="FF0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glow rad="101600">
              <a:srgbClr val="FF0000">
                <a:alpha val="40000"/>
              </a:srgbClr>
            </a:glow>
          </a:effectLst>
        </c:spPr>
      </c:pivotFmt>
      <c:pivotFmt>
        <c:idx val="10"/>
        <c:spPr>
          <a:solidFill>
            <a:schemeClr val="accent1"/>
          </a:solidFill>
          <a:ln>
            <a:noFill/>
          </a:ln>
          <a:effectLst>
            <a:glow rad="101600">
              <a:srgbClr val="FF0000">
                <a:alpha val="40000"/>
              </a:srgbClr>
            </a:glow>
          </a:effectLst>
        </c:spPr>
      </c:pivotFmt>
      <c:pivotFmt>
        <c:idx val="11"/>
        <c:spPr>
          <a:solidFill>
            <a:schemeClr val="accent1"/>
          </a:solidFill>
          <a:ln>
            <a:noFill/>
          </a:ln>
          <a:effectLst>
            <a:glow rad="101600">
              <a:srgbClr val="FF0000">
                <a:alpha val="40000"/>
              </a:srgbClr>
            </a:glow>
          </a:effectLst>
        </c:spPr>
      </c:pivotFmt>
      <c:pivotFmt>
        <c:idx val="12"/>
        <c:spPr>
          <a:solidFill>
            <a:schemeClr val="accent1"/>
          </a:solidFill>
          <a:ln>
            <a:noFill/>
          </a:ln>
          <a:effectLst>
            <a:glow rad="101600">
              <a:srgbClr val="FF0000">
                <a:alpha val="40000"/>
              </a:srgbClr>
            </a:glow>
          </a:effectLst>
        </c:spPr>
      </c:pivotFmt>
      <c:pivotFmt>
        <c:idx val="13"/>
        <c:spPr>
          <a:solidFill>
            <a:schemeClr val="accent1"/>
          </a:solidFill>
          <a:ln>
            <a:noFill/>
          </a:ln>
          <a:effectLst>
            <a:glow rad="101600">
              <a:srgbClr val="FF0000">
                <a:alpha val="40000"/>
              </a:srgbClr>
            </a:glow>
          </a:effectLst>
        </c:spPr>
      </c:pivotFmt>
      <c:pivotFmt>
        <c:idx val="14"/>
        <c:spPr>
          <a:solidFill>
            <a:schemeClr val="accent1"/>
          </a:solidFill>
          <a:ln>
            <a:noFill/>
          </a:ln>
          <a:effectLst>
            <a:glow rad="101600">
              <a:srgbClr val="FF0000">
                <a:alpha val="40000"/>
              </a:srgbClr>
            </a:glow>
          </a:effectLst>
        </c:spPr>
      </c:pivotFmt>
    </c:pivotFmts>
    <c:plotArea>
      <c:layout/>
      <c:pieChart>
        <c:varyColors val="1"/>
        <c:ser>
          <c:idx val="0"/>
          <c:order val="0"/>
          <c:tx>
            <c:strRef>
              <c:f>'Percentage of models sold'!$B$3</c:f>
              <c:strCache>
                <c:ptCount val="1"/>
                <c:pt idx="0">
                  <c:v>Total</c:v>
                </c:pt>
              </c:strCache>
            </c:strRef>
          </c:tx>
          <c:spPr>
            <a:effectLst>
              <a:glow rad="101600">
                <a:srgbClr val="FF0000">
                  <a:alpha val="40000"/>
                </a:srgbClr>
              </a:glow>
            </a:effectLst>
          </c:spPr>
          <c:dPt>
            <c:idx val="0"/>
            <c:bubble3D val="0"/>
            <c:spPr>
              <a:solidFill>
                <a:schemeClr val="accent1"/>
              </a:solidFill>
              <a:ln>
                <a:noFill/>
              </a:ln>
              <a:effectLst>
                <a:glow rad="101600">
                  <a:srgbClr val="FF0000">
                    <a:alpha val="40000"/>
                  </a:srgbClr>
                </a:glow>
              </a:effectLst>
            </c:spPr>
            <c:extLst>
              <c:ext xmlns:c16="http://schemas.microsoft.com/office/drawing/2014/chart" uri="{C3380CC4-5D6E-409C-BE32-E72D297353CC}">
                <c16:uniqueId val="{00000001-DC2C-45F4-B8D1-FA6519543DC5}"/>
              </c:ext>
            </c:extLst>
          </c:dPt>
          <c:dPt>
            <c:idx val="1"/>
            <c:bubble3D val="0"/>
            <c:spPr>
              <a:solidFill>
                <a:schemeClr val="accent2"/>
              </a:solidFill>
              <a:ln>
                <a:noFill/>
              </a:ln>
              <a:effectLst>
                <a:glow rad="101600">
                  <a:srgbClr val="FF0000">
                    <a:alpha val="40000"/>
                  </a:srgbClr>
                </a:glow>
              </a:effectLst>
            </c:spPr>
            <c:extLst>
              <c:ext xmlns:c16="http://schemas.microsoft.com/office/drawing/2014/chart" uri="{C3380CC4-5D6E-409C-BE32-E72D297353CC}">
                <c16:uniqueId val="{00000003-DC2C-45F4-B8D1-FA6519543DC5}"/>
              </c:ext>
            </c:extLst>
          </c:dPt>
          <c:dPt>
            <c:idx val="2"/>
            <c:bubble3D val="0"/>
            <c:spPr>
              <a:solidFill>
                <a:schemeClr val="accent3"/>
              </a:solidFill>
              <a:ln>
                <a:noFill/>
              </a:ln>
              <a:effectLst>
                <a:glow rad="101600">
                  <a:srgbClr val="FF0000">
                    <a:alpha val="40000"/>
                  </a:srgbClr>
                </a:glow>
              </a:effectLst>
            </c:spPr>
            <c:extLst>
              <c:ext xmlns:c16="http://schemas.microsoft.com/office/drawing/2014/chart" uri="{C3380CC4-5D6E-409C-BE32-E72D297353CC}">
                <c16:uniqueId val="{00000005-DC2C-45F4-B8D1-FA6519543DC5}"/>
              </c:ext>
            </c:extLst>
          </c:dPt>
          <c:dPt>
            <c:idx val="3"/>
            <c:bubble3D val="0"/>
            <c:spPr>
              <a:solidFill>
                <a:schemeClr val="accent4"/>
              </a:solidFill>
              <a:ln>
                <a:noFill/>
              </a:ln>
              <a:effectLst>
                <a:glow rad="101600">
                  <a:srgbClr val="FF0000">
                    <a:alpha val="40000"/>
                  </a:srgbClr>
                </a:glow>
              </a:effectLst>
            </c:spPr>
            <c:extLst>
              <c:ext xmlns:c16="http://schemas.microsoft.com/office/drawing/2014/chart" uri="{C3380CC4-5D6E-409C-BE32-E72D297353CC}">
                <c16:uniqueId val="{00000007-DC2C-45F4-B8D1-FA6519543DC5}"/>
              </c:ext>
            </c:extLst>
          </c:dPt>
          <c:dPt>
            <c:idx val="4"/>
            <c:bubble3D val="0"/>
            <c:spPr>
              <a:solidFill>
                <a:schemeClr val="accent5"/>
              </a:solidFill>
              <a:ln>
                <a:noFill/>
              </a:ln>
              <a:effectLst>
                <a:glow rad="101600">
                  <a:srgbClr val="FF0000">
                    <a:alpha val="40000"/>
                  </a:srgbClr>
                </a:glow>
              </a:effectLst>
            </c:spPr>
            <c:extLst>
              <c:ext xmlns:c16="http://schemas.microsoft.com/office/drawing/2014/chart" uri="{C3380CC4-5D6E-409C-BE32-E72D297353CC}">
                <c16:uniqueId val="{00000009-DC2C-45F4-B8D1-FA6519543DC5}"/>
              </c:ext>
            </c:extLst>
          </c:dPt>
          <c:dPt>
            <c:idx val="5"/>
            <c:bubble3D val="0"/>
            <c:spPr>
              <a:solidFill>
                <a:schemeClr val="accent6"/>
              </a:solidFill>
              <a:ln>
                <a:noFill/>
              </a:ln>
              <a:effectLst>
                <a:glow rad="101600">
                  <a:srgbClr val="FF0000">
                    <a:alpha val="40000"/>
                  </a:srgbClr>
                </a:glow>
              </a:effectLst>
            </c:spPr>
            <c:extLst>
              <c:ext xmlns:c16="http://schemas.microsoft.com/office/drawing/2014/chart" uri="{C3380CC4-5D6E-409C-BE32-E72D297353CC}">
                <c16:uniqueId val="{0000000B-DC2C-45F4-B8D1-FA6519543D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'Percentage of models sold'!$A$4:$A$10</c:f>
              <c:strCache>
                <c:ptCount val="6"/>
                <c:pt idx="0">
                  <c:v>Aero</c:v>
                </c:pt>
                <c:pt idx="1">
                  <c:v>Cosmo</c:v>
                </c:pt>
                <c:pt idx="2">
                  <c:v>Energy</c:v>
                </c:pt>
                <c:pt idx="3">
                  <c:v>Flash</c:v>
                </c:pt>
                <c:pt idx="4">
                  <c:v>Urban</c:v>
                </c:pt>
                <c:pt idx="5">
                  <c:v>Volt</c:v>
                </c:pt>
              </c:strCache>
            </c:strRef>
          </c:cat>
          <c:val>
            <c:numRef>
              <c:f>'Percentage of models sold'!$B$4:$B$10</c:f>
              <c:numCache>
                <c:formatCode>0%</c:formatCode>
                <c:ptCount val="6"/>
                <c:pt idx="0">
                  <c:v>0.11706837186424005</c:v>
                </c:pt>
                <c:pt idx="1">
                  <c:v>0.12936546974913921</c:v>
                </c:pt>
                <c:pt idx="2">
                  <c:v>0.18445646827348747</c:v>
                </c:pt>
                <c:pt idx="3">
                  <c:v>0.18937530742744713</c:v>
                </c:pt>
                <c:pt idx="4">
                  <c:v>0.20462370880472208</c:v>
                </c:pt>
                <c:pt idx="5">
                  <c:v>0.1751106738809641</c:v>
                </c:pt>
              </c:numCache>
            </c:numRef>
          </c:val>
          <c:extLst>
            <c:ext xmlns:c16="http://schemas.microsoft.com/office/drawing/2014/chart" uri="{C3380CC4-5D6E-409C-BE32-E72D297353CC}">
              <c16:uniqueId val="{0000000C-DC2C-45F4-B8D1-FA6519543DC5}"/>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by rep!PivotTable5</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rep'!$A$4:$A$11</c:f>
              <c:strCache>
                <c:ptCount val="7"/>
                <c:pt idx="0">
                  <c:v>Amy Brown</c:v>
                </c:pt>
                <c:pt idx="1">
                  <c:v>David Garcia</c:v>
                </c:pt>
                <c:pt idx="2">
                  <c:v>Sara Davis</c:v>
                </c:pt>
                <c:pt idx="3">
                  <c:v>Emily Moore</c:v>
                </c:pt>
                <c:pt idx="4">
                  <c:v>Stacy Peters</c:v>
                </c:pt>
                <c:pt idx="5">
                  <c:v>Eric Jones</c:v>
                </c:pt>
                <c:pt idx="6">
                  <c:v>Marc Williams</c:v>
                </c:pt>
              </c:strCache>
            </c:strRef>
          </c:cat>
          <c:val>
            <c:numRef>
              <c:f>'Sales by rep'!$B$4:$B$11</c:f>
              <c:numCache>
                <c:formatCode>_("$"* #,##0_);_("$"* \(#,##0\);_("$"* "-"??_);_(@_)</c:formatCode>
                <c:ptCount val="7"/>
                <c:pt idx="0">
                  <c:v>56265</c:v>
                </c:pt>
                <c:pt idx="1">
                  <c:v>67803</c:v>
                </c:pt>
                <c:pt idx="2">
                  <c:v>71074.75</c:v>
                </c:pt>
                <c:pt idx="3">
                  <c:v>76710</c:v>
                </c:pt>
                <c:pt idx="4">
                  <c:v>84724.25</c:v>
                </c:pt>
                <c:pt idx="5">
                  <c:v>87433.25</c:v>
                </c:pt>
                <c:pt idx="6">
                  <c:v>118099.5</c:v>
                </c:pt>
              </c:numCache>
            </c:numRef>
          </c:val>
          <c:extLst>
            <c:ext xmlns:c16="http://schemas.microsoft.com/office/drawing/2014/chart" uri="{C3380CC4-5D6E-409C-BE32-E72D297353CC}">
              <c16:uniqueId val="{00000000-9B19-4982-9756-8824F441507E}"/>
            </c:ext>
          </c:extLst>
        </c:ser>
        <c:dLbls>
          <c:dLblPos val="outEnd"/>
          <c:showLegendKey val="0"/>
          <c:showVal val="1"/>
          <c:showCatName val="0"/>
          <c:showSerName val="0"/>
          <c:showPercent val="0"/>
          <c:showBubbleSize val="0"/>
        </c:dLbls>
        <c:gapWidth val="326"/>
        <c:overlap val="-58"/>
        <c:axId val="709614096"/>
        <c:axId val="709612016"/>
      </c:barChart>
      <c:catAx>
        <c:axId val="70961409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12016"/>
        <c:crosses val="autoZero"/>
        <c:auto val="1"/>
        <c:lblAlgn val="ctr"/>
        <c:lblOffset val="100"/>
        <c:noMultiLvlLbl val="0"/>
      </c:catAx>
      <c:valAx>
        <c:axId val="709612016"/>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14096"/>
        <c:crosses val="autoZero"/>
        <c:crossBetween val="between"/>
      </c:valAx>
      <c:spPr>
        <a:noFill/>
        <a:ln>
          <a:noFill/>
        </a:ln>
        <a:effectLst>
          <a:glow rad="1397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by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1750" cap="rnd">
            <a:solidFill>
              <a:srgbClr val="0099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31750" cap="rnd">
              <a:solidFill>
                <a:srgbClr val="009900"/>
              </a:solidFill>
              <a:round/>
            </a:ln>
            <a:effectLst/>
          </c:spPr>
          <c:marker>
            <c:symbol val="circle"/>
            <c:size val="5"/>
            <c:spPr>
              <a:solidFill>
                <a:schemeClr val="accent1"/>
              </a:solidFill>
              <a:ln w="9525">
                <a:solidFill>
                  <a:schemeClr val="accent1"/>
                </a:solidFill>
              </a:ln>
              <a:effectLst/>
            </c:spPr>
          </c:marker>
          <c:cat>
            <c:strRef>
              <c:f>'Sales by month'!$A$4:$A$10</c:f>
              <c:strCache>
                <c:ptCount val="6"/>
                <c:pt idx="0">
                  <c:v>January</c:v>
                </c:pt>
                <c:pt idx="1">
                  <c:v>February</c:v>
                </c:pt>
                <c:pt idx="2">
                  <c:v>March</c:v>
                </c:pt>
                <c:pt idx="3">
                  <c:v>April</c:v>
                </c:pt>
                <c:pt idx="4">
                  <c:v>May</c:v>
                </c:pt>
                <c:pt idx="5">
                  <c:v>June</c:v>
                </c:pt>
              </c:strCache>
            </c:strRef>
          </c:cat>
          <c:val>
            <c:numRef>
              <c:f>'Sales by month'!$B$4:$B$10</c:f>
              <c:numCache>
                <c:formatCode>_("$"* #,##0_);_("$"* \(#,##0\);_("$"* "-"??_);_(@_)</c:formatCode>
                <c:ptCount val="6"/>
                <c:pt idx="0">
                  <c:v>72201</c:v>
                </c:pt>
                <c:pt idx="1">
                  <c:v>74703.75</c:v>
                </c:pt>
                <c:pt idx="2">
                  <c:v>77743.5</c:v>
                </c:pt>
                <c:pt idx="3">
                  <c:v>121504.75</c:v>
                </c:pt>
                <c:pt idx="4">
                  <c:v>109775.75</c:v>
                </c:pt>
                <c:pt idx="5">
                  <c:v>106181</c:v>
                </c:pt>
              </c:numCache>
            </c:numRef>
          </c:val>
          <c:smooth val="0"/>
          <c:extLst>
            <c:ext xmlns:c16="http://schemas.microsoft.com/office/drawing/2014/chart" uri="{C3380CC4-5D6E-409C-BE32-E72D297353CC}">
              <c16:uniqueId val="{00000000-E5A5-46CB-B488-43859445BAFF}"/>
            </c:ext>
          </c:extLst>
        </c:ser>
        <c:dLbls>
          <c:showLegendKey val="0"/>
          <c:showVal val="0"/>
          <c:showCatName val="0"/>
          <c:showSerName val="0"/>
          <c:showPercent val="0"/>
          <c:showBubbleSize val="0"/>
        </c:dLbls>
        <c:marker val="1"/>
        <c:smooth val="0"/>
        <c:axId val="706157504"/>
        <c:axId val="706168736"/>
      </c:lineChart>
      <c:catAx>
        <c:axId val="706157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68736"/>
        <c:crosses val="autoZero"/>
        <c:auto val="1"/>
        <c:lblAlgn val="ctr"/>
        <c:lblOffset val="100"/>
        <c:noMultiLvlLbl val="0"/>
      </c:catAx>
      <c:valAx>
        <c:axId val="706168736"/>
        <c:scaling>
          <c:orientation val="minMax"/>
          <c:min val="6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5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by region!PivotTable7</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by region</a:t>
            </a:r>
          </a:p>
        </c:rich>
      </c:tx>
      <c:layout>
        <c:manualLayout>
          <c:xMode val="edge"/>
          <c:yMode val="edge"/>
          <c:x val="0.32090266841644793"/>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2.7777777777778798E-3"/>
              <c:y val="8.5648512685914266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4788888888888888"/>
                  <c:h val="5.0856663750364538E-2"/>
                </c:manualLayout>
              </c15:layout>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4.2897965879265094E-2"/>
              <c:y val="3.7037219305920008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7865704286964129"/>
                  <c:h val="4.6227034120734901E-2"/>
                </c:manualLayout>
              </c15:layout>
            </c:ext>
          </c:extLst>
        </c:dLbl>
      </c:pivotFmt>
      <c:pivotFmt>
        <c:idx val="3"/>
        <c:spPr>
          <a:solidFill>
            <a:schemeClr val="accent1"/>
          </a:solidFill>
          <a:ln>
            <a:noFill/>
          </a:ln>
          <a:effectLst>
            <a:outerShdw blurRad="317500" algn="ctr" rotWithShape="0">
              <a:prstClr val="black">
                <a:alpha val="25000"/>
              </a:prstClr>
            </a:outerShdw>
          </a:effectLst>
        </c:spPr>
        <c:dLbl>
          <c:idx val="0"/>
          <c:layout>
            <c:manualLayout>
              <c:x val="-4.2897856517935311E-2"/>
              <c:y val="0"/>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8276815398075238"/>
                  <c:h val="5.5486293379994167E-2"/>
                </c:manualLayout>
              </c15:layout>
            </c:ext>
          </c:extLst>
        </c:dLbl>
      </c:pivotFmt>
    </c:pivotFmts>
    <c:plotArea>
      <c:layout>
        <c:manualLayout>
          <c:layoutTarget val="inner"/>
          <c:xMode val="edge"/>
          <c:yMode val="edge"/>
          <c:x val="0.25625306211723536"/>
          <c:y val="0.14796004666083407"/>
          <c:w val="0.45047572178477691"/>
          <c:h val="0.75079286964129488"/>
        </c:manualLayout>
      </c:layout>
      <c:doughnutChart>
        <c:varyColors val="1"/>
        <c:ser>
          <c:idx val="0"/>
          <c:order val="0"/>
          <c:tx>
            <c:strRef>
              <c:f>'Sales by region'!$B$3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CE82-4B5D-86CA-1B630EA43FA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CE82-4B5D-86CA-1B630EA43FA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E82-4B5D-86CA-1B630EA43FA2}"/>
              </c:ext>
            </c:extLst>
          </c:dPt>
          <c:dLbls>
            <c:dLbl>
              <c:idx val="0"/>
              <c:layout>
                <c:manualLayout>
                  <c:x val="-2.7777777777778798E-3"/>
                  <c:y val="8.5648512685914266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4788888888888888"/>
                      <c:h val="5.0856663750364538E-2"/>
                    </c:manualLayout>
                  </c15:layout>
                </c:ext>
                <c:ext xmlns:c16="http://schemas.microsoft.com/office/drawing/2014/chart" uri="{C3380CC4-5D6E-409C-BE32-E72D297353CC}">
                  <c16:uniqueId val="{00000002-CE82-4B5D-86CA-1B630EA43FA2}"/>
                </c:ext>
              </c:extLst>
            </c:dLbl>
            <c:dLbl>
              <c:idx val="1"/>
              <c:layout>
                <c:manualLayout>
                  <c:x val="-4.2897856517935311E-2"/>
                  <c:y val="0"/>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8276815398075238"/>
                      <c:h val="5.5486293379994167E-2"/>
                    </c:manualLayout>
                  </c15:layout>
                </c:ext>
                <c:ext xmlns:c16="http://schemas.microsoft.com/office/drawing/2014/chart" uri="{C3380CC4-5D6E-409C-BE32-E72D297353CC}">
                  <c16:uniqueId val="{00000004-CE82-4B5D-86CA-1B630EA43FA2}"/>
                </c:ext>
              </c:extLst>
            </c:dLbl>
            <c:dLbl>
              <c:idx val="2"/>
              <c:layout>
                <c:manualLayout>
                  <c:x val="-4.2897965879265094E-2"/>
                  <c:y val="3.7037219305920008E-2"/>
                </c:manualLayout>
              </c:layout>
              <c:spPr>
                <a:solidFill>
                  <a:schemeClr val="tx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7865704286964129"/>
                      <c:h val="4.6227034120734901E-2"/>
                    </c:manualLayout>
                  </c15:layout>
                </c:ext>
                <c:ext xmlns:c16="http://schemas.microsoft.com/office/drawing/2014/chart" uri="{C3380CC4-5D6E-409C-BE32-E72D297353CC}">
                  <c16:uniqueId val="{00000003-CE82-4B5D-86CA-1B630EA43FA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by region'!$A$4:$A$7</c:f>
              <c:strCache>
                <c:ptCount val="3"/>
                <c:pt idx="0">
                  <c:v>North</c:v>
                </c:pt>
                <c:pt idx="1">
                  <c:v>South</c:v>
                </c:pt>
                <c:pt idx="2">
                  <c:v>West</c:v>
                </c:pt>
              </c:strCache>
            </c:strRef>
          </c:cat>
          <c:val>
            <c:numRef>
              <c:f>'Sales by region'!$B$4:$B$7</c:f>
              <c:numCache>
                <c:formatCode>0%</c:formatCode>
                <c:ptCount val="3"/>
                <c:pt idx="0">
                  <c:v>0.30627026127904738</c:v>
                </c:pt>
                <c:pt idx="1">
                  <c:v>0.33072278144970801</c:v>
                </c:pt>
                <c:pt idx="2">
                  <c:v>0.3630069572712446</c:v>
                </c:pt>
              </c:numCache>
            </c:numRef>
          </c:val>
          <c:extLst>
            <c:ext xmlns:c16="http://schemas.microsoft.com/office/drawing/2014/chart" uri="{C3380CC4-5D6E-409C-BE32-E72D297353CC}">
              <c16:uniqueId val="{00000000-CE82-4B5D-86CA-1B630EA43FA2}"/>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by rep!PivotTable5</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rep'!$A$4:$A$11</c:f>
              <c:strCache>
                <c:ptCount val="7"/>
                <c:pt idx="0">
                  <c:v>Amy Brown</c:v>
                </c:pt>
                <c:pt idx="1">
                  <c:v>David Garcia</c:v>
                </c:pt>
                <c:pt idx="2">
                  <c:v>Sara Davis</c:v>
                </c:pt>
                <c:pt idx="3">
                  <c:v>Emily Moore</c:v>
                </c:pt>
                <c:pt idx="4">
                  <c:v>Stacy Peters</c:v>
                </c:pt>
                <c:pt idx="5">
                  <c:v>Eric Jones</c:v>
                </c:pt>
                <c:pt idx="6">
                  <c:v>Marc Williams</c:v>
                </c:pt>
              </c:strCache>
            </c:strRef>
          </c:cat>
          <c:val>
            <c:numRef>
              <c:f>'Sales by rep'!$B$4:$B$11</c:f>
              <c:numCache>
                <c:formatCode>_("$"* #,##0_);_("$"* \(#,##0\);_("$"* "-"??_);_(@_)</c:formatCode>
                <c:ptCount val="7"/>
                <c:pt idx="0">
                  <c:v>56265</c:v>
                </c:pt>
                <c:pt idx="1">
                  <c:v>67803</c:v>
                </c:pt>
                <c:pt idx="2">
                  <c:v>71074.75</c:v>
                </c:pt>
                <c:pt idx="3">
                  <c:v>76710</c:v>
                </c:pt>
                <c:pt idx="4">
                  <c:v>84724.25</c:v>
                </c:pt>
                <c:pt idx="5">
                  <c:v>87433.25</c:v>
                </c:pt>
                <c:pt idx="6">
                  <c:v>118099.5</c:v>
                </c:pt>
              </c:numCache>
            </c:numRef>
          </c:val>
          <c:extLst>
            <c:ext xmlns:c16="http://schemas.microsoft.com/office/drawing/2014/chart" uri="{C3380CC4-5D6E-409C-BE32-E72D297353CC}">
              <c16:uniqueId val="{00000000-BC67-4835-A947-FB8EE5591FCA}"/>
            </c:ext>
          </c:extLst>
        </c:ser>
        <c:dLbls>
          <c:dLblPos val="outEnd"/>
          <c:showLegendKey val="0"/>
          <c:showVal val="1"/>
          <c:showCatName val="0"/>
          <c:showSerName val="0"/>
          <c:showPercent val="0"/>
          <c:showBubbleSize val="0"/>
        </c:dLbls>
        <c:gapWidth val="326"/>
        <c:overlap val="-58"/>
        <c:axId val="709614096"/>
        <c:axId val="709612016"/>
      </c:barChart>
      <c:catAx>
        <c:axId val="709614096"/>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12016"/>
        <c:crosses val="autoZero"/>
        <c:auto val="1"/>
        <c:lblAlgn val="ctr"/>
        <c:lblOffset val="100"/>
        <c:noMultiLvlLbl val="0"/>
      </c:catAx>
      <c:valAx>
        <c:axId val="709612016"/>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quot;$&quot;* #,##0_);_(&quot;$&quot;* \(#,##0\);_(&quot;$&quot;* &quot;-&quot;??_);_(@_)" sourceLinked="1"/>
        <c:majorTickMark val="out"/>
        <c:minorTickMark val="none"/>
        <c:tickLblPos val="nextTo"/>
        <c:crossAx val="70961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[sales_data_analysis.xlsx]Percentage of models sold!PivotTable6</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t>Percentage of models</a:t>
            </a:r>
            <a:r>
              <a:rPr lang="en-US" sz="1400" baseline="0"/>
              <a:t>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'Percentage of models sold'!$B$3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45E-42AF-B8C3-5A55E1DB4E8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45E-42AF-B8C3-5A55E1DB4E8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45E-42AF-B8C3-5A55E1DB4E8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45E-42AF-B8C3-5A55E1DB4E8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45E-42AF-B8C3-5A55E1DB4E8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645E-42AF-B8C3-5A55E1DB4E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'Percentage of models sold'!$A$4:$A$10</c:f>
              <c:strCache>
                <c:ptCount val="6"/>
                <c:pt idx="0">
                  <c:v>Aero</c:v>
                </c:pt>
                <c:pt idx="1">
                  <c:v>Cosmo</c:v>
                </c:pt>
                <c:pt idx="2">
                  <c:v>Energy</c:v>
                </c:pt>
                <c:pt idx="3">
                  <c:v>Flash</c:v>
                </c:pt>
                <c:pt idx="4">
                  <c:v>Urban</c:v>
                </c:pt>
                <c:pt idx="5">
                  <c:v>Volt</c:v>
                </c:pt>
              </c:strCache>
            </c:strRef>
          </c:cat>
          <c:val>
            <c:numRef>
              <c:f>'Percentage of models sold'!$B$4:$B$10</c:f>
              <c:numCache>
                <c:formatCode>0%</c:formatCode>
                <c:ptCount val="6"/>
                <c:pt idx="0">
                  <c:v>0.11706837186424005</c:v>
                </c:pt>
                <c:pt idx="1">
                  <c:v>0.12936546974913921</c:v>
                </c:pt>
                <c:pt idx="2">
                  <c:v>0.18445646827348747</c:v>
                </c:pt>
                <c:pt idx="3">
                  <c:v>0.18937530742744713</c:v>
                </c:pt>
                <c:pt idx="4">
                  <c:v>0.20462370880472208</c:v>
                </c:pt>
                <c:pt idx="5">
                  <c:v>0.1751106738809641</c:v>
                </c:pt>
              </c:numCache>
            </c:numRef>
          </c:val>
          <c:extLst>
            <c:ext xmlns:c16="http://schemas.microsoft.com/office/drawing/2014/chart" uri="{C3380CC4-5D6E-409C-BE32-E72D297353CC}">
              <c16:uniqueId val="{00000000-6BDF-4E27-B3A4-5011E1F0F17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7</xdr:col>
      <xdr:colOff>466724</xdr:colOff>
      <xdr:row>15</xdr:row>
      <xdr:rowOff>85725</xdr:rowOff>
    </xdr:to>
    <xdr:graphicFrame macro="">
      <xdr:nvGraphicFramePr>
        <xdr:cNvPr id="3" name="Chart 2">
          <a:extLst>
            <a:ext uri="{FF2B5EF4-FFF2-40B4-BE49-F238E27FC236}">
              <a16:creationId xmlns:a16="http://schemas.microsoft.com/office/drawing/2014/main" id="{55D8840B-93D0-4219-AE0D-349750C3F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466725</xdr:colOff>
      <xdr:row>1</xdr:row>
      <xdr:rowOff>9525</xdr:rowOff>
    </xdr:from>
    <xdr:to>
      <xdr:col>15</xdr:col>
      <xdr:colOff>161925</xdr:colOff>
      <xdr:row>15</xdr:row>
      <xdr:rowOff>85725</xdr:rowOff>
    </xdr:to>
    <xdr:graphicFrame macro="">
      <xdr:nvGraphicFramePr>
        <xdr:cNvPr id="4" name="Chart 3">
          <a:extLst>
            <a:ext uri="{FF2B5EF4-FFF2-40B4-BE49-F238E27FC236}">
              <a16:creationId xmlns:a16="http://schemas.microsoft.com/office/drawing/2014/main" id="{4D5E1414-4920-4FF1-ADA8-E9C742DC3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9526</xdr:colOff>
      <xdr:row>15</xdr:row>
      <xdr:rowOff>76200</xdr:rowOff>
    </xdr:from>
    <xdr:to>
      <xdr:col>7</xdr:col>
      <xdr:colOff>476250</xdr:colOff>
      <xdr:row>29</xdr:row>
      <xdr:rowOff>152400</xdr:rowOff>
    </xdr:to>
    <xdr:graphicFrame macro="">
      <xdr:nvGraphicFramePr>
        <xdr:cNvPr id="5" name="Chart 4">
          <a:extLst>
            <a:ext uri="{FF2B5EF4-FFF2-40B4-BE49-F238E27FC236}">
              <a16:creationId xmlns:a16="http://schemas.microsoft.com/office/drawing/2014/main" id="{3BC34E2A-A00D-4C49-860F-B07286BDA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476250</xdr:colOff>
      <xdr:row>15</xdr:row>
      <xdr:rowOff>85725</xdr:rowOff>
    </xdr:from>
    <xdr:to>
      <xdr:col>18</xdr:col>
      <xdr:colOff>152400</xdr:colOff>
      <xdr:row>29</xdr:row>
      <xdr:rowOff>161925</xdr:rowOff>
    </xdr:to>
    <xdr:graphicFrame macro="">
      <xdr:nvGraphicFramePr>
        <xdr:cNvPr id="6" name="Chart 5">
          <a:extLst>
            <a:ext uri="{FF2B5EF4-FFF2-40B4-BE49-F238E27FC236}">
              <a16:creationId xmlns:a16="http://schemas.microsoft.com/office/drawing/2014/main" id="{73018EB5-1D9B-4DA0-8F3F-7A730C23F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161925</xdr:colOff>
      <xdr:row>0</xdr:row>
      <xdr:rowOff>333375</xdr:rowOff>
    </xdr:from>
    <xdr:to>
      <xdr:col>18</xdr:col>
      <xdr:colOff>142875</xdr:colOff>
      <xdr:row>15</xdr:row>
      <xdr:rowOff>85725</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B60DEC6C-C486-5228-FAD0-38F00106BE7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05925" y="333375"/>
              <a:ext cx="1809750"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866775</xdr:colOff>
      <xdr:row>5</xdr:row>
      <xdr:rowOff>42862</xdr:rowOff>
    </xdr:from>
    <xdr:to>
      <xdr:col>9</xdr:col>
      <xdr:colOff>209550</xdr:colOff>
      <xdr:row>19</xdr:row>
      <xdr:rowOff>119062</xdr:rowOff>
    </xdr:to>
    <xdr:graphicFrame macro="">
      <xdr:nvGraphicFramePr>
        <xdr:cNvPr id="2" name="Chart 1">
          <a:extLst>
            <a:ext uri="{FF2B5EF4-FFF2-40B4-BE49-F238E27FC236}">
              <a16:creationId xmlns:a16="http://schemas.microsoft.com/office/drawing/2014/main" id="{AE0FA03B-F6C7-97C9-4440-C7B0DDACC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28575</xdr:colOff>
      <xdr:row>7</xdr:row>
      <xdr:rowOff>71437</xdr:rowOff>
    </xdr:from>
    <xdr:to>
      <xdr:col>11</xdr:col>
      <xdr:colOff>333375</xdr:colOff>
      <xdr:row>21</xdr:row>
      <xdr:rowOff>147637</xdr:rowOff>
    </xdr:to>
    <xdr:graphicFrame macro="">
      <xdr:nvGraphicFramePr>
        <xdr:cNvPr id="2" name="Chart 1">
          <a:extLst>
            <a:ext uri="{FF2B5EF4-FFF2-40B4-BE49-F238E27FC236}">
              <a16:creationId xmlns:a16="http://schemas.microsoft.com/office/drawing/2014/main" id="{1CE46695-1681-2139-36F9-45B9C0994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609599</xdr:colOff>
      <xdr:row>7</xdr:row>
      <xdr:rowOff>71437</xdr:rowOff>
    </xdr:from>
    <xdr:to>
      <xdr:col>14</xdr:col>
      <xdr:colOff>276225</xdr:colOff>
      <xdr:row>21</xdr:row>
      <xdr:rowOff>147637</xdr:rowOff>
    </xdr:to>
    <xdr:graphicFrame macro="">
      <xdr:nvGraphicFramePr>
        <xdr:cNvPr id="2" name="Chart 1">
          <a:extLst>
            <a:ext uri="{FF2B5EF4-FFF2-40B4-BE49-F238E27FC236}">
              <a16:creationId xmlns:a16="http://schemas.microsoft.com/office/drawing/2014/main" id="{FF244B81-E2E7-C061-B910-0E9177D2E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7</xdr:row>
      <xdr:rowOff>71437</xdr:rowOff>
    </xdr:from>
    <xdr:to>
      <xdr:col>11</xdr:col>
      <xdr:colOff>457200</xdr:colOff>
      <xdr:row>21</xdr:row>
      <xdr:rowOff>147637</xdr:rowOff>
    </xdr:to>
    <xdr:graphicFrame macro="">
      <xdr:nvGraphicFramePr>
        <xdr:cNvPr id="2" name="Chart 1">
          <a:extLst>
            <a:ext uri="{FF2B5EF4-FFF2-40B4-BE49-F238E27FC236}">
              <a16:creationId xmlns:a16="http://schemas.microsoft.com/office/drawing/2014/main" id="{6118EEEE-0D08-ECC1-D82F-A7F35AF53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40.119955439812" createdVersion="8" refreshedVersion="8" minRefreshableVersion="3" recordCount="80" xr:uid="{E5CED03A-80E6-4B9B-AE98-8FB336D00C23}">
  <cacheSource type="worksheet">
    <worksheetSource name="Table1" sheet="Sales Data"/>
  </cacheSource>
  <cacheFields count="16">
    <cacheField name="Num" numFmtId="0">
      <sharedItems containsSemiMixedTypes="0" containsString="0" containsNumber="1" containsInteger="1" minValue="1" maxValue="80"/>
    </cacheField>
    <cacheField name="Date" numFmtId="14">
      <sharedItems containsSemiMixedTypes="0" containsNonDate="0" containsDate="1" containsString="0" minDate="1900-06-15T00:00:00" maxDate="2020-06-30T00:00:00" count="72">
        <d v="2020-01-02T00:00:00"/>
        <d v="2020-01-06T00:00:00"/>
        <d v="2020-01-09T00:00:00"/>
        <d v="2020-01-12T00:00:00"/>
        <d v="2020-01-15T00:00:00"/>
        <d v="2020-01-18T00:00:00"/>
        <d v="2020-01-22T00:00:00"/>
        <d v="2020-01-26T00:00:00"/>
        <d v="2020-01-28T00:00:00"/>
        <d v="2020-02-04T00:00:00"/>
        <d v="2020-02-07T00:00:00"/>
        <d v="2020-02-08T00:00:00"/>
        <d v="2020-02-10T00:00:00"/>
        <d v="2020-02-12T00:00:00"/>
        <d v="2020-02-14T00:00:00"/>
        <d v="2020-02-15T00:00:00"/>
        <d v="2020-02-19T00:00:00"/>
        <d v="2020-02-21T00:00:00"/>
        <d v="2020-02-26T00:00:00"/>
        <d v="2020-02-28T00:00:00"/>
        <d v="2020-03-01T00:00:00"/>
        <d v="2020-03-04T00:00:00"/>
        <d v="2020-03-07T00:00:00"/>
        <d v="2020-03-09T00:00:00"/>
        <d v="2020-03-11T00:00:00"/>
        <d v="2020-03-12T00:00:00"/>
        <d v="2020-03-14T00:00:00"/>
        <d v="2020-03-18T00:00:00"/>
        <d v="2020-03-23T00:00:00"/>
        <d v="2020-03-24T00:00:00"/>
        <d v="2020-03-26T00:00:00"/>
        <d v="2020-03-28T00:00:00"/>
        <d v="2020-04-02T00:00:00"/>
        <d v="2020-04-06T00:00:00"/>
        <d v="2020-04-07T00:00:00"/>
        <d v="2020-04-11T00:00:00"/>
        <d v="2020-04-12T00:00:00"/>
        <d v="2020-04-14T00:00:00"/>
        <d v="2020-04-15T00:00:00"/>
        <d v="2020-04-16T00:00:00"/>
        <d v="2020-04-19T00:00:00"/>
        <d v="2020-04-20T00:00:00"/>
        <d v="2020-04-22T00:00:00"/>
        <d v="2020-04-23T00:00:00"/>
        <d v="2020-04-27T00:00:00"/>
        <d v="2020-04-30T00:00:00"/>
        <d v="2020-05-01T00:00:00"/>
        <d v="2020-05-03T00:00:00"/>
        <d v="2020-05-07T00:00:00"/>
        <d v="2020-05-08T00:00:00"/>
        <d v="2020-05-12T00:00:00"/>
        <d v="2020-05-13T00:00:00"/>
        <d v="2020-05-15T00:00:00"/>
        <d v="2020-05-17T00:00:00"/>
        <d v="2020-05-19T00:00:00"/>
        <d v="2020-05-21T00:00:00"/>
        <d v="2020-05-24T00:00:00"/>
        <d v="2020-05-26T00:00:00"/>
        <d v="2020-05-27T00:00:00"/>
        <d v="2020-05-28T00:00:00"/>
        <d v="2020-06-02T00:00:00"/>
        <d v="2020-06-05T00:00:00"/>
        <d v="2020-06-08T00:00:00"/>
        <d v="2020-06-09T00:00:00"/>
        <d v="2020-06-12T00:00:00"/>
        <d v="2020-06-14T00:00:00"/>
        <d v="1900-06-15T00:00:00"/>
        <d v="2020-06-18T00:00:00"/>
        <d v="2020-06-23T00:00:00"/>
        <d v="2020-06-24T00:00:00"/>
        <d v="2020-06-27T00:00:00"/>
        <d v="2020-06-29T00:00:00"/>
      </sharedItems>
    </cacheField>
    <cacheField name="Month" numFmtId="0">
      <sharedItems count="6">
        <s v="January"/>
        <s v="February"/>
        <s v="March"/>
        <s v="April"/>
        <s v="May"/>
        <s v="June"/>
      </sharedItems>
    </cacheField>
    <cacheField name="Sales Rep" numFmtId="0">
      <sharedItems count="7">
        <s v="Eric Jones"/>
        <s v="Amy Brown"/>
        <s v="Sara Davis"/>
        <s v="Marc Williams"/>
        <s v="Stacy Peters"/>
        <s v="David Garcia"/>
        <s v="Emily Moore"/>
      </sharedItems>
    </cacheField>
    <cacheField name="Region" numFmtId="0">
      <sharedItems count="3">
        <s v="North"/>
        <s v="West"/>
        <s v="South"/>
      </sharedItems>
    </cacheField>
    <cacheField name="Customer ID" numFmtId="0">
      <sharedItems containsSemiMixedTypes="0" containsString="0" containsNumber="1" containsInteger="1" minValue="132" maxValue="180"/>
    </cacheField>
    <cacheField name="Company name" numFmtId="0">
      <sharedItems/>
    </cacheField>
    <cacheField name="Representative" numFmtId="0">
      <sharedItems/>
    </cacheField>
    <cacheField name="Model" numFmtId="0">
      <sharedItems count="6">
        <s v="Flash"/>
        <s v="Urban"/>
        <s v="Energy"/>
        <s v="Volt"/>
        <s v="Cosmo"/>
        <s v="Aero"/>
      </sharedItems>
    </cacheField>
    <cacheField name="Color" numFmtId="0">
      <sharedItems/>
    </cacheField>
    <cacheField name="Item Code" numFmtId="0">
      <sharedItems/>
    </cacheField>
    <cacheField name="Number" numFmtId="0">
      <sharedItems containsSemiMixedTypes="0" containsString="0" containsNumber="1" containsInteger="1" minValue="8" maxValue="50"/>
    </cacheField>
    <cacheField name="Price / Unit" numFmtId="164">
      <sharedItems containsSemiMixedTypes="0" containsString="0" containsNumber="1" containsInteger="1" minValue="220" maxValue="375"/>
    </cacheField>
    <cacheField name="Total" numFmtId="164">
      <sharedItems containsSemiMixedTypes="0" containsString="0" containsNumber="1" containsInteger="1" minValue="2200" maxValue="15750"/>
    </cacheField>
    <cacheField name="Discount" numFmtId="0">
      <sharedItems/>
    </cacheField>
    <cacheField name="Final Price" numFmtId="165">
      <sharedItems containsSemiMixedTypes="0" containsString="0" containsNumber="1" minValue="2200" maxValue="14962.5"/>
    </cacheField>
  </cacheFields>
  <extLst>
    <ext xmlns:x14="http://schemas.microsoft.com/office/spreadsheetml/2009/9/main" uri="{725AE2AE-9491-48be-B2B4-4EB974FC3084}">
      <x14:pivotCacheDefinition pivotCacheId="5032838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neeth Gopagari" refreshedDate="44843.536282060188" createdVersion="8" refreshedVersion="8" minRefreshableVersion="3" recordCount="80" xr:uid="{9E777C34-6E6C-4805-AEC6-D6C8B3649F54}">
  <cacheSource type="worksheet">
    <worksheetSource name="Table1[[Date]:[Final Price]]"/>
  </cacheSource>
  <cacheFields count="15">
    <cacheField name="Date" numFmtId="14">
      <sharedItems containsSemiMixedTypes="0" containsNonDate="0" containsDate="1" containsString="0" minDate="1900-06-15T00:00:00" maxDate="2020-06-30T00:00:00"/>
    </cacheField>
    <cacheField name="Month" numFmtId="0">
      <sharedItems/>
    </cacheField>
    <cacheField name="Sales Rep" numFmtId="0">
      <sharedItems count="7">
        <s v="Eric Jones"/>
        <s v="Amy Brown"/>
        <s v="Sara Davis"/>
        <s v="Marc Williams"/>
        <s v="Stacy Peters"/>
        <s v="David Garcia"/>
        <s v="Emily Moore"/>
      </sharedItems>
    </cacheField>
    <cacheField name="Region" numFmtId="0">
      <sharedItems/>
    </cacheField>
    <cacheField name="Customer ID" numFmtId="0">
      <sharedItems containsSemiMixedTypes="0" containsString="0" containsNumber="1" containsInteger="1" minValue="132" maxValue="180"/>
    </cacheField>
    <cacheField name="Company name" numFmtId="0">
      <sharedItems/>
    </cacheField>
    <cacheField name="Representative" numFmtId="0">
      <sharedItems/>
    </cacheField>
    <cacheField name="Model" numFmtId="0">
      <sharedItems/>
    </cacheField>
    <cacheField name="Color" numFmtId="0">
      <sharedItems/>
    </cacheField>
    <cacheField name="Item Code" numFmtId="0">
      <sharedItems/>
    </cacheField>
    <cacheField name="Number" numFmtId="0">
      <sharedItems containsSemiMixedTypes="0" containsString="0" containsNumber="1" containsInteger="1" minValue="8" maxValue="50"/>
    </cacheField>
    <cacheField name="Price / Unit" numFmtId="164">
      <sharedItems containsSemiMixedTypes="0" containsString="0" containsNumber="1" containsInteger="1" minValue="220" maxValue="375"/>
    </cacheField>
    <cacheField name="Total" numFmtId="164">
      <sharedItems containsSemiMixedTypes="0" containsString="0" containsNumber="1" containsInteger="1" minValue="2200" maxValue="15750"/>
    </cacheField>
    <cacheField name="Discount" numFmtId="0">
      <sharedItems/>
    </cacheField>
    <cacheField name="Final Price" numFmtId="165">
      <sharedItems containsSemiMixedTypes="0" containsString="0" containsNumber="1" minValue="2200" maxValue="1496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x v="0"/>
    <x v="0"/>
    <x v="0"/>
    <x v="0"/>
    <n v="132"/>
    <s v="Bankia"/>
    <s v="Lucas Adams"/>
    <x v="0"/>
    <s v="black"/>
    <s v="F2248bl"/>
    <n v="15"/>
    <n v="235"/>
    <n v="3525"/>
    <s v="No"/>
    <n v="3525"/>
  </r>
  <r>
    <n v="2"/>
    <x v="1"/>
    <x v="0"/>
    <x v="1"/>
    <x v="1"/>
    <n v="144"/>
    <s v="Affinity"/>
    <s v="Christina Bell"/>
    <x v="1"/>
    <s v="red"/>
    <s v="U2683rd"/>
    <n v="22"/>
    <n v="260"/>
    <n v="5720"/>
    <s v="Yes"/>
    <n v="5434"/>
  </r>
  <r>
    <n v="3"/>
    <x v="2"/>
    <x v="0"/>
    <x v="2"/>
    <x v="1"/>
    <n v="136"/>
    <s v="Telmark"/>
    <s v="Emily Flores"/>
    <x v="2"/>
    <s v="black"/>
    <s v="E2376bl"/>
    <n v="16"/>
    <n v="350"/>
    <n v="5600"/>
    <s v="No"/>
    <n v="5600"/>
  </r>
  <r>
    <n v="4"/>
    <x v="3"/>
    <x v="0"/>
    <x v="3"/>
    <x v="2"/>
    <n v="144"/>
    <s v="Affinity"/>
    <s v="Christina Bell"/>
    <x v="0"/>
    <s v="brown"/>
    <s v="F2248br"/>
    <n v="30"/>
    <n v="235"/>
    <n v="7050"/>
    <s v="Yes"/>
    <n v="6697.5"/>
  </r>
  <r>
    <n v="5"/>
    <x v="3"/>
    <x v="0"/>
    <x v="0"/>
    <x v="0"/>
    <n v="166"/>
    <s v="Port Royale"/>
    <s v="Dan Hill"/>
    <x v="3"/>
    <s v="gray"/>
    <s v="V2944gr"/>
    <n v="32"/>
    <n v="295"/>
    <n v="9440"/>
    <s v="Yes"/>
    <n v="8968"/>
  </r>
  <r>
    <n v="6"/>
    <x v="4"/>
    <x v="0"/>
    <x v="4"/>
    <x v="0"/>
    <n v="136"/>
    <s v="Telmark"/>
    <s v="Emily Flores"/>
    <x v="2"/>
    <s v="brown"/>
    <s v="E2376br"/>
    <n v="14"/>
    <n v="350"/>
    <n v="4900"/>
    <s v="No"/>
    <n v="4900"/>
  </r>
  <r>
    <n v="7"/>
    <x v="5"/>
    <x v="0"/>
    <x v="5"/>
    <x v="2"/>
    <n v="152"/>
    <s v="Secspace"/>
    <s v="Rob Nelson"/>
    <x v="4"/>
    <s v="white"/>
    <s v="C2699wh"/>
    <n v="8"/>
    <n v="375"/>
    <n v="3000"/>
    <s v="No"/>
    <n v="3000"/>
  </r>
  <r>
    <n v="8"/>
    <x v="6"/>
    <x v="0"/>
    <x v="1"/>
    <x v="1"/>
    <n v="132"/>
    <s v="Bankia"/>
    <s v="Lucas Adams"/>
    <x v="0"/>
    <s v="brown"/>
    <s v="F2248br"/>
    <n v="22"/>
    <n v="235"/>
    <n v="5170"/>
    <s v="Yes"/>
    <n v="4911.5"/>
  </r>
  <r>
    <n v="9"/>
    <x v="6"/>
    <x v="0"/>
    <x v="2"/>
    <x v="1"/>
    <n v="136"/>
    <s v="Telmark"/>
    <s v="Emily Flores"/>
    <x v="1"/>
    <s v="brown"/>
    <s v="U2683br"/>
    <n v="40"/>
    <n v="260"/>
    <n v="10400"/>
    <s v="Yes"/>
    <n v="9880"/>
  </r>
  <r>
    <n v="10"/>
    <x v="7"/>
    <x v="0"/>
    <x v="0"/>
    <x v="0"/>
    <n v="166"/>
    <s v="Port Royale"/>
    <s v="Dan Hill"/>
    <x v="2"/>
    <s v="black"/>
    <s v="E2376bl"/>
    <n v="25"/>
    <n v="350"/>
    <n v="8750"/>
    <s v="Yes"/>
    <n v="8312.5"/>
  </r>
  <r>
    <n v="11"/>
    <x v="8"/>
    <x v="0"/>
    <x v="5"/>
    <x v="2"/>
    <n v="157"/>
    <s v="MarkPlus"/>
    <s v="Matt Reed"/>
    <x v="2"/>
    <s v="black"/>
    <s v="E2376bl"/>
    <n v="33"/>
    <n v="350"/>
    <n v="11550"/>
    <s v="Yes"/>
    <n v="10972.5"/>
  </r>
  <r>
    <n v="12"/>
    <x v="9"/>
    <x v="1"/>
    <x v="3"/>
    <x v="2"/>
    <n v="178"/>
    <s v="Vento"/>
    <s v="Amanda Wood"/>
    <x v="3"/>
    <s v="white"/>
    <s v="V2944wh"/>
    <n v="15"/>
    <n v="295"/>
    <n v="4425"/>
    <s v="No"/>
    <n v="4425"/>
  </r>
  <r>
    <n v="13"/>
    <x v="10"/>
    <x v="1"/>
    <x v="0"/>
    <x v="0"/>
    <n v="180"/>
    <s v="Milago"/>
    <s v="Sam Cooper"/>
    <x v="4"/>
    <s v="gray"/>
    <s v="C2699gr"/>
    <n v="10"/>
    <n v="375"/>
    <n v="3750"/>
    <s v="No"/>
    <n v="3750"/>
  </r>
  <r>
    <n v="14"/>
    <x v="11"/>
    <x v="1"/>
    <x v="6"/>
    <x v="1"/>
    <n v="132"/>
    <s v="Bankia"/>
    <s v="Lucas Adams"/>
    <x v="1"/>
    <s v="brown"/>
    <s v="U2683br"/>
    <n v="45"/>
    <n v="260"/>
    <n v="11700"/>
    <s v="Yes"/>
    <n v="11115"/>
  </r>
  <r>
    <n v="15"/>
    <x v="12"/>
    <x v="1"/>
    <x v="1"/>
    <x v="1"/>
    <n v="180"/>
    <s v="Milago"/>
    <s v="Sam Cooper"/>
    <x v="2"/>
    <s v="white"/>
    <s v="E2376wh"/>
    <n v="32"/>
    <n v="350"/>
    <n v="11200"/>
    <s v="Yes"/>
    <n v="10640"/>
  </r>
  <r>
    <n v="16"/>
    <x v="13"/>
    <x v="1"/>
    <x v="3"/>
    <x v="2"/>
    <n v="166"/>
    <s v="Port Royale"/>
    <s v="Dan Hill"/>
    <x v="2"/>
    <s v="black"/>
    <s v="E2376bl"/>
    <n v="28"/>
    <n v="350"/>
    <n v="9800"/>
    <s v="Yes"/>
    <n v="9310"/>
  </r>
  <r>
    <n v="17"/>
    <x v="14"/>
    <x v="1"/>
    <x v="2"/>
    <x v="1"/>
    <n v="162"/>
    <s v="Cruise"/>
    <s v="Denise Harris"/>
    <x v="5"/>
    <s v="red"/>
    <s v="A2258rd"/>
    <n v="10"/>
    <n v="220"/>
    <n v="2200"/>
    <s v="No"/>
    <n v="2200"/>
  </r>
  <r>
    <n v="18"/>
    <x v="15"/>
    <x v="1"/>
    <x v="0"/>
    <x v="0"/>
    <n v="136"/>
    <s v="Telmark"/>
    <s v="Emily Flores"/>
    <x v="1"/>
    <s v="brown"/>
    <s v="U2683br"/>
    <n v="16"/>
    <n v="260"/>
    <n v="4160"/>
    <s v="No"/>
    <n v="4160"/>
  </r>
  <r>
    <n v="19"/>
    <x v="16"/>
    <x v="1"/>
    <x v="5"/>
    <x v="2"/>
    <n v="132"/>
    <s v="Bankia"/>
    <s v="Lucas Adams"/>
    <x v="0"/>
    <s v="brown"/>
    <s v="F2248br"/>
    <n v="35"/>
    <n v="235"/>
    <n v="8225"/>
    <s v="Yes"/>
    <n v="7813.75"/>
  </r>
  <r>
    <n v="20"/>
    <x v="17"/>
    <x v="1"/>
    <x v="1"/>
    <x v="1"/>
    <n v="132"/>
    <s v="Bankia"/>
    <s v="Lucas Adams"/>
    <x v="3"/>
    <s v="black"/>
    <s v="V2944bl"/>
    <n v="12"/>
    <n v="295"/>
    <n v="3540"/>
    <s v="No"/>
    <n v="3540"/>
  </r>
  <r>
    <n v="21"/>
    <x v="18"/>
    <x v="1"/>
    <x v="3"/>
    <x v="2"/>
    <n v="136"/>
    <s v="Telmark"/>
    <s v="Emily Flores"/>
    <x v="4"/>
    <s v="gray"/>
    <s v="C2699gr"/>
    <n v="40"/>
    <n v="375"/>
    <n v="15000"/>
    <s v="Yes"/>
    <n v="14250"/>
  </r>
  <r>
    <n v="22"/>
    <x v="19"/>
    <x v="1"/>
    <x v="4"/>
    <x v="0"/>
    <n v="144"/>
    <s v="Affinity"/>
    <s v="Christina Bell"/>
    <x v="2"/>
    <s v="brown"/>
    <s v="E2376br"/>
    <n v="10"/>
    <n v="350"/>
    <n v="3500"/>
    <s v="No"/>
    <n v="3500"/>
  </r>
  <r>
    <n v="23"/>
    <x v="20"/>
    <x v="2"/>
    <x v="2"/>
    <x v="1"/>
    <n v="132"/>
    <s v="Bankia"/>
    <s v="Lucas Adams"/>
    <x v="4"/>
    <s v="black"/>
    <s v="C2699bl"/>
    <n v="25"/>
    <n v="375"/>
    <n v="9375"/>
    <s v="Yes"/>
    <n v="8906.25"/>
  </r>
  <r>
    <n v="24"/>
    <x v="21"/>
    <x v="2"/>
    <x v="6"/>
    <x v="1"/>
    <n v="162"/>
    <s v="Cruise"/>
    <s v="Denise Harris"/>
    <x v="1"/>
    <s v="black"/>
    <s v="U2683bl"/>
    <n v="50"/>
    <n v="260"/>
    <n v="13000"/>
    <s v="Yes"/>
    <n v="12350"/>
  </r>
  <r>
    <n v="25"/>
    <x v="22"/>
    <x v="2"/>
    <x v="1"/>
    <x v="1"/>
    <n v="180"/>
    <s v="Milago"/>
    <s v="Sam Cooper"/>
    <x v="0"/>
    <s v="white"/>
    <s v="F2248wh"/>
    <n v="22"/>
    <n v="235"/>
    <n v="5170"/>
    <s v="Yes"/>
    <n v="4911.5"/>
  </r>
  <r>
    <n v="26"/>
    <x v="23"/>
    <x v="2"/>
    <x v="0"/>
    <x v="0"/>
    <n v="144"/>
    <s v="Affinity"/>
    <s v="Christina Bell"/>
    <x v="3"/>
    <s v="brown"/>
    <s v="V2944br"/>
    <n v="15"/>
    <n v="295"/>
    <n v="4425"/>
    <s v="No"/>
    <n v="4425"/>
  </r>
  <r>
    <n v="27"/>
    <x v="24"/>
    <x v="2"/>
    <x v="4"/>
    <x v="0"/>
    <n v="166"/>
    <s v="Port Royale"/>
    <s v="Dan Hill"/>
    <x v="5"/>
    <s v="white"/>
    <s v="A2258wh"/>
    <n v="10"/>
    <n v="220"/>
    <n v="2200"/>
    <s v="No"/>
    <n v="2200"/>
  </r>
  <r>
    <n v="28"/>
    <x v="25"/>
    <x v="2"/>
    <x v="3"/>
    <x v="2"/>
    <n v="178"/>
    <s v="Vento"/>
    <s v="Amanda Wood"/>
    <x v="2"/>
    <s v="black"/>
    <s v="E2376bl"/>
    <n v="20"/>
    <n v="350"/>
    <n v="7000"/>
    <s v="Yes"/>
    <n v="6650"/>
  </r>
  <r>
    <n v="29"/>
    <x v="26"/>
    <x v="2"/>
    <x v="6"/>
    <x v="1"/>
    <n v="157"/>
    <s v="MarkPlus"/>
    <s v="Matt Reed"/>
    <x v="0"/>
    <s v="gray"/>
    <s v="F2248gr"/>
    <n v="14"/>
    <n v="235"/>
    <n v="3290"/>
    <s v="No"/>
    <n v="3290"/>
  </r>
  <r>
    <n v="30"/>
    <x v="27"/>
    <x v="2"/>
    <x v="1"/>
    <x v="1"/>
    <n v="152"/>
    <s v="Secspace"/>
    <s v="Rob Nelson"/>
    <x v="5"/>
    <s v="gray"/>
    <s v="A2258gr"/>
    <n v="28"/>
    <n v="220"/>
    <n v="6160"/>
    <s v="Yes"/>
    <n v="5852"/>
  </r>
  <r>
    <n v="31"/>
    <x v="28"/>
    <x v="2"/>
    <x v="6"/>
    <x v="1"/>
    <n v="162"/>
    <s v="Cruise"/>
    <s v="Denise Harris"/>
    <x v="0"/>
    <s v="black"/>
    <s v="F2248bl"/>
    <n v="12"/>
    <n v="235"/>
    <n v="2820"/>
    <s v="No"/>
    <n v="2820"/>
  </r>
  <r>
    <n v="32"/>
    <x v="29"/>
    <x v="2"/>
    <x v="0"/>
    <x v="0"/>
    <n v="180"/>
    <s v="Milago"/>
    <s v="Sam Cooper"/>
    <x v="3"/>
    <s v="white"/>
    <s v="V2944wh"/>
    <n v="35"/>
    <n v="295"/>
    <n v="10325"/>
    <s v="Yes"/>
    <n v="9808.75"/>
  </r>
  <r>
    <n v="33"/>
    <x v="30"/>
    <x v="2"/>
    <x v="3"/>
    <x v="2"/>
    <n v="178"/>
    <s v="Vento"/>
    <s v="Amanda Wood"/>
    <x v="4"/>
    <s v="white"/>
    <s v="C2699wh"/>
    <n v="20"/>
    <n v="375"/>
    <n v="7500"/>
    <s v="Yes"/>
    <n v="7125"/>
  </r>
  <r>
    <n v="34"/>
    <x v="31"/>
    <x v="2"/>
    <x v="4"/>
    <x v="0"/>
    <n v="152"/>
    <s v="Secspace"/>
    <s v="Rob Nelson"/>
    <x v="5"/>
    <s v="gray"/>
    <s v="A2258gr"/>
    <n v="45"/>
    <n v="220"/>
    <n v="9900"/>
    <s v="Yes"/>
    <n v="9405"/>
  </r>
  <r>
    <n v="35"/>
    <x v="32"/>
    <x v="3"/>
    <x v="1"/>
    <x v="1"/>
    <n v="136"/>
    <s v="Telmark"/>
    <s v="Emily Flores"/>
    <x v="4"/>
    <s v="black"/>
    <s v="C2699bl"/>
    <n v="15"/>
    <n v="375"/>
    <n v="5625"/>
    <s v="No"/>
    <n v="5625"/>
  </r>
  <r>
    <n v="36"/>
    <x v="33"/>
    <x v="3"/>
    <x v="6"/>
    <x v="1"/>
    <n v="132"/>
    <s v="Bankia"/>
    <s v="Lucas Adams"/>
    <x v="2"/>
    <s v="black"/>
    <s v="E2376bl"/>
    <n v="14"/>
    <n v="350"/>
    <n v="4900"/>
    <s v="No"/>
    <n v="4900"/>
  </r>
  <r>
    <n v="37"/>
    <x v="34"/>
    <x v="3"/>
    <x v="3"/>
    <x v="2"/>
    <n v="157"/>
    <s v="MarkPlus"/>
    <s v="Matt Reed"/>
    <x v="3"/>
    <s v="gray"/>
    <s v="V2944gr"/>
    <n v="32"/>
    <n v="295"/>
    <n v="9440"/>
    <s v="Yes"/>
    <n v="8968"/>
  </r>
  <r>
    <n v="38"/>
    <x v="35"/>
    <x v="3"/>
    <x v="2"/>
    <x v="1"/>
    <n v="132"/>
    <s v="Bankia"/>
    <s v="Lucas Adams"/>
    <x v="1"/>
    <s v="black"/>
    <s v="U2683bl"/>
    <n v="40"/>
    <n v="260"/>
    <n v="10400"/>
    <s v="Yes"/>
    <n v="9880"/>
  </r>
  <r>
    <n v="39"/>
    <x v="36"/>
    <x v="3"/>
    <x v="4"/>
    <x v="0"/>
    <n v="166"/>
    <s v="Port Royale"/>
    <s v="Dan Hill"/>
    <x v="0"/>
    <s v="black"/>
    <s v="F2248bl"/>
    <n v="45"/>
    <n v="235"/>
    <n v="10575"/>
    <s v="Yes"/>
    <n v="10046.25"/>
  </r>
  <r>
    <n v="40"/>
    <x v="36"/>
    <x v="3"/>
    <x v="1"/>
    <x v="1"/>
    <n v="180"/>
    <s v="Milago"/>
    <s v="Sam Cooper"/>
    <x v="5"/>
    <s v="white"/>
    <s v="A2258wh"/>
    <n v="24"/>
    <n v="220"/>
    <n v="5280"/>
    <s v="Yes"/>
    <n v="5016"/>
  </r>
  <r>
    <n v="41"/>
    <x v="37"/>
    <x v="3"/>
    <x v="6"/>
    <x v="1"/>
    <n v="132"/>
    <s v="Bankia"/>
    <s v="Lucas Adams"/>
    <x v="4"/>
    <s v="black"/>
    <s v="C2699bl"/>
    <n v="30"/>
    <n v="375"/>
    <n v="11250"/>
    <s v="Yes"/>
    <n v="10687.5"/>
  </r>
  <r>
    <n v="42"/>
    <x v="38"/>
    <x v="3"/>
    <x v="6"/>
    <x v="1"/>
    <n v="144"/>
    <s v="Affinity"/>
    <s v="Christina Bell"/>
    <x v="1"/>
    <s v="red"/>
    <s v="U2683rd"/>
    <n v="15"/>
    <n v="260"/>
    <n v="3900"/>
    <s v="No"/>
    <n v="3900"/>
  </r>
  <r>
    <n v="43"/>
    <x v="39"/>
    <x v="3"/>
    <x v="4"/>
    <x v="0"/>
    <n v="157"/>
    <s v="MarkPlus"/>
    <s v="Matt Reed"/>
    <x v="4"/>
    <s v="black"/>
    <s v="C2699bl"/>
    <n v="15"/>
    <n v="375"/>
    <n v="5625"/>
    <s v="No"/>
    <n v="5625"/>
  </r>
  <r>
    <n v="44"/>
    <x v="40"/>
    <x v="3"/>
    <x v="0"/>
    <x v="0"/>
    <n v="180"/>
    <s v="Milago"/>
    <s v="Sam Cooper"/>
    <x v="3"/>
    <s v="brown"/>
    <s v="V2944br"/>
    <n v="42"/>
    <n v="295"/>
    <n v="12390"/>
    <s v="Yes"/>
    <n v="11770.5"/>
  </r>
  <r>
    <n v="45"/>
    <x v="41"/>
    <x v="3"/>
    <x v="0"/>
    <x v="0"/>
    <n v="132"/>
    <s v="Bankia"/>
    <s v="Lucas Adams"/>
    <x v="2"/>
    <s v="black"/>
    <s v="E2376bl"/>
    <n v="26"/>
    <n v="350"/>
    <n v="9100"/>
    <s v="Yes"/>
    <n v="8645"/>
  </r>
  <r>
    <n v="46"/>
    <x v="42"/>
    <x v="3"/>
    <x v="3"/>
    <x v="2"/>
    <n v="162"/>
    <s v="Cruise"/>
    <s v="Denise Harris"/>
    <x v="1"/>
    <s v="gray"/>
    <s v="U2683gr"/>
    <n v="35"/>
    <n v="260"/>
    <n v="9100"/>
    <s v="Yes"/>
    <n v="8645"/>
  </r>
  <r>
    <n v="47"/>
    <x v="43"/>
    <x v="3"/>
    <x v="4"/>
    <x v="0"/>
    <n v="144"/>
    <s v="Affinity"/>
    <s v="Christina Bell"/>
    <x v="5"/>
    <s v="white"/>
    <s v="A2258wh"/>
    <n v="32"/>
    <n v="220"/>
    <n v="7040"/>
    <s v="Yes"/>
    <n v="6688"/>
  </r>
  <r>
    <n v="48"/>
    <x v="44"/>
    <x v="3"/>
    <x v="6"/>
    <x v="1"/>
    <n v="132"/>
    <s v="Bankia"/>
    <s v="Lucas Adams"/>
    <x v="3"/>
    <s v="brown"/>
    <s v="V2944br"/>
    <n v="18"/>
    <n v="295"/>
    <n v="5310"/>
    <s v="No"/>
    <n v="5310"/>
  </r>
  <r>
    <n v="49"/>
    <x v="44"/>
    <x v="3"/>
    <x v="3"/>
    <x v="2"/>
    <n v="180"/>
    <s v="Milago"/>
    <s v="Sam Cooper"/>
    <x v="2"/>
    <s v="black"/>
    <s v="E2376bl"/>
    <n v="22"/>
    <n v="350"/>
    <n v="7700"/>
    <s v="Yes"/>
    <n v="7315"/>
  </r>
  <r>
    <n v="50"/>
    <x v="45"/>
    <x v="3"/>
    <x v="5"/>
    <x v="2"/>
    <n v="162"/>
    <s v="Cruise"/>
    <s v="Denise Harris"/>
    <x v="0"/>
    <s v="gray"/>
    <s v="F2248gr"/>
    <n v="38"/>
    <n v="235"/>
    <n v="8930"/>
    <s v="Yes"/>
    <n v="8483.5"/>
  </r>
  <r>
    <n v="51"/>
    <x v="46"/>
    <x v="4"/>
    <x v="0"/>
    <x v="0"/>
    <n v="180"/>
    <s v="Milago"/>
    <s v="Sam Cooper"/>
    <x v="5"/>
    <s v="black"/>
    <s v="A2258bl"/>
    <n v="42"/>
    <n v="220"/>
    <n v="9240"/>
    <s v="Yes"/>
    <n v="8778"/>
  </r>
  <r>
    <n v="52"/>
    <x v="47"/>
    <x v="4"/>
    <x v="6"/>
    <x v="1"/>
    <n v="162"/>
    <s v="Cruise"/>
    <s v="Denise Harris"/>
    <x v="3"/>
    <s v="red"/>
    <s v="V2944rd"/>
    <n v="15"/>
    <n v="295"/>
    <n v="4425"/>
    <s v="No"/>
    <n v="4425"/>
  </r>
  <r>
    <n v="53"/>
    <x v="48"/>
    <x v="4"/>
    <x v="3"/>
    <x v="2"/>
    <n v="136"/>
    <s v="Telmark"/>
    <s v="Emily Flores"/>
    <x v="4"/>
    <s v="gray"/>
    <s v="C2699gr"/>
    <n v="10"/>
    <n v="375"/>
    <n v="3750"/>
    <s v="No"/>
    <n v="3750"/>
  </r>
  <r>
    <n v="54"/>
    <x v="49"/>
    <x v="4"/>
    <x v="2"/>
    <x v="1"/>
    <n v="136"/>
    <s v="Telmark"/>
    <s v="Emily Flores"/>
    <x v="0"/>
    <s v="black"/>
    <s v="F2248bl"/>
    <n v="26"/>
    <n v="235"/>
    <n v="6110"/>
    <s v="Yes"/>
    <n v="5804.5"/>
  </r>
  <r>
    <n v="55"/>
    <x v="50"/>
    <x v="4"/>
    <x v="4"/>
    <x v="0"/>
    <n v="152"/>
    <s v="Secspace"/>
    <s v="Rob Nelson"/>
    <x v="0"/>
    <s v="red"/>
    <s v="F2248rd"/>
    <n v="40"/>
    <n v="235"/>
    <n v="9400"/>
    <s v="Yes"/>
    <n v="8930"/>
  </r>
  <r>
    <n v="56"/>
    <x v="51"/>
    <x v="4"/>
    <x v="5"/>
    <x v="2"/>
    <n v="180"/>
    <s v="Milago"/>
    <s v="Sam Cooper"/>
    <x v="1"/>
    <s v="black"/>
    <s v="U2683bl"/>
    <n v="30"/>
    <n v="260"/>
    <n v="7800"/>
    <s v="Yes"/>
    <n v="7410"/>
  </r>
  <r>
    <n v="57"/>
    <x v="52"/>
    <x v="4"/>
    <x v="3"/>
    <x v="2"/>
    <n v="152"/>
    <s v="Secspace"/>
    <s v="Rob Nelson"/>
    <x v="2"/>
    <s v="gray"/>
    <s v="E2376gr"/>
    <n v="26"/>
    <n v="350"/>
    <n v="9100"/>
    <s v="Yes"/>
    <n v="8645"/>
  </r>
  <r>
    <n v="58"/>
    <x v="53"/>
    <x v="4"/>
    <x v="4"/>
    <x v="0"/>
    <n v="132"/>
    <s v="Bankia"/>
    <s v="Lucas Adams"/>
    <x v="3"/>
    <s v="black"/>
    <s v="V2944bl"/>
    <n v="18"/>
    <n v="295"/>
    <n v="5310"/>
    <s v="No"/>
    <n v="5310"/>
  </r>
  <r>
    <n v="59"/>
    <x v="54"/>
    <x v="4"/>
    <x v="2"/>
    <x v="1"/>
    <n v="180"/>
    <s v="Milago"/>
    <s v="Sam Cooper"/>
    <x v="0"/>
    <s v="gray"/>
    <s v="F2248gr"/>
    <n v="22"/>
    <n v="235"/>
    <n v="5170"/>
    <s v="Yes"/>
    <n v="4911.5"/>
  </r>
  <r>
    <n v="60"/>
    <x v="55"/>
    <x v="4"/>
    <x v="3"/>
    <x v="2"/>
    <n v="144"/>
    <s v="Affinity"/>
    <s v="Christina Bell"/>
    <x v="2"/>
    <s v="black"/>
    <s v="E2376bl"/>
    <n v="42"/>
    <n v="350"/>
    <n v="14700"/>
    <s v="Yes"/>
    <n v="13965"/>
  </r>
  <r>
    <n v="61"/>
    <x v="55"/>
    <x v="4"/>
    <x v="6"/>
    <x v="1"/>
    <n v="162"/>
    <s v="Cruise"/>
    <s v="Denise Harris"/>
    <x v="2"/>
    <s v="white"/>
    <s v="E2376wh"/>
    <n v="45"/>
    <n v="350"/>
    <n v="15750"/>
    <s v="Yes"/>
    <n v="14962.5"/>
  </r>
  <r>
    <n v="62"/>
    <x v="56"/>
    <x v="4"/>
    <x v="3"/>
    <x v="2"/>
    <n v="132"/>
    <s v="Bankia"/>
    <s v="Lucas Adams"/>
    <x v="3"/>
    <s v="red"/>
    <s v="V2944rd"/>
    <n v="20"/>
    <n v="295"/>
    <n v="5900"/>
    <s v="Yes"/>
    <n v="5605"/>
  </r>
  <r>
    <n v="63"/>
    <x v="57"/>
    <x v="4"/>
    <x v="0"/>
    <x v="0"/>
    <n v="136"/>
    <s v="Telmark"/>
    <s v="Emily Flores"/>
    <x v="3"/>
    <s v="black"/>
    <s v="V2944bl"/>
    <n v="22"/>
    <n v="295"/>
    <n v="6490"/>
    <s v="Yes"/>
    <n v="6165.5"/>
  </r>
  <r>
    <n v="64"/>
    <x v="58"/>
    <x v="4"/>
    <x v="5"/>
    <x v="2"/>
    <n v="157"/>
    <s v="MarkPlus"/>
    <s v="Matt Reed"/>
    <x v="5"/>
    <s v="white"/>
    <s v="A2258wh"/>
    <n v="15"/>
    <n v="220"/>
    <n v="3300"/>
    <s v="No"/>
    <n v="3300"/>
  </r>
  <r>
    <n v="65"/>
    <x v="59"/>
    <x v="4"/>
    <x v="4"/>
    <x v="0"/>
    <n v="132"/>
    <s v="Bankia"/>
    <s v="Lucas Adams"/>
    <x v="0"/>
    <s v="brown"/>
    <s v="F2248br"/>
    <n v="35"/>
    <n v="235"/>
    <n v="8225"/>
    <s v="Yes"/>
    <n v="7813.75"/>
  </r>
  <r>
    <n v="66"/>
    <x v="60"/>
    <x v="5"/>
    <x v="5"/>
    <x v="2"/>
    <n v="178"/>
    <s v="Vento"/>
    <s v="Amanda Wood"/>
    <x v="4"/>
    <s v="gray"/>
    <s v="C2699gr"/>
    <n v="33"/>
    <n v="375"/>
    <n v="12375"/>
    <s v="Yes"/>
    <n v="11756.25"/>
  </r>
  <r>
    <n v="67"/>
    <x v="61"/>
    <x v="5"/>
    <x v="3"/>
    <x v="2"/>
    <n v="144"/>
    <s v="Affinity"/>
    <s v="Christina Bell"/>
    <x v="1"/>
    <s v="black"/>
    <s v="U2683bl"/>
    <n v="22"/>
    <n v="260"/>
    <n v="5720"/>
    <s v="Yes"/>
    <n v="5434"/>
  </r>
  <r>
    <n v="68"/>
    <x v="61"/>
    <x v="5"/>
    <x v="5"/>
    <x v="2"/>
    <n v="136"/>
    <s v="Telmark"/>
    <s v="Emily Flores"/>
    <x v="1"/>
    <s v="gray"/>
    <s v="U2683gr"/>
    <n v="26"/>
    <n v="260"/>
    <n v="6760"/>
    <s v="Yes"/>
    <n v="6422"/>
  </r>
  <r>
    <n v="69"/>
    <x v="62"/>
    <x v="5"/>
    <x v="0"/>
    <x v="0"/>
    <n v="132"/>
    <s v="Bankia"/>
    <s v="Lucas Adams"/>
    <x v="5"/>
    <s v="red"/>
    <s v="A2258rd"/>
    <n v="16"/>
    <n v="220"/>
    <n v="3520"/>
    <s v="No"/>
    <n v="3520"/>
  </r>
  <r>
    <n v="70"/>
    <x v="63"/>
    <x v="5"/>
    <x v="6"/>
    <x v="1"/>
    <n v="178"/>
    <s v="Vento"/>
    <s v="Amanda Wood"/>
    <x v="3"/>
    <s v="black"/>
    <s v="V2944bl"/>
    <n v="10"/>
    <n v="295"/>
    <n v="2950"/>
    <s v="No"/>
    <n v="2950"/>
  </r>
  <r>
    <n v="71"/>
    <x v="63"/>
    <x v="5"/>
    <x v="2"/>
    <x v="1"/>
    <n v="162"/>
    <s v="Cruise"/>
    <s v="Denise Harris"/>
    <x v="1"/>
    <s v="black"/>
    <s v="U2683bl"/>
    <n v="40"/>
    <n v="260"/>
    <n v="10400"/>
    <s v="Yes"/>
    <n v="9880"/>
  </r>
  <r>
    <n v="72"/>
    <x v="64"/>
    <x v="5"/>
    <x v="1"/>
    <x v="1"/>
    <n v="157"/>
    <s v="MarkPlus"/>
    <s v="Matt Reed"/>
    <x v="0"/>
    <s v="brown"/>
    <s v="F2248br"/>
    <n v="15"/>
    <n v="235"/>
    <n v="3525"/>
    <s v="No"/>
    <n v="3525"/>
  </r>
  <r>
    <n v="73"/>
    <x v="65"/>
    <x v="5"/>
    <x v="4"/>
    <x v="0"/>
    <n v="132"/>
    <s v="Bankia"/>
    <s v="Lucas Adams"/>
    <x v="4"/>
    <s v="gray"/>
    <s v="C2699gr"/>
    <n v="25"/>
    <n v="375"/>
    <n v="9375"/>
    <s v="Yes"/>
    <n v="8906.25"/>
  </r>
  <r>
    <n v="74"/>
    <x v="66"/>
    <x v="5"/>
    <x v="0"/>
    <x v="0"/>
    <n v="144"/>
    <s v="Affinity"/>
    <s v="Christina Bell"/>
    <x v="3"/>
    <s v="gray"/>
    <s v="V2944gr"/>
    <n v="20"/>
    <n v="295"/>
    <n v="5900"/>
    <s v="Yes"/>
    <n v="5605"/>
  </r>
  <r>
    <n v="75"/>
    <x v="67"/>
    <x v="5"/>
    <x v="5"/>
    <x v="2"/>
    <n v="166"/>
    <s v="Port Royale"/>
    <s v="Dan Hill"/>
    <x v="1"/>
    <s v="red"/>
    <s v="U2683rd"/>
    <n v="35"/>
    <n v="260"/>
    <n v="9100"/>
    <s v="Yes"/>
    <n v="8645"/>
  </r>
  <r>
    <n v="76"/>
    <x v="68"/>
    <x v="5"/>
    <x v="3"/>
    <x v="2"/>
    <n v="178"/>
    <s v="Vento"/>
    <s v="Amanda Wood"/>
    <x v="2"/>
    <s v="black"/>
    <s v="E2376bl"/>
    <n v="22"/>
    <n v="350"/>
    <n v="7700"/>
    <s v="Yes"/>
    <n v="7315"/>
  </r>
  <r>
    <n v="77"/>
    <x v="69"/>
    <x v="5"/>
    <x v="1"/>
    <x v="1"/>
    <n v="166"/>
    <s v="Port Royale"/>
    <s v="Dan Hill"/>
    <x v="5"/>
    <s v="white"/>
    <s v="A2258wh"/>
    <n v="16"/>
    <n v="220"/>
    <n v="3520"/>
    <s v="No"/>
    <n v="3520"/>
  </r>
  <r>
    <n v="78"/>
    <x v="70"/>
    <x v="5"/>
    <x v="2"/>
    <x v="1"/>
    <n v="162"/>
    <s v="Cruise"/>
    <s v="Denise Harris"/>
    <x v="3"/>
    <s v="black"/>
    <s v="V2944bl"/>
    <n v="50"/>
    <n v="295"/>
    <n v="14750"/>
    <s v="Yes"/>
    <n v="14012.5"/>
  </r>
  <r>
    <n v="79"/>
    <x v="71"/>
    <x v="5"/>
    <x v="4"/>
    <x v="0"/>
    <n v="178"/>
    <s v="Vento"/>
    <s v="Amanda Wood"/>
    <x v="4"/>
    <s v="gray"/>
    <s v="C2699gr"/>
    <n v="32"/>
    <n v="375"/>
    <n v="12000"/>
    <s v="Yes"/>
    <n v="11400"/>
  </r>
  <r>
    <n v="80"/>
    <x v="71"/>
    <x v="5"/>
    <x v="1"/>
    <x v="1"/>
    <n v="136"/>
    <s v="Telmark"/>
    <s v="Emily Flores"/>
    <x v="0"/>
    <s v="white"/>
    <s v="F2248wh"/>
    <n v="14"/>
    <n v="235"/>
    <n v="3290"/>
    <s v="No"/>
    <n v="329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d v="2020-01-02T00:00:00"/>
    <s v="January"/>
    <x v="0"/>
    <s v="North"/>
    <n v="132"/>
    <s v="Bankia"/>
    <s v="Lucas Adams"/>
    <s v="Flash"/>
    <s v="black"/>
    <s v="F2248bl"/>
    <n v="15"/>
    <n v="235"/>
    <n v="3525"/>
    <s v="No"/>
    <n v="3525"/>
  </r>
  <r>
    <d v="2020-01-06T00:00:00"/>
    <s v="January"/>
    <x v="1"/>
    <s v="West"/>
    <n v="144"/>
    <s v="Affinity"/>
    <s v="Christina Bell"/>
    <s v="Urban"/>
    <s v="red"/>
    <s v="U2683rd"/>
    <n v="22"/>
    <n v="260"/>
    <n v="5720"/>
    <s v="Yes"/>
    <n v="5434"/>
  </r>
  <r>
    <d v="2020-01-09T00:00:00"/>
    <s v="January"/>
    <x v="2"/>
    <s v="West"/>
    <n v="136"/>
    <s v="Telmark"/>
    <s v="Emily Flores"/>
    <s v="Energy"/>
    <s v="black"/>
    <s v="E2376bl"/>
    <n v="16"/>
    <n v="350"/>
    <n v="5600"/>
    <s v="No"/>
    <n v="5600"/>
  </r>
  <r>
    <d v="2020-01-12T00:00:00"/>
    <s v="January"/>
    <x v="3"/>
    <s v="South"/>
    <n v="144"/>
    <s v="Affinity"/>
    <s v="Christina Bell"/>
    <s v="Flash"/>
    <s v="brown"/>
    <s v="F2248br"/>
    <n v="30"/>
    <n v="235"/>
    <n v="7050"/>
    <s v="Yes"/>
    <n v="6697.5"/>
  </r>
  <r>
    <d v="2020-01-12T00:00:00"/>
    <s v="January"/>
    <x v="0"/>
    <s v="North"/>
    <n v="166"/>
    <s v="Port Royale"/>
    <s v="Dan Hill"/>
    <s v="Volt"/>
    <s v="gray"/>
    <s v="V2944gr"/>
    <n v="32"/>
    <n v="295"/>
    <n v="9440"/>
    <s v="Yes"/>
    <n v="8968"/>
  </r>
  <r>
    <d v="2020-01-15T00:00:00"/>
    <s v="January"/>
    <x v="4"/>
    <s v="North"/>
    <n v="136"/>
    <s v="Telmark"/>
    <s v="Emily Flores"/>
    <s v="Energy"/>
    <s v="brown"/>
    <s v="E2376br"/>
    <n v="14"/>
    <n v="350"/>
    <n v="4900"/>
    <s v="No"/>
    <n v="4900"/>
  </r>
  <r>
    <d v="2020-01-18T00:00:00"/>
    <s v="January"/>
    <x v="5"/>
    <s v="South"/>
    <n v="152"/>
    <s v="Secspace"/>
    <s v="Rob Nelson"/>
    <s v="Cosmo"/>
    <s v="white"/>
    <s v="C2699wh"/>
    <n v="8"/>
    <n v="375"/>
    <n v="3000"/>
    <s v="No"/>
    <n v="3000"/>
  </r>
  <r>
    <d v="2020-01-22T00:00:00"/>
    <s v="January"/>
    <x v="1"/>
    <s v="West"/>
    <n v="132"/>
    <s v="Bankia"/>
    <s v="Lucas Adams"/>
    <s v="Flash"/>
    <s v="brown"/>
    <s v="F2248br"/>
    <n v="22"/>
    <n v="235"/>
    <n v="5170"/>
    <s v="Yes"/>
    <n v="4911.5"/>
  </r>
  <r>
    <d v="2020-01-22T00:00:00"/>
    <s v="January"/>
    <x v="2"/>
    <s v="West"/>
    <n v="136"/>
    <s v="Telmark"/>
    <s v="Emily Flores"/>
    <s v="Urban"/>
    <s v="brown"/>
    <s v="U2683br"/>
    <n v="40"/>
    <n v="260"/>
    <n v="10400"/>
    <s v="Yes"/>
    <n v="9880"/>
  </r>
  <r>
    <d v="2020-01-26T00:00:00"/>
    <s v="January"/>
    <x v="0"/>
    <s v="North"/>
    <n v="166"/>
    <s v="Port Royale"/>
    <s v="Dan Hill"/>
    <s v="Energy"/>
    <s v="black"/>
    <s v="E2376bl"/>
    <n v="25"/>
    <n v="350"/>
    <n v="8750"/>
    <s v="Yes"/>
    <n v="8312.5"/>
  </r>
  <r>
    <d v="2020-01-28T00:00:00"/>
    <s v="January"/>
    <x v="5"/>
    <s v="South"/>
    <n v="157"/>
    <s v="MarkPlus"/>
    <s v="Matt Reed"/>
    <s v="Energy"/>
    <s v="black"/>
    <s v="E2376bl"/>
    <n v="33"/>
    <n v="350"/>
    <n v="11550"/>
    <s v="Yes"/>
    <n v="10972.5"/>
  </r>
  <r>
    <d v="2020-02-04T00:00:00"/>
    <s v="February"/>
    <x v="3"/>
    <s v="South"/>
    <n v="178"/>
    <s v="Vento"/>
    <s v="Amanda Wood"/>
    <s v="Volt"/>
    <s v="white"/>
    <s v="V2944wh"/>
    <n v="15"/>
    <n v="295"/>
    <n v="4425"/>
    <s v="No"/>
    <n v="4425"/>
  </r>
  <r>
    <d v="2020-02-07T00:00:00"/>
    <s v="February"/>
    <x v="0"/>
    <s v="North"/>
    <n v="180"/>
    <s v="Milago"/>
    <s v="Sam Cooper"/>
    <s v="Cosmo"/>
    <s v="gray"/>
    <s v="C2699gr"/>
    <n v="10"/>
    <n v="375"/>
    <n v="3750"/>
    <s v="No"/>
    <n v="3750"/>
  </r>
  <r>
    <d v="2020-02-08T00:00:00"/>
    <s v="February"/>
    <x v="6"/>
    <s v="West"/>
    <n v="132"/>
    <s v="Bankia"/>
    <s v="Lucas Adams"/>
    <s v="Urban"/>
    <s v="brown"/>
    <s v="U2683br"/>
    <n v="45"/>
    <n v="260"/>
    <n v="11700"/>
    <s v="Yes"/>
    <n v="11115"/>
  </r>
  <r>
    <d v="2020-02-10T00:00:00"/>
    <s v="February"/>
    <x v="1"/>
    <s v="West"/>
    <n v="180"/>
    <s v="Milago"/>
    <s v="Sam Cooper"/>
    <s v="Energy"/>
    <s v="white"/>
    <s v="E2376wh"/>
    <n v="32"/>
    <n v="350"/>
    <n v="11200"/>
    <s v="Yes"/>
    <n v="10640"/>
  </r>
  <r>
    <d v="2020-02-12T00:00:00"/>
    <s v="February"/>
    <x v="3"/>
    <s v="South"/>
    <n v="166"/>
    <s v="Port Royale"/>
    <s v="Dan Hill"/>
    <s v="Energy"/>
    <s v="black"/>
    <s v="E2376bl"/>
    <n v="28"/>
    <n v="350"/>
    <n v="9800"/>
    <s v="Yes"/>
    <n v="9310"/>
  </r>
  <r>
    <d v="2020-02-14T00:00:00"/>
    <s v="February"/>
    <x v="2"/>
    <s v="West"/>
    <n v="162"/>
    <s v="Cruise"/>
    <s v="Denise Harris"/>
    <s v="Aero"/>
    <s v="red"/>
    <s v="A2258rd"/>
    <n v="10"/>
    <n v="220"/>
    <n v="2200"/>
    <s v="No"/>
    <n v="2200"/>
  </r>
  <r>
    <d v="2020-02-15T00:00:00"/>
    <s v="February"/>
    <x v="0"/>
    <s v="North"/>
    <n v="136"/>
    <s v="Telmark"/>
    <s v="Emily Flores"/>
    <s v="Urban"/>
    <s v="brown"/>
    <s v="U2683br"/>
    <n v="16"/>
    <n v="260"/>
    <n v="4160"/>
    <s v="No"/>
    <n v="4160"/>
  </r>
  <r>
    <d v="2020-02-19T00:00:00"/>
    <s v="February"/>
    <x v="5"/>
    <s v="South"/>
    <n v="132"/>
    <s v="Bankia"/>
    <s v="Lucas Adams"/>
    <s v="Flash"/>
    <s v="brown"/>
    <s v="F2248br"/>
    <n v="35"/>
    <n v="235"/>
    <n v="8225"/>
    <s v="Yes"/>
    <n v="7813.75"/>
  </r>
  <r>
    <d v="2020-02-21T00:00:00"/>
    <s v="February"/>
    <x v="1"/>
    <s v="West"/>
    <n v="132"/>
    <s v="Bankia"/>
    <s v="Lucas Adams"/>
    <s v="Volt"/>
    <s v="black"/>
    <s v="V2944bl"/>
    <n v="12"/>
    <n v="295"/>
    <n v="3540"/>
    <s v="No"/>
    <n v="3540"/>
  </r>
  <r>
    <d v="2020-02-26T00:00:00"/>
    <s v="February"/>
    <x v="3"/>
    <s v="South"/>
    <n v="136"/>
    <s v="Telmark"/>
    <s v="Emily Flores"/>
    <s v="Cosmo"/>
    <s v="gray"/>
    <s v="C2699gr"/>
    <n v="40"/>
    <n v="375"/>
    <n v="15000"/>
    <s v="Yes"/>
    <n v="14250"/>
  </r>
  <r>
    <d v="2020-02-28T00:00:00"/>
    <s v="February"/>
    <x v="4"/>
    <s v="North"/>
    <n v="144"/>
    <s v="Affinity"/>
    <s v="Christina Bell"/>
    <s v="Energy"/>
    <s v="brown"/>
    <s v="E2376br"/>
    <n v="10"/>
    <n v="350"/>
    <n v="3500"/>
    <s v="No"/>
    <n v="3500"/>
  </r>
  <r>
    <d v="2020-03-01T00:00:00"/>
    <s v="March"/>
    <x v="2"/>
    <s v="West"/>
    <n v="132"/>
    <s v="Bankia"/>
    <s v="Lucas Adams"/>
    <s v="Cosmo"/>
    <s v="black"/>
    <s v="C2699bl"/>
    <n v="25"/>
    <n v="375"/>
    <n v="9375"/>
    <s v="Yes"/>
    <n v="8906.25"/>
  </r>
  <r>
    <d v="2020-03-04T00:00:00"/>
    <s v="March"/>
    <x v="6"/>
    <s v="West"/>
    <n v="162"/>
    <s v="Cruise"/>
    <s v="Denise Harris"/>
    <s v="Urban"/>
    <s v="black"/>
    <s v="U2683bl"/>
    <n v="50"/>
    <n v="260"/>
    <n v="13000"/>
    <s v="Yes"/>
    <n v="12350"/>
  </r>
  <r>
    <d v="2020-03-07T00:00:00"/>
    <s v="March"/>
    <x v="1"/>
    <s v="West"/>
    <n v="180"/>
    <s v="Milago"/>
    <s v="Sam Cooper"/>
    <s v="Flash"/>
    <s v="white"/>
    <s v="F2248wh"/>
    <n v="22"/>
    <n v="235"/>
    <n v="5170"/>
    <s v="Yes"/>
    <n v="4911.5"/>
  </r>
  <r>
    <d v="2020-03-09T00:00:00"/>
    <s v="March"/>
    <x v="0"/>
    <s v="North"/>
    <n v="144"/>
    <s v="Affinity"/>
    <s v="Christina Bell"/>
    <s v="Volt"/>
    <s v="brown"/>
    <s v="V2944br"/>
    <n v="15"/>
    <n v="295"/>
    <n v="4425"/>
    <s v="No"/>
    <n v="4425"/>
  </r>
  <r>
    <d v="2020-03-11T00:00:00"/>
    <s v="March"/>
    <x v="4"/>
    <s v="North"/>
    <n v="166"/>
    <s v="Port Royale"/>
    <s v="Dan Hill"/>
    <s v="Aero"/>
    <s v="white"/>
    <s v="A2258wh"/>
    <n v="10"/>
    <n v="220"/>
    <n v="2200"/>
    <s v="No"/>
    <n v="2200"/>
  </r>
  <r>
    <d v="2020-03-12T00:00:00"/>
    <s v="March"/>
    <x v="3"/>
    <s v="South"/>
    <n v="178"/>
    <s v="Vento"/>
    <s v="Amanda Wood"/>
    <s v="Energy"/>
    <s v="black"/>
    <s v="E2376bl"/>
    <n v="20"/>
    <n v="350"/>
    <n v="7000"/>
    <s v="Yes"/>
    <n v="6650"/>
  </r>
  <r>
    <d v="2020-03-14T00:00:00"/>
    <s v="March"/>
    <x v="6"/>
    <s v="West"/>
    <n v="157"/>
    <s v="MarkPlus"/>
    <s v="Matt Reed"/>
    <s v="Flash"/>
    <s v="gray"/>
    <s v="F2248gr"/>
    <n v="14"/>
    <n v="235"/>
    <n v="3290"/>
    <s v="No"/>
    <n v="3290"/>
  </r>
  <r>
    <d v="2020-03-18T00:00:00"/>
    <s v="March"/>
    <x v="1"/>
    <s v="West"/>
    <n v="152"/>
    <s v="Secspace"/>
    <s v="Rob Nelson"/>
    <s v="Aero"/>
    <s v="gray"/>
    <s v="A2258gr"/>
    <n v="28"/>
    <n v="220"/>
    <n v="6160"/>
    <s v="Yes"/>
    <n v="5852"/>
  </r>
  <r>
    <d v="2020-03-23T00:00:00"/>
    <s v="March"/>
    <x v="6"/>
    <s v="West"/>
    <n v="162"/>
    <s v="Cruise"/>
    <s v="Denise Harris"/>
    <s v="Flash"/>
    <s v="black"/>
    <s v="F2248bl"/>
    <n v="12"/>
    <n v="235"/>
    <n v="2820"/>
    <s v="No"/>
    <n v="2820"/>
  </r>
  <r>
    <d v="2020-03-24T00:00:00"/>
    <s v="March"/>
    <x v="0"/>
    <s v="North"/>
    <n v="180"/>
    <s v="Milago"/>
    <s v="Sam Cooper"/>
    <s v="Volt"/>
    <s v="white"/>
    <s v="V2944wh"/>
    <n v="35"/>
    <n v="295"/>
    <n v="10325"/>
    <s v="Yes"/>
    <n v="9808.75"/>
  </r>
  <r>
    <d v="2020-03-26T00:00:00"/>
    <s v="March"/>
    <x v="3"/>
    <s v="South"/>
    <n v="178"/>
    <s v="Vento"/>
    <s v="Amanda Wood"/>
    <s v="Cosmo"/>
    <s v="white"/>
    <s v="C2699wh"/>
    <n v="20"/>
    <n v="375"/>
    <n v="7500"/>
    <s v="Yes"/>
    <n v="7125"/>
  </r>
  <r>
    <d v="2020-03-28T00:00:00"/>
    <s v="March"/>
    <x v="4"/>
    <s v="North"/>
    <n v="152"/>
    <s v="Secspace"/>
    <s v="Rob Nelson"/>
    <s v="Aero"/>
    <s v="gray"/>
    <s v="A2258gr"/>
    <n v="45"/>
    <n v="220"/>
    <n v="9900"/>
    <s v="Yes"/>
    <n v="9405"/>
  </r>
  <r>
    <d v="2020-04-02T00:00:00"/>
    <s v="April"/>
    <x v="1"/>
    <s v="West"/>
    <n v="136"/>
    <s v="Telmark"/>
    <s v="Emily Flores"/>
    <s v="Cosmo"/>
    <s v="black"/>
    <s v="C2699bl"/>
    <n v="15"/>
    <n v="375"/>
    <n v="5625"/>
    <s v="No"/>
    <n v="5625"/>
  </r>
  <r>
    <d v="2020-04-06T00:00:00"/>
    <s v="April"/>
    <x v="6"/>
    <s v="West"/>
    <n v="132"/>
    <s v="Bankia"/>
    <s v="Lucas Adams"/>
    <s v="Energy"/>
    <s v="black"/>
    <s v="E2376bl"/>
    <n v="14"/>
    <n v="350"/>
    <n v="4900"/>
    <s v="No"/>
    <n v="4900"/>
  </r>
  <r>
    <d v="2020-04-07T00:00:00"/>
    <s v="April"/>
    <x v="3"/>
    <s v="South"/>
    <n v="157"/>
    <s v="MarkPlus"/>
    <s v="Matt Reed"/>
    <s v="Volt"/>
    <s v="gray"/>
    <s v="V2944gr"/>
    <n v="32"/>
    <n v="295"/>
    <n v="9440"/>
    <s v="Yes"/>
    <n v="8968"/>
  </r>
  <r>
    <d v="2020-04-11T00:00:00"/>
    <s v="April"/>
    <x v="2"/>
    <s v="West"/>
    <n v="132"/>
    <s v="Bankia"/>
    <s v="Lucas Adams"/>
    <s v="Urban"/>
    <s v="black"/>
    <s v="U2683bl"/>
    <n v="40"/>
    <n v="260"/>
    <n v="10400"/>
    <s v="Yes"/>
    <n v="9880"/>
  </r>
  <r>
    <d v="2020-04-12T00:00:00"/>
    <s v="April"/>
    <x v="4"/>
    <s v="North"/>
    <n v="166"/>
    <s v="Port Royale"/>
    <s v="Dan Hill"/>
    <s v="Flash"/>
    <s v="black"/>
    <s v="F2248bl"/>
    <n v="45"/>
    <n v="235"/>
    <n v="10575"/>
    <s v="Yes"/>
    <n v="10046.25"/>
  </r>
  <r>
    <d v="2020-04-12T00:00:00"/>
    <s v="April"/>
    <x v="1"/>
    <s v="West"/>
    <n v="180"/>
    <s v="Milago"/>
    <s v="Sam Cooper"/>
    <s v="Aero"/>
    <s v="white"/>
    <s v="A2258wh"/>
    <n v="24"/>
    <n v="220"/>
    <n v="5280"/>
    <s v="Yes"/>
    <n v="5016"/>
  </r>
  <r>
    <d v="2020-04-14T00:00:00"/>
    <s v="April"/>
    <x v="6"/>
    <s v="West"/>
    <n v="132"/>
    <s v="Bankia"/>
    <s v="Lucas Adams"/>
    <s v="Cosmo"/>
    <s v="black"/>
    <s v="C2699bl"/>
    <n v="30"/>
    <n v="375"/>
    <n v="11250"/>
    <s v="Yes"/>
    <n v="10687.5"/>
  </r>
  <r>
    <d v="2020-04-15T00:00:00"/>
    <s v="April"/>
    <x v="6"/>
    <s v="West"/>
    <n v="144"/>
    <s v="Affinity"/>
    <s v="Christina Bell"/>
    <s v="Urban"/>
    <s v="red"/>
    <s v="U2683rd"/>
    <n v="15"/>
    <n v="260"/>
    <n v="3900"/>
    <s v="No"/>
    <n v="3900"/>
  </r>
  <r>
    <d v="2020-04-16T00:00:00"/>
    <s v="April"/>
    <x v="4"/>
    <s v="North"/>
    <n v="157"/>
    <s v="MarkPlus"/>
    <s v="Matt Reed"/>
    <s v="Cosmo"/>
    <s v="black"/>
    <s v="C2699bl"/>
    <n v="15"/>
    <n v="375"/>
    <n v="5625"/>
    <s v="No"/>
    <n v="5625"/>
  </r>
  <r>
    <d v="2020-04-19T00:00:00"/>
    <s v="April"/>
    <x v="0"/>
    <s v="North"/>
    <n v="180"/>
    <s v="Milago"/>
    <s v="Sam Cooper"/>
    <s v="Volt"/>
    <s v="brown"/>
    <s v="V2944br"/>
    <n v="42"/>
    <n v="295"/>
    <n v="12390"/>
    <s v="Yes"/>
    <n v="11770.5"/>
  </r>
  <r>
    <d v="2020-04-20T00:00:00"/>
    <s v="April"/>
    <x v="0"/>
    <s v="North"/>
    <n v="132"/>
    <s v="Bankia"/>
    <s v="Lucas Adams"/>
    <s v="Energy"/>
    <s v="black"/>
    <s v="E2376bl"/>
    <n v="26"/>
    <n v="350"/>
    <n v="9100"/>
    <s v="Yes"/>
    <n v="8645"/>
  </r>
  <r>
    <d v="2020-04-22T00:00:00"/>
    <s v="April"/>
    <x v="3"/>
    <s v="South"/>
    <n v="162"/>
    <s v="Cruise"/>
    <s v="Denise Harris"/>
    <s v="Urban"/>
    <s v="gray"/>
    <s v="U2683gr"/>
    <n v="35"/>
    <n v="260"/>
    <n v="9100"/>
    <s v="Yes"/>
    <n v="8645"/>
  </r>
  <r>
    <d v="2020-04-23T00:00:00"/>
    <s v="April"/>
    <x v="4"/>
    <s v="North"/>
    <n v="144"/>
    <s v="Affinity"/>
    <s v="Christina Bell"/>
    <s v="Aero"/>
    <s v="white"/>
    <s v="A2258wh"/>
    <n v="32"/>
    <n v="220"/>
    <n v="7040"/>
    <s v="Yes"/>
    <n v="6688"/>
  </r>
  <r>
    <d v="2020-04-27T00:00:00"/>
    <s v="April"/>
    <x v="6"/>
    <s v="West"/>
    <n v="132"/>
    <s v="Bankia"/>
    <s v="Lucas Adams"/>
    <s v="Volt"/>
    <s v="brown"/>
    <s v="V2944br"/>
    <n v="18"/>
    <n v="295"/>
    <n v="5310"/>
    <s v="No"/>
    <n v="5310"/>
  </r>
  <r>
    <d v="2020-04-27T00:00:00"/>
    <s v="April"/>
    <x v="3"/>
    <s v="South"/>
    <n v="180"/>
    <s v="Milago"/>
    <s v="Sam Cooper"/>
    <s v="Energy"/>
    <s v="black"/>
    <s v="E2376bl"/>
    <n v="22"/>
    <n v="350"/>
    <n v="7700"/>
    <s v="Yes"/>
    <n v="7315"/>
  </r>
  <r>
    <d v="2020-04-30T00:00:00"/>
    <s v="April"/>
    <x v="5"/>
    <s v="South"/>
    <n v="162"/>
    <s v="Cruise"/>
    <s v="Denise Harris"/>
    <s v="Flash"/>
    <s v="gray"/>
    <s v="F2248gr"/>
    <n v="38"/>
    <n v="235"/>
    <n v="8930"/>
    <s v="Yes"/>
    <n v="8483.5"/>
  </r>
  <r>
    <d v="2020-05-01T00:00:00"/>
    <s v="May"/>
    <x v="0"/>
    <s v="North"/>
    <n v="180"/>
    <s v="Milago"/>
    <s v="Sam Cooper"/>
    <s v="Aero"/>
    <s v="black"/>
    <s v="A2258bl"/>
    <n v="42"/>
    <n v="220"/>
    <n v="9240"/>
    <s v="Yes"/>
    <n v="8778"/>
  </r>
  <r>
    <d v="2020-05-03T00:00:00"/>
    <s v="May"/>
    <x v="6"/>
    <s v="West"/>
    <n v="162"/>
    <s v="Cruise"/>
    <s v="Denise Harris"/>
    <s v="Volt"/>
    <s v="red"/>
    <s v="V2944rd"/>
    <n v="15"/>
    <n v="295"/>
    <n v="4425"/>
    <s v="No"/>
    <n v="4425"/>
  </r>
  <r>
    <d v="2020-05-07T00:00:00"/>
    <s v="May"/>
    <x v="3"/>
    <s v="South"/>
    <n v="136"/>
    <s v="Telmark"/>
    <s v="Emily Flores"/>
    <s v="Cosmo"/>
    <s v="gray"/>
    <s v="C2699gr"/>
    <n v="10"/>
    <n v="375"/>
    <n v="3750"/>
    <s v="No"/>
    <n v="3750"/>
  </r>
  <r>
    <d v="2020-05-08T00:00:00"/>
    <s v="May"/>
    <x v="2"/>
    <s v="West"/>
    <n v="136"/>
    <s v="Telmark"/>
    <s v="Emily Flores"/>
    <s v="Flash"/>
    <s v="black"/>
    <s v="F2248bl"/>
    <n v="26"/>
    <n v="235"/>
    <n v="6110"/>
    <s v="Yes"/>
    <n v="5804.5"/>
  </r>
  <r>
    <d v="2020-05-12T00:00:00"/>
    <s v="May"/>
    <x v="4"/>
    <s v="North"/>
    <n v="152"/>
    <s v="Secspace"/>
    <s v="Rob Nelson"/>
    <s v="Flash"/>
    <s v="red"/>
    <s v="F2248rd"/>
    <n v="40"/>
    <n v="235"/>
    <n v="9400"/>
    <s v="Yes"/>
    <n v="8930"/>
  </r>
  <r>
    <d v="2020-05-13T00:00:00"/>
    <s v="May"/>
    <x v="5"/>
    <s v="South"/>
    <n v="180"/>
    <s v="Milago"/>
    <s v="Sam Cooper"/>
    <s v="Urban"/>
    <s v="black"/>
    <s v="U2683bl"/>
    <n v="30"/>
    <n v="260"/>
    <n v="7800"/>
    <s v="Yes"/>
    <n v="7410"/>
  </r>
  <r>
    <d v="2020-05-15T00:00:00"/>
    <s v="May"/>
    <x v="3"/>
    <s v="South"/>
    <n v="152"/>
    <s v="Secspace"/>
    <s v="Rob Nelson"/>
    <s v="Energy"/>
    <s v="gray"/>
    <s v="E2376gr"/>
    <n v="26"/>
    <n v="350"/>
    <n v="9100"/>
    <s v="Yes"/>
    <n v="8645"/>
  </r>
  <r>
    <d v="2020-05-17T00:00:00"/>
    <s v="May"/>
    <x v="4"/>
    <s v="North"/>
    <n v="132"/>
    <s v="Bankia"/>
    <s v="Lucas Adams"/>
    <s v="Volt"/>
    <s v="black"/>
    <s v="V2944bl"/>
    <n v="18"/>
    <n v="295"/>
    <n v="5310"/>
    <s v="No"/>
    <n v="5310"/>
  </r>
  <r>
    <d v="2020-05-19T00:00:00"/>
    <s v="May"/>
    <x v="2"/>
    <s v="West"/>
    <n v="180"/>
    <s v="Milago"/>
    <s v="Sam Cooper"/>
    <s v="Flash"/>
    <s v="gray"/>
    <s v="F2248gr"/>
    <n v="22"/>
    <n v="235"/>
    <n v="5170"/>
    <s v="Yes"/>
    <n v="4911.5"/>
  </r>
  <r>
    <d v="2020-05-21T00:00:00"/>
    <s v="May"/>
    <x v="3"/>
    <s v="South"/>
    <n v="144"/>
    <s v="Affinity"/>
    <s v="Christina Bell"/>
    <s v="Energy"/>
    <s v="black"/>
    <s v="E2376bl"/>
    <n v="42"/>
    <n v="350"/>
    <n v="14700"/>
    <s v="Yes"/>
    <n v="13965"/>
  </r>
  <r>
    <d v="2020-05-21T00:00:00"/>
    <s v="May"/>
    <x v="6"/>
    <s v="West"/>
    <n v="162"/>
    <s v="Cruise"/>
    <s v="Denise Harris"/>
    <s v="Energy"/>
    <s v="white"/>
    <s v="E2376wh"/>
    <n v="45"/>
    <n v="350"/>
    <n v="15750"/>
    <s v="Yes"/>
    <n v="14962.5"/>
  </r>
  <r>
    <d v="2020-05-24T00:00:00"/>
    <s v="May"/>
    <x v="3"/>
    <s v="South"/>
    <n v="132"/>
    <s v="Bankia"/>
    <s v="Lucas Adams"/>
    <s v="Volt"/>
    <s v="red"/>
    <s v="V2944rd"/>
    <n v="20"/>
    <n v="295"/>
    <n v="5900"/>
    <s v="Yes"/>
    <n v="5605"/>
  </r>
  <r>
    <d v="2020-05-26T00:00:00"/>
    <s v="May"/>
    <x v="0"/>
    <s v="North"/>
    <n v="136"/>
    <s v="Telmark"/>
    <s v="Emily Flores"/>
    <s v="Volt"/>
    <s v="black"/>
    <s v="V2944bl"/>
    <n v="22"/>
    <n v="295"/>
    <n v="6490"/>
    <s v="Yes"/>
    <n v="6165.5"/>
  </r>
  <r>
    <d v="2020-05-27T00:00:00"/>
    <s v="May"/>
    <x v="5"/>
    <s v="South"/>
    <n v="157"/>
    <s v="MarkPlus"/>
    <s v="Matt Reed"/>
    <s v="Aero"/>
    <s v="white"/>
    <s v="A2258wh"/>
    <n v="15"/>
    <n v="220"/>
    <n v="3300"/>
    <s v="No"/>
    <n v="3300"/>
  </r>
  <r>
    <d v="2020-05-28T00:00:00"/>
    <s v="May"/>
    <x v="4"/>
    <s v="North"/>
    <n v="132"/>
    <s v="Bankia"/>
    <s v="Lucas Adams"/>
    <s v="Flash"/>
    <s v="brown"/>
    <s v="F2248br"/>
    <n v="35"/>
    <n v="235"/>
    <n v="8225"/>
    <s v="Yes"/>
    <n v="7813.75"/>
  </r>
  <r>
    <d v="2020-06-02T00:00:00"/>
    <s v="June"/>
    <x v="5"/>
    <s v="South"/>
    <n v="178"/>
    <s v="Vento"/>
    <s v="Amanda Wood"/>
    <s v="Cosmo"/>
    <s v="gray"/>
    <s v="C2699gr"/>
    <n v="33"/>
    <n v="375"/>
    <n v="12375"/>
    <s v="Yes"/>
    <n v="11756.25"/>
  </r>
  <r>
    <d v="2020-06-05T00:00:00"/>
    <s v="June"/>
    <x v="3"/>
    <s v="South"/>
    <n v="144"/>
    <s v="Affinity"/>
    <s v="Christina Bell"/>
    <s v="Urban"/>
    <s v="black"/>
    <s v="U2683bl"/>
    <n v="22"/>
    <n v="260"/>
    <n v="5720"/>
    <s v="Yes"/>
    <n v="5434"/>
  </r>
  <r>
    <d v="2020-06-05T00:00:00"/>
    <s v="June"/>
    <x v="5"/>
    <s v="South"/>
    <n v="136"/>
    <s v="Telmark"/>
    <s v="Emily Flores"/>
    <s v="Urban"/>
    <s v="gray"/>
    <s v="U2683gr"/>
    <n v="26"/>
    <n v="260"/>
    <n v="6760"/>
    <s v="Yes"/>
    <n v="6422"/>
  </r>
  <r>
    <d v="2020-06-08T00:00:00"/>
    <s v="June"/>
    <x v="0"/>
    <s v="North"/>
    <n v="132"/>
    <s v="Bankia"/>
    <s v="Lucas Adams"/>
    <s v="Aero"/>
    <s v="red"/>
    <s v="A2258rd"/>
    <n v="16"/>
    <n v="220"/>
    <n v="3520"/>
    <s v="No"/>
    <n v="3520"/>
  </r>
  <r>
    <d v="2020-06-09T00:00:00"/>
    <s v="June"/>
    <x v="6"/>
    <s v="West"/>
    <n v="178"/>
    <s v="Vento"/>
    <s v="Amanda Wood"/>
    <s v="Volt"/>
    <s v="black"/>
    <s v="V2944bl"/>
    <n v="10"/>
    <n v="295"/>
    <n v="2950"/>
    <s v="No"/>
    <n v="2950"/>
  </r>
  <r>
    <d v="2020-06-09T00:00:00"/>
    <s v="June"/>
    <x v="2"/>
    <s v="West"/>
    <n v="162"/>
    <s v="Cruise"/>
    <s v="Denise Harris"/>
    <s v="Urban"/>
    <s v="black"/>
    <s v="U2683bl"/>
    <n v="40"/>
    <n v="260"/>
    <n v="10400"/>
    <s v="Yes"/>
    <n v="9880"/>
  </r>
  <r>
    <d v="2020-06-12T00:00:00"/>
    <s v="June"/>
    <x v="1"/>
    <s v="West"/>
    <n v="157"/>
    <s v="MarkPlus"/>
    <s v="Matt Reed"/>
    <s v="Flash"/>
    <s v="brown"/>
    <s v="F2248br"/>
    <n v="15"/>
    <n v="235"/>
    <n v="3525"/>
    <s v="No"/>
    <n v="3525"/>
  </r>
  <r>
    <d v="2020-06-14T00:00:00"/>
    <s v="June"/>
    <x v="4"/>
    <s v="North"/>
    <n v="132"/>
    <s v="Bankia"/>
    <s v="Lucas Adams"/>
    <s v="Cosmo"/>
    <s v="gray"/>
    <s v="C2699gr"/>
    <n v="25"/>
    <n v="375"/>
    <n v="9375"/>
    <s v="Yes"/>
    <n v="8906.25"/>
  </r>
  <r>
    <d v="1900-06-15T00:00:00"/>
    <s v="June"/>
    <x v="0"/>
    <s v="North"/>
    <n v="144"/>
    <s v="Affinity"/>
    <s v="Christina Bell"/>
    <s v="Volt"/>
    <s v="gray"/>
    <s v="V2944gr"/>
    <n v="20"/>
    <n v="295"/>
    <n v="5900"/>
    <s v="Yes"/>
    <n v="5605"/>
  </r>
  <r>
    <d v="2020-06-18T00:00:00"/>
    <s v="June"/>
    <x v="5"/>
    <s v="South"/>
    <n v="166"/>
    <s v="Port Royale"/>
    <s v="Dan Hill"/>
    <s v="Urban"/>
    <s v="red"/>
    <s v="U2683rd"/>
    <n v="35"/>
    <n v="260"/>
    <n v="9100"/>
    <s v="Yes"/>
    <n v="8645"/>
  </r>
  <r>
    <d v="2020-06-23T00:00:00"/>
    <s v="June"/>
    <x v="3"/>
    <s v="South"/>
    <n v="178"/>
    <s v="Vento"/>
    <s v="Amanda Wood"/>
    <s v="Energy"/>
    <s v="black"/>
    <s v="E2376bl"/>
    <n v="22"/>
    <n v="350"/>
    <n v="7700"/>
    <s v="Yes"/>
    <n v="7315"/>
  </r>
  <r>
    <d v="2020-06-24T00:00:00"/>
    <s v="June"/>
    <x v="1"/>
    <s v="West"/>
    <n v="166"/>
    <s v="Port Royale"/>
    <s v="Dan Hill"/>
    <s v="Aero"/>
    <s v="white"/>
    <s v="A2258wh"/>
    <n v="16"/>
    <n v="220"/>
    <n v="3520"/>
    <s v="No"/>
    <n v="3520"/>
  </r>
  <r>
    <d v="2020-06-27T00:00:00"/>
    <s v="June"/>
    <x v="2"/>
    <s v="West"/>
    <n v="162"/>
    <s v="Cruise"/>
    <s v="Denise Harris"/>
    <s v="Volt"/>
    <s v="black"/>
    <s v="V2944bl"/>
    <n v="50"/>
    <n v="295"/>
    <n v="14750"/>
    <s v="Yes"/>
    <n v="14012.5"/>
  </r>
  <r>
    <d v="2020-06-29T00:00:00"/>
    <s v="June"/>
    <x v="4"/>
    <s v="North"/>
    <n v="178"/>
    <s v="Vento"/>
    <s v="Amanda Wood"/>
    <s v="Cosmo"/>
    <s v="gray"/>
    <s v="C2699gr"/>
    <n v="32"/>
    <n v="375"/>
    <n v="12000"/>
    <s v="Yes"/>
    <n v="11400"/>
  </r>
  <r>
    <d v="2020-06-29T00:00:00"/>
    <s v="June"/>
    <x v="1"/>
    <s v="West"/>
    <n v="136"/>
    <s v="Telmark"/>
    <s v="Emily Flores"/>
    <s v="Flash"/>
    <s v="white"/>
    <s v="F2248wh"/>
    <n v="14"/>
    <n v="235"/>
    <n v="3290"/>
    <s v="No"/>
    <n v="3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8AA4D1-BCDF-42D4-A29A-D1232D83FD8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6">
    <pivotField showAll="0"/>
    <pivotField numFmtId="14" showAll="0"/>
    <pivotField axis="axisRow" showAll="0">
      <items count="7">
        <item x="0"/>
        <item x="1"/>
        <item x="2"/>
        <item x="3"/>
        <item x="4"/>
        <item x="5"/>
        <item t="default"/>
      </items>
    </pivotField>
    <pivotField showAll="0">
      <items count="8">
        <item x="1"/>
        <item x="5"/>
        <item x="6"/>
        <item x="0"/>
        <item x="3"/>
        <item x="2"/>
        <item x="4"/>
        <item t="default"/>
      </items>
    </pivotField>
    <pivotField showAll="0"/>
    <pivotField showAll="0"/>
    <pivotField showAll="0"/>
    <pivotField showAll="0"/>
    <pivotField showAll="0"/>
    <pivotField showAll="0"/>
    <pivotField showAll="0"/>
    <pivotField showAll="0"/>
    <pivotField numFmtId="164" showAll="0"/>
    <pivotField numFmtId="164" showAll="0"/>
    <pivotField showAll="0"/>
    <pivotField dataField="1" numFmtId="165" showAll="0"/>
  </pivotFields>
  <rowFields count="1">
    <field x="2"/>
  </rowFields>
  <rowItems count="7">
    <i>
      <x/>
    </i>
    <i>
      <x v="1"/>
    </i>
    <i>
      <x v="2"/>
    </i>
    <i>
      <x v="3"/>
    </i>
    <i>
      <x v="4"/>
    </i>
    <i>
      <x v="5"/>
    </i>
    <i t="grand">
      <x/>
    </i>
  </rowItems>
  <colItems count="1">
    <i/>
  </colItems>
  <dataFields count="1">
    <dataField name="Sum of Final Price" fld="15" baseField="0" baseItem="0" numFmtId="166"/>
  </dataFields>
  <formats count="1">
    <format dxfId="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601F49-6A7A-4813-B91E-FC3739E0AE67}"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7" firstHeaderRow="1" firstDataRow="1" firstDataCol="1"/>
  <pivotFields count="16">
    <pivotField showAll="0"/>
    <pivotField numFmtId="1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showAll="0">
      <items count="7">
        <item x="0"/>
        <item x="1"/>
        <item x="2"/>
        <item x="3"/>
        <item x="4"/>
        <item x="5"/>
        <item t="default"/>
      </items>
    </pivotField>
    <pivotField showAll="0">
      <items count="8">
        <item x="1"/>
        <item x="5"/>
        <item x="6"/>
        <item x="0"/>
        <item x="3"/>
        <item x="2"/>
        <item x="4"/>
        <item t="default"/>
      </items>
    </pivotField>
    <pivotField axis="axisRow" showAll="0">
      <items count="4">
        <item x="0"/>
        <item x="2"/>
        <item x="1"/>
        <item t="default"/>
      </items>
    </pivotField>
    <pivotField showAll="0"/>
    <pivotField showAll="0"/>
    <pivotField showAll="0"/>
    <pivotField showAll="0">
      <items count="7">
        <item x="5"/>
        <item x="4"/>
        <item x="2"/>
        <item x="0"/>
        <item x="1"/>
        <item x="3"/>
        <item t="default"/>
      </items>
    </pivotField>
    <pivotField showAll="0"/>
    <pivotField showAll="0"/>
    <pivotField showAll="0"/>
    <pivotField numFmtId="164" showAll="0"/>
    <pivotField numFmtId="164" showAll="0"/>
    <pivotField showAll="0"/>
    <pivotField dataField="1" numFmtId="165" showAll="0"/>
  </pivotFields>
  <rowFields count="1">
    <field x="4"/>
  </rowFields>
  <rowItems count="4">
    <i>
      <x/>
    </i>
    <i>
      <x v="1"/>
    </i>
    <i>
      <x v="2"/>
    </i>
    <i t="grand">
      <x/>
    </i>
  </rowItems>
  <colItems count="1">
    <i/>
  </colItems>
  <dataFields count="1">
    <dataField name="Sum of Final Price" fld="15" showDataAs="percentOfTotal" baseField="0" baseItem="0" numFmtId="9"/>
  </dataFields>
  <formats count="2">
    <format dxfId="3">
      <pivotArea outline="0" fieldPosition="0">
        <references count="1">
          <reference field="4294967294" count="1">
            <x v="0"/>
          </reference>
        </references>
      </pivotArea>
    </format>
    <format dxfId="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s>
  <pivotTableStyleInfo name="PivotStyleMedium9" showRowHeaders="1" showColHeaders="1" showRowStripes="0" showColStripes="0" showLastColumn="1"/>
  <filters count="1">
    <filter fld="1" type="dateBetween" evalOrder="-1" id="54" name="Date">
      <autoFilter ref="A1">
        <filterColumn colId="0">
          <customFilters and="1">
            <customFilter operator="greaterThanOrEqual" val="43831"/>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FEFA69-71B2-4418-AFB4-37184D784B7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5">
    <pivotField numFmtId="14" showAll="0"/>
    <pivotField showAll="0"/>
    <pivotField axis="axisRow" showAll="0" sortType="ascending">
      <items count="8">
        <item x="1"/>
        <item x="5"/>
        <item x="6"/>
        <item x="0"/>
        <item x="3"/>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64" showAll="0"/>
    <pivotField numFmtId="164" showAll="0"/>
    <pivotField showAll="0"/>
    <pivotField dataField="1" numFmtId="165" showAll="0"/>
  </pivotFields>
  <rowFields count="1">
    <field x="2"/>
  </rowFields>
  <rowItems count="8">
    <i>
      <x/>
    </i>
    <i>
      <x v="1"/>
    </i>
    <i>
      <x v="5"/>
    </i>
    <i>
      <x v="2"/>
    </i>
    <i>
      <x v="6"/>
    </i>
    <i>
      <x v="3"/>
    </i>
    <i>
      <x v="4"/>
    </i>
    <i t="grand">
      <x/>
    </i>
  </rowItems>
  <colItems count="1">
    <i/>
  </colItems>
  <dataFields count="1">
    <dataField name="Sum of Final Price" fld="14" baseField="0" baseItem="0" numFmtId="166"/>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394B95-C1ED-4D1B-A498-CE62D42D79C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6">
    <pivotField showAll="0"/>
    <pivotField numFmtId="14" showAll="0"/>
    <pivotField showAll="0">
      <items count="7">
        <item x="0"/>
        <item x="1"/>
        <item x="2"/>
        <item x="3"/>
        <item x="4"/>
        <item x="5"/>
        <item t="default"/>
      </items>
    </pivotField>
    <pivotField showAll="0">
      <items count="8">
        <item x="1"/>
        <item x="5"/>
        <item x="6"/>
        <item x="0"/>
        <item x="3"/>
        <item x="2"/>
        <item x="4"/>
        <item t="default"/>
      </items>
    </pivotField>
    <pivotField showAll="0"/>
    <pivotField showAll="0"/>
    <pivotField showAll="0"/>
    <pivotField showAll="0"/>
    <pivotField axis="axisRow" showAll="0">
      <items count="7">
        <item x="5"/>
        <item x="4"/>
        <item x="2"/>
        <item x="0"/>
        <item x="1"/>
        <item x="3"/>
        <item t="default"/>
      </items>
    </pivotField>
    <pivotField showAll="0"/>
    <pivotField showAll="0"/>
    <pivotField dataField="1" showAll="0"/>
    <pivotField numFmtId="164" showAll="0"/>
    <pivotField numFmtId="164" showAll="0"/>
    <pivotField showAll="0"/>
    <pivotField numFmtId="165" showAll="0"/>
  </pivotFields>
  <rowFields count="1">
    <field x="8"/>
  </rowFields>
  <rowItems count="7">
    <i>
      <x/>
    </i>
    <i>
      <x v="1"/>
    </i>
    <i>
      <x v="2"/>
    </i>
    <i>
      <x v="3"/>
    </i>
    <i>
      <x v="4"/>
    </i>
    <i>
      <x v="5"/>
    </i>
    <i t="grand">
      <x/>
    </i>
  </rowItems>
  <colItems count="1">
    <i/>
  </colItems>
  <dataFields count="1">
    <dataField name="Sum of Number" fld="11" showDataAs="percentOfTotal" baseField="0" baseItem="0" numFmtId="9"/>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8" count="1" selected="0">
            <x v="0"/>
          </reference>
        </references>
      </pivotArea>
    </chartFormat>
    <chartFormat chart="2" format="10">
      <pivotArea type="data" outline="0" fieldPosition="0">
        <references count="2">
          <reference field="4294967294" count="1" selected="0">
            <x v="0"/>
          </reference>
          <reference field="8" count="1" selected="0">
            <x v="1"/>
          </reference>
        </references>
      </pivotArea>
    </chartFormat>
    <chartFormat chart="2" format="11">
      <pivotArea type="data" outline="0" fieldPosition="0">
        <references count="2">
          <reference field="4294967294" count="1" selected="0">
            <x v="0"/>
          </reference>
          <reference field="8" count="1" selected="0">
            <x v="2"/>
          </reference>
        </references>
      </pivotArea>
    </chartFormat>
    <chartFormat chart="2" format="12">
      <pivotArea type="data" outline="0" fieldPosition="0">
        <references count="2">
          <reference field="4294967294" count="1" selected="0">
            <x v="0"/>
          </reference>
          <reference field="8" count="1" selected="0">
            <x v="3"/>
          </reference>
        </references>
      </pivotArea>
    </chartFormat>
    <chartFormat chart="2" format="13">
      <pivotArea type="data" outline="0" fieldPosition="0">
        <references count="2">
          <reference field="4294967294" count="1" selected="0">
            <x v="0"/>
          </reference>
          <reference field="8" count="1" selected="0">
            <x v="4"/>
          </reference>
        </references>
      </pivotArea>
    </chartFormat>
    <chartFormat chart="2" format="14">
      <pivotArea type="data" outline="0" fieldPosition="0">
        <references count="2">
          <reference field="4294967294" count="1" selected="0">
            <x v="0"/>
          </reference>
          <reference field="8"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4F7B45C-AE0D-486B-A0A4-EC11D2C1DDDE}" sourceName="Month">
  <pivotTables>
    <pivotTable tabId="13" name="PivotTable7"/>
    <pivotTable tabId="10" name="PivotTable6"/>
    <pivotTable tabId="6" name="PivotTable4"/>
  </pivotTables>
  <data>
    <tabular pivotCacheId="503283812">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6927CA8-69C9-4E76-B5EB-96B4A2A6FCA5}"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DFB46A-4946-45B4-963B-E8B44C246049}" name="Table1" displayName="Table1" ref="A4:P84" totalsRowShown="0" headerRowDxfId="16">
  <autoFilter ref="A4:P84" xr:uid="{4FDFB46A-4946-45B4-963B-E8B44C246049}"/>
  <sortState xmlns:xlrd2="http://schemas.microsoft.com/office/spreadsheetml/2017/richdata2" ref="A5:N84">
    <sortCondition ref="A4:A84"/>
  </sortState>
  <tableColumns count="16">
    <tableColumn id="1" xr3:uid="{C26748DC-557C-4F41-BBBC-72FD86A69548}" name="Num"/>
    <tableColumn id="2" xr3:uid="{0CA3E500-6389-4E06-80B5-799BB1D91ED5}" name="Date" dataDxfId="15"/>
    <tableColumn id="3" xr3:uid="{FC3C6B54-EEBE-4DE0-9C47-BDA1CA9264A3}" name="Month" dataDxfId="14"/>
    <tableColumn id="4" xr3:uid="{196995F0-8F2C-44A1-BC55-75AFFA447C2B}" name="Sales Rep" dataDxfId="13"/>
    <tableColumn id="5" xr3:uid="{B754F0DD-BCF6-4386-9661-23BE066065C9}" name="Region" dataDxfId="12"/>
    <tableColumn id="6" xr3:uid="{A308D52F-C41E-4703-B9C0-D64F7B24F6FC}" name="Customer ID" dataDxfId="11"/>
    <tableColumn id="15" xr3:uid="{64EC1E63-C000-4A90-81C1-5B202FC73163}" name="Company name" dataDxfId="10">
      <calculatedColumnFormula>VLOOKUP(Table1[[#This Row],[Customer ID]],'Customer Info'!$A$3:$C$12,2, FALSE)</calculatedColumnFormula>
    </tableColumn>
    <tableColumn id="16" xr3:uid="{C97A6F29-66A5-44CE-BEDB-A4D04F8731ED}" name="Representative" dataDxfId="9">
      <calculatedColumnFormula>VLOOKUP(Table1[[#This Row],[Customer ID]], 'Customer Info'!$A$4:$C$12, 3, FALSE)</calculatedColumnFormula>
    </tableColumn>
    <tableColumn id="7" xr3:uid="{7CB5F658-1CFF-40AB-A80D-E3793B27F52C}" name="Model"/>
    <tableColumn id="8" xr3:uid="{90714EE7-D24D-4AB3-9852-BE1D0B1A8529}" name="Color"/>
    <tableColumn id="9" xr3:uid="{4FEB6BF3-6B00-463C-947A-FB17D1AA5BD3}" name="Item Code"/>
    <tableColumn id="10" xr3:uid="{E6C489AB-F193-4D0C-90CC-FDAB8DB5681C}" name="Number"/>
    <tableColumn id="11" xr3:uid="{60F5E108-0AB8-40CA-B788-CBB598454970}" name="Price / Unit" dataDxfId="8"/>
    <tableColumn id="12" xr3:uid="{29D07B6C-CA5D-401A-9D9F-7D3DE8D95EDE}" name="Total" dataDxfId="7"/>
    <tableColumn id="13" xr3:uid="{4D6942E5-E05E-4F71-A939-1C319BD68414}" name="Discount" dataDxfId="6">
      <calculatedColumnFormula>IF(Table1[[#This Row],[Number]]&gt;=20,"Yes", "No")</calculatedColumnFormula>
    </tableColumn>
    <tableColumn id="14" xr3:uid="{B78F568F-9A04-4C72-931C-6B9DB3E23D3F}" name="Final Price" dataDxfId="5">
      <calculatedColumnFormula>IF(Table1[[#This Row],[Number]]&gt;=20, Table1[[#This Row],[Total]]*0.95, Table1[[#This Row],[Total]])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BF45A-C3D4-4D8F-9FBA-1B839A646DB0}">
  <dimension ref="I1:J1"/>
  <sheetViews>
    <sheetView tabSelected="1" workbookViewId="0">
      <selection activeCell="T16" sqref="T16"/>
    </sheetView>
  </sheetViews>
  <sheetFormatPr defaultRowHeight="15" x14ac:dyDescent="0.25"/>
  <cols>
    <col min="1" max="16384" width="9.140625" style="21"/>
  </cols>
  <sheetData>
    <row r="1" spans="9:10" ht="27" x14ac:dyDescent="0.35">
      <c r="I1" s="22" t="s">
        <v>93</v>
      </c>
      <c r="J1" s="23"/>
    </row>
  </sheetData>
  <pageMargins left="0.7" right="0.7" top="0.75" bottom="0.75" header="0.3" footer="0.3"/>
  <pageSetup orientation="portrait" horizontalDpi="90" verticalDpi="9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dimension ref="A1:P84"/>
  <sheetViews>
    <sheetView workbookViewId="0">
      <selection activeCell="D28" sqref="D28"/>
    </sheetView>
  </sheetViews>
  <sheetFormatPr defaultColWidth="8.85546875" defaultRowHeight="15" x14ac:dyDescent="0.25"/>
  <cols>
    <col min="2" max="2" width="10.42578125" bestFit="1" customWidth="1"/>
    <col min="3" max="3" width="9.42578125" bestFit="1" customWidth="1"/>
    <col min="4" max="4" width="13.7109375" bestFit="1" customWidth="1"/>
    <col min="5" max="5" width="9.5703125" bestFit="1" customWidth="1"/>
    <col min="6" max="6" width="14.42578125" bestFit="1" customWidth="1"/>
    <col min="7" max="8" width="14.42578125" customWidth="1"/>
    <col min="9" max="9" width="9.140625" bestFit="1" customWidth="1"/>
    <col min="10" max="10" width="9" customWidth="1"/>
    <col min="11" max="11" width="12.5703125" bestFit="1" customWidth="1"/>
    <col min="12" max="12" width="10.7109375" bestFit="1" customWidth="1"/>
    <col min="13" max="13" width="13.5703125" bestFit="1" customWidth="1"/>
    <col min="14" max="14" width="11.140625" bestFit="1" customWidth="1"/>
    <col min="15" max="15" width="8.85546875" style="3"/>
    <col min="16" max="16" width="13.5703125" style="16" bestFit="1" customWidth="1"/>
  </cols>
  <sheetData>
    <row r="1" spans="1:16" ht="21" x14ac:dyDescent="0.35">
      <c r="A1" s="1" t="s">
        <v>17</v>
      </c>
    </row>
    <row r="2" spans="1:16" ht="21" x14ac:dyDescent="0.35">
      <c r="A2" s="1"/>
    </row>
    <row r="4" spans="1:16" x14ac:dyDescent="0.25">
      <c r="A4" s="3" t="s">
        <v>18</v>
      </c>
      <c r="B4" s="3" t="s">
        <v>19</v>
      </c>
      <c r="C4" s="3" t="s">
        <v>1</v>
      </c>
      <c r="D4" s="3" t="s">
        <v>2</v>
      </c>
      <c r="E4" s="3" t="s">
        <v>20</v>
      </c>
      <c r="F4" s="3" t="s">
        <v>21</v>
      </c>
      <c r="G4" s="3" t="s">
        <v>22</v>
      </c>
      <c r="H4" s="3" t="s">
        <v>23</v>
      </c>
      <c r="I4" s="3" t="s">
        <v>24</v>
      </c>
      <c r="J4" s="3" t="s">
        <v>25</v>
      </c>
      <c r="K4" s="3" t="s">
        <v>26</v>
      </c>
      <c r="L4" s="3" t="s">
        <v>27</v>
      </c>
      <c r="M4" s="3" t="s">
        <v>28</v>
      </c>
      <c r="N4" s="3" t="s">
        <v>29</v>
      </c>
      <c r="O4" s="3" t="s">
        <v>30</v>
      </c>
      <c r="P4" s="17" t="s">
        <v>31</v>
      </c>
    </row>
    <row r="5" spans="1:16" x14ac:dyDescent="0.25">
      <c r="A5">
        <v>1</v>
      </c>
      <c r="B5" s="2">
        <v>43832</v>
      </c>
      <c r="C5" s="3" t="s">
        <v>3</v>
      </c>
      <c r="D5" s="6" t="s">
        <v>13</v>
      </c>
      <c r="E5" s="3" t="s">
        <v>32</v>
      </c>
      <c r="F5" s="3">
        <v>132</v>
      </c>
      <c r="G5" s="3" t="str">
        <f>VLOOKUP(Table1[[#This Row],[Customer ID]],'Customer Info'!$A$3:$C$12,2, FALSE)</f>
        <v>Bankia</v>
      </c>
      <c r="H5" s="3" t="str">
        <f>VLOOKUP(Table1[[#This Row],[Customer ID]], 'Customer Info'!$A$4:$C$12, 3, FALSE)</f>
        <v>Lucas Adams</v>
      </c>
      <c r="I5" t="s">
        <v>33</v>
      </c>
      <c r="J5" t="s">
        <v>34</v>
      </c>
      <c r="K5" t="s">
        <v>35</v>
      </c>
      <c r="L5">
        <v>15</v>
      </c>
      <c r="M5" s="4">
        <v>235</v>
      </c>
      <c r="N5" s="5">
        <v>3525</v>
      </c>
      <c r="O5" s="3" t="str">
        <f>IF(Table1[[#This Row],[Number]]&gt;=20,"Yes", "No")</f>
        <v>No</v>
      </c>
      <c r="P5" s="16">
        <f>IF(Table1[[#This Row],[Number]]&gt;=20, Table1[[#This Row],[Total]]*0.95, Table1[[#This Row],[Total]])</f>
        <v>3525</v>
      </c>
    </row>
    <row r="6" spans="1:16" x14ac:dyDescent="0.25">
      <c r="A6">
        <v>2</v>
      </c>
      <c r="B6" s="2">
        <v>43836</v>
      </c>
      <c r="C6" s="3" t="s">
        <v>3</v>
      </c>
      <c r="D6" s="6" t="s">
        <v>10</v>
      </c>
      <c r="E6" s="3" t="s">
        <v>36</v>
      </c>
      <c r="F6" s="3">
        <v>144</v>
      </c>
      <c r="G6" s="3" t="str">
        <f>VLOOKUP(Table1[[#This Row],[Customer ID]],'Customer Info'!$A$3:$C$12,2, FALSE)</f>
        <v>Affinity</v>
      </c>
      <c r="H6" s="3" t="str">
        <f>VLOOKUP(Table1[[#This Row],[Customer ID]], 'Customer Info'!$A$4:$C$12, 3, FALSE)</f>
        <v>Christina Bell</v>
      </c>
      <c r="I6" t="s">
        <v>37</v>
      </c>
      <c r="J6" t="s">
        <v>38</v>
      </c>
      <c r="K6" t="s">
        <v>39</v>
      </c>
      <c r="L6">
        <v>22</v>
      </c>
      <c r="M6" s="5">
        <v>260</v>
      </c>
      <c r="N6" s="5">
        <v>5720</v>
      </c>
      <c r="O6" s="3" t="str">
        <f>IF(Table1[[#This Row],[Number]]&gt;=20,"Yes", "No")</f>
        <v>Yes</v>
      </c>
      <c r="P6" s="16">
        <f>IF(Table1[[#This Row],[Number]]&gt;=20, Table1[[#This Row],[Total]]*0.95, Table1[[#This Row],[Total]])</f>
        <v>5434</v>
      </c>
    </row>
    <row r="7" spans="1:16" x14ac:dyDescent="0.25">
      <c r="A7">
        <v>3</v>
      </c>
      <c r="B7" s="2">
        <v>43839</v>
      </c>
      <c r="C7" s="3" t="s">
        <v>3</v>
      </c>
      <c r="D7" s="6" t="s">
        <v>15</v>
      </c>
      <c r="E7" s="3" t="s">
        <v>36</v>
      </c>
      <c r="F7" s="3">
        <v>136</v>
      </c>
      <c r="G7" s="3" t="str">
        <f>VLOOKUP(Table1[[#This Row],[Customer ID]],'Customer Info'!$A$3:$C$12,2, FALSE)</f>
        <v>Telmark</v>
      </c>
      <c r="H7" s="3" t="str">
        <f>VLOOKUP(Table1[[#This Row],[Customer ID]], 'Customer Info'!$A$4:$C$12, 3, FALSE)</f>
        <v>Emily Flores</v>
      </c>
      <c r="I7" t="s">
        <v>40</v>
      </c>
      <c r="J7" t="s">
        <v>34</v>
      </c>
      <c r="K7" t="s">
        <v>41</v>
      </c>
      <c r="L7">
        <v>16</v>
      </c>
      <c r="M7" s="5">
        <v>350</v>
      </c>
      <c r="N7" s="5">
        <v>5600</v>
      </c>
      <c r="O7" s="3" t="str">
        <f>IF(Table1[[#This Row],[Number]]&gt;=20,"Yes", "No")</f>
        <v>No</v>
      </c>
      <c r="P7" s="16">
        <f>IF(Table1[[#This Row],[Number]]&gt;=20, Table1[[#This Row],[Total]]*0.95, Table1[[#This Row],[Total]])</f>
        <v>5600</v>
      </c>
    </row>
    <row r="8" spans="1:16" x14ac:dyDescent="0.25">
      <c r="A8">
        <v>4</v>
      </c>
      <c r="B8" s="2">
        <v>43842</v>
      </c>
      <c r="C8" s="3" t="s">
        <v>3</v>
      </c>
      <c r="D8" s="6" t="s">
        <v>14</v>
      </c>
      <c r="E8" s="3" t="s">
        <v>42</v>
      </c>
      <c r="F8" s="3">
        <v>144</v>
      </c>
      <c r="G8" s="3" t="str">
        <f>VLOOKUP(Table1[[#This Row],[Customer ID]],'Customer Info'!$A$3:$C$12,2, FALSE)</f>
        <v>Affinity</v>
      </c>
      <c r="H8" s="3" t="str">
        <f>VLOOKUP(Table1[[#This Row],[Customer ID]], 'Customer Info'!$A$4:$C$12, 3, FALSE)</f>
        <v>Christina Bell</v>
      </c>
      <c r="I8" t="s">
        <v>33</v>
      </c>
      <c r="J8" t="s">
        <v>43</v>
      </c>
      <c r="K8" t="s">
        <v>44</v>
      </c>
      <c r="L8">
        <v>30</v>
      </c>
      <c r="M8" s="5">
        <v>235</v>
      </c>
      <c r="N8" s="5">
        <v>7050</v>
      </c>
      <c r="O8" s="3" t="str">
        <f>IF(Table1[[#This Row],[Number]]&gt;=20,"Yes", "No")</f>
        <v>Yes</v>
      </c>
      <c r="P8" s="16">
        <f>IF(Table1[[#This Row],[Number]]&gt;=20, Table1[[#This Row],[Total]]*0.95, Table1[[#This Row],[Total]])</f>
        <v>6697.5</v>
      </c>
    </row>
    <row r="9" spans="1:16" x14ac:dyDescent="0.25">
      <c r="A9">
        <v>5</v>
      </c>
      <c r="B9" s="2">
        <v>43842</v>
      </c>
      <c r="C9" s="3" t="s">
        <v>3</v>
      </c>
      <c r="D9" s="6" t="s">
        <v>13</v>
      </c>
      <c r="E9" s="3" t="s">
        <v>32</v>
      </c>
      <c r="F9" s="3">
        <v>166</v>
      </c>
      <c r="G9" s="3" t="str">
        <f>VLOOKUP(Table1[[#This Row],[Customer ID]],'Customer Info'!$A$3:$C$12,2, FALSE)</f>
        <v>Port Royale</v>
      </c>
      <c r="H9" s="3" t="str">
        <f>VLOOKUP(Table1[[#This Row],[Customer ID]], 'Customer Info'!$A$4:$C$12, 3, FALSE)</f>
        <v>Dan Hill</v>
      </c>
      <c r="I9" t="s">
        <v>45</v>
      </c>
      <c r="J9" t="s">
        <v>46</v>
      </c>
      <c r="K9" t="s">
        <v>47</v>
      </c>
      <c r="L9">
        <v>32</v>
      </c>
      <c r="M9" s="5">
        <v>295</v>
      </c>
      <c r="N9" s="5">
        <v>9440</v>
      </c>
      <c r="O9" s="3" t="str">
        <f>IF(Table1[[#This Row],[Number]]&gt;=20,"Yes", "No")</f>
        <v>Yes</v>
      </c>
      <c r="P9" s="16">
        <f>IF(Table1[[#This Row],[Number]]&gt;=20, Table1[[#This Row],[Total]]*0.95, Table1[[#This Row],[Total]])</f>
        <v>8968</v>
      </c>
    </row>
    <row r="10" spans="1:16" x14ac:dyDescent="0.25">
      <c r="A10">
        <v>6</v>
      </c>
      <c r="B10" s="2">
        <v>43845</v>
      </c>
      <c r="C10" s="3" t="s">
        <v>3</v>
      </c>
      <c r="D10" s="6" t="s">
        <v>16</v>
      </c>
      <c r="E10" s="3" t="s">
        <v>32</v>
      </c>
      <c r="F10" s="3">
        <v>136</v>
      </c>
      <c r="G10" s="3" t="str">
        <f>VLOOKUP(Table1[[#This Row],[Customer ID]],'Customer Info'!$A$3:$C$12,2, FALSE)</f>
        <v>Telmark</v>
      </c>
      <c r="H10" s="3" t="str">
        <f>VLOOKUP(Table1[[#This Row],[Customer ID]], 'Customer Info'!$A$4:$C$12, 3, FALSE)</f>
        <v>Emily Flores</v>
      </c>
      <c r="I10" t="s">
        <v>40</v>
      </c>
      <c r="J10" t="s">
        <v>43</v>
      </c>
      <c r="K10" t="s">
        <v>48</v>
      </c>
      <c r="L10">
        <v>14</v>
      </c>
      <c r="M10" s="5">
        <v>350</v>
      </c>
      <c r="N10" s="5">
        <v>4900</v>
      </c>
      <c r="O10" s="3" t="str">
        <f>IF(Table1[[#This Row],[Number]]&gt;=20,"Yes", "No")</f>
        <v>No</v>
      </c>
      <c r="P10" s="16">
        <f>IF(Table1[[#This Row],[Number]]&gt;=20, Table1[[#This Row],[Total]]*0.95, Table1[[#This Row],[Total]])</f>
        <v>4900</v>
      </c>
    </row>
    <row r="11" spans="1:16" x14ac:dyDescent="0.25">
      <c r="A11">
        <v>7</v>
      </c>
      <c r="B11" s="2">
        <v>43848</v>
      </c>
      <c r="C11" s="3" t="s">
        <v>3</v>
      </c>
      <c r="D11" s="6" t="s">
        <v>11</v>
      </c>
      <c r="E11" s="3" t="s">
        <v>42</v>
      </c>
      <c r="F11" s="3">
        <v>152</v>
      </c>
      <c r="G11" s="3" t="str">
        <f>VLOOKUP(Table1[[#This Row],[Customer ID]],'Customer Info'!$A$3:$C$12,2, FALSE)</f>
        <v>Secspace</v>
      </c>
      <c r="H11" s="3" t="str">
        <f>VLOOKUP(Table1[[#This Row],[Customer ID]], 'Customer Info'!$A$4:$C$12, 3, FALSE)</f>
        <v>Rob Nelson</v>
      </c>
      <c r="I11" t="s">
        <v>49</v>
      </c>
      <c r="J11" t="s">
        <v>50</v>
      </c>
      <c r="K11" t="s">
        <v>51</v>
      </c>
      <c r="L11">
        <v>8</v>
      </c>
      <c r="M11" s="5">
        <v>375</v>
      </c>
      <c r="N11" s="5">
        <v>3000</v>
      </c>
      <c r="O11" s="3" t="str">
        <f>IF(Table1[[#This Row],[Number]]&gt;=20,"Yes", "No")</f>
        <v>No</v>
      </c>
      <c r="P11" s="16">
        <f>IF(Table1[[#This Row],[Number]]&gt;=20, Table1[[#This Row],[Total]]*0.95, Table1[[#This Row],[Total]])</f>
        <v>3000</v>
      </c>
    </row>
    <row r="12" spans="1:16" x14ac:dyDescent="0.25">
      <c r="A12">
        <v>8</v>
      </c>
      <c r="B12" s="2">
        <v>43852</v>
      </c>
      <c r="C12" s="3" t="s">
        <v>3</v>
      </c>
      <c r="D12" s="6" t="s">
        <v>10</v>
      </c>
      <c r="E12" s="3" t="s">
        <v>36</v>
      </c>
      <c r="F12" s="3">
        <v>132</v>
      </c>
      <c r="G12" s="3" t="str">
        <f>VLOOKUP(Table1[[#This Row],[Customer ID]],'Customer Info'!$A$3:$C$12,2, FALSE)</f>
        <v>Bankia</v>
      </c>
      <c r="H12" s="3" t="str">
        <f>VLOOKUP(Table1[[#This Row],[Customer ID]], 'Customer Info'!$A$4:$C$12, 3, FALSE)</f>
        <v>Lucas Adams</v>
      </c>
      <c r="I12" t="s">
        <v>33</v>
      </c>
      <c r="J12" t="s">
        <v>43</v>
      </c>
      <c r="K12" t="s">
        <v>44</v>
      </c>
      <c r="L12">
        <v>22</v>
      </c>
      <c r="M12" s="5">
        <v>235</v>
      </c>
      <c r="N12" s="5">
        <v>5170</v>
      </c>
      <c r="O12" s="3" t="str">
        <f>IF(Table1[[#This Row],[Number]]&gt;=20,"Yes", "No")</f>
        <v>Yes</v>
      </c>
      <c r="P12" s="16">
        <f>IF(Table1[[#This Row],[Number]]&gt;=20, Table1[[#This Row],[Total]]*0.95, Table1[[#This Row],[Total]])</f>
        <v>4911.5</v>
      </c>
    </row>
    <row r="13" spans="1:16" x14ac:dyDescent="0.25">
      <c r="A13">
        <v>9</v>
      </c>
      <c r="B13" s="2">
        <v>43852</v>
      </c>
      <c r="C13" s="3" t="s">
        <v>3</v>
      </c>
      <c r="D13" s="6" t="s">
        <v>15</v>
      </c>
      <c r="E13" s="3" t="s">
        <v>36</v>
      </c>
      <c r="F13" s="3">
        <v>136</v>
      </c>
      <c r="G13" s="3" t="str">
        <f>VLOOKUP(Table1[[#This Row],[Customer ID]],'Customer Info'!$A$3:$C$12,2, FALSE)</f>
        <v>Telmark</v>
      </c>
      <c r="H13" s="3" t="str">
        <f>VLOOKUP(Table1[[#This Row],[Customer ID]], 'Customer Info'!$A$4:$C$12, 3, FALSE)</f>
        <v>Emily Flores</v>
      </c>
      <c r="I13" t="s">
        <v>37</v>
      </c>
      <c r="J13" t="s">
        <v>43</v>
      </c>
      <c r="K13" t="s">
        <v>52</v>
      </c>
      <c r="L13">
        <v>40</v>
      </c>
      <c r="M13" s="5">
        <v>260</v>
      </c>
      <c r="N13" s="5">
        <v>10400</v>
      </c>
      <c r="O13" s="3" t="str">
        <f>IF(Table1[[#This Row],[Number]]&gt;=20,"Yes", "No")</f>
        <v>Yes</v>
      </c>
      <c r="P13" s="16">
        <f>IF(Table1[[#This Row],[Number]]&gt;=20, Table1[[#This Row],[Total]]*0.95, Table1[[#This Row],[Total]])</f>
        <v>9880</v>
      </c>
    </row>
    <row r="14" spans="1:16" x14ac:dyDescent="0.25">
      <c r="A14">
        <v>10</v>
      </c>
      <c r="B14" s="2">
        <v>43856</v>
      </c>
      <c r="C14" s="3" t="s">
        <v>3</v>
      </c>
      <c r="D14" s="6" t="s">
        <v>13</v>
      </c>
      <c r="E14" s="3" t="s">
        <v>32</v>
      </c>
      <c r="F14" s="3">
        <v>166</v>
      </c>
      <c r="G14" s="3" t="str">
        <f>VLOOKUP(Table1[[#This Row],[Customer ID]],'Customer Info'!$A$3:$C$12,2, FALSE)</f>
        <v>Port Royale</v>
      </c>
      <c r="H14" s="3" t="str">
        <f>VLOOKUP(Table1[[#This Row],[Customer ID]], 'Customer Info'!$A$4:$C$12, 3, FALSE)</f>
        <v>Dan Hill</v>
      </c>
      <c r="I14" t="s">
        <v>40</v>
      </c>
      <c r="J14" t="s">
        <v>34</v>
      </c>
      <c r="K14" t="s">
        <v>41</v>
      </c>
      <c r="L14">
        <v>25</v>
      </c>
      <c r="M14" s="5">
        <v>350</v>
      </c>
      <c r="N14" s="5">
        <v>8750</v>
      </c>
      <c r="O14" s="3" t="str">
        <f>IF(Table1[[#This Row],[Number]]&gt;=20,"Yes", "No")</f>
        <v>Yes</v>
      </c>
      <c r="P14" s="16">
        <f>IF(Table1[[#This Row],[Number]]&gt;=20, Table1[[#This Row],[Total]]*0.95, Table1[[#This Row],[Total]])</f>
        <v>8312.5</v>
      </c>
    </row>
    <row r="15" spans="1:16" x14ac:dyDescent="0.25">
      <c r="A15">
        <v>11</v>
      </c>
      <c r="B15" s="2">
        <v>43858</v>
      </c>
      <c r="C15" s="3" t="s">
        <v>3</v>
      </c>
      <c r="D15" s="6" t="s">
        <v>11</v>
      </c>
      <c r="E15" s="3" t="s">
        <v>42</v>
      </c>
      <c r="F15" s="3">
        <v>157</v>
      </c>
      <c r="G15" s="3" t="str">
        <f>VLOOKUP(Table1[[#This Row],[Customer ID]],'Customer Info'!$A$3:$C$12,2, FALSE)</f>
        <v>MarkPlus</v>
      </c>
      <c r="H15" s="3" t="str">
        <f>VLOOKUP(Table1[[#This Row],[Customer ID]], 'Customer Info'!$A$4:$C$12, 3, FALSE)</f>
        <v>Matt Reed</v>
      </c>
      <c r="I15" t="s">
        <v>40</v>
      </c>
      <c r="J15" t="s">
        <v>34</v>
      </c>
      <c r="K15" t="s">
        <v>41</v>
      </c>
      <c r="L15">
        <v>33</v>
      </c>
      <c r="M15" s="5">
        <v>350</v>
      </c>
      <c r="N15" s="5">
        <v>11550</v>
      </c>
      <c r="O15" s="3" t="str">
        <f>IF(Table1[[#This Row],[Number]]&gt;=20,"Yes", "No")</f>
        <v>Yes</v>
      </c>
      <c r="P15" s="16">
        <f>IF(Table1[[#This Row],[Number]]&gt;=20, Table1[[#This Row],[Total]]*0.95, Table1[[#This Row],[Total]])</f>
        <v>10972.5</v>
      </c>
    </row>
    <row r="16" spans="1:16" x14ac:dyDescent="0.25">
      <c r="A16">
        <v>12</v>
      </c>
      <c r="B16" s="2">
        <v>43865</v>
      </c>
      <c r="C16" s="3" t="s">
        <v>4</v>
      </c>
      <c r="D16" s="6" t="s">
        <v>14</v>
      </c>
      <c r="E16" s="3" t="s">
        <v>42</v>
      </c>
      <c r="F16" s="3">
        <v>178</v>
      </c>
      <c r="G16" s="3" t="str">
        <f>VLOOKUP(Table1[[#This Row],[Customer ID]],'Customer Info'!$A$3:$C$12,2, FALSE)</f>
        <v>Vento</v>
      </c>
      <c r="H16" s="3" t="str">
        <f>VLOOKUP(Table1[[#This Row],[Customer ID]], 'Customer Info'!$A$4:$C$12, 3, FALSE)</f>
        <v>Amanda Wood</v>
      </c>
      <c r="I16" t="s">
        <v>45</v>
      </c>
      <c r="J16" t="s">
        <v>50</v>
      </c>
      <c r="K16" t="s">
        <v>53</v>
      </c>
      <c r="L16">
        <v>15</v>
      </c>
      <c r="M16" s="5">
        <v>295</v>
      </c>
      <c r="N16" s="5">
        <v>4425</v>
      </c>
      <c r="O16" s="3" t="str">
        <f>IF(Table1[[#This Row],[Number]]&gt;=20,"Yes", "No")</f>
        <v>No</v>
      </c>
      <c r="P16" s="16">
        <f>IF(Table1[[#This Row],[Number]]&gt;=20, Table1[[#This Row],[Total]]*0.95, Table1[[#This Row],[Total]])</f>
        <v>4425</v>
      </c>
    </row>
    <row r="17" spans="1:16" x14ac:dyDescent="0.25">
      <c r="A17">
        <v>13</v>
      </c>
      <c r="B17" s="2">
        <v>43868</v>
      </c>
      <c r="C17" s="3" t="s">
        <v>4</v>
      </c>
      <c r="D17" s="6" t="s">
        <v>13</v>
      </c>
      <c r="E17" s="3" t="s">
        <v>32</v>
      </c>
      <c r="F17" s="3">
        <v>180</v>
      </c>
      <c r="G17" s="3" t="str">
        <f>VLOOKUP(Table1[[#This Row],[Customer ID]],'Customer Info'!$A$3:$C$12,2, FALSE)</f>
        <v>Milago</v>
      </c>
      <c r="H17" s="3" t="str">
        <f>VLOOKUP(Table1[[#This Row],[Customer ID]], 'Customer Info'!$A$4:$C$12, 3, FALSE)</f>
        <v>Sam Cooper</v>
      </c>
      <c r="I17" t="s">
        <v>49</v>
      </c>
      <c r="J17" t="s">
        <v>46</v>
      </c>
      <c r="K17" t="s">
        <v>54</v>
      </c>
      <c r="L17">
        <v>10</v>
      </c>
      <c r="M17" s="5">
        <v>375</v>
      </c>
      <c r="N17" s="5">
        <v>3750</v>
      </c>
      <c r="O17" s="3" t="str">
        <f>IF(Table1[[#This Row],[Number]]&gt;=20,"Yes", "No")</f>
        <v>No</v>
      </c>
      <c r="P17" s="16">
        <f>IF(Table1[[#This Row],[Number]]&gt;=20, Table1[[#This Row],[Total]]*0.95, Table1[[#This Row],[Total]])</f>
        <v>3750</v>
      </c>
    </row>
    <row r="18" spans="1:16" x14ac:dyDescent="0.25">
      <c r="A18">
        <v>14</v>
      </c>
      <c r="B18" s="2">
        <v>43869</v>
      </c>
      <c r="C18" s="3" t="s">
        <v>4</v>
      </c>
      <c r="D18" s="6" t="s">
        <v>12</v>
      </c>
      <c r="E18" s="3" t="s">
        <v>36</v>
      </c>
      <c r="F18" s="3">
        <v>132</v>
      </c>
      <c r="G18" s="3" t="str">
        <f>VLOOKUP(Table1[[#This Row],[Customer ID]],'Customer Info'!$A$3:$C$12,2, FALSE)</f>
        <v>Bankia</v>
      </c>
      <c r="H18" s="3" t="str">
        <f>VLOOKUP(Table1[[#This Row],[Customer ID]], 'Customer Info'!$A$4:$C$12, 3, FALSE)</f>
        <v>Lucas Adams</v>
      </c>
      <c r="I18" t="s">
        <v>37</v>
      </c>
      <c r="J18" t="s">
        <v>43</v>
      </c>
      <c r="K18" t="s">
        <v>52</v>
      </c>
      <c r="L18">
        <v>45</v>
      </c>
      <c r="M18" s="5">
        <v>260</v>
      </c>
      <c r="N18" s="5">
        <v>11700</v>
      </c>
      <c r="O18" s="3" t="str">
        <f>IF(Table1[[#This Row],[Number]]&gt;=20,"Yes", "No")</f>
        <v>Yes</v>
      </c>
      <c r="P18" s="16">
        <f>IF(Table1[[#This Row],[Number]]&gt;=20, Table1[[#This Row],[Total]]*0.95, Table1[[#This Row],[Total]])</f>
        <v>11115</v>
      </c>
    </row>
    <row r="19" spans="1:16" x14ac:dyDescent="0.25">
      <c r="A19">
        <v>15</v>
      </c>
      <c r="B19" s="2">
        <v>43871</v>
      </c>
      <c r="C19" s="3" t="s">
        <v>4</v>
      </c>
      <c r="D19" s="6" t="s">
        <v>10</v>
      </c>
      <c r="E19" s="3" t="s">
        <v>36</v>
      </c>
      <c r="F19" s="3">
        <v>180</v>
      </c>
      <c r="G19" s="3" t="str">
        <f>VLOOKUP(Table1[[#This Row],[Customer ID]],'Customer Info'!$A$3:$C$12,2, FALSE)</f>
        <v>Milago</v>
      </c>
      <c r="H19" s="3" t="str">
        <f>VLOOKUP(Table1[[#This Row],[Customer ID]], 'Customer Info'!$A$4:$C$12, 3, FALSE)</f>
        <v>Sam Cooper</v>
      </c>
      <c r="I19" t="s">
        <v>40</v>
      </c>
      <c r="J19" t="s">
        <v>50</v>
      </c>
      <c r="K19" t="s">
        <v>55</v>
      </c>
      <c r="L19">
        <v>32</v>
      </c>
      <c r="M19" s="5">
        <v>350</v>
      </c>
      <c r="N19" s="5">
        <v>11200</v>
      </c>
      <c r="O19" s="3" t="str">
        <f>IF(Table1[[#This Row],[Number]]&gt;=20,"Yes", "No")</f>
        <v>Yes</v>
      </c>
      <c r="P19" s="16">
        <f>IF(Table1[[#This Row],[Number]]&gt;=20, Table1[[#This Row],[Total]]*0.95, Table1[[#This Row],[Total]])</f>
        <v>10640</v>
      </c>
    </row>
    <row r="20" spans="1:16" x14ac:dyDescent="0.25">
      <c r="A20">
        <v>16</v>
      </c>
      <c r="B20" s="2">
        <v>43873</v>
      </c>
      <c r="C20" s="3" t="s">
        <v>4</v>
      </c>
      <c r="D20" s="6" t="s">
        <v>14</v>
      </c>
      <c r="E20" s="3" t="s">
        <v>42</v>
      </c>
      <c r="F20" s="3">
        <v>166</v>
      </c>
      <c r="G20" s="3" t="str">
        <f>VLOOKUP(Table1[[#This Row],[Customer ID]],'Customer Info'!$A$3:$C$12,2, FALSE)</f>
        <v>Port Royale</v>
      </c>
      <c r="H20" s="3" t="str">
        <f>VLOOKUP(Table1[[#This Row],[Customer ID]], 'Customer Info'!$A$4:$C$12, 3, FALSE)</f>
        <v>Dan Hill</v>
      </c>
      <c r="I20" t="s">
        <v>40</v>
      </c>
      <c r="J20" t="s">
        <v>34</v>
      </c>
      <c r="K20" t="s">
        <v>41</v>
      </c>
      <c r="L20">
        <v>28</v>
      </c>
      <c r="M20" s="5">
        <v>350</v>
      </c>
      <c r="N20" s="5">
        <v>9800</v>
      </c>
      <c r="O20" s="3" t="str">
        <f>IF(Table1[[#This Row],[Number]]&gt;=20,"Yes", "No")</f>
        <v>Yes</v>
      </c>
      <c r="P20" s="16">
        <f>IF(Table1[[#This Row],[Number]]&gt;=20, Table1[[#This Row],[Total]]*0.95, Table1[[#This Row],[Total]])</f>
        <v>9310</v>
      </c>
    </row>
    <row r="21" spans="1:16" x14ac:dyDescent="0.25">
      <c r="A21">
        <v>17</v>
      </c>
      <c r="B21" s="2">
        <v>43875</v>
      </c>
      <c r="C21" s="3" t="s">
        <v>4</v>
      </c>
      <c r="D21" s="6" t="s">
        <v>15</v>
      </c>
      <c r="E21" s="3" t="s">
        <v>36</v>
      </c>
      <c r="F21" s="3">
        <v>162</v>
      </c>
      <c r="G21" s="3" t="str">
        <f>VLOOKUP(Table1[[#This Row],[Customer ID]],'Customer Info'!$A$3:$C$12,2, FALSE)</f>
        <v>Cruise</v>
      </c>
      <c r="H21" s="3" t="str">
        <f>VLOOKUP(Table1[[#This Row],[Customer ID]], 'Customer Info'!$A$4:$C$12, 3, FALSE)</f>
        <v>Denise Harris</v>
      </c>
      <c r="I21" t="s">
        <v>56</v>
      </c>
      <c r="J21" t="s">
        <v>38</v>
      </c>
      <c r="K21" t="s">
        <v>57</v>
      </c>
      <c r="L21">
        <v>10</v>
      </c>
      <c r="M21" s="5">
        <v>220</v>
      </c>
      <c r="N21" s="5">
        <v>2200</v>
      </c>
      <c r="O21" s="3" t="str">
        <f>IF(Table1[[#This Row],[Number]]&gt;=20,"Yes", "No")</f>
        <v>No</v>
      </c>
      <c r="P21" s="16">
        <f>IF(Table1[[#This Row],[Number]]&gt;=20, Table1[[#This Row],[Total]]*0.95, Table1[[#This Row],[Total]])</f>
        <v>2200</v>
      </c>
    </row>
    <row r="22" spans="1:16" x14ac:dyDescent="0.25">
      <c r="A22">
        <v>18</v>
      </c>
      <c r="B22" s="2">
        <v>43876</v>
      </c>
      <c r="C22" s="3" t="s">
        <v>4</v>
      </c>
      <c r="D22" s="6" t="s">
        <v>13</v>
      </c>
      <c r="E22" s="3" t="s">
        <v>32</v>
      </c>
      <c r="F22" s="3">
        <v>136</v>
      </c>
      <c r="G22" s="3" t="str">
        <f>VLOOKUP(Table1[[#This Row],[Customer ID]],'Customer Info'!$A$3:$C$12,2, FALSE)</f>
        <v>Telmark</v>
      </c>
      <c r="H22" s="3" t="str">
        <f>VLOOKUP(Table1[[#This Row],[Customer ID]], 'Customer Info'!$A$4:$C$12, 3, FALSE)</f>
        <v>Emily Flores</v>
      </c>
      <c r="I22" t="s">
        <v>37</v>
      </c>
      <c r="J22" t="s">
        <v>43</v>
      </c>
      <c r="K22" t="s">
        <v>52</v>
      </c>
      <c r="L22">
        <v>16</v>
      </c>
      <c r="M22" s="5">
        <v>260</v>
      </c>
      <c r="N22" s="5">
        <v>4160</v>
      </c>
      <c r="O22" s="3" t="str">
        <f>IF(Table1[[#This Row],[Number]]&gt;=20,"Yes", "No")</f>
        <v>No</v>
      </c>
      <c r="P22" s="16">
        <f>IF(Table1[[#This Row],[Number]]&gt;=20, Table1[[#This Row],[Total]]*0.95, Table1[[#This Row],[Total]])</f>
        <v>4160</v>
      </c>
    </row>
    <row r="23" spans="1:16" x14ac:dyDescent="0.25">
      <c r="A23">
        <v>19</v>
      </c>
      <c r="B23" s="2">
        <v>43880</v>
      </c>
      <c r="C23" s="3" t="s">
        <v>4</v>
      </c>
      <c r="D23" s="6" t="s">
        <v>11</v>
      </c>
      <c r="E23" s="3" t="s">
        <v>42</v>
      </c>
      <c r="F23" s="3">
        <v>132</v>
      </c>
      <c r="G23" s="3" t="str">
        <f>VLOOKUP(Table1[[#This Row],[Customer ID]],'Customer Info'!$A$3:$C$12,2, FALSE)</f>
        <v>Bankia</v>
      </c>
      <c r="H23" s="3" t="str">
        <f>VLOOKUP(Table1[[#This Row],[Customer ID]], 'Customer Info'!$A$4:$C$12, 3, FALSE)</f>
        <v>Lucas Adams</v>
      </c>
      <c r="I23" t="s">
        <v>33</v>
      </c>
      <c r="J23" t="s">
        <v>43</v>
      </c>
      <c r="K23" t="s">
        <v>44</v>
      </c>
      <c r="L23">
        <v>35</v>
      </c>
      <c r="M23" s="5">
        <v>235</v>
      </c>
      <c r="N23" s="5">
        <v>8225</v>
      </c>
      <c r="O23" s="3" t="str">
        <f>IF(Table1[[#This Row],[Number]]&gt;=20,"Yes", "No")</f>
        <v>Yes</v>
      </c>
      <c r="P23" s="16">
        <f>IF(Table1[[#This Row],[Number]]&gt;=20, Table1[[#This Row],[Total]]*0.95, Table1[[#This Row],[Total]])</f>
        <v>7813.75</v>
      </c>
    </row>
    <row r="24" spans="1:16" x14ac:dyDescent="0.25">
      <c r="A24">
        <v>20</v>
      </c>
      <c r="B24" s="2">
        <v>43882</v>
      </c>
      <c r="C24" s="3" t="s">
        <v>4</v>
      </c>
      <c r="D24" s="6" t="s">
        <v>10</v>
      </c>
      <c r="E24" s="3" t="s">
        <v>36</v>
      </c>
      <c r="F24" s="3">
        <v>132</v>
      </c>
      <c r="G24" s="3" t="str">
        <f>VLOOKUP(Table1[[#This Row],[Customer ID]],'Customer Info'!$A$3:$C$12,2, FALSE)</f>
        <v>Bankia</v>
      </c>
      <c r="H24" s="3" t="str">
        <f>VLOOKUP(Table1[[#This Row],[Customer ID]], 'Customer Info'!$A$4:$C$12, 3, FALSE)</f>
        <v>Lucas Adams</v>
      </c>
      <c r="I24" t="s">
        <v>45</v>
      </c>
      <c r="J24" t="s">
        <v>34</v>
      </c>
      <c r="K24" t="s">
        <v>58</v>
      </c>
      <c r="L24">
        <v>12</v>
      </c>
      <c r="M24" s="5">
        <v>295</v>
      </c>
      <c r="N24" s="5">
        <v>3540</v>
      </c>
      <c r="O24" s="3" t="str">
        <f>IF(Table1[[#This Row],[Number]]&gt;=20,"Yes", "No")</f>
        <v>No</v>
      </c>
      <c r="P24" s="16">
        <f>IF(Table1[[#This Row],[Number]]&gt;=20, Table1[[#This Row],[Total]]*0.95, Table1[[#This Row],[Total]])</f>
        <v>3540</v>
      </c>
    </row>
    <row r="25" spans="1:16" x14ac:dyDescent="0.25">
      <c r="A25">
        <v>21</v>
      </c>
      <c r="B25" s="2">
        <v>43887</v>
      </c>
      <c r="C25" s="3" t="s">
        <v>4</v>
      </c>
      <c r="D25" s="6" t="s">
        <v>14</v>
      </c>
      <c r="E25" s="3" t="s">
        <v>42</v>
      </c>
      <c r="F25" s="3">
        <v>136</v>
      </c>
      <c r="G25" s="3" t="str">
        <f>VLOOKUP(Table1[[#This Row],[Customer ID]],'Customer Info'!$A$3:$C$12,2, FALSE)</f>
        <v>Telmark</v>
      </c>
      <c r="H25" s="3" t="str">
        <f>VLOOKUP(Table1[[#This Row],[Customer ID]], 'Customer Info'!$A$4:$C$12, 3, FALSE)</f>
        <v>Emily Flores</v>
      </c>
      <c r="I25" t="s">
        <v>49</v>
      </c>
      <c r="J25" t="s">
        <v>46</v>
      </c>
      <c r="K25" t="s">
        <v>54</v>
      </c>
      <c r="L25">
        <v>40</v>
      </c>
      <c r="M25" s="5">
        <v>375</v>
      </c>
      <c r="N25" s="5">
        <v>15000</v>
      </c>
      <c r="O25" s="3" t="str">
        <f>IF(Table1[[#This Row],[Number]]&gt;=20,"Yes", "No")</f>
        <v>Yes</v>
      </c>
      <c r="P25" s="16">
        <f>IF(Table1[[#This Row],[Number]]&gt;=20, Table1[[#This Row],[Total]]*0.95, Table1[[#This Row],[Total]])</f>
        <v>14250</v>
      </c>
    </row>
    <row r="26" spans="1:16" x14ac:dyDescent="0.25">
      <c r="A26">
        <v>22</v>
      </c>
      <c r="B26" s="2">
        <v>43889</v>
      </c>
      <c r="C26" s="3" t="s">
        <v>4</v>
      </c>
      <c r="D26" s="6" t="s">
        <v>16</v>
      </c>
      <c r="E26" s="3" t="s">
        <v>32</v>
      </c>
      <c r="F26" s="3">
        <v>144</v>
      </c>
      <c r="G26" s="3" t="str">
        <f>VLOOKUP(Table1[[#This Row],[Customer ID]],'Customer Info'!$A$3:$C$12,2, FALSE)</f>
        <v>Affinity</v>
      </c>
      <c r="H26" s="3" t="str">
        <f>VLOOKUP(Table1[[#This Row],[Customer ID]], 'Customer Info'!$A$4:$C$12, 3, FALSE)</f>
        <v>Christina Bell</v>
      </c>
      <c r="I26" t="s">
        <v>40</v>
      </c>
      <c r="J26" t="s">
        <v>43</v>
      </c>
      <c r="K26" t="s">
        <v>48</v>
      </c>
      <c r="L26">
        <v>10</v>
      </c>
      <c r="M26" s="5">
        <v>350</v>
      </c>
      <c r="N26" s="5">
        <v>3500</v>
      </c>
      <c r="O26" s="3" t="str">
        <f>IF(Table1[[#This Row],[Number]]&gt;=20,"Yes", "No")</f>
        <v>No</v>
      </c>
      <c r="P26" s="16">
        <f>IF(Table1[[#This Row],[Number]]&gt;=20, Table1[[#This Row],[Total]]*0.95, Table1[[#This Row],[Total]])</f>
        <v>3500</v>
      </c>
    </row>
    <row r="27" spans="1:16" x14ac:dyDescent="0.25">
      <c r="A27">
        <v>23</v>
      </c>
      <c r="B27" s="2">
        <v>43891</v>
      </c>
      <c r="C27" s="3" t="s">
        <v>5</v>
      </c>
      <c r="D27" s="6" t="s">
        <v>15</v>
      </c>
      <c r="E27" s="3" t="s">
        <v>36</v>
      </c>
      <c r="F27" s="3">
        <v>132</v>
      </c>
      <c r="G27" s="3" t="str">
        <f>VLOOKUP(Table1[[#This Row],[Customer ID]],'Customer Info'!$A$3:$C$12,2, FALSE)</f>
        <v>Bankia</v>
      </c>
      <c r="H27" s="3" t="str">
        <f>VLOOKUP(Table1[[#This Row],[Customer ID]], 'Customer Info'!$A$4:$C$12, 3, FALSE)</f>
        <v>Lucas Adams</v>
      </c>
      <c r="I27" t="s">
        <v>49</v>
      </c>
      <c r="J27" t="s">
        <v>34</v>
      </c>
      <c r="K27" t="s">
        <v>59</v>
      </c>
      <c r="L27">
        <v>25</v>
      </c>
      <c r="M27" s="5">
        <v>375</v>
      </c>
      <c r="N27" s="5">
        <v>9375</v>
      </c>
      <c r="O27" s="3" t="str">
        <f>IF(Table1[[#This Row],[Number]]&gt;=20,"Yes", "No")</f>
        <v>Yes</v>
      </c>
      <c r="P27" s="16">
        <f>IF(Table1[[#This Row],[Number]]&gt;=20, Table1[[#This Row],[Total]]*0.95, Table1[[#This Row],[Total]])</f>
        <v>8906.25</v>
      </c>
    </row>
    <row r="28" spans="1:16" x14ac:dyDescent="0.25">
      <c r="A28">
        <v>24</v>
      </c>
      <c r="B28" s="2">
        <v>43894</v>
      </c>
      <c r="C28" s="3" t="s">
        <v>5</v>
      </c>
      <c r="D28" s="6" t="s">
        <v>12</v>
      </c>
      <c r="E28" s="3" t="s">
        <v>36</v>
      </c>
      <c r="F28" s="3">
        <v>162</v>
      </c>
      <c r="G28" s="3" t="str">
        <f>VLOOKUP(Table1[[#This Row],[Customer ID]],'Customer Info'!$A$3:$C$12,2, FALSE)</f>
        <v>Cruise</v>
      </c>
      <c r="H28" s="3" t="str">
        <f>VLOOKUP(Table1[[#This Row],[Customer ID]], 'Customer Info'!$A$4:$C$12, 3, FALSE)</f>
        <v>Denise Harris</v>
      </c>
      <c r="I28" t="s">
        <v>37</v>
      </c>
      <c r="J28" t="s">
        <v>34</v>
      </c>
      <c r="K28" t="s">
        <v>60</v>
      </c>
      <c r="L28">
        <v>50</v>
      </c>
      <c r="M28" s="5">
        <v>260</v>
      </c>
      <c r="N28" s="5">
        <v>13000</v>
      </c>
      <c r="O28" s="3" t="str">
        <f>IF(Table1[[#This Row],[Number]]&gt;=20,"Yes", "No")</f>
        <v>Yes</v>
      </c>
      <c r="P28" s="16">
        <f>IF(Table1[[#This Row],[Number]]&gt;=20, Table1[[#This Row],[Total]]*0.95, Table1[[#This Row],[Total]])</f>
        <v>12350</v>
      </c>
    </row>
    <row r="29" spans="1:16" x14ac:dyDescent="0.25">
      <c r="A29">
        <v>25</v>
      </c>
      <c r="B29" s="2">
        <v>43897</v>
      </c>
      <c r="C29" s="3" t="s">
        <v>5</v>
      </c>
      <c r="D29" s="6" t="s">
        <v>10</v>
      </c>
      <c r="E29" s="3" t="s">
        <v>36</v>
      </c>
      <c r="F29" s="3">
        <v>180</v>
      </c>
      <c r="G29" s="3" t="str">
        <f>VLOOKUP(Table1[[#This Row],[Customer ID]],'Customer Info'!$A$3:$C$12,2, FALSE)</f>
        <v>Milago</v>
      </c>
      <c r="H29" s="3" t="str">
        <f>VLOOKUP(Table1[[#This Row],[Customer ID]], 'Customer Info'!$A$4:$C$12, 3, FALSE)</f>
        <v>Sam Cooper</v>
      </c>
      <c r="I29" t="s">
        <v>33</v>
      </c>
      <c r="J29" t="s">
        <v>50</v>
      </c>
      <c r="K29" t="s">
        <v>61</v>
      </c>
      <c r="L29">
        <v>22</v>
      </c>
      <c r="M29" s="5">
        <v>235</v>
      </c>
      <c r="N29" s="5">
        <v>5170</v>
      </c>
      <c r="O29" s="3" t="str">
        <f>IF(Table1[[#This Row],[Number]]&gt;=20,"Yes", "No")</f>
        <v>Yes</v>
      </c>
      <c r="P29" s="16">
        <f>IF(Table1[[#This Row],[Number]]&gt;=20, Table1[[#This Row],[Total]]*0.95, Table1[[#This Row],[Total]])</f>
        <v>4911.5</v>
      </c>
    </row>
    <row r="30" spans="1:16" x14ac:dyDescent="0.25">
      <c r="A30">
        <v>26</v>
      </c>
      <c r="B30" s="2">
        <v>43899</v>
      </c>
      <c r="C30" s="3" t="s">
        <v>5</v>
      </c>
      <c r="D30" s="6" t="s">
        <v>13</v>
      </c>
      <c r="E30" s="3" t="s">
        <v>32</v>
      </c>
      <c r="F30" s="3">
        <v>144</v>
      </c>
      <c r="G30" s="3" t="str">
        <f>VLOOKUP(Table1[[#This Row],[Customer ID]],'Customer Info'!$A$3:$C$12,2, FALSE)</f>
        <v>Affinity</v>
      </c>
      <c r="H30" s="3" t="str">
        <f>VLOOKUP(Table1[[#This Row],[Customer ID]], 'Customer Info'!$A$4:$C$12, 3, FALSE)</f>
        <v>Christina Bell</v>
      </c>
      <c r="I30" t="s">
        <v>45</v>
      </c>
      <c r="J30" t="s">
        <v>43</v>
      </c>
      <c r="K30" t="s">
        <v>62</v>
      </c>
      <c r="L30">
        <v>15</v>
      </c>
      <c r="M30" s="5">
        <v>295</v>
      </c>
      <c r="N30" s="5">
        <v>4425</v>
      </c>
      <c r="O30" s="3" t="str">
        <f>IF(Table1[[#This Row],[Number]]&gt;=20,"Yes", "No")</f>
        <v>No</v>
      </c>
      <c r="P30" s="16">
        <f>IF(Table1[[#This Row],[Number]]&gt;=20, Table1[[#This Row],[Total]]*0.95, Table1[[#This Row],[Total]])</f>
        <v>4425</v>
      </c>
    </row>
    <row r="31" spans="1:16" x14ac:dyDescent="0.25">
      <c r="A31">
        <v>27</v>
      </c>
      <c r="B31" s="2">
        <v>43901</v>
      </c>
      <c r="C31" s="3" t="s">
        <v>5</v>
      </c>
      <c r="D31" s="6" t="s">
        <v>16</v>
      </c>
      <c r="E31" s="3" t="s">
        <v>32</v>
      </c>
      <c r="F31" s="3">
        <v>166</v>
      </c>
      <c r="G31" s="3" t="str">
        <f>VLOOKUP(Table1[[#This Row],[Customer ID]],'Customer Info'!$A$3:$C$12,2, FALSE)</f>
        <v>Port Royale</v>
      </c>
      <c r="H31" s="3" t="str">
        <f>VLOOKUP(Table1[[#This Row],[Customer ID]], 'Customer Info'!$A$4:$C$12, 3, FALSE)</f>
        <v>Dan Hill</v>
      </c>
      <c r="I31" t="s">
        <v>56</v>
      </c>
      <c r="J31" t="s">
        <v>50</v>
      </c>
      <c r="K31" t="s">
        <v>63</v>
      </c>
      <c r="L31">
        <v>10</v>
      </c>
      <c r="M31" s="5">
        <v>220</v>
      </c>
      <c r="N31" s="5">
        <v>2200</v>
      </c>
      <c r="O31" s="3" t="str">
        <f>IF(Table1[[#This Row],[Number]]&gt;=20,"Yes", "No")</f>
        <v>No</v>
      </c>
      <c r="P31" s="16">
        <f>IF(Table1[[#This Row],[Number]]&gt;=20, Table1[[#This Row],[Total]]*0.95, Table1[[#This Row],[Total]])</f>
        <v>2200</v>
      </c>
    </row>
    <row r="32" spans="1:16" x14ac:dyDescent="0.25">
      <c r="A32">
        <v>28</v>
      </c>
      <c r="B32" s="2">
        <v>43902</v>
      </c>
      <c r="C32" s="3" t="s">
        <v>5</v>
      </c>
      <c r="D32" s="6" t="s">
        <v>14</v>
      </c>
      <c r="E32" s="3" t="s">
        <v>42</v>
      </c>
      <c r="F32" s="3">
        <v>178</v>
      </c>
      <c r="G32" s="3" t="str">
        <f>VLOOKUP(Table1[[#This Row],[Customer ID]],'Customer Info'!$A$3:$C$12,2, FALSE)</f>
        <v>Vento</v>
      </c>
      <c r="H32" s="3" t="str">
        <f>VLOOKUP(Table1[[#This Row],[Customer ID]], 'Customer Info'!$A$4:$C$12, 3, FALSE)</f>
        <v>Amanda Wood</v>
      </c>
      <c r="I32" t="s">
        <v>40</v>
      </c>
      <c r="J32" t="s">
        <v>34</v>
      </c>
      <c r="K32" t="s">
        <v>41</v>
      </c>
      <c r="L32">
        <v>20</v>
      </c>
      <c r="M32" s="5">
        <v>350</v>
      </c>
      <c r="N32" s="5">
        <v>7000</v>
      </c>
      <c r="O32" s="3" t="str">
        <f>IF(Table1[[#This Row],[Number]]&gt;=20,"Yes", "No")</f>
        <v>Yes</v>
      </c>
      <c r="P32" s="16">
        <f>IF(Table1[[#This Row],[Number]]&gt;=20, Table1[[#This Row],[Total]]*0.95, Table1[[#This Row],[Total]])</f>
        <v>6650</v>
      </c>
    </row>
    <row r="33" spans="1:16" x14ac:dyDescent="0.25">
      <c r="A33">
        <v>29</v>
      </c>
      <c r="B33" s="2">
        <v>43904</v>
      </c>
      <c r="C33" s="3" t="s">
        <v>5</v>
      </c>
      <c r="D33" s="6" t="s">
        <v>12</v>
      </c>
      <c r="E33" s="3" t="s">
        <v>36</v>
      </c>
      <c r="F33" s="3">
        <v>157</v>
      </c>
      <c r="G33" s="3" t="str">
        <f>VLOOKUP(Table1[[#This Row],[Customer ID]],'Customer Info'!$A$3:$C$12,2, FALSE)</f>
        <v>MarkPlus</v>
      </c>
      <c r="H33" s="3" t="str">
        <f>VLOOKUP(Table1[[#This Row],[Customer ID]], 'Customer Info'!$A$4:$C$12, 3, FALSE)</f>
        <v>Matt Reed</v>
      </c>
      <c r="I33" t="s">
        <v>33</v>
      </c>
      <c r="J33" t="s">
        <v>46</v>
      </c>
      <c r="K33" t="s">
        <v>64</v>
      </c>
      <c r="L33">
        <v>14</v>
      </c>
      <c r="M33" s="5">
        <v>235</v>
      </c>
      <c r="N33" s="5">
        <v>3290</v>
      </c>
      <c r="O33" s="3" t="str">
        <f>IF(Table1[[#This Row],[Number]]&gt;=20,"Yes", "No")</f>
        <v>No</v>
      </c>
      <c r="P33" s="16">
        <f>IF(Table1[[#This Row],[Number]]&gt;=20, Table1[[#This Row],[Total]]*0.95, Table1[[#This Row],[Total]])</f>
        <v>3290</v>
      </c>
    </row>
    <row r="34" spans="1:16" x14ac:dyDescent="0.25">
      <c r="A34">
        <v>30</v>
      </c>
      <c r="B34" s="2">
        <v>43908</v>
      </c>
      <c r="C34" s="3" t="s">
        <v>5</v>
      </c>
      <c r="D34" s="6" t="s">
        <v>10</v>
      </c>
      <c r="E34" s="3" t="s">
        <v>36</v>
      </c>
      <c r="F34" s="3">
        <v>152</v>
      </c>
      <c r="G34" s="3" t="str">
        <f>VLOOKUP(Table1[[#This Row],[Customer ID]],'Customer Info'!$A$3:$C$12,2, FALSE)</f>
        <v>Secspace</v>
      </c>
      <c r="H34" s="3" t="str">
        <f>VLOOKUP(Table1[[#This Row],[Customer ID]], 'Customer Info'!$A$4:$C$12, 3, FALSE)</f>
        <v>Rob Nelson</v>
      </c>
      <c r="I34" t="s">
        <v>56</v>
      </c>
      <c r="J34" t="s">
        <v>46</v>
      </c>
      <c r="K34" t="s">
        <v>65</v>
      </c>
      <c r="L34">
        <v>28</v>
      </c>
      <c r="M34" s="5">
        <v>220</v>
      </c>
      <c r="N34" s="5">
        <v>6160</v>
      </c>
      <c r="O34" s="3" t="str">
        <f>IF(Table1[[#This Row],[Number]]&gt;=20,"Yes", "No")</f>
        <v>Yes</v>
      </c>
      <c r="P34" s="16">
        <f>IF(Table1[[#This Row],[Number]]&gt;=20, Table1[[#This Row],[Total]]*0.95, Table1[[#This Row],[Total]])</f>
        <v>5852</v>
      </c>
    </row>
    <row r="35" spans="1:16" x14ac:dyDescent="0.25">
      <c r="A35">
        <v>31</v>
      </c>
      <c r="B35" s="2">
        <v>43913</v>
      </c>
      <c r="C35" s="3" t="s">
        <v>5</v>
      </c>
      <c r="D35" s="6" t="s">
        <v>12</v>
      </c>
      <c r="E35" s="3" t="s">
        <v>36</v>
      </c>
      <c r="F35" s="3">
        <v>162</v>
      </c>
      <c r="G35" s="3" t="str">
        <f>VLOOKUP(Table1[[#This Row],[Customer ID]],'Customer Info'!$A$3:$C$12,2, FALSE)</f>
        <v>Cruise</v>
      </c>
      <c r="H35" s="3" t="str">
        <f>VLOOKUP(Table1[[#This Row],[Customer ID]], 'Customer Info'!$A$4:$C$12, 3, FALSE)</f>
        <v>Denise Harris</v>
      </c>
      <c r="I35" t="s">
        <v>33</v>
      </c>
      <c r="J35" t="s">
        <v>34</v>
      </c>
      <c r="K35" t="s">
        <v>35</v>
      </c>
      <c r="L35">
        <v>12</v>
      </c>
      <c r="M35" s="5">
        <v>235</v>
      </c>
      <c r="N35" s="5">
        <v>2820</v>
      </c>
      <c r="O35" s="3" t="str">
        <f>IF(Table1[[#This Row],[Number]]&gt;=20,"Yes", "No")</f>
        <v>No</v>
      </c>
      <c r="P35" s="16">
        <f>IF(Table1[[#This Row],[Number]]&gt;=20, Table1[[#This Row],[Total]]*0.95, Table1[[#This Row],[Total]])</f>
        <v>2820</v>
      </c>
    </row>
    <row r="36" spans="1:16" x14ac:dyDescent="0.25">
      <c r="A36">
        <v>32</v>
      </c>
      <c r="B36" s="2">
        <v>43914</v>
      </c>
      <c r="C36" s="3" t="s">
        <v>5</v>
      </c>
      <c r="D36" s="6" t="s">
        <v>13</v>
      </c>
      <c r="E36" s="3" t="s">
        <v>32</v>
      </c>
      <c r="F36" s="3">
        <v>180</v>
      </c>
      <c r="G36" s="3" t="str">
        <f>VLOOKUP(Table1[[#This Row],[Customer ID]],'Customer Info'!$A$3:$C$12,2, FALSE)</f>
        <v>Milago</v>
      </c>
      <c r="H36" s="3" t="str">
        <f>VLOOKUP(Table1[[#This Row],[Customer ID]], 'Customer Info'!$A$4:$C$12, 3, FALSE)</f>
        <v>Sam Cooper</v>
      </c>
      <c r="I36" t="s">
        <v>45</v>
      </c>
      <c r="J36" t="s">
        <v>50</v>
      </c>
      <c r="K36" t="s">
        <v>53</v>
      </c>
      <c r="L36">
        <v>35</v>
      </c>
      <c r="M36" s="5">
        <v>295</v>
      </c>
      <c r="N36" s="5">
        <v>10325</v>
      </c>
      <c r="O36" s="3" t="str">
        <f>IF(Table1[[#This Row],[Number]]&gt;=20,"Yes", "No")</f>
        <v>Yes</v>
      </c>
      <c r="P36" s="16">
        <f>IF(Table1[[#This Row],[Number]]&gt;=20, Table1[[#This Row],[Total]]*0.95, Table1[[#This Row],[Total]])</f>
        <v>9808.75</v>
      </c>
    </row>
    <row r="37" spans="1:16" x14ac:dyDescent="0.25">
      <c r="A37">
        <v>33</v>
      </c>
      <c r="B37" s="2">
        <v>43916</v>
      </c>
      <c r="C37" s="3" t="s">
        <v>5</v>
      </c>
      <c r="D37" s="6" t="s">
        <v>14</v>
      </c>
      <c r="E37" s="3" t="s">
        <v>42</v>
      </c>
      <c r="F37" s="3">
        <v>178</v>
      </c>
      <c r="G37" s="3" t="str">
        <f>VLOOKUP(Table1[[#This Row],[Customer ID]],'Customer Info'!$A$3:$C$12,2, FALSE)</f>
        <v>Vento</v>
      </c>
      <c r="H37" s="3" t="str">
        <f>VLOOKUP(Table1[[#This Row],[Customer ID]], 'Customer Info'!$A$4:$C$12, 3, FALSE)</f>
        <v>Amanda Wood</v>
      </c>
      <c r="I37" t="s">
        <v>49</v>
      </c>
      <c r="J37" t="s">
        <v>50</v>
      </c>
      <c r="K37" t="s">
        <v>51</v>
      </c>
      <c r="L37">
        <v>20</v>
      </c>
      <c r="M37" s="5">
        <v>375</v>
      </c>
      <c r="N37" s="5">
        <v>7500</v>
      </c>
      <c r="O37" s="3" t="str">
        <f>IF(Table1[[#This Row],[Number]]&gt;=20,"Yes", "No")</f>
        <v>Yes</v>
      </c>
      <c r="P37" s="16">
        <f>IF(Table1[[#This Row],[Number]]&gt;=20, Table1[[#This Row],[Total]]*0.95, Table1[[#This Row],[Total]])</f>
        <v>7125</v>
      </c>
    </row>
    <row r="38" spans="1:16" x14ac:dyDescent="0.25">
      <c r="A38">
        <v>34</v>
      </c>
      <c r="B38" s="2">
        <v>43918</v>
      </c>
      <c r="C38" s="3" t="s">
        <v>5</v>
      </c>
      <c r="D38" s="6" t="s">
        <v>16</v>
      </c>
      <c r="E38" s="3" t="s">
        <v>32</v>
      </c>
      <c r="F38" s="3">
        <v>152</v>
      </c>
      <c r="G38" s="3" t="str">
        <f>VLOOKUP(Table1[[#This Row],[Customer ID]],'Customer Info'!$A$3:$C$12,2, FALSE)</f>
        <v>Secspace</v>
      </c>
      <c r="H38" s="3" t="str">
        <f>VLOOKUP(Table1[[#This Row],[Customer ID]], 'Customer Info'!$A$4:$C$12, 3, FALSE)</f>
        <v>Rob Nelson</v>
      </c>
      <c r="I38" t="s">
        <v>56</v>
      </c>
      <c r="J38" t="s">
        <v>46</v>
      </c>
      <c r="K38" t="s">
        <v>65</v>
      </c>
      <c r="L38">
        <v>45</v>
      </c>
      <c r="M38" s="5">
        <v>220</v>
      </c>
      <c r="N38" s="5">
        <v>9900</v>
      </c>
      <c r="O38" s="3" t="str">
        <f>IF(Table1[[#This Row],[Number]]&gt;=20,"Yes", "No")</f>
        <v>Yes</v>
      </c>
      <c r="P38" s="16">
        <f>IF(Table1[[#This Row],[Number]]&gt;=20, Table1[[#This Row],[Total]]*0.95, Table1[[#This Row],[Total]])</f>
        <v>9405</v>
      </c>
    </row>
    <row r="39" spans="1:16" x14ac:dyDescent="0.25">
      <c r="A39">
        <v>35</v>
      </c>
      <c r="B39" s="2">
        <v>43923</v>
      </c>
      <c r="C39" s="3" t="s">
        <v>6</v>
      </c>
      <c r="D39" s="6" t="s">
        <v>10</v>
      </c>
      <c r="E39" s="3" t="s">
        <v>36</v>
      </c>
      <c r="F39" s="3">
        <v>136</v>
      </c>
      <c r="G39" s="3" t="str">
        <f>VLOOKUP(Table1[[#This Row],[Customer ID]],'Customer Info'!$A$3:$C$12,2, FALSE)</f>
        <v>Telmark</v>
      </c>
      <c r="H39" s="3" t="str">
        <f>VLOOKUP(Table1[[#This Row],[Customer ID]], 'Customer Info'!$A$4:$C$12, 3, FALSE)</f>
        <v>Emily Flores</v>
      </c>
      <c r="I39" t="s">
        <v>49</v>
      </c>
      <c r="J39" t="s">
        <v>34</v>
      </c>
      <c r="K39" t="s">
        <v>59</v>
      </c>
      <c r="L39">
        <v>15</v>
      </c>
      <c r="M39" s="5">
        <v>375</v>
      </c>
      <c r="N39" s="5">
        <v>5625</v>
      </c>
      <c r="O39" s="3" t="str">
        <f>IF(Table1[[#This Row],[Number]]&gt;=20,"Yes", "No")</f>
        <v>No</v>
      </c>
      <c r="P39" s="16">
        <f>IF(Table1[[#This Row],[Number]]&gt;=20, Table1[[#This Row],[Total]]*0.95, Table1[[#This Row],[Total]])</f>
        <v>5625</v>
      </c>
    </row>
    <row r="40" spans="1:16" x14ac:dyDescent="0.25">
      <c r="A40">
        <v>36</v>
      </c>
      <c r="B40" s="2">
        <v>43927</v>
      </c>
      <c r="C40" s="3" t="s">
        <v>6</v>
      </c>
      <c r="D40" s="6" t="s">
        <v>12</v>
      </c>
      <c r="E40" s="3" t="s">
        <v>36</v>
      </c>
      <c r="F40" s="3">
        <v>132</v>
      </c>
      <c r="G40" s="3" t="str">
        <f>VLOOKUP(Table1[[#This Row],[Customer ID]],'Customer Info'!$A$3:$C$12,2, FALSE)</f>
        <v>Bankia</v>
      </c>
      <c r="H40" s="3" t="str">
        <f>VLOOKUP(Table1[[#This Row],[Customer ID]], 'Customer Info'!$A$4:$C$12, 3, FALSE)</f>
        <v>Lucas Adams</v>
      </c>
      <c r="I40" t="s">
        <v>40</v>
      </c>
      <c r="J40" t="s">
        <v>34</v>
      </c>
      <c r="K40" t="s">
        <v>41</v>
      </c>
      <c r="L40">
        <v>14</v>
      </c>
      <c r="M40" s="5">
        <v>350</v>
      </c>
      <c r="N40" s="5">
        <v>4900</v>
      </c>
      <c r="O40" s="3" t="str">
        <f>IF(Table1[[#This Row],[Number]]&gt;=20,"Yes", "No")</f>
        <v>No</v>
      </c>
      <c r="P40" s="16">
        <f>IF(Table1[[#This Row],[Number]]&gt;=20, Table1[[#This Row],[Total]]*0.95, Table1[[#This Row],[Total]])</f>
        <v>4900</v>
      </c>
    </row>
    <row r="41" spans="1:16" x14ac:dyDescent="0.25">
      <c r="A41">
        <v>37</v>
      </c>
      <c r="B41" s="2">
        <v>43928</v>
      </c>
      <c r="C41" s="3" t="s">
        <v>6</v>
      </c>
      <c r="D41" s="6" t="s">
        <v>14</v>
      </c>
      <c r="E41" s="3" t="s">
        <v>42</v>
      </c>
      <c r="F41" s="3">
        <v>157</v>
      </c>
      <c r="G41" s="3" t="str">
        <f>VLOOKUP(Table1[[#This Row],[Customer ID]],'Customer Info'!$A$3:$C$12,2, FALSE)</f>
        <v>MarkPlus</v>
      </c>
      <c r="H41" s="3" t="str">
        <f>VLOOKUP(Table1[[#This Row],[Customer ID]], 'Customer Info'!$A$4:$C$12, 3, FALSE)</f>
        <v>Matt Reed</v>
      </c>
      <c r="I41" t="s">
        <v>45</v>
      </c>
      <c r="J41" t="s">
        <v>46</v>
      </c>
      <c r="K41" t="s">
        <v>47</v>
      </c>
      <c r="L41">
        <v>32</v>
      </c>
      <c r="M41" s="5">
        <v>295</v>
      </c>
      <c r="N41" s="5">
        <v>9440</v>
      </c>
      <c r="O41" s="3" t="str">
        <f>IF(Table1[[#This Row],[Number]]&gt;=20,"Yes", "No")</f>
        <v>Yes</v>
      </c>
      <c r="P41" s="16">
        <f>IF(Table1[[#This Row],[Number]]&gt;=20, Table1[[#This Row],[Total]]*0.95, Table1[[#This Row],[Total]])</f>
        <v>8968</v>
      </c>
    </row>
    <row r="42" spans="1:16" x14ac:dyDescent="0.25">
      <c r="A42">
        <v>38</v>
      </c>
      <c r="B42" s="2">
        <v>43932</v>
      </c>
      <c r="C42" s="3" t="s">
        <v>6</v>
      </c>
      <c r="D42" s="6" t="s">
        <v>15</v>
      </c>
      <c r="E42" s="3" t="s">
        <v>36</v>
      </c>
      <c r="F42" s="3">
        <v>132</v>
      </c>
      <c r="G42" s="3" t="str">
        <f>VLOOKUP(Table1[[#This Row],[Customer ID]],'Customer Info'!$A$3:$C$12,2, FALSE)</f>
        <v>Bankia</v>
      </c>
      <c r="H42" s="3" t="str">
        <f>VLOOKUP(Table1[[#This Row],[Customer ID]], 'Customer Info'!$A$4:$C$12, 3, FALSE)</f>
        <v>Lucas Adams</v>
      </c>
      <c r="I42" t="s">
        <v>37</v>
      </c>
      <c r="J42" t="s">
        <v>34</v>
      </c>
      <c r="K42" t="s">
        <v>60</v>
      </c>
      <c r="L42">
        <v>40</v>
      </c>
      <c r="M42" s="5">
        <v>260</v>
      </c>
      <c r="N42" s="5">
        <v>10400</v>
      </c>
      <c r="O42" s="3" t="str">
        <f>IF(Table1[[#This Row],[Number]]&gt;=20,"Yes", "No")</f>
        <v>Yes</v>
      </c>
      <c r="P42" s="16">
        <f>IF(Table1[[#This Row],[Number]]&gt;=20, Table1[[#This Row],[Total]]*0.95, Table1[[#This Row],[Total]])</f>
        <v>9880</v>
      </c>
    </row>
    <row r="43" spans="1:16" x14ac:dyDescent="0.25">
      <c r="A43">
        <v>39</v>
      </c>
      <c r="B43" s="2">
        <v>43933</v>
      </c>
      <c r="C43" s="3" t="s">
        <v>6</v>
      </c>
      <c r="D43" s="6" t="s">
        <v>16</v>
      </c>
      <c r="E43" s="3" t="s">
        <v>32</v>
      </c>
      <c r="F43" s="3">
        <v>166</v>
      </c>
      <c r="G43" s="3" t="str">
        <f>VLOOKUP(Table1[[#This Row],[Customer ID]],'Customer Info'!$A$3:$C$12,2, FALSE)</f>
        <v>Port Royale</v>
      </c>
      <c r="H43" s="3" t="str">
        <f>VLOOKUP(Table1[[#This Row],[Customer ID]], 'Customer Info'!$A$4:$C$12, 3, FALSE)</f>
        <v>Dan Hill</v>
      </c>
      <c r="I43" t="s">
        <v>33</v>
      </c>
      <c r="J43" t="s">
        <v>34</v>
      </c>
      <c r="K43" t="s">
        <v>35</v>
      </c>
      <c r="L43">
        <v>45</v>
      </c>
      <c r="M43" s="5">
        <v>235</v>
      </c>
      <c r="N43" s="5">
        <v>10575</v>
      </c>
      <c r="O43" s="3" t="str">
        <f>IF(Table1[[#This Row],[Number]]&gt;=20,"Yes", "No")</f>
        <v>Yes</v>
      </c>
      <c r="P43" s="16">
        <f>IF(Table1[[#This Row],[Number]]&gt;=20, Table1[[#This Row],[Total]]*0.95, Table1[[#This Row],[Total]])</f>
        <v>10046.25</v>
      </c>
    </row>
    <row r="44" spans="1:16" x14ac:dyDescent="0.25">
      <c r="A44">
        <v>40</v>
      </c>
      <c r="B44" s="2">
        <v>43933</v>
      </c>
      <c r="C44" s="3" t="s">
        <v>6</v>
      </c>
      <c r="D44" s="6" t="s">
        <v>10</v>
      </c>
      <c r="E44" s="3" t="s">
        <v>36</v>
      </c>
      <c r="F44" s="3">
        <v>180</v>
      </c>
      <c r="G44" s="3" t="str">
        <f>VLOOKUP(Table1[[#This Row],[Customer ID]],'Customer Info'!$A$3:$C$12,2, FALSE)</f>
        <v>Milago</v>
      </c>
      <c r="H44" s="3" t="str">
        <f>VLOOKUP(Table1[[#This Row],[Customer ID]], 'Customer Info'!$A$4:$C$12, 3, FALSE)</f>
        <v>Sam Cooper</v>
      </c>
      <c r="I44" t="s">
        <v>56</v>
      </c>
      <c r="J44" t="s">
        <v>50</v>
      </c>
      <c r="K44" t="s">
        <v>63</v>
      </c>
      <c r="L44">
        <v>24</v>
      </c>
      <c r="M44" s="5">
        <v>220</v>
      </c>
      <c r="N44" s="5">
        <v>5280</v>
      </c>
      <c r="O44" s="3" t="str">
        <f>IF(Table1[[#This Row],[Number]]&gt;=20,"Yes", "No")</f>
        <v>Yes</v>
      </c>
      <c r="P44" s="16">
        <f>IF(Table1[[#This Row],[Number]]&gt;=20, Table1[[#This Row],[Total]]*0.95, Table1[[#This Row],[Total]])</f>
        <v>5016</v>
      </c>
    </row>
    <row r="45" spans="1:16" x14ac:dyDescent="0.25">
      <c r="A45">
        <v>41</v>
      </c>
      <c r="B45" s="2">
        <v>43935</v>
      </c>
      <c r="C45" s="3" t="s">
        <v>6</v>
      </c>
      <c r="D45" s="6" t="s">
        <v>12</v>
      </c>
      <c r="E45" s="3" t="s">
        <v>36</v>
      </c>
      <c r="F45" s="3">
        <v>132</v>
      </c>
      <c r="G45" s="3" t="str">
        <f>VLOOKUP(Table1[[#This Row],[Customer ID]],'Customer Info'!$A$3:$C$12,2, FALSE)</f>
        <v>Bankia</v>
      </c>
      <c r="H45" s="3" t="str">
        <f>VLOOKUP(Table1[[#This Row],[Customer ID]], 'Customer Info'!$A$4:$C$12, 3, FALSE)</f>
        <v>Lucas Adams</v>
      </c>
      <c r="I45" t="s">
        <v>49</v>
      </c>
      <c r="J45" t="s">
        <v>34</v>
      </c>
      <c r="K45" t="s">
        <v>59</v>
      </c>
      <c r="L45">
        <v>30</v>
      </c>
      <c r="M45" s="5">
        <v>375</v>
      </c>
      <c r="N45" s="5">
        <v>11250</v>
      </c>
      <c r="O45" s="3" t="str">
        <f>IF(Table1[[#This Row],[Number]]&gt;=20,"Yes", "No")</f>
        <v>Yes</v>
      </c>
      <c r="P45" s="16">
        <f>IF(Table1[[#This Row],[Number]]&gt;=20, Table1[[#This Row],[Total]]*0.95, Table1[[#This Row],[Total]])</f>
        <v>10687.5</v>
      </c>
    </row>
    <row r="46" spans="1:16" x14ac:dyDescent="0.25">
      <c r="A46">
        <v>42</v>
      </c>
      <c r="B46" s="2">
        <v>43936</v>
      </c>
      <c r="C46" s="3" t="s">
        <v>6</v>
      </c>
      <c r="D46" s="6" t="s">
        <v>12</v>
      </c>
      <c r="E46" s="3" t="s">
        <v>36</v>
      </c>
      <c r="F46" s="3">
        <v>144</v>
      </c>
      <c r="G46" s="3" t="str">
        <f>VLOOKUP(Table1[[#This Row],[Customer ID]],'Customer Info'!$A$3:$C$12,2, FALSE)</f>
        <v>Affinity</v>
      </c>
      <c r="H46" s="3" t="str">
        <f>VLOOKUP(Table1[[#This Row],[Customer ID]], 'Customer Info'!$A$4:$C$12, 3, FALSE)</f>
        <v>Christina Bell</v>
      </c>
      <c r="I46" t="s">
        <v>37</v>
      </c>
      <c r="J46" t="s">
        <v>38</v>
      </c>
      <c r="K46" t="s">
        <v>39</v>
      </c>
      <c r="L46">
        <v>15</v>
      </c>
      <c r="M46" s="5">
        <v>260</v>
      </c>
      <c r="N46" s="5">
        <v>3900</v>
      </c>
      <c r="O46" s="3" t="str">
        <f>IF(Table1[[#This Row],[Number]]&gt;=20,"Yes", "No")</f>
        <v>No</v>
      </c>
      <c r="P46" s="16">
        <f>IF(Table1[[#This Row],[Number]]&gt;=20, Table1[[#This Row],[Total]]*0.95, Table1[[#This Row],[Total]])</f>
        <v>3900</v>
      </c>
    </row>
    <row r="47" spans="1:16" x14ac:dyDescent="0.25">
      <c r="A47">
        <v>43</v>
      </c>
      <c r="B47" s="2">
        <v>43937</v>
      </c>
      <c r="C47" s="3" t="s">
        <v>6</v>
      </c>
      <c r="D47" s="6" t="s">
        <v>16</v>
      </c>
      <c r="E47" s="3" t="s">
        <v>32</v>
      </c>
      <c r="F47" s="3">
        <v>157</v>
      </c>
      <c r="G47" s="3" t="str">
        <f>VLOOKUP(Table1[[#This Row],[Customer ID]],'Customer Info'!$A$3:$C$12,2, FALSE)</f>
        <v>MarkPlus</v>
      </c>
      <c r="H47" s="3" t="str">
        <f>VLOOKUP(Table1[[#This Row],[Customer ID]], 'Customer Info'!$A$4:$C$12, 3, FALSE)</f>
        <v>Matt Reed</v>
      </c>
      <c r="I47" t="s">
        <v>49</v>
      </c>
      <c r="J47" t="s">
        <v>34</v>
      </c>
      <c r="K47" t="s">
        <v>59</v>
      </c>
      <c r="L47">
        <v>15</v>
      </c>
      <c r="M47" s="5">
        <v>375</v>
      </c>
      <c r="N47" s="5">
        <v>5625</v>
      </c>
      <c r="O47" s="3" t="str">
        <f>IF(Table1[[#This Row],[Number]]&gt;=20,"Yes", "No")</f>
        <v>No</v>
      </c>
      <c r="P47" s="16">
        <f>IF(Table1[[#This Row],[Number]]&gt;=20, Table1[[#This Row],[Total]]*0.95, Table1[[#This Row],[Total]])</f>
        <v>5625</v>
      </c>
    </row>
    <row r="48" spans="1:16" x14ac:dyDescent="0.25">
      <c r="A48">
        <v>44</v>
      </c>
      <c r="B48" s="2">
        <v>43940</v>
      </c>
      <c r="C48" s="3" t="s">
        <v>6</v>
      </c>
      <c r="D48" s="6" t="s">
        <v>13</v>
      </c>
      <c r="E48" s="3" t="s">
        <v>32</v>
      </c>
      <c r="F48" s="3">
        <v>180</v>
      </c>
      <c r="G48" s="3" t="str">
        <f>VLOOKUP(Table1[[#This Row],[Customer ID]],'Customer Info'!$A$3:$C$12,2, FALSE)</f>
        <v>Milago</v>
      </c>
      <c r="H48" s="3" t="str">
        <f>VLOOKUP(Table1[[#This Row],[Customer ID]], 'Customer Info'!$A$4:$C$12, 3, FALSE)</f>
        <v>Sam Cooper</v>
      </c>
      <c r="I48" t="s">
        <v>45</v>
      </c>
      <c r="J48" t="s">
        <v>43</v>
      </c>
      <c r="K48" t="s">
        <v>62</v>
      </c>
      <c r="L48">
        <v>42</v>
      </c>
      <c r="M48" s="5">
        <v>295</v>
      </c>
      <c r="N48" s="5">
        <v>12390</v>
      </c>
      <c r="O48" s="3" t="str">
        <f>IF(Table1[[#This Row],[Number]]&gt;=20,"Yes", "No")</f>
        <v>Yes</v>
      </c>
      <c r="P48" s="16">
        <f>IF(Table1[[#This Row],[Number]]&gt;=20, Table1[[#This Row],[Total]]*0.95, Table1[[#This Row],[Total]])</f>
        <v>11770.5</v>
      </c>
    </row>
    <row r="49" spans="1:16" x14ac:dyDescent="0.25">
      <c r="A49">
        <v>45</v>
      </c>
      <c r="B49" s="2">
        <v>43941</v>
      </c>
      <c r="C49" s="3" t="s">
        <v>6</v>
      </c>
      <c r="D49" s="6" t="s">
        <v>13</v>
      </c>
      <c r="E49" s="3" t="s">
        <v>32</v>
      </c>
      <c r="F49" s="3">
        <v>132</v>
      </c>
      <c r="G49" s="3" t="str">
        <f>VLOOKUP(Table1[[#This Row],[Customer ID]],'Customer Info'!$A$3:$C$12,2, FALSE)</f>
        <v>Bankia</v>
      </c>
      <c r="H49" s="3" t="str">
        <f>VLOOKUP(Table1[[#This Row],[Customer ID]], 'Customer Info'!$A$4:$C$12, 3, FALSE)</f>
        <v>Lucas Adams</v>
      </c>
      <c r="I49" t="s">
        <v>40</v>
      </c>
      <c r="J49" t="s">
        <v>34</v>
      </c>
      <c r="K49" t="s">
        <v>41</v>
      </c>
      <c r="L49">
        <v>26</v>
      </c>
      <c r="M49" s="5">
        <v>350</v>
      </c>
      <c r="N49" s="5">
        <v>9100</v>
      </c>
      <c r="O49" s="3" t="str">
        <f>IF(Table1[[#This Row],[Number]]&gt;=20,"Yes", "No")</f>
        <v>Yes</v>
      </c>
      <c r="P49" s="16">
        <f>IF(Table1[[#This Row],[Number]]&gt;=20, Table1[[#This Row],[Total]]*0.95, Table1[[#This Row],[Total]])</f>
        <v>8645</v>
      </c>
    </row>
    <row r="50" spans="1:16" x14ac:dyDescent="0.25">
      <c r="A50">
        <v>46</v>
      </c>
      <c r="B50" s="2">
        <v>43943</v>
      </c>
      <c r="C50" s="3" t="s">
        <v>6</v>
      </c>
      <c r="D50" s="6" t="s">
        <v>14</v>
      </c>
      <c r="E50" s="3" t="s">
        <v>42</v>
      </c>
      <c r="F50" s="3">
        <v>162</v>
      </c>
      <c r="G50" s="3" t="str">
        <f>VLOOKUP(Table1[[#This Row],[Customer ID]],'Customer Info'!$A$3:$C$12,2, FALSE)</f>
        <v>Cruise</v>
      </c>
      <c r="H50" s="3" t="str">
        <f>VLOOKUP(Table1[[#This Row],[Customer ID]], 'Customer Info'!$A$4:$C$12, 3, FALSE)</f>
        <v>Denise Harris</v>
      </c>
      <c r="I50" t="s">
        <v>37</v>
      </c>
      <c r="J50" t="s">
        <v>46</v>
      </c>
      <c r="K50" t="s">
        <v>66</v>
      </c>
      <c r="L50">
        <v>35</v>
      </c>
      <c r="M50" s="5">
        <v>260</v>
      </c>
      <c r="N50" s="5">
        <v>9100</v>
      </c>
      <c r="O50" s="3" t="str">
        <f>IF(Table1[[#This Row],[Number]]&gt;=20,"Yes", "No")</f>
        <v>Yes</v>
      </c>
      <c r="P50" s="16">
        <f>IF(Table1[[#This Row],[Number]]&gt;=20, Table1[[#This Row],[Total]]*0.95, Table1[[#This Row],[Total]])</f>
        <v>8645</v>
      </c>
    </row>
    <row r="51" spans="1:16" x14ac:dyDescent="0.25">
      <c r="A51">
        <v>47</v>
      </c>
      <c r="B51" s="2">
        <v>43944</v>
      </c>
      <c r="C51" s="3" t="s">
        <v>6</v>
      </c>
      <c r="D51" s="6" t="s">
        <v>16</v>
      </c>
      <c r="E51" s="3" t="s">
        <v>32</v>
      </c>
      <c r="F51" s="3">
        <v>144</v>
      </c>
      <c r="G51" s="3" t="str">
        <f>VLOOKUP(Table1[[#This Row],[Customer ID]],'Customer Info'!$A$3:$C$12,2, FALSE)</f>
        <v>Affinity</v>
      </c>
      <c r="H51" s="3" t="str">
        <f>VLOOKUP(Table1[[#This Row],[Customer ID]], 'Customer Info'!$A$4:$C$12, 3, FALSE)</f>
        <v>Christina Bell</v>
      </c>
      <c r="I51" t="s">
        <v>56</v>
      </c>
      <c r="J51" t="s">
        <v>50</v>
      </c>
      <c r="K51" t="s">
        <v>63</v>
      </c>
      <c r="L51">
        <v>32</v>
      </c>
      <c r="M51" s="5">
        <v>220</v>
      </c>
      <c r="N51" s="5">
        <v>7040</v>
      </c>
      <c r="O51" s="3" t="str">
        <f>IF(Table1[[#This Row],[Number]]&gt;=20,"Yes", "No")</f>
        <v>Yes</v>
      </c>
      <c r="P51" s="16">
        <f>IF(Table1[[#This Row],[Number]]&gt;=20, Table1[[#This Row],[Total]]*0.95, Table1[[#This Row],[Total]])</f>
        <v>6688</v>
      </c>
    </row>
    <row r="52" spans="1:16" x14ac:dyDescent="0.25">
      <c r="A52">
        <v>48</v>
      </c>
      <c r="B52" s="2">
        <v>43948</v>
      </c>
      <c r="C52" s="3" t="s">
        <v>6</v>
      </c>
      <c r="D52" s="6" t="s">
        <v>12</v>
      </c>
      <c r="E52" s="3" t="s">
        <v>36</v>
      </c>
      <c r="F52" s="3">
        <v>132</v>
      </c>
      <c r="G52" s="3" t="str">
        <f>VLOOKUP(Table1[[#This Row],[Customer ID]],'Customer Info'!$A$3:$C$12,2, FALSE)</f>
        <v>Bankia</v>
      </c>
      <c r="H52" s="3" t="str">
        <f>VLOOKUP(Table1[[#This Row],[Customer ID]], 'Customer Info'!$A$4:$C$12, 3, FALSE)</f>
        <v>Lucas Adams</v>
      </c>
      <c r="I52" t="s">
        <v>45</v>
      </c>
      <c r="J52" t="s">
        <v>43</v>
      </c>
      <c r="K52" t="s">
        <v>62</v>
      </c>
      <c r="L52">
        <v>18</v>
      </c>
      <c r="M52" s="5">
        <v>295</v>
      </c>
      <c r="N52" s="5">
        <v>5310</v>
      </c>
      <c r="O52" s="3" t="str">
        <f>IF(Table1[[#This Row],[Number]]&gt;=20,"Yes", "No")</f>
        <v>No</v>
      </c>
      <c r="P52" s="16">
        <f>IF(Table1[[#This Row],[Number]]&gt;=20, Table1[[#This Row],[Total]]*0.95, Table1[[#This Row],[Total]])</f>
        <v>5310</v>
      </c>
    </row>
    <row r="53" spans="1:16" x14ac:dyDescent="0.25">
      <c r="A53">
        <v>49</v>
      </c>
      <c r="B53" s="2">
        <v>43948</v>
      </c>
      <c r="C53" s="3" t="s">
        <v>6</v>
      </c>
      <c r="D53" s="6" t="s">
        <v>14</v>
      </c>
      <c r="E53" s="3" t="s">
        <v>42</v>
      </c>
      <c r="F53" s="3">
        <v>180</v>
      </c>
      <c r="G53" s="3" t="str">
        <f>VLOOKUP(Table1[[#This Row],[Customer ID]],'Customer Info'!$A$3:$C$12,2, FALSE)</f>
        <v>Milago</v>
      </c>
      <c r="H53" s="3" t="str">
        <f>VLOOKUP(Table1[[#This Row],[Customer ID]], 'Customer Info'!$A$4:$C$12, 3, FALSE)</f>
        <v>Sam Cooper</v>
      </c>
      <c r="I53" t="s">
        <v>40</v>
      </c>
      <c r="J53" t="s">
        <v>34</v>
      </c>
      <c r="K53" t="s">
        <v>41</v>
      </c>
      <c r="L53">
        <v>22</v>
      </c>
      <c r="M53" s="5">
        <v>350</v>
      </c>
      <c r="N53" s="5">
        <v>7700</v>
      </c>
      <c r="O53" s="3" t="str">
        <f>IF(Table1[[#This Row],[Number]]&gt;=20,"Yes", "No")</f>
        <v>Yes</v>
      </c>
      <c r="P53" s="16">
        <f>IF(Table1[[#This Row],[Number]]&gt;=20, Table1[[#This Row],[Total]]*0.95, Table1[[#This Row],[Total]])</f>
        <v>7315</v>
      </c>
    </row>
    <row r="54" spans="1:16" x14ac:dyDescent="0.25">
      <c r="A54">
        <v>50</v>
      </c>
      <c r="B54" s="2">
        <v>43951</v>
      </c>
      <c r="C54" s="3" t="s">
        <v>6</v>
      </c>
      <c r="D54" s="6" t="s">
        <v>11</v>
      </c>
      <c r="E54" s="3" t="s">
        <v>42</v>
      </c>
      <c r="F54" s="3">
        <v>162</v>
      </c>
      <c r="G54" s="3" t="str">
        <f>VLOOKUP(Table1[[#This Row],[Customer ID]],'Customer Info'!$A$3:$C$12,2, FALSE)</f>
        <v>Cruise</v>
      </c>
      <c r="H54" s="3" t="str">
        <f>VLOOKUP(Table1[[#This Row],[Customer ID]], 'Customer Info'!$A$4:$C$12, 3, FALSE)</f>
        <v>Denise Harris</v>
      </c>
      <c r="I54" t="s">
        <v>33</v>
      </c>
      <c r="J54" t="s">
        <v>46</v>
      </c>
      <c r="K54" t="s">
        <v>64</v>
      </c>
      <c r="L54">
        <v>38</v>
      </c>
      <c r="M54" s="5">
        <v>235</v>
      </c>
      <c r="N54" s="5">
        <v>8930</v>
      </c>
      <c r="O54" s="3" t="str">
        <f>IF(Table1[[#This Row],[Number]]&gt;=20,"Yes", "No")</f>
        <v>Yes</v>
      </c>
      <c r="P54" s="16">
        <f>IF(Table1[[#This Row],[Number]]&gt;=20, Table1[[#This Row],[Total]]*0.95, Table1[[#This Row],[Total]])</f>
        <v>8483.5</v>
      </c>
    </row>
    <row r="55" spans="1:16" x14ac:dyDescent="0.25">
      <c r="A55">
        <v>51</v>
      </c>
      <c r="B55" s="2">
        <v>43952</v>
      </c>
      <c r="C55" s="3" t="s">
        <v>7</v>
      </c>
      <c r="D55" s="6" t="s">
        <v>13</v>
      </c>
      <c r="E55" s="3" t="s">
        <v>32</v>
      </c>
      <c r="F55" s="3">
        <v>180</v>
      </c>
      <c r="G55" s="3" t="str">
        <f>VLOOKUP(Table1[[#This Row],[Customer ID]],'Customer Info'!$A$3:$C$12,2, FALSE)</f>
        <v>Milago</v>
      </c>
      <c r="H55" s="3" t="str">
        <f>VLOOKUP(Table1[[#This Row],[Customer ID]], 'Customer Info'!$A$4:$C$12, 3, FALSE)</f>
        <v>Sam Cooper</v>
      </c>
      <c r="I55" t="s">
        <v>56</v>
      </c>
      <c r="J55" t="s">
        <v>34</v>
      </c>
      <c r="K55" t="s">
        <v>67</v>
      </c>
      <c r="L55">
        <v>42</v>
      </c>
      <c r="M55" s="5">
        <v>220</v>
      </c>
      <c r="N55" s="5">
        <v>9240</v>
      </c>
      <c r="O55" s="3" t="str">
        <f>IF(Table1[[#This Row],[Number]]&gt;=20,"Yes", "No")</f>
        <v>Yes</v>
      </c>
      <c r="P55" s="16">
        <f>IF(Table1[[#This Row],[Number]]&gt;=20, Table1[[#This Row],[Total]]*0.95, Table1[[#This Row],[Total]])</f>
        <v>8778</v>
      </c>
    </row>
    <row r="56" spans="1:16" x14ac:dyDescent="0.25">
      <c r="A56">
        <v>52</v>
      </c>
      <c r="B56" s="2">
        <v>43954</v>
      </c>
      <c r="C56" s="3" t="s">
        <v>7</v>
      </c>
      <c r="D56" s="6" t="s">
        <v>12</v>
      </c>
      <c r="E56" s="3" t="s">
        <v>36</v>
      </c>
      <c r="F56" s="3">
        <v>162</v>
      </c>
      <c r="G56" s="3" t="str">
        <f>VLOOKUP(Table1[[#This Row],[Customer ID]],'Customer Info'!$A$3:$C$12,2, FALSE)</f>
        <v>Cruise</v>
      </c>
      <c r="H56" s="3" t="str">
        <f>VLOOKUP(Table1[[#This Row],[Customer ID]], 'Customer Info'!$A$4:$C$12, 3, FALSE)</f>
        <v>Denise Harris</v>
      </c>
      <c r="I56" t="s">
        <v>45</v>
      </c>
      <c r="J56" t="s">
        <v>38</v>
      </c>
      <c r="K56" t="s">
        <v>68</v>
      </c>
      <c r="L56">
        <v>15</v>
      </c>
      <c r="M56" s="5">
        <v>295</v>
      </c>
      <c r="N56" s="5">
        <v>4425</v>
      </c>
      <c r="O56" s="3" t="str">
        <f>IF(Table1[[#This Row],[Number]]&gt;=20,"Yes", "No")</f>
        <v>No</v>
      </c>
      <c r="P56" s="16">
        <f>IF(Table1[[#This Row],[Number]]&gt;=20, Table1[[#This Row],[Total]]*0.95, Table1[[#This Row],[Total]])</f>
        <v>4425</v>
      </c>
    </row>
    <row r="57" spans="1:16" x14ac:dyDescent="0.25">
      <c r="A57">
        <v>53</v>
      </c>
      <c r="B57" s="2">
        <v>43958</v>
      </c>
      <c r="C57" s="3" t="s">
        <v>7</v>
      </c>
      <c r="D57" s="6" t="s">
        <v>14</v>
      </c>
      <c r="E57" s="3" t="s">
        <v>42</v>
      </c>
      <c r="F57" s="3">
        <v>136</v>
      </c>
      <c r="G57" s="3" t="str">
        <f>VLOOKUP(Table1[[#This Row],[Customer ID]],'Customer Info'!$A$3:$C$12,2, FALSE)</f>
        <v>Telmark</v>
      </c>
      <c r="H57" s="3" t="str">
        <f>VLOOKUP(Table1[[#This Row],[Customer ID]], 'Customer Info'!$A$4:$C$12, 3, FALSE)</f>
        <v>Emily Flores</v>
      </c>
      <c r="I57" t="s">
        <v>49</v>
      </c>
      <c r="J57" t="s">
        <v>46</v>
      </c>
      <c r="K57" t="s">
        <v>54</v>
      </c>
      <c r="L57">
        <v>10</v>
      </c>
      <c r="M57" s="5">
        <v>375</v>
      </c>
      <c r="N57" s="5">
        <v>3750</v>
      </c>
      <c r="O57" s="3" t="str">
        <f>IF(Table1[[#This Row],[Number]]&gt;=20,"Yes", "No")</f>
        <v>No</v>
      </c>
      <c r="P57" s="16">
        <f>IF(Table1[[#This Row],[Number]]&gt;=20, Table1[[#This Row],[Total]]*0.95, Table1[[#This Row],[Total]])</f>
        <v>3750</v>
      </c>
    </row>
    <row r="58" spans="1:16" x14ac:dyDescent="0.25">
      <c r="A58">
        <v>54</v>
      </c>
      <c r="B58" s="2">
        <v>43959</v>
      </c>
      <c r="C58" s="3" t="s">
        <v>7</v>
      </c>
      <c r="D58" s="6" t="s">
        <v>15</v>
      </c>
      <c r="E58" s="3" t="s">
        <v>36</v>
      </c>
      <c r="F58" s="3">
        <v>136</v>
      </c>
      <c r="G58" s="3" t="str">
        <f>VLOOKUP(Table1[[#This Row],[Customer ID]],'Customer Info'!$A$3:$C$12,2, FALSE)</f>
        <v>Telmark</v>
      </c>
      <c r="H58" s="3" t="str">
        <f>VLOOKUP(Table1[[#This Row],[Customer ID]], 'Customer Info'!$A$4:$C$12, 3, FALSE)</f>
        <v>Emily Flores</v>
      </c>
      <c r="I58" t="s">
        <v>33</v>
      </c>
      <c r="J58" t="s">
        <v>34</v>
      </c>
      <c r="K58" t="s">
        <v>35</v>
      </c>
      <c r="L58">
        <v>26</v>
      </c>
      <c r="M58" s="5">
        <v>235</v>
      </c>
      <c r="N58" s="5">
        <v>6110</v>
      </c>
      <c r="O58" s="3" t="str">
        <f>IF(Table1[[#This Row],[Number]]&gt;=20,"Yes", "No")</f>
        <v>Yes</v>
      </c>
      <c r="P58" s="16">
        <f>IF(Table1[[#This Row],[Number]]&gt;=20, Table1[[#This Row],[Total]]*0.95, Table1[[#This Row],[Total]])</f>
        <v>5804.5</v>
      </c>
    </row>
    <row r="59" spans="1:16" x14ac:dyDescent="0.25">
      <c r="A59">
        <v>55</v>
      </c>
      <c r="B59" s="2">
        <v>43963</v>
      </c>
      <c r="C59" s="3" t="s">
        <v>7</v>
      </c>
      <c r="D59" s="6" t="s">
        <v>16</v>
      </c>
      <c r="E59" s="3" t="s">
        <v>32</v>
      </c>
      <c r="F59" s="3">
        <v>152</v>
      </c>
      <c r="G59" s="3" t="str">
        <f>VLOOKUP(Table1[[#This Row],[Customer ID]],'Customer Info'!$A$3:$C$12,2, FALSE)</f>
        <v>Secspace</v>
      </c>
      <c r="H59" s="3" t="str">
        <f>VLOOKUP(Table1[[#This Row],[Customer ID]], 'Customer Info'!$A$4:$C$12, 3, FALSE)</f>
        <v>Rob Nelson</v>
      </c>
      <c r="I59" t="s">
        <v>33</v>
      </c>
      <c r="J59" t="s">
        <v>38</v>
      </c>
      <c r="K59" t="s">
        <v>69</v>
      </c>
      <c r="L59">
        <v>40</v>
      </c>
      <c r="M59" s="5">
        <v>235</v>
      </c>
      <c r="N59" s="5">
        <v>9400</v>
      </c>
      <c r="O59" s="3" t="str">
        <f>IF(Table1[[#This Row],[Number]]&gt;=20,"Yes", "No")</f>
        <v>Yes</v>
      </c>
      <c r="P59" s="16">
        <f>IF(Table1[[#This Row],[Number]]&gt;=20, Table1[[#This Row],[Total]]*0.95, Table1[[#This Row],[Total]])</f>
        <v>8930</v>
      </c>
    </row>
    <row r="60" spans="1:16" x14ac:dyDescent="0.25">
      <c r="A60">
        <v>56</v>
      </c>
      <c r="B60" s="2">
        <v>43964</v>
      </c>
      <c r="C60" s="3" t="s">
        <v>7</v>
      </c>
      <c r="D60" s="6" t="s">
        <v>11</v>
      </c>
      <c r="E60" s="3" t="s">
        <v>42</v>
      </c>
      <c r="F60" s="3">
        <v>180</v>
      </c>
      <c r="G60" s="3" t="str">
        <f>VLOOKUP(Table1[[#This Row],[Customer ID]],'Customer Info'!$A$3:$C$12,2, FALSE)</f>
        <v>Milago</v>
      </c>
      <c r="H60" s="3" t="str">
        <f>VLOOKUP(Table1[[#This Row],[Customer ID]], 'Customer Info'!$A$4:$C$12, 3, FALSE)</f>
        <v>Sam Cooper</v>
      </c>
      <c r="I60" t="s">
        <v>37</v>
      </c>
      <c r="J60" t="s">
        <v>34</v>
      </c>
      <c r="K60" t="s">
        <v>60</v>
      </c>
      <c r="L60">
        <v>30</v>
      </c>
      <c r="M60" s="5">
        <v>260</v>
      </c>
      <c r="N60" s="5">
        <v>7800</v>
      </c>
      <c r="O60" s="3" t="str">
        <f>IF(Table1[[#This Row],[Number]]&gt;=20,"Yes", "No")</f>
        <v>Yes</v>
      </c>
      <c r="P60" s="16">
        <f>IF(Table1[[#This Row],[Number]]&gt;=20, Table1[[#This Row],[Total]]*0.95, Table1[[#This Row],[Total]])</f>
        <v>7410</v>
      </c>
    </row>
    <row r="61" spans="1:16" x14ac:dyDescent="0.25">
      <c r="A61">
        <v>57</v>
      </c>
      <c r="B61" s="2">
        <v>43966</v>
      </c>
      <c r="C61" s="3" t="s">
        <v>7</v>
      </c>
      <c r="D61" s="6" t="s">
        <v>14</v>
      </c>
      <c r="E61" s="3" t="s">
        <v>42</v>
      </c>
      <c r="F61" s="3">
        <v>152</v>
      </c>
      <c r="G61" s="3" t="str">
        <f>VLOOKUP(Table1[[#This Row],[Customer ID]],'Customer Info'!$A$3:$C$12,2, FALSE)</f>
        <v>Secspace</v>
      </c>
      <c r="H61" s="3" t="str">
        <f>VLOOKUP(Table1[[#This Row],[Customer ID]], 'Customer Info'!$A$4:$C$12, 3, FALSE)</f>
        <v>Rob Nelson</v>
      </c>
      <c r="I61" t="s">
        <v>40</v>
      </c>
      <c r="J61" t="s">
        <v>46</v>
      </c>
      <c r="K61" t="s">
        <v>70</v>
      </c>
      <c r="L61">
        <v>26</v>
      </c>
      <c r="M61" s="5">
        <v>350</v>
      </c>
      <c r="N61" s="5">
        <v>9100</v>
      </c>
      <c r="O61" s="3" t="str">
        <f>IF(Table1[[#This Row],[Number]]&gt;=20,"Yes", "No")</f>
        <v>Yes</v>
      </c>
      <c r="P61" s="16">
        <f>IF(Table1[[#This Row],[Number]]&gt;=20, Table1[[#This Row],[Total]]*0.95, Table1[[#This Row],[Total]])</f>
        <v>8645</v>
      </c>
    </row>
    <row r="62" spans="1:16" x14ac:dyDescent="0.25">
      <c r="A62">
        <v>58</v>
      </c>
      <c r="B62" s="2">
        <v>43968</v>
      </c>
      <c r="C62" s="3" t="s">
        <v>7</v>
      </c>
      <c r="D62" s="6" t="s">
        <v>16</v>
      </c>
      <c r="E62" s="3" t="s">
        <v>32</v>
      </c>
      <c r="F62" s="3">
        <v>132</v>
      </c>
      <c r="G62" s="3" t="str">
        <f>VLOOKUP(Table1[[#This Row],[Customer ID]],'Customer Info'!$A$3:$C$12,2, FALSE)</f>
        <v>Bankia</v>
      </c>
      <c r="H62" s="3" t="str">
        <f>VLOOKUP(Table1[[#This Row],[Customer ID]], 'Customer Info'!$A$4:$C$12, 3, FALSE)</f>
        <v>Lucas Adams</v>
      </c>
      <c r="I62" t="s">
        <v>45</v>
      </c>
      <c r="J62" t="s">
        <v>34</v>
      </c>
      <c r="K62" t="s">
        <v>58</v>
      </c>
      <c r="L62">
        <v>18</v>
      </c>
      <c r="M62" s="5">
        <v>295</v>
      </c>
      <c r="N62" s="5">
        <v>5310</v>
      </c>
      <c r="O62" s="3" t="str">
        <f>IF(Table1[[#This Row],[Number]]&gt;=20,"Yes", "No")</f>
        <v>No</v>
      </c>
      <c r="P62" s="16">
        <f>IF(Table1[[#This Row],[Number]]&gt;=20, Table1[[#This Row],[Total]]*0.95, Table1[[#This Row],[Total]])</f>
        <v>5310</v>
      </c>
    </row>
    <row r="63" spans="1:16" x14ac:dyDescent="0.25">
      <c r="A63">
        <v>59</v>
      </c>
      <c r="B63" s="2">
        <v>43970</v>
      </c>
      <c r="C63" s="3" t="s">
        <v>7</v>
      </c>
      <c r="D63" s="6" t="s">
        <v>15</v>
      </c>
      <c r="E63" s="3" t="s">
        <v>36</v>
      </c>
      <c r="F63" s="3">
        <v>180</v>
      </c>
      <c r="G63" s="3" t="str">
        <f>VLOOKUP(Table1[[#This Row],[Customer ID]],'Customer Info'!$A$3:$C$12,2, FALSE)</f>
        <v>Milago</v>
      </c>
      <c r="H63" s="3" t="str">
        <f>VLOOKUP(Table1[[#This Row],[Customer ID]], 'Customer Info'!$A$4:$C$12, 3, FALSE)</f>
        <v>Sam Cooper</v>
      </c>
      <c r="I63" t="s">
        <v>33</v>
      </c>
      <c r="J63" t="s">
        <v>46</v>
      </c>
      <c r="K63" t="s">
        <v>64</v>
      </c>
      <c r="L63">
        <v>22</v>
      </c>
      <c r="M63" s="5">
        <v>235</v>
      </c>
      <c r="N63" s="5">
        <v>5170</v>
      </c>
      <c r="O63" s="3" t="str">
        <f>IF(Table1[[#This Row],[Number]]&gt;=20,"Yes", "No")</f>
        <v>Yes</v>
      </c>
      <c r="P63" s="16">
        <f>IF(Table1[[#This Row],[Number]]&gt;=20, Table1[[#This Row],[Total]]*0.95, Table1[[#This Row],[Total]])</f>
        <v>4911.5</v>
      </c>
    </row>
    <row r="64" spans="1:16" x14ac:dyDescent="0.25">
      <c r="A64">
        <v>60</v>
      </c>
      <c r="B64" s="2">
        <v>43972</v>
      </c>
      <c r="C64" s="3" t="s">
        <v>7</v>
      </c>
      <c r="D64" s="6" t="s">
        <v>14</v>
      </c>
      <c r="E64" s="3" t="s">
        <v>42</v>
      </c>
      <c r="F64" s="3">
        <v>144</v>
      </c>
      <c r="G64" s="3" t="str">
        <f>VLOOKUP(Table1[[#This Row],[Customer ID]],'Customer Info'!$A$3:$C$12,2, FALSE)</f>
        <v>Affinity</v>
      </c>
      <c r="H64" s="3" t="str">
        <f>VLOOKUP(Table1[[#This Row],[Customer ID]], 'Customer Info'!$A$4:$C$12, 3, FALSE)</f>
        <v>Christina Bell</v>
      </c>
      <c r="I64" t="s">
        <v>40</v>
      </c>
      <c r="J64" t="s">
        <v>34</v>
      </c>
      <c r="K64" t="s">
        <v>41</v>
      </c>
      <c r="L64">
        <v>42</v>
      </c>
      <c r="M64" s="5">
        <v>350</v>
      </c>
      <c r="N64" s="5">
        <v>14700</v>
      </c>
      <c r="O64" s="3" t="str">
        <f>IF(Table1[[#This Row],[Number]]&gt;=20,"Yes", "No")</f>
        <v>Yes</v>
      </c>
      <c r="P64" s="16">
        <f>IF(Table1[[#This Row],[Number]]&gt;=20, Table1[[#This Row],[Total]]*0.95, Table1[[#This Row],[Total]])</f>
        <v>13965</v>
      </c>
    </row>
    <row r="65" spans="1:16" x14ac:dyDescent="0.25">
      <c r="A65">
        <v>61</v>
      </c>
      <c r="B65" s="2">
        <v>43972</v>
      </c>
      <c r="C65" s="3" t="s">
        <v>7</v>
      </c>
      <c r="D65" s="6" t="s">
        <v>12</v>
      </c>
      <c r="E65" s="3" t="s">
        <v>36</v>
      </c>
      <c r="F65" s="3">
        <v>162</v>
      </c>
      <c r="G65" s="3" t="str">
        <f>VLOOKUP(Table1[[#This Row],[Customer ID]],'Customer Info'!$A$3:$C$12,2, FALSE)</f>
        <v>Cruise</v>
      </c>
      <c r="H65" s="3" t="str">
        <f>VLOOKUP(Table1[[#This Row],[Customer ID]], 'Customer Info'!$A$4:$C$12, 3, FALSE)</f>
        <v>Denise Harris</v>
      </c>
      <c r="I65" t="s">
        <v>40</v>
      </c>
      <c r="J65" t="s">
        <v>50</v>
      </c>
      <c r="K65" t="s">
        <v>55</v>
      </c>
      <c r="L65">
        <v>45</v>
      </c>
      <c r="M65" s="5">
        <v>350</v>
      </c>
      <c r="N65" s="5">
        <v>15750</v>
      </c>
      <c r="O65" s="3" t="str">
        <f>IF(Table1[[#This Row],[Number]]&gt;=20,"Yes", "No")</f>
        <v>Yes</v>
      </c>
      <c r="P65" s="16">
        <f>IF(Table1[[#This Row],[Number]]&gt;=20, Table1[[#This Row],[Total]]*0.95, Table1[[#This Row],[Total]])</f>
        <v>14962.5</v>
      </c>
    </row>
    <row r="66" spans="1:16" x14ac:dyDescent="0.25">
      <c r="A66">
        <v>62</v>
      </c>
      <c r="B66" s="2">
        <v>43975</v>
      </c>
      <c r="C66" s="3" t="s">
        <v>7</v>
      </c>
      <c r="D66" s="6" t="s">
        <v>14</v>
      </c>
      <c r="E66" s="3" t="s">
        <v>42</v>
      </c>
      <c r="F66" s="3">
        <v>132</v>
      </c>
      <c r="G66" s="3" t="str">
        <f>VLOOKUP(Table1[[#This Row],[Customer ID]],'Customer Info'!$A$3:$C$12,2, FALSE)</f>
        <v>Bankia</v>
      </c>
      <c r="H66" s="3" t="str">
        <f>VLOOKUP(Table1[[#This Row],[Customer ID]], 'Customer Info'!$A$4:$C$12, 3, FALSE)</f>
        <v>Lucas Adams</v>
      </c>
      <c r="I66" t="s">
        <v>45</v>
      </c>
      <c r="J66" t="s">
        <v>38</v>
      </c>
      <c r="K66" t="s">
        <v>68</v>
      </c>
      <c r="L66">
        <v>20</v>
      </c>
      <c r="M66" s="5">
        <v>295</v>
      </c>
      <c r="N66" s="5">
        <v>5900</v>
      </c>
      <c r="O66" s="3" t="str">
        <f>IF(Table1[[#This Row],[Number]]&gt;=20,"Yes", "No")</f>
        <v>Yes</v>
      </c>
      <c r="P66" s="16">
        <f>IF(Table1[[#This Row],[Number]]&gt;=20, Table1[[#This Row],[Total]]*0.95, Table1[[#This Row],[Total]])</f>
        <v>5605</v>
      </c>
    </row>
    <row r="67" spans="1:16" x14ac:dyDescent="0.25">
      <c r="A67">
        <v>63</v>
      </c>
      <c r="B67" s="2">
        <v>43977</v>
      </c>
      <c r="C67" s="3" t="s">
        <v>7</v>
      </c>
      <c r="D67" s="6" t="s">
        <v>13</v>
      </c>
      <c r="E67" s="3" t="s">
        <v>32</v>
      </c>
      <c r="F67" s="3">
        <v>136</v>
      </c>
      <c r="G67" s="3" t="str">
        <f>VLOOKUP(Table1[[#This Row],[Customer ID]],'Customer Info'!$A$3:$C$12,2, FALSE)</f>
        <v>Telmark</v>
      </c>
      <c r="H67" s="3" t="str">
        <f>VLOOKUP(Table1[[#This Row],[Customer ID]], 'Customer Info'!$A$4:$C$12, 3, FALSE)</f>
        <v>Emily Flores</v>
      </c>
      <c r="I67" t="s">
        <v>45</v>
      </c>
      <c r="J67" t="s">
        <v>34</v>
      </c>
      <c r="K67" t="s">
        <v>58</v>
      </c>
      <c r="L67">
        <v>22</v>
      </c>
      <c r="M67" s="5">
        <v>295</v>
      </c>
      <c r="N67" s="5">
        <v>6490</v>
      </c>
      <c r="O67" s="3" t="str">
        <f>IF(Table1[[#This Row],[Number]]&gt;=20,"Yes", "No")</f>
        <v>Yes</v>
      </c>
      <c r="P67" s="16">
        <f>IF(Table1[[#This Row],[Number]]&gt;=20, Table1[[#This Row],[Total]]*0.95, Table1[[#This Row],[Total]])</f>
        <v>6165.5</v>
      </c>
    </row>
    <row r="68" spans="1:16" x14ac:dyDescent="0.25">
      <c r="A68">
        <v>64</v>
      </c>
      <c r="B68" s="2">
        <v>43978</v>
      </c>
      <c r="C68" s="3" t="s">
        <v>7</v>
      </c>
      <c r="D68" s="6" t="s">
        <v>11</v>
      </c>
      <c r="E68" s="3" t="s">
        <v>42</v>
      </c>
      <c r="F68" s="3">
        <v>157</v>
      </c>
      <c r="G68" s="3" t="str">
        <f>VLOOKUP(Table1[[#This Row],[Customer ID]],'Customer Info'!$A$3:$C$12,2, FALSE)</f>
        <v>MarkPlus</v>
      </c>
      <c r="H68" s="3" t="str">
        <f>VLOOKUP(Table1[[#This Row],[Customer ID]], 'Customer Info'!$A$4:$C$12, 3, FALSE)</f>
        <v>Matt Reed</v>
      </c>
      <c r="I68" t="s">
        <v>56</v>
      </c>
      <c r="J68" t="s">
        <v>50</v>
      </c>
      <c r="K68" t="s">
        <v>63</v>
      </c>
      <c r="L68">
        <v>15</v>
      </c>
      <c r="M68" s="5">
        <v>220</v>
      </c>
      <c r="N68" s="5">
        <v>3300</v>
      </c>
      <c r="O68" s="3" t="str">
        <f>IF(Table1[[#This Row],[Number]]&gt;=20,"Yes", "No")</f>
        <v>No</v>
      </c>
      <c r="P68" s="16">
        <f>IF(Table1[[#This Row],[Number]]&gt;=20, Table1[[#This Row],[Total]]*0.95, Table1[[#This Row],[Total]])</f>
        <v>3300</v>
      </c>
    </row>
    <row r="69" spans="1:16" x14ac:dyDescent="0.25">
      <c r="A69">
        <v>65</v>
      </c>
      <c r="B69" s="2">
        <v>43979</v>
      </c>
      <c r="C69" s="3" t="s">
        <v>7</v>
      </c>
      <c r="D69" s="6" t="s">
        <v>16</v>
      </c>
      <c r="E69" s="3" t="s">
        <v>32</v>
      </c>
      <c r="F69" s="3">
        <v>132</v>
      </c>
      <c r="G69" s="3" t="str">
        <f>VLOOKUP(Table1[[#This Row],[Customer ID]],'Customer Info'!$A$3:$C$12,2, FALSE)</f>
        <v>Bankia</v>
      </c>
      <c r="H69" s="3" t="str">
        <f>VLOOKUP(Table1[[#This Row],[Customer ID]], 'Customer Info'!$A$4:$C$12, 3, FALSE)</f>
        <v>Lucas Adams</v>
      </c>
      <c r="I69" t="s">
        <v>33</v>
      </c>
      <c r="J69" t="s">
        <v>43</v>
      </c>
      <c r="K69" t="s">
        <v>44</v>
      </c>
      <c r="L69">
        <v>35</v>
      </c>
      <c r="M69" s="5">
        <v>235</v>
      </c>
      <c r="N69" s="5">
        <v>8225</v>
      </c>
      <c r="O69" s="3" t="str">
        <f>IF(Table1[[#This Row],[Number]]&gt;=20,"Yes", "No")</f>
        <v>Yes</v>
      </c>
      <c r="P69" s="16">
        <f>IF(Table1[[#This Row],[Number]]&gt;=20, Table1[[#This Row],[Total]]*0.95, Table1[[#This Row],[Total]])</f>
        <v>7813.75</v>
      </c>
    </row>
    <row r="70" spans="1:16" x14ac:dyDescent="0.25">
      <c r="A70">
        <v>66</v>
      </c>
      <c r="B70" s="2">
        <v>43984</v>
      </c>
      <c r="C70" s="3" t="s">
        <v>8</v>
      </c>
      <c r="D70" s="6" t="s">
        <v>11</v>
      </c>
      <c r="E70" s="3" t="s">
        <v>42</v>
      </c>
      <c r="F70" s="3">
        <v>178</v>
      </c>
      <c r="G70" s="3" t="str">
        <f>VLOOKUP(Table1[[#This Row],[Customer ID]],'Customer Info'!$A$3:$C$12,2, FALSE)</f>
        <v>Vento</v>
      </c>
      <c r="H70" s="3" t="str">
        <f>VLOOKUP(Table1[[#This Row],[Customer ID]], 'Customer Info'!$A$4:$C$12, 3, FALSE)</f>
        <v>Amanda Wood</v>
      </c>
      <c r="I70" t="s">
        <v>49</v>
      </c>
      <c r="J70" t="s">
        <v>46</v>
      </c>
      <c r="K70" t="s">
        <v>54</v>
      </c>
      <c r="L70">
        <v>33</v>
      </c>
      <c r="M70" s="5">
        <v>375</v>
      </c>
      <c r="N70" s="5">
        <v>12375</v>
      </c>
      <c r="O70" s="3" t="str">
        <f>IF(Table1[[#This Row],[Number]]&gt;=20,"Yes", "No")</f>
        <v>Yes</v>
      </c>
      <c r="P70" s="16">
        <f>IF(Table1[[#This Row],[Number]]&gt;=20, Table1[[#This Row],[Total]]*0.95, Table1[[#This Row],[Total]])</f>
        <v>11756.25</v>
      </c>
    </row>
    <row r="71" spans="1:16" x14ac:dyDescent="0.25">
      <c r="A71">
        <v>67</v>
      </c>
      <c r="B71" s="2">
        <v>43987</v>
      </c>
      <c r="C71" s="3" t="s">
        <v>8</v>
      </c>
      <c r="D71" s="6" t="s">
        <v>14</v>
      </c>
      <c r="E71" s="3" t="s">
        <v>42</v>
      </c>
      <c r="F71" s="3">
        <v>144</v>
      </c>
      <c r="G71" s="3" t="str">
        <f>VLOOKUP(Table1[[#This Row],[Customer ID]],'Customer Info'!$A$3:$C$12,2, FALSE)</f>
        <v>Affinity</v>
      </c>
      <c r="H71" s="3" t="str">
        <f>VLOOKUP(Table1[[#This Row],[Customer ID]], 'Customer Info'!$A$4:$C$12, 3, FALSE)</f>
        <v>Christina Bell</v>
      </c>
      <c r="I71" t="s">
        <v>37</v>
      </c>
      <c r="J71" t="s">
        <v>34</v>
      </c>
      <c r="K71" t="s">
        <v>60</v>
      </c>
      <c r="L71">
        <v>22</v>
      </c>
      <c r="M71" s="5">
        <v>260</v>
      </c>
      <c r="N71" s="5">
        <v>5720</v>
      </c>
      <c r="O71" s="3" t="str">
        <f>IF(Table1[[#This Row],[Number]]&gt;=20,"Yes", "No")</f>
        <v>Yes</v>
      </c>
      <c r="P71" s="16">
        <f>IF(Table1[[#This Row],[Number]]&gt;=20, Table1[[#This Row],[Total]]*0.95, Table1[[#This Row],[Total]])</f>
        <v>5434</v>
      </c>
    </row>
    <row r="72" spans="1:16" x14ac:dyDescent="0.25">
      <c r="A72">
        <v>68</v>
      </c>
      <c r="B72" s="2">
        <v>43987</v>
      </c>
      <c r="C72" s="3" t="s">
        <v>8</v>
      </c>
      <c r="D72" s="6" t="s">
        <v>11</v>
      </c>
      <c r="E72" s="3" t="s">
        <v>42</v>
      </c>
      <c r="F72" s="3">
        <v>136</v>
      </c>
      <c r="G72" s="3" t="str">
        <f>VLOOKUP(Table1[[#This Row],[Customer ID]],'Customer Info'!$A$3:$C$12,2, FALSE)</f>
        <v>Telmark</v>
      </c>
      <c r="H72" s="3" t="str">
        <f>VLOOKUP(Table1[[#This Row],[Customer ID]], 'Customer Info'!$A$4:$C$12, 3, FALSE)</f>
        <v>Emily Flores</v>
      </c>
      <c r="I72" t="s">
        <v>37</v>
      </c>
      <c r="J72" t="s">
        <v>46</v>
      </c>
      <c r="K72" t="s">
        <v>66</v>
      </c>
      <c r="L72">
        <v>26</v>
      </c>
      <c r="M72" s="5">
        <v>260</v>
      </c>
      <c r="N72" s="5">
        <v>6760</v>
      </c>
      <c r="O72" s="3" t="str">
        <f>IF(Table1[[#This Row],[Number]]&gt;=20,"Yes", "No")</f>
        <v>Yes</v>
      </c>
      <c r="P72" s="16">
        <f>IF(Table1[[#This Row],[Number]]&gt;=20, Table1[[#This Row],[Total]]*0.95, Table1[[#This Row],[Total]])</f>
        <v>6422</v>
      </c>
    </row>
    <row r="73" spans="1:16" x14ac:dyDescent="0.25">
      <c r="A73">
        <v>69</v>
      </c>
      <c r="B73" s="2">
        <v>43990</v>
      </c>
      <c r="C73" s="3" t="s">
        <v>8</v>
      </c>
      <c r="D73" s="6" t="s">
        <v>13</v>
      </c>
      <c r="E73" s="3" t="s">
        <v>32</v>
      </c>
      <c r="F73" s="3">
        <v>132</v>
      </c>
      <c r="G73" s="3" t="str">
        <f>VLOOKUP(Table1[[#This Row],[Customer ID]],'Customer Info'!$A$3:$C$12,2, FALSE)</f>
        <v>Bankia</v>
      </c>
      <c r="H73" s="3" t="str">
        <f>VLOOKUP(Table1[[#This Row],[Customer ID]], 'Customer Info'!$A$4:$C$12, 3, FALSE)</f>
        <v>Lucas Adams</v>
      </c>
      <c r="I73" t="s">
        <v>56</v>
      </c>
      <c r="J73" t="s">
        <v>38</v>
      </c>
      <c r="K73" t="s">
        <v>57</v>
      </c>
      <c r="L73">
        <v>16</v>
      </c>
      <c r="M73" s="5">
        <v>220</v>
      </c>
      <c r="N73" s="5">
        <v>3520</v>
      </c>
      <c r="O73" s="3" t="str">
        <f>IF(Table1[[#This Row],[Number]]&gt;=20,"Yes", "No")</f>
        <v>No</v>
      </c>
      <c r="P73" s="16">
        <f>IF(Table1[[#This Row],[Number]]&gt;=20, Table1[[#This Row],[Total]]*0.95, Table1[[#This Row],[Total]])</f>
        <v>3520</v>
      </c>
    </row>
    <row r="74" spans="1:16" x14ac:dyDescent="0.25">
      <c r="A74">
        <v>70</v>
      </c>
      <c r="B74" s="2">
        <v>43991</v>
      </c>
      <c r="C74" s="3" t="s">
        <v>8</v>
      </c>
      <c r="D74" s="6" t="s">
        <v>12</v>
      </c>
      <c r="E74" s="3" t="s">
        <v>36</v>
      </c>
      <c r="F74" s="3">
        <v>178</v>
      </c>
      <c r="G74" s="3" t="str">
        <f>VLOOKUP(Table1[[#This Row],[Customer ID]],'Customer Info'!$A$3:$C$12,2, FALSE)</f>
        <v>Vento</v>
      </c>
      <c r="H74" s="3" t="str">
        <f>VLOOKUP(Table1[[#This Row],[Customer ID]], 'Customer Info'!$A$4:$C$12, 3, FALSE)</f>
        <v>Amanda Wood</v>
      </c>
      <c r="I74" t="s">
        <v>45</v>
      </c>
      <c r="J74" t="s">
        <v>34</v>
      </c>
      <c r="K74" t="s">
        <v>58</v>
      </c>
      <c r="L74">
        <v>10</v>
      </c>
      <c r="M74" s="5">
        <v>295</v>
      </c>
      <c r="N74" s="5">
        <v>2950</v>
      </c>
      <c r="O74" s="3" t="str">
        <f>IF(Table1[[#This Row],[Number]]&gt;=20,"Yes", "No")</f>
        <v>No</v>
      </c>
      <c r="P74" s="16">
        <f>IF(Table1[[#This Row],[Number]]&gt;=20, Table1[[#This Row],[Total]]*0.95, Table1[[#This Row],[Total]])</f>
        <v>2950</v>
      </c>
    </row>
    <row r="75" spans="1:16" x14ac:dyDescent="0.25">
      <c r="A75">
        <v>71</v>
      </c>
      <c r="B75" s="2">
        <v>43991</v>
      </c>
      <c r="C75" s="3" t="s">
        <v>8</v>
      </c>
      <c r="D75" s="6" t="s">
        <v>15</v>
      </c>
      <c r="E75" s="3" t="s">
        <v>36</v>
      </c>
      <c r="F75" s="3">
        <v>162</v>
      </c>
      <c r="G75" s="3" t="str">
        <f>VLOOKUP(Table1[[#This Row],[Customer ID]],'Customer Info'!$A$3:$C$12,2, FALSE)</f>
        <v>Cruise</v>
      </c>
      <c r="H75" s="3" t="str">
        <f>VLOOKUP(Table1[[#This Row],[Customer ID]], 'Customer Info'!$A$4:$C$12, 3, FALSE)</f>
        <v>Denise Harris</v>
      </c>
      <c r="I75" t="s">
        <v>37</v>
      </c>
      <c r="J75" t="s">
        <v>34</v>
      </c>
      <c r="K75" t="s">
        <v>60</v>
      </c>
      <c r="L75">
        <v>40</v>
      </c>
      <c r="M75" s="5">
        <v>260</v>
      </c>
      <c r="N75" s="5">
        <v>10400</v>
      </c>
      <c r="O75" s="3" t="str">
        <f>IF(Table1[[#This Row],[Number]]&gt;=20,"Yes", "No")</f>
        <v>Yes</v>
      </c>
      <c r="P75" s="16">
        <f>IF(Table1[[#This Row],[Number]]&gt;=20, Table1[[#This Row],[Total]]*0.95, Table1[[#This Row],[Total]])</f>
        <v>9880</v>
      </c>
    </row>
    <row r="76" spans="1:16" x14ac:dyDescent="0.25">
      <c r="A76">
        <v>72</v>
      </c>
      <c r="B76" s="2">
        <v>43994</v>
      </c>
      <c r="C76" s="3" t="s">
        <v>8</v>
      </c>
      <c r="D76" s="6" t="s">
        <v>10</v>
      </c>
      <c r="E76" s="3" t="s">
        <v>36</v>
      </c>
      <c r="F76" s="3">
        <v>157</v>
      </c>
      <c r="G76" s="3" t="str">
        <f>VLOOKUP(Table1[[#This Row],[Customer ID]],'Customer Info'!$A$3:$C$12,2, FALSE)</f>
        <v>MarkPlus</v>
      </c>
      <c r="H76" s="3" t="str">
        <f>VLOOKUP(Table1[[#This Row],[Customer ID]], 'Customer Info'!$A$4:$C$12, 3, FALSE)</f>
        <v>Matt Reed</v>
      </c>
      <c r="I76" t="s">
        <v>33</v>
      </c>
      <c r="J76" t="s">
        <v>43</v>
      </c>
      <c r="K76" t="s">
        <v>44</v>
      </c>
      <c r="L76">
        <v>15</v>
      </c>
      <c r="M76" s="5">
        <v>235</v>
      </c>
      <c r="N76" s="5">
        <v>3525</v>
      </c>
      <c r="O76" s="3" t="str">
        <f>IF(Table1[[#This Row],[Number]]&gt;=20,"Yes", "No")</f>
        <v>No</v>
      </c>
      <c r="P76" s="16">
        <f>IF(Table1[[#This Row],[Number]]&gt;=20, Table1[[#This Row],[Total]]*0.95, Table1[[#This Row],[Total]])</f>
        <v>3525</v>
      </c>
    </row>
    <row r="77" spans="1:16" x14ac:dyDescent="0.25">
      <c r="A77">
        <v>73</v>
      </c>
      <c r="B77" s="2">
        <v>43996</v>
      </c>
      <c r="C77" s="3" t="s">
        <v>8</v>
      </c>
      <c r="D77" s="6" t="s">
        <v>16</v>
      </c>
      <c r="E77" s="3" t="s">
        <v>32</v>
      </c>
      <c r="F77" s="3">
        <v>132</v>
      </c>
      <c r="G77" s="3" t="str">
        <f>VLOOKUP(Table1[[#This Row],[Customer ID]],'Customer Info'!$A$3:$C$12,2, FALSE)</f>
        <v>Bankia</v>
      </c>
      <c r="H77" s="3" t="str">
        <f>VLOOKUP(Table1[[#This Row],[Customer ID]], 'Customer Info'!$A$4:$C$12, 3, FALSE)</f>
        <v>Lucas Adams</v>
      </c>
      <c r="I77" t="s">
        <v>49</v>
      </c>
      <c r="J77" t="s">
        <v>46</v>
      </c>
      <c r="K77" t="s">
        <v>54</v>
      </c>
      <c r="L77">
        <v>25</v>
      </c>
      <c r="M77" s="5">
        <v>375</v>
      </c>
      <c r="N77" s="5">
        <v>9375</v>
      </c>
      <c r="O77" s="3" t="str">
        <f>IF(Table1[[#This Row],[Number]]&gt;=20,"Yes", "No")</f>
        <v>Yes</v>
      </c>
      <c r="P77" s="16">
        <f>IF(Table1[[#This Row],[Number]]&gt;=20, Table1[[#This Row],[Total]]*0.95, Table1[[#This Row],[Total]])</f>
        <v>8906.25</v>
      </c>
    </row>
    <row r="78" spans="1:16" x14ac:dyDescent="0.25">
      <c r="A78">
        <v>74</v>
      </c>
      <c r="B78" s="2">
        <v>167</v>
      </c>
      <c r="C78" s="3" t="s">
        <v>8</v>
      </c>
      <c r="D78" s="6" t="s">
        <v>13</v>
      </c>
      <c r="E78" s="3" t="s">
        <v>32</v>
      </c>
      <c r="F78" s="3">
        <v>144</v>
      </c>
      <c r="G78" s="3" t="str">
        <f>VLOOKUP(Table1[[#This Row],[Customer ID]],'Customer Info'!$A$3:$C$12,2, FALSE)</f>
        <v>Affinity</v>
      </c>
      <c r="H78" s="3" t="str">
        <f>VLOOKUP(Table1[[#This Row],[Customer ID]], 'Customer Info'!$A$4:$C$12, 3, FALSE)</f>
        <v>Christina Bell</v>
      </c>
      <c r="I78" t="s">
        <v>45</v>
      </c>
      <c r="J78" t="s">
        <v>46</v>
      </c>
      <c r="K78" t="s">
        <v>47</v>
      </c>
      <c r="L78">
        <v>20</v>
      </c>
      <c r="M78" s="5">
        <v>295</v>
      </c>
      <c r="N78" s="5">
        <v>5900</v>
      </c>
      <c r="O78" s="3" t="str">
        <f>IF(Table1[[#This Row],[Number]]&gt;=20,"Yes", "No")</f>
        <v>Yes</v>
      </c>
      <c r="P78" s="16">
        <f>IF(Table1[[#This Row],[Number]]&gt;=20, Table1[[#This Row],[Total]]*0.95, Table1[[#This Row],[Total]])</f>
        <v>5605</v>
      </c>
    </row>
    <row r="79" spans="1:16" x14ac:dyDescent="0.25">
      <c r="A79">
        <v>75</v>
      </c>
      <c r="B79" s="2">
        <v>44000</v>
      </c>
      <c r="C79" s="3" t="s">
        <v>8</v>
      </c>
      <c r="D79" s="6" t="s">
        <v>11</v>
      </c>
      <c r="E79" s="3" t="s">
        <v>42</v>
      </c>
      <c r="F79" s="3">
        <v>166</v>
      </c>
      <c r="G79" s="3" t="str">
        <f>VLOOKUP(Table1[[#This Row],[Customer ID]],'Customer Info'!$A$3:$C$12,2, FALSE)</f>
        <v>Port Royale</v>
      </c>
      <c r="H79" s="3" t="str">
        <f>VLOOKUP(Table1[[#This Row],[Customer ID]], 'Customer Info'!$A$4:$C$12, 3, FALSE)</f>
        <v>Dan Hill</v>
      </c>
      <c r="I79" t="s">
        <v>37</v>
      </c>
      <c r="J79" t="s">
        <v>38</v>
      </c>
      <c r="K79" t="s">
        <v>39</v>
      </c>
      <c r="L79">
        <v>35</v>
      </c>
      <c r="M79" s="5">
        <v>260</v>
      </c>
      <c r="N79" s="5">
        <v>9100</v>
      </c>
      <c r="O79" s="3" t="str">
        <f>IF(Table1[[#This Row],[Number]]&gt;=20,"Yes", "No")</f>
        <v>Yes</v>
      </c>
      <c r="P79" s="16">
        <f>IF(Table1[[#This Row],[Number]]&gt;=20, Table1[[#This Row],[Total]]*0.95, Table1[[#This Row],[Total]])</f>
        <v>8645</v>
      </c>
    </row>
    <row r="80" spans="1:16" x14ac:dyDescent="0.25">
      <c r="A80">
        <v>76</v>
      </c>
      <c r="B80" s="2">
        <v>44005</v>
      </c>
      <c r="C80" s="3" t="s">
        <v>8</v>
      </c>
      <c r="D80" s="6" t="s">
        <v>14</v>
      </c>
      <c r="E80" s="3" t="s">
        <v>42</v>
      </c>
      <c r="F80" s="3">
        <v>178</v>
      </c>
      <c r="G80" s="3" t="str">
        <f>VLOOKUP(Table1[[#This Row],[Customer ID]],'Customer Info'!$A$3:$C$12,2, FALSE)</f>
        <v>Vento</v>
      </c>
      <c r="H80" s="3" t="str">
        <f>VLOOKUP(Table1[[#This Row],[Customer ID]], 'Customer Info'!$A$4:$C$12, 3, FALSE)</f>
        <v>Amanda Wood</v>
      </c>
      <c r="I80" t="s">
        <v>40</v>
      </c>
      <c r="J80" t="s">
        <v>34</v>
      </c>
      <c r="K80" t="s">
        <v>41</v>
      </c>
      <c r="L80">
        <v>22</v>
      </c>
      <c r="M80" s="5">
        <v>350</v>
      </c>
      <c r="N80" s="5">
        <v>7700</v>
      </c>
      <c r="O80" s="3" t="str">
        <f>IF(Table1[[#This Row],[Number]]&gt;=20,"Yes", "No")</f>
        <v>Yes</v>
      </c>
      <c r="P80" s="16">
        <f>IF(Table1[[#This Row],[Number]]&gt;=20, Table1[[#This Row],[Total]]*0.95, Table1[[#This Row],[Total]])</f>
        <v>7315</v>
      </c>
    </row>
    <row r="81" spans="1:16" x14ac:dyDescent="0.25">
      <c r="A81">
        <v>77</v>
      </c>
      <c r="B81" s="2">
        <v>44006</v>
      </c>
      <c r="C81" s="3" t="s">
        <v>8</v>
      </c>
      <c r="D81" s="6" t="s">
        <v>10</v>
      </c>
      <c r="E81" s="3" t="s">
        <v>36</v>
      </c>
      <c r="F81" s="3">
        <v>166</v>
      </c>
      <c r="G81" s="3" t="str">
        <f>VLOOKUP(Table1[[#This Row],[Customer ID]],'Customer Info'!$A$3:$C$12,2, FALSE)</f>
        <v>Port Royale</v>
      </c>
      <c r="H81" s="3" t="str">
        <f>VLOOKUP(Table1[[#This Row],[Customer ID]], 'Customer Info'!$A$4:$C$12, 3, FALSE)</f>
        <v>Dan Hill</v>
      </c>
      <c r="I81" t="s">
        <v>56</v>
      </c>
      <c r="J81" t="s">
        <v>50</v>
      </c>
      <c r="K81" t="s">
        <v>63</v>
      </c>
      <c r="L81">
        <v>16</v>
      </c>
      <c r="M81" s="5">
        <v>220</v>
      </c>
      <c r="N81" s="5">
        <v>3520</v>
      </c>
      <c r="O81" s="3" t="str">
        <f>IF(Table1[[#This Row],[Number]]&gt;=20,"Yes", "No")</f>
        <v>No</v>
      </c>
      <c r="P81" s="16">
        <f>IF(Table1[[#This Row],[Number]]&gt;=20, Table1[[#This Row],[Total]]*0.95, Table1[[#This Row],[Total]])</f>
        <v>3520</v>
      </c>
    </row>
    <row r="82" spans="1:16" x14ac:dyDescent="0.25">
      <c r="A82">
        <v>78</v>
      </c>
      <c r="B82" s="2">
        <v>44009</v>
      </c>
      <c r="C82" s="3" t="s">
        <v>8</v>
      </c>
      <c r="D82" s="6" t="s">
        <v>15</v>
      </c>
      <c r="E82" s="3" t="s">
        <v>36</v>
      </c>
      <c r="F82" s="3">
        <v>162</v>
      </c>
      <c r="G82" s="3" t="str">
        <f>VLOOKUP(Table1[[#This Row],[Customer ID]],'Customer Info'!$A$3:$C$12,2, FALSE)</f>
        <v>Cruise</v>
      </c>
      <c r="H82" s="3" t="str">
        <f>VLOOKUP(Table1[[#This Row],[Customer ID]], 'Customer Info'!$A$4:$C$12, 3, FALSE)</f>
        <v>Denise Harris</v>
      </c>
      <c r="I82" t="s">
        <v>45</v>
      </c>
      <c r="J82" t="s">
        <v>34</v>
      </c>
      <c r="K82" t="s">
        <v>58</v>
      </c>
      <c r="L82">
        <v>50</v>
      </c>
      <c r="M82" s="5">
        <v>295</v>
      </c>
      <c r="N82" s="5">
        <v>14750</v>
      </c>
      <c r="O82" s="3" t="str">
        <f>IF(Table1[[#This Row],[Number]]&gt;=20,"Yes", "No")</f>
        <v>Yes</v>
      </c>
      <c r="P82" s="16">
        <f>IF(Table1[[#This Row],[Number]]&gt;=20, Table1[[#This Row],[Total]]*0.95, Table1[[#This Row],[Total]])</f>
        <v>14012.5</v>
      </c>
    </row>
    <row r="83" spans="1:16" x14ac:dyDescent="0.25">
      <c r="A83">
        <v>79</v>
      </c>
      <c r="B83" s="2">
        <v>44011</v>
      </c>
      <c r="C83" s="3" t="s">
        <v>8</v>
      </c>
      <c r="D83" s="6" t="s">
        <v>16</v>
      </c>
      <c r="E83" s="3" t="s">
        <v>32</v>
      </c>
      <c r="F83" s="3">
        <v>178</v>
      </c>
      <c r="G83" s="3" t="str">
        <f>VLOOKUP(Table1[[#This Row],[Customer ID]],'Customer Info'!$A$3:$C$12,2, FALSE)</f>
        <v>Vento</v>
      </c>
      <c r="H83" s="3" t="str">
        <f>VLOOKUP(Table1[[#This Row],[Customer ID]], 'Customer Info'!$A$4:$C$12, 3, FALSE)</f>
        <v>Amanda Wood</v>
      </c>
      <c r="I83" t="s">
        <v>49</v>
      </c>
      <c r="J83" t="s">
        <v>46</v>
      </c>
      <c r="K83" t="s">
        <v>54</v>
      </c>
      <c r="L83">
        <v>32</v>
      </c>
      <c r="M83" s="5">
        <v>375</v>
      </c>
      <c r="N83" s="5">
        <v>12000</v>
      </c>
      <c r="O83" s="3" t="str">
        <f>IF(Table1[[#This Row],[Number]]&gt;=20,"Yes", "No")</f>
        <v>Yes</v>
      </c>
      <c r="P83" s="16">
        <f>IF(Table1[[#This Row],[Number]]&gt;=20, Table1[[#This Row],[Total]]*0.95, Table1[[#This Row],[Total]])</f>
        <v>11400</v>
      </c>
    </row>
    <row r="84" spans="1:16" x14ac:dyDescent="0.25">
      <c r="A84">
        <v>80</v>
      </c>
      <c r="B84" s="2">
        <v>44011</v>
      </c>
      <c r="C84" s="3" t="s">
        <v>8</v>
      </c>
      <c r="D84" s="6" t="s">
        <v>10</v>
      </c>
      <c r="E84" s="3" t="s">
        <v>36</v>
      </c>
      <c r="F84" s="3">
        <v>136</v>
      </c>
      <c r="G84" s="3" t="str">
        <f>VLOOKUP(Table1[[#This Row],[Customer ID]],'Customer Info'!$A$3:$C$12,2, FALSE)</f>
        <v>Telmark</v>
      </c>
      <c r="H84" s="3" t="str">
        <f>VLOOKUP(Table1[[#This Row],[Customer ID]], 'Customer Info'!$A$4:$C$12, 3, FALSE)</f>
        <v>Emily Flores</v>
      </c>
      <c r="I84" t="s">
        <v>33</v>
      </c>
      <c r="J84" t="s">
        <v>50</v>
      </c>
      <c r="K84" t="s">
        <v>61</v>
      </c>
      <c r="L84">
        <v>14</v>
      </c>
      <c r="M84" s="5">
        <v>235</v>
      </c>
      <c r="N84" s="5">
        <v>3290</v>
      </c>
      <c r="O84" s="3" t="str">
        <f>IF(Table1[[#This Row],[Number]]&gt;=20,"Yes", "No")</f>
        <v>No</v>
      </c>
      <c r="P84" s="16">
        <f>IF(Table1[[#This Row],[Number]]&gt;=20, Table1[[#This Row],[Total]]*0.95, Table1[[#This Row],[Total]])</f>
        <v>3290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1C4-2B3F-DD48-9266-F34FFFA9BC3E}">
  <dimension ref="A1:C12"/>
  <sheetViews>
    <sheetView workbookViewId="0">
      <selection activeCell="F13" sqref="F13"/>
    </sheetView>
  </sheetViews>
  <sheetFormatPr defaultColWidth="11.42578125" defaultRowHeight="15" x14ac:dyDescent="0.25"/>
  <cols>
    <col min="1" max="1" width="18.85546875" customWidth="1"/>
    <col min="2" max="2" width="15.140625" bestFit="1" customWidth="1"/>
    <col min="3" max="3" width="14.7109375" bestFit="1" customWidth="1"/>
  </cols>
  <sheetData>
    <row r="1" spans="1:3" ht="21" x14ac:dyDescent="0.35">
      <c r="A1" s="7" t="s">
        <v>71</v>
      </c>
      <c r="B1" s="8"/>
      <c r="C1" s="8"/>
    </row>
    <row r="2" spans="1:3" x14ac:dyDescent="0.25">
      <c r="A2" s="8"/>
      <c r="B2" s="8"/>
      <c r="C2" s="8"/>
    </row>
    <row r="3" spans="1:3" x14ac:dyDescent="0.25">
      <c r="A3" s="9" t="s">
        <v>21</v>
      </c>
      <c r="B3" s="9" t="s">
        <v>72</v>
      </c>
      <c r="C3" s="9" t="s">
        <v>23</v>
      </c>
    </row>
    <row r="4" spans="1:3" x14ac:dyDescent="0.25">
      <c r="A4" s="10">
        <v>132</v>
      </c>
      <c r="B4" s="10" t="s">
        <v>73</v>
      </c>
      <c r="C4" s="11" t="s">
        <v>74</v>
      </c>
    </row>
    <row r="5" spans="1:3" x14ac:dyDescent="0.25">
      <c r="A5" s="12">
        <v>136</v>
      </c>
      <c r="B5" s="12" t="s">
        <v>75</v>
      </c>
      <c r="C5" s="13" t="s">
        <v>76</v>
      </c>
    </row>
    <row r="6" spans="1:3" x14ac:dyDescent="0.25">
      <c r="A6" s="12">
        <v>144</v>
      </c>
      <c r="B6" s="12" t="s">
        <v>77</v>
      </c>
      <c r="C6" s="13" t="s">
        <v>78</v>
      </c>
    </row>
    <row r="7" spans="1:3" x14ac:dyDescent="0.25">
      <c r="A7" s="12">
        <v>152</v>
      </c>
      <c r="B7" s="12" t="s">
        <v>79</v>
      </c>
      <c r="C7" s="13" t="s">
        <v>80</v>
      </c>
    </row>
    <row r="8" spans="1:3" x14ac:dyDescent="0.25">
      <c r="A8" s="12">
        <v>157</v>
      </c>
      <c r="B8" s="12" t="s">
        <v>81</v>
      </c>
      <c r="C8" s="13" t="s">
        <v>82</v>
      </c>
    </row>
    <row r="9" spans="1:3" x14ac:dyDescent="0.25">
      <c r="A9" s="12">
        <v>162</v>
      </c>
      <c r="B9" s="12" t="s">
        <v>83</v>
      </c>
      <c r="C9" s="13" t="s">
        <v>84</v>
      </c>
    </row>
    <row r="10" spans="1:3" x14ac:dyDescent="0.25">
      <c r="A10" s="12">
        <v>166</v>
      </c>
      <c r="B10" s="12" t="s">
        <v>85</v>
      </c>
      <c r="C10" s="13" t="s">
        <v>86</v>
      </c>
    </row>
    <row r="11" spans="1:3" x14ac:dyDescent="0.25">
      <c r="A11" s="12">
        <v>178</v>
      </c>
      <c r="B11" s="12" t="s">
        <v>87</v>
      </c>
      <c r="C11" s="13" t="s">
        <v>88</v>
      </c>
    </row>
    <row r="12" spans="1:3" x14ac:dyDescent="0.25">
      <c r="A12" s="14">
        <v>180</v>
      </c>
      <c r="B12" s="14" t="s">
        <v>89</v>
      </c>
      <c r="C12" s="15"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FAEB-7F99-4DF7-88FA-EF6689975204}">
  <dimension ref="A3:B10"/>
  <sheetViews>
    <sheetView workbookViewId="0">
      <selection activeCell="L4" sqref="L4"/>
    </sheetView>
  </sheetViews>
  <sheetFormatPr defaultRowHeight="15" x14ac:dyDescent="0.25"/>
  <cols>
    <col min="1" max="1" width="13.140625" bestFit="1" customWidth="1"/>
    <col min="2" max="2" width="16.85546875" bestFit="1" customWidth="1"/>
    <col min="3" max="6" width="16.28515625" bestFit="1" customWidth="1"/>
    <col min="7" max="7" width="11.28515625" bestFit="1" customWidth="1"/>
  </cols>
  <sheetData>
    <row r="3" spans="1:2" x14ac:dyDescent="0.25">
      <c r="A3" s="18" t="s">
        <v>91</v>
      </c>
      <c r="B3" t="s">
        <v>0</v>
      </c>
    </row>
    <row r="4" spans="1:2" x14ac:dyDescent="0.25">
      <c r="A4" s="6" t="s">
        <v>3</v>
      </c>
      <c r="B4" s="19">
        <v>72201</v>
      </c>
    </row>
    <row r="5" spans="1:2" x14ac:dyDescent="0.25">
      <c r="A5" s="6" t="s">
        <v>4</v>
      </c>
      <c r="B5" s="19">
        <v>74703.75</v>
      </c>
    </row>
    <row r="6" spans="1:2" x14ac:dyDescent="0.25">
      <c r="A6" s="6" t="s">
        <v>5</v>
      </c>
      <c r="B6" s="19">
        <v>77743.5</v>
      </c>
    </row>
    <row r="7" spans="1:2" x14ac:dyDescent="0.25">
      <c r="A7" s="6" t="s">
        <v>6</v>
      </c>
      <c r="B7" s="19">
        <v>121504.75</v>
      </c>
    </row>
    <row r="8" spans="1:2" x14ac:dyDescent="0.25">
      <c r="A8" s="6" t="s">
        <v>7</v>
      </c>
      <c r="B8" s="19">
        <v>109775.75</v>
      </c>
    </row>
    <row r="9" spans="1:2" x14ac:dyDescent="0.25">
      <c r="A9" s="6" t="s">
        <v>8</v>
      </c>
      <c r="B9" s="19">
        <v>106181</v>
      </c>
    </row>
    <row r="10" spans="1:2" x14ac:dyDescent="0.25">
      <c r="A10" s="6" t="s">
        <v>9</v>
      </c>
      <c r="B10" s="19">
        <v>562109.75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53DE-4427-42F6-8034-D0566FAC473F}">
  <dimension ref="A3:B7"/>
  <sheetViews>
    <sheetView workbookViewId="0">
      <selection activeCell="N16" sqref="N16"/>
    </sheetView>
  </sheetViews>
  <sheetFormatPr defaultRowHeight="15" x14ac:dyDescent="0.25"/>
  <cols>
    <col min="1" max="1" width="13.140625" bestFit="1" customWidth="1"/>
    <col min="2" max="2" width="16.85546875" bestFit="1" customWidth="1"/>
  </cols>
  <sheetData>
    <row r="3" spans="1:2" x14ac:dyDescent="0.25">
      <c r="A3" s="18" t="s">
        <v>91</v>
      </c>
      <c r="B3" t="s">
        <v>0</v>
      </c>
    </row>
    <row r="4" spans="1:2" x14ac:dyDescent="0.25">
      <c r="A4" s="6" t="s">
        <v>32</v>
      </c>
      <c r="B4" s="20">
        <v>0.30627026127904738</v>
      </c>
    </row>
    <row r="5" spans="1:2" x14ac:dyDescent="0.25">
      <c r="A5" s="6" t="s">
        <v>42</v>
      </c>
      <c r="B5" s="20">
        <v>0.33072278144970801</v>
      </c>
    </row>
    <row r="6" spans="1:2" x14ac:dyDescent="0.25">
      <c r="A6" s="6" t="s">
        <v>36</v>
      </c>
      <c r="B6" s="20">
        <v>0.3630069572712446</v>
      </c>
    </row>
    <row r="7" spans="1:2" x14ac:dyDescent="0.25">
      <c r="A7" s="6" t="s">
        <v>9</v>
      </c>
      <c r="B7" s="20">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3ECA8-6CC1-4189-B221-18105DC6A88E}">
  <dimension ref="A3:B11"/>
  <sheetViews>
    <sheetView workbookViewId="0">
      <selection activeCell="P6" sqref="P6"/>
    </sheetView>
  </sheetViews>
  <sheetFormatPr defaultRowHeight="15" x14ac:dyDescent="0.25"/>
  <cols>
    <col min="1" max="1" width="13.5703125" bestFit="1" customWidth="1"/>
    <col min="2" max="2" width="16.85546875" bestFit="1" customWidth="1"/>
  </cols>
  <sheetData>
    <row r="3" spans="1:2" x14ac:dyDescent="0.25">
      <c r="A3" s="18" t="s">
        <v>91</v>
      </c>
      <c r="B3" t="s">
        <v>0</v>
      </c>
    </row>
    <row r="4" spans="1:2" x14ac:dyDescent="0.25">
      <c r="A4" s="6" t="s">
        <v>10</v>
      </c>
      <c r="B4" s="19">
        <v>56265</v>
      </c>
    </row>
    <row r="5" spans="1:2" x14ac:dyDescent="0.25">
      <c r="A5" s="6" t="s">
        <v>11</v>
      </c>
      <c r="B5" s="19">
        <v>67803</v>
      </c>
    </row>
    <row r="6" spans="1:2" x14ac:dyDescent="0.25">
      <c r="A6" s="6" t="s">
        <v>15</v>
      </c>
      <c r="B6" s="19">
        <v>71074.75</v>
      </c>
    </row>
    <row r="7" spans="1:2" x14ac:dyDescent="0.25">
      <c r="A7" s="6" t="s">
        <v>12</v>
      </c>
      <c r="B7" s="19">
        <v>76710</v>
      </c>
    </row>
    <row r="8" spans="1:2" x14ac:dyDescent="0.25">
      <c r="A8" s="6" t="s">
        <v>16</v>
      </c>
      <c r="B8" s="19">
        <v>84724.25</v>
      </c>
    </row>
    <row r="9" spans="1:2" x14ac:dyDescent="0.25">
      <c r="A9" s="6" t="s">
        <v>13</v>
      </c>
      <c r="B9" s="19">
        <v>87433.25</v>
      </c>
    </row>
    <row r="10" spans="1:2" x14ac:dyDescent="0.25">
      <c r="A10" s="6" t="s">
        <v>14</v>
      </c>
      <c r="B10" s="19">
        <v>118099.5</v>
      </c>
    </row>
    <row r="11" spans="1:2" x14ac:dyDescent="0.25">
      <c r="A11" s="6" t="s">
        <v>9</v>
      </c>
      <c r="B11" s="19">
        <v>562109.75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0556-CE54-4B24-A1D4-28B1490A02A0}">
  <dimension ref="A3:B10"/>
  <sheetViews>
    <sheetView workbookViewId="0">
      <selection activeCell="J2" sqref="J2"/>
    </sheetView>
  </sheetViews>
  <sheetFormatPr defaultRowHeight="15" x14ac:dyDescent="0.25"/>
  <cols>
    <col min="1" max="1" width="13.140625" bestFit="1" customWidth="1"/>
    <col min="2" max="2" width="15" bestFit="1" customWidth="1"/>
  </cols>
  <sheetData>
    <row r="3" spans="1:2" x14ac:dyDescent="0.25">
      <c r="A3" s="18" t="s">
        <v>91</v>
      </c>
      <c r="B3" t="s">
        <v>92</v>
      </c>
    </row>
    <row r="4" spans="1:2" x14ac:dyDescent="0.25">
      <c r="A4" s="6" t="s">
        <v>56</v>
      </c>
      <c r="B4" s="20">
        <v>0.11706837186424005</v>
      </c>
    </row>
    <row r="5" spans="1:2" x14ac:dyDescent="0.25">
      <c r="A5" s="6" t="s">
        <v>49</v>
      </c>
      <c r="B5" s="20">
        <v>0.12936546974913921</v>
      </c>
    </row>
    <row r="6" spans="1:2" x14ac:dyDescent="0.25">
      <c r="A6" s="6" t="s">
        <v>40</v>
      </c>
      <c r="B6" s="20">
        <v>0.18445646827348747</v>
      </c>
    </row>
    <row r="7" spans="1:2" x14ac:dyDescent="0.25">
      <c r="A7" s="6" t="s">
        <v>33</v>
      </c>
      <c r="B7" s="20">
        <v>0.18937530742744713</v>
      </c>
    </row>
    <row r="8" spans="1:2" x14ac:dyDescent="0.25">
      <c r="A8" s="6" t="s">
        <v>37</v>
      </c>
      <c r="B8" s="20">
        <v>0.20462370880472208</v>
      </c>
    </row>
    <row r="9" spans="1:2" x14ac:dyDescent="0.25">
      <c r="A9" s="6" t="s">
        <v>45</v>
      </c>
      <c r="B9" s="20">
        <v>0.1751106738809641</v>
      </c>
    </row>
    <row r="10" spans="1:2" x14ac:dyDescent="0.25">
      <c r="A10" s="6" t="s">
        <v>9</v>
      </c>
      <c r="B10" s="20">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Data</vt:lpstr>
      <vt:lpstr>Customer Info</vt:lpstr>
      <vt:lpstr>Sales by month</vt:lpstr>
      <vt:lpstr>Sales by region</vt:lpstr>
      <vt:lpstr>Sales by rep</vt:lpstr>
      <vt:lpstr>Percentage of models 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Puneeth Gopagari</dc:creator>
  <cp:keywords/>
  <dc:description/>
  <cp:lastModifiedBy>Puneeth Gopagari</cp:lastModifiedBy>
  <cp:revision/>
  <dcterms:created xsi:type="dcterms:W3CDTF">2021-09-09T16:24:17Z</dcterms:created>
  <dcterms:modified xsi:type="dcterms:W3CDTF">2022-10-10T02:23:54Z</dcterms:modified>
  <cp:category/>
  <cp:contentStatus/>
</cp:coreProperties>
</file>